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80" activeTab="0"/>
  </bookViews>
  <sheets>
    <sheet name="生活水準の事例" sheetId="1" r:id="rId1"/>
    <sheet name="保護施設基準" sheetId="2" r:id="rId2"/>
  </sheets>
  <definedNames>
    <definedName name="_xlnm.Print_Area" localSheetId="0">'生活水準の事例'!$A$1:$W$92</definedName>
    <definedName name="_xlnm.Print_Area" localSheetId="1">'保護施設基準'!$A$1:$H$8</definedName>
  </definedNames>
  <calcPr fullCalcOnLoad="1"/>
</workbook>
</file>

<file path=xl/sharedStrings.xml><?xml version="1.0" encoding="utf-8"?>
<sst xmlns="http://schemas.openxmlformats.org/spreadsheetml/2006/main" count="392" uniqueCount="64">
  <si>
    <t>第１類</t>
  </si>
  <si>
    <t>第２類</t>
  </si>
  <si>
    <t>冬季加算</t>
  </si>
  <si>
    <t>生活扶助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</si>
  <si>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</si>
  <si>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</si>
  <si>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</si>
  <si>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</si>
  <si>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</si>
  <si>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</si>
  <si>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</si>
  <si>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</si>
  <si>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</si>
  <si>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</si>
  <si>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</si>
  <si>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</si>
  <si>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</si>
  <si>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</si>
  <si>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</si>
  <si>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</si>
  <si>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　　　２　２級地－１　　　　　金沢市</t>
  </si>
  <si>
    <t>　　　　　２級地－２　　　　　小松市</t>
  </si>
  <si>
    <t>　　　　　３級地－２　　　　　羽咋郡、鹿島郡、鳳珠郡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</si>
  <si>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</si>
  <si>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</si>
  <si>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</si>
  <si>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</si>
  <si>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</si>
  <si>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</si>
  <si>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</si>
  <si>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</si>
  <si>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</si>
  <si>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　　　　　３級地－１　　　　　金沢市・小松市を除く各市及び河北郡、能美郡</t>
  </si>
  <si>
    <t>住宅扶助
（上限）</t>
  </si>
  <si>
    <t>―</t>
  </si>
  <si>
    <t>第２　生活保護基準</t>
  </si>
  <si>
    <t>１　最低生活保障水準の具体的事例（月額）</t>
  </si>
  <si>
    <t>　２　保護施設基準生活費及び施設事務費</t>
  </si>
  <si>
    <t>平成２５年４月～２５年７月</t>
  </si>
  <si>
    <t>平成２６年度</t>
  </si>
  <si>
    <t>注）　１　冬季加算・・・・・・【平成25～26年度】冬季加算額（石川県Ⅳ区基準）　：×５カ月（１１月～３月分）×１／１２</t>
  </si>
  <si>
    <t>高齢２人世帯（７０歳男、６７歳女）</t>
  </si>
  <si>
    <t>高齢単身世帯（７０歳女）</t>
  </si>
  <si>
    <t>平成２７～３０年９月</t>
  </si>
  <si>
    <t>２級地　　　　　　　　　　　　　　　　　　　　　　　　　　　　　　　　　　　　　　　　　　　　　　　　　　　　　　　　　　　　　　　　　　　　　　　　　　　－１</t>
  </si>
  <si>
    <t>２級地　　　　　　　　　　　　　　　　　　　　　　　　　　　　　　　　　　　　　　　　　　　　　　　　　　　　　　　　　　　　　　　　　　　　　　　　　－２</t>
  </si>
  <si>
    <t>３級地　　　　　　　　　　　　　　　　　　　　　　　　　　　　　　　　　　　　　　　　　　　　　　　　　　　　　　　　　　　　　　　　　　　　　　　　－１</t>
  </si>
  <si>
    <t>３級地　　　　　　　　　　　　　　　　　　　　　　　　　　　　　　　　　　　　　　　　　　　　　　　　　　　　　　　　　　　　　　　　　　　　　　－２</t>
  </si>
  <si>
    <t>―</t>
  </si>
  <si>
    <t>―</t>
  </si>
  <si>
    <t>―</t>
  </si>
  <si>
    <t>　―</t>
  </si>
  <si>
    <t>平成３０年１０月～令和元年９月</t>
  </si>
  <si>
    <t>平成３０年１０月～令和元年９月</t>
  </si>
  <si>
    <t>（単位：円）</t>
  </si>
  <si>
    <t>―</t>
  </si>
  <si>
    <t>―</t>
  </si>
  <si>
    <t>―</t>
  </si>
  <si>
    <t>（単位：円）</t>
  </si>
  <si>
    <t>（単位：円）</t>
  </si>
  <si>
    <t>令和元年１０月～令和２年９月</t>
  </si>
  <si>
    <t>令和元年１０月～令和２年９月</t>
  </si>
  <si>
    <t>　　　　　　　　　　　　　　　【平成27～令和2年10月】冬季加算額（石川県Ⅳ区基準）：×６か月（１１月～４月分）×１／１２</t>
  </si>
  <si>
    <t>（令和２年３月末現在）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</si>
</sst>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</numFmts>
  <fonts count="4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2" fillId="0" borderId="11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2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horizontal="right" vertical="center"/>
    </xf>
    <xf numFmtId="176" fontId="2" fillId="0" borderId="18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vertical="top"/>
    </xf>
    <xf numFmtId="181" fontId="0" fillId="0" borderId="22" xfId="0" applyNumberFormat="1" applyFont="1" applyFill="1" applyBorder="1" applyAlignment="1">
      <alignment vertical="center"/>
    </xf>
    <xf numFmtId="182" fontId="2" fillId="0" borderId="23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8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2" fillId="0" borderId="10" xfId="42" applyNumberFormat="1" applyFont="1" applyFill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182" fontId="2" fillId="0" borderId="28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76" fontId="2" fillId="0" borderId="15" xfId="42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188" fontId="2" fillId="0" borderId="30" xfId="0" applyNumberFormat="1" applyFont="1" applyFill="1" applyBorder="1" applyAlignment="1">
      <alignment horizontal="right" vertical="center"/>
    </xf>
    <xf numFmtId="18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88" fontId="2" fillId="0" borderId="31" xfId="0" applyNumberFormat="1" applyFont="1" applyFill="1" applyBorder="1" applyAlignment="1">
      <alignment horizontal="right" vertical="center"/>
    </xf>
    <xf numFmtId="182" fontId="2" fillId="0" borderId="15" xfId="49" applyNumberFormat="1" applyFont="1" applyFill="1" applyBorder="1" applyAlignment="1">
      <alignment horizontal="right" vertical="center"/>
    </xf>
    <xf numFmtId="182" fontId="2" fillId="0" borderId="32" xfId="49" applyNumberFormat="1" applyFont="1" applyFill="1" applyBorder="1" applyAlignment="1">
      <alignment horizontal="right" vertical="center"/>
    </xf>
    <xf numFmtId="182" fontId="2" fillId="0" borderId="29" xfId="49" applyNumberFormat="1" applyFont="1" applyFill="1" applyBorder="1" applyAlignment="1">
      <alignment horizontal="right" vertical="center"/>
    </xf>
    <xf numFmtId="188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8" fontId="2" fillId="0" borderId="29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8" fontId="8" fillId="0" borderId="32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28" xfId="0" applyNumberFormat="1" applyFont="1" applyFill="1" applyBorder="1" applyAlignment="1">
      <alignment horizontal="right" vertical="center"/>
    </xf>
    <xf numFmtId="188" fontId="8" fillId="0" borderId="3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8" fontId="2" fillId="0" borderId="30" xfId="0" applyNumberFormat="1" applyFont="1" applyFill="1" applyBorder="1" applyAlignment="1">
      <alignment horizontal="right" vertical="center"/>
    </xf>
    <xf numFmtId="188" fontId="2" fillId="0" borderId="3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28" xfId="0" applyNumberFormat="1" applyFont="1" applyBorder="1" applyAlignment="1">
      <alignment horizontal="right" vertical="center"/>
    </xf>
    <xf numFmtId="188" fontId="2" fillId="0" borderId="33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right" vertical="center"/>
    </xf>
    <xf numFmtId="188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44" fillId="0" borderId="4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AC87"/>
  <sheetViews>
    <sheetView tabSelected="1" zoomScaleSheetLayoutView="100" workbookViewId="0" topLeftCell="A34">
      <selection activeCell="B75" sqref="B75:W75"/>
    </sheetView>
  </sheetViews>
  <sheetFormatPr defaultColWidth="9.00390625" defaultRowHeight="14.25"/>
  <cols>
    <col min="1" max="1" width="1.25" style="19" customWidth="1"/>
    <col min="2" max="2" width="2.625" style="2" customWidth="1"/>
    <col min="3" max="3" width="8.625" style="2" customWidth="1"/>
    <col min="4" max="7" width="7.625" style="33" hidden="1" customWidth="1"/>
    <col min="8" max="15" width="7.625" style="33" customWidth="1"/>
    <col min="16" max="22" width="7.625" style="19" customWidth="1"/>
    <col min="23" max="23" width="7.875" style="10" customWidth="1"/>
    <col min="24" max="31" width="8.625" style="10" customWidth="1"/>
    <col min="32" max="16384" width="9.00390625" style="10" customWidth="1"/>
  </cols>
  <sheetData>
    <row r="2" ht="24.75" customHeight="1">
      <c r="C2" s="9" t="s">
        <v>35</v>
      </c>
    </row>
    <row r="4" spans="1:22" s="11" customFormat="1" ht="27" customHeight="1">
      <c r="A4" s="20"/>
      <c r="B4" s="2"/>
      <c r="C4" s="51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"/>
      <c r="Q4" s="20"/>
      <c r="R4" s="20"/>
      <c r="S4" s="20"/>
      <c r="T4" s="20"/>
      <c r="U4" s="20"/>
      <c r="V4" s="20"/>
    </row>
    <row r="5" spans="1:23" s="11" customFormat="1" ht="27" customHeight="1" thickBot="1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8"/>
      <c r="O5" s="108"/>
      <c r="P5" s="20"/>
      <c r="Q5" s="20"/>
      <c r="T5" s="53"/>
      <c r="U5" s="53"/>
      <c r="V5" s="115" t="s">
        <v>15</v>
      </c>
      <c r="W5" s="115"/>
    </row>
    <row r="6" spans="1:24" s="11" customFormat="1" ht="27" customHeight="1">
      <c r="A6" s="21"/>
      <c r="B6" s="109" t="s">
        <v>13</v>
      </c>
      <c r="C6" s="110"/>
      <c r="D6" s="96" t="s">
        <v>16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56"/>
    </row>
    <row r="7" spans="1:24" s="11" customFormat="1" ht="27" customHeight="1">
      <c r="A7" s="21"/>
      <c r="B7" s="111"/>
      <c r="C7" s="112"/>
      <c r="D7" s="89" t="s">
        <v>38</v>
      </c>
      <c r="E7" s="90"/>
      <c r="F7" s="90"/>
      <c r="G7" s="91"/>
      <c r="H7" s="101" t="s">
        <v>39</v>
      </c>
      <c r="I7" s="101"/>
      <c r="J7" s="101"/>
      <c r="K7" s="101"/>
      <c r="L7" s="90" t="s">
        <v>43</v>
      </c>
      <c r="M7" s="90"/>
      <c r="N7" s="90"/>
      <c r="O7" s="91"/>
      <c r="P7" s="101" t="s">
        <v>53</v>
      </c>
      <c r="Q7" s="101"/>
      <c r="R7" s="101"/>
      <c r="S7" s="101"/>
      <c r="T7" s="91" t="s">
        <v>60</v>
      </c>
      <c r="U7" s="101"/>
      <c r="V7" s="101"/>
      <c r="W7" s="123"/>
      <c r="X7" s="56"/>
    </row>
    <row r="8" spans="1:24" s="11" customFormat="1" ht="27" customHeight="1">
      <c r="A8" s="21"/>
      <c r="B8" s="113"/>
      <c r="C8" s="114"/>
      <c r="D8" s="3" t="s">
        <v>9</v>
      </c>
      <c r="E8" s="3" t="s">
        <v>10</v>
      </c>
      <c r="F8" s="3" t="s">
        <v>11</v>
      </c>
      <c r="G8" s="6" t="s">
        <v>12</v>
      </c>
      <c r="H8" s="3" t="s">
        <v>9</v>
      </c>
      <c r="I8" s="3" t="s">
        <v>10</v>
      </c>
      <c r="J8" s="3" t="s">
        <v>11</v>
      </c>
      <c r="K8" s="6" t="s">
        <v>12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44</v>
      </c>
      <c r="Q8" s="3" t="s">
        <v>45</v>
      </c>
      <c r="R8" s="3" t="s">
        <v>46</v>
      </c>
      <c r="S8" s="68" t="s">
        <v>47</v>
      </c>
      <c r="T8" s="26" t="s">
        <v>44</v>
      </c>
      <c r="U8" s="3" t="s">
        <v>45</v>
      </c>
      <c r="V8" s="3" t="s">
        <v>46</v>
      </c>
      <c r="W8" s="76" t="s">
        <v>47</v>
      </c>
      <c r="X8" s="56"/>
    </row>
    <row r="9" spans="1:24" s="11" customFormat="1" ht="27" customHeight="1">
      <c r="A9" s="21"/>
      <c r="B9" s="107" t="s">
        <v>3</v>
      </c>
      <c r="C9" s="22" t="s">
        <v>0</v>
      </c>
      <c r="D9" s="34">
        <v>97280</v>
      </c>
      <c r="E9" s="34">
        <v>92450</v>
      </c>
      <c r="F9" s="34">
        <v>87650</v>
      </c>
      <c r="G9" s="39">
        <v>82840</v>
      </c>
      <c r="H9" s="92">
        <v>140000</v>
      </c>
      <c r="I9" s="94">
        <v>134860</v>
      </c>
      <c r="J9" s="94">
        <v>128510</v>
      </c>
      <c r="K9" s="94">
        <v>122520</v>
      </c>
      <c r="L9" s="94">
        <v>135000</v>
      </c>
      <c r="M9" s="94">
        <v>131000</v>
      </c>
      <c r="N9" s="94">
        <v>125180</v>
      </c>
      <c r="O9" s="94">
        <v>119910</v>
      </c>
      <c r="P9" s="118">
        <v>135090</v>
      </c>
      <c r="Q9" s="118">
        <v>132420</v>
      </c>
      <c r="R9" s="118">
        <v>126450</v>
      </c>
      <c r="S9" s="120">
        <v>121900</v>
      </c>
      <c r="T9" s="124">
        <v>137080</v>
      </c>
      <c r="U9" s="118">
        <v>135730</v>
      </c>
      <c r="V9" s="118">
        <v>129520</v>
      </c>
      <c r="W9" s="125">
        <v>125640</v>
      </c>
      <c r="X9" s="62"/>
    </row>
    <row r="10" spans="1:23" s="11" customFormat="1" ht="27" customHeight="1">
      <c r="A10" s="21"/>
      <c r="B10" s="107"/>
      <c r="C10" s="22" t="s">
        <v>1</v>
      </c>
      <c r="D10" s="34">
        <v>48490</v>
      </c>
      <c r="E10" s="34">
        <v>46100</v>
      </c>
      <c r="F10" s="34">
        <v>43700</v>
      </c>
      <c r="G10" s="39">
        <v>41300</v>
      </c>
      <c r="H10" s="93"/>
      <c r="I10" s="95"/>
      <c r="J10" s="95"/>
      <c r="K10" s="95"/>
      <c r="L10" s="95"/>
      <c r="M10" s="95"/>
      <c r="N10" s="95"/>
      <c r="O10" s="95"/>
      <c r="P10" s="118"/>
      <c r="Q10" s="118"/>
      <c r="R10" s="118"/>
      <c r="S10" s="120"/>
      <c r="T10" s="124"/>
      <c r="U10" s="118"/>
      <c r="V10" s="118"/>
      <c r="W10" s="125"/>
    </row>
    <row r="11" spans="1:24" s="11" customFormat="1" ht="27" customHeight="1">
      <c r="A11" s="21"/>
      <c r="B11" s="107"/>
      <c r="C11" s="22" t="s">
        <v>2</v>
      </c>
      <c r="D11" s="1">
        <v>5167</v>
      </c>
      <c r="E11" s="1">
        <v>4913</v>
      </c>
      <c r="F11" s="1">
        <v>4658</v>
      </c>
      <c r="G11" s="5">
        <v>4400</v>
      </c>
      <c r="H11" s="23">
        <f>12350*5/12</f>
        <v>5145.833333333333</v>
      </c>
      <c r="I11" s="1">
        <f>11750*5/12</f>
        <v>4895.833333333333</v>
      </c>
      <c r="J11" s="1">
        <f>11140*5/12</f>
        <v>4641.666666666667</v>
      </c>
      <c r="K11" s="5">
        <f>10520*5/12</f>
        <v>4383.333333333333</v>
      </c>
      <c r="L11" s="1">
        <f>10740*6/12</f>
        <v>5370</v>
      </c>
      <c r="M11" s="1">
        <f>10740*6/12</f>
        <v>5370</v>
      </c>
      <c r="N11" s="1">
        <f>10740*6/12</f>
        <v>5370</v>
      </c>
      <c r="O11" s="1">
        <f>10740*6/12</f>
        <v>5370</v>
      </c>
      <c r="P11" s="1">
        <v>5370</v>
      </c>
      <c r="Q11" s="1">
        <v>5370</v>
      </c>
      <c r="R11" s="1">
        <v>5370</v>
      </c>
      <c r="S11" s="70">
        <v>5370</v>
      </c>
      <c r="T11" s="23">
        <v>5475</v>
      </c>
      <c r="U11" s="1">
        <v>5475</v>
      </c>
      <c r="V11" s="1">
        <v>5475</v>
      </c>
      <c r="W11" s="84">
        <v>5475</v>
      </c>
      <c r="X11" s="56"/>
    </row>
    <row r="12" spans="1:24" s="11" customFormat="1" ht="27" customHeight="1">
      <c r="A12" s="21"/>
      <c r="B12" s="107"/>
      <c r="C12" s="24" t="s">
        <v>8</v>
      </c>
      <c r="D12" s="1">
        <v>150937</v>
      </c>
      <c r="E12" s="1">
        <v>143463</v>
      </c>
      <c r="F12" s="1">
        <v>136008</v>
      </c>
      <c r="G12" s="5">
        <v>128540</v>
      </c>
      <c r="H12" s="23">
        <f aca="true" t="shared" si="0" ref="H12:O12">SUM(H9:H11)</f>
        <v>145145.83333333334</v>
      </c>
      <c r="I12" s="23">
        <f t="shared" si="0"/>
        <v>139755.83333333334</v>
      </c>
      <c r="J12" s="23">
        <f t="shared" si="0"/>
        <v>133151.66666666666</v>
      </c>
      <c r="K12" s="40">
        <f t="shared" si="0"/>
        <v>126903.33333333333</v>
      </c>
      <c r="L12" s="1">
        <f t="shared" si="0"/>
        <v>140370</v>
      </c>
      <c r="M12" s="23">
        <f t="shared" si="0"/>
        <v>136370</v>
      </c>
      <c r="N12" s="23">
        <f t="shared" si="0"/>
        <v>130550</v>
      </c>
      <c r="O12" s="1">
        <f t="shared" si="0"/>
        <v>125280</v>
      </c>
      <c r="P12" s="1">
        <f aca="true" t="shared" si="1" ref="P12:W12">P9+P11</f>
        <v>140460</v>
      </c>
      <c r="Q12" s="1">
        <f t="shared" si="1"/>
        <v>137790</v>
      </c>
      <c r="R12" s="1">
        <f t="shared" si="1"/>
        <v>131820</v>
      </c>
      <c r="S12" s="70">
        <f t="shared" si="1"/>
        <v>127270</v>
      </c>
      <c r="T12" s="23">
        <f t="shared" si="1"/>
        <v>142555</v>
      </c>
      <c r="U12" s="1">
        <f t="shared" si="1"/>
        <v>141205</v>
      </c>
      <c r="V12" s="1">
        <f t="shared" si="1"/>
        <v>134995</v>
      </c>
      <c r="W12" s="84">
        <f t="shared" si="1"/>
        <v>131115</v>
      </c>
      <c r="X12" s="56"/>
    </row>
    <row r="13" spans="1:23" s="11" customFormat="1" ht="27" customHeight="1">
      <c r="A13" s="21"/>
      <c r="B13" s="102" t="s">
        <v>14</v>
      </c>
      <c r="C13" s="103"/>
      <c r="D13" s="12">
        <v>0</v>
      </c>
      <c r="E13" s="12">
        <v>0</v>
      </c>
      <c r="F13" s="12">
        <v>0</v>
      </c>
      <c r="G13" s="16">
        <v>0</v>
      </c>
      <c r="H13" s="16">
        <f aca="true" t="shared" si="2" ref="H13:W13">(H9/(D9+D10)-1)</f>
        <v>-0.03958290457570146</v>
      </c>
      <c r="I13" s="16">
        <f t="shared" si="2"/>
        <v>-0.026632984482136468</v>
      </c>
      <c r="J13" s="16">
        <f t="shared" si="2"/>
        <v>-0.021621621621621623</v>
      </c>
      <c r="K13" s="16">
        <f t="shared" si="2"/>
        <v>-0.013049782503624985</v>
      </c>
      <c r="L13" s="12">
        <f t="shared" si="2"/>
        <v>-0.0357142857142857</v>
      </c>
      <c r="M13" s="16">
        <f t="shared" si="2"/>
        <v>-0.028622274951801918</v>
      </c>
      <c r="N13" s="16">
        <f t="shared" si="2"/>
        <v>-0.02591238035950505</v>
      </c>
      <c r="O13" s="12">
        <f t="shared" si="2"/>
        <v>-0.021302644466209553</v>
      </c>
      <c r="P13" s="12">
        <f t="shared" si="2"/>
        <v>0.0006666666666665932</v>
      </c>
      <c r="Q13" s="12">
        <f t="shared" si="2"/>
        <v>0.010839694656488597</v>
      </c>
      <c r="R13" s="12">
        <f t="shared" si="2"/>
        <v>0.010145390637481988</v>
      </c>
      <c r="S13" s="71">
        <f t="shared" si="2"/>
        <v>0.01659578016845975</v>
      </c>
      <c r="T13" s="65">
        <f t="shared" si="2"/>
        <v>0.014730920127322467</v>
      </c>
      <c r="U13" s="12">
        <f t="shared" si="2"/>
        <v>0.024996224135326983</v>
      </c>
      <c r="V13" s="12">
        <f t="shared" si="2"/>
        <v>0.024278370897587997</v>
      </c>
      <c r="W13" s="85">
        <f t="shared" si="2"/>
        <v>0.030680885972108385</v>
      </c>
    </row>
    <row r="14" spans="1:24" s="11" customFormat="1" ht="27" customHeight="1">
      <c r="A14" s="21"/>
      <c r="B14" s="102" t="s">
        <v>4</v>
      </c>
      <c r="C14" s="103"/>
      <c r="D14" s="4" t="s">
        <v>17</v>
      </c>
      <c r="E14" s="4" t="s">
        <v>17</v>
      </c>
      <c r="F14" s="4" t="s">
        <v>17</v>
      </c>
      <c r="G14" s="7" t="s">
        <v>17</v>
      </c>
      <c r="H14" s="4" t="s">
        <v>17</v>
      </c>
      <c r="I14" s="4" t="s">
        <v>17</v>
      </c>
      <c r="J14" s="4" t="s">
        <v>17</v>
      </c>
      <c r="K14" s="7" t="s">
        <v>17</v>
      </c>
      <c r="L14" s="4" t="s">
        <v>17</v>
      </c>
      <c r="M14" s="4" t="s">
        <v>17</v>
      </c>
      <c r="N14" s="4" t="s">
        <v>17</v>
      </c>
      <c r="O14" s="4" t="s">
        <v>17</v>
      </c>
      <c r="P14" s="4" t="s">
        <v>34</v>
      </c>
      <c r="Q14" s="4" t="s">
        <v>34</v>
      </c>
      <c r="R14" s="4" t="s">
        <v>34</v>
      </c>
      <c r="S14" s="72" t="s">
        <v>51</v>
      </c>
      <c r="T14" s="66" t="s">
        <v>48</v>
      </c>
      <c r="U14" s="4" t="s">
        <v>50</v>
      </c>
      <c r="V14" s="4" t="s">
        <v>49</v>
      </c>
      <c r="W14" s="86" t="s">
        <v>51</v>
      </c>
      <c r="X14" s="56"/>
    </row>
    <row r="15" spans="1:24" s="11" customFormat="1" ht="27" customHeight="1">
      <c r="A15" s="21"/>
      <c r="B15" s="102" t="s">
        <v>5</v>
      </c>
      <c r="C15" s="103"/>
      <c r="D15" s="1">
        <v>10000</v>
      </c>
      <c r="E15" s="1">
        <v>10000</v>
      </c>
      <c r="F15" s="1">
        <v>10000</v>
      </c>
      <c r="G15" s="5">
        <v>10000</v>
      </c>
      <c r="H15" s="1">
        <v>10000</v>
      </c>
      <c r="I15" s="1">
        <v>10000</v>
      </c>
      <c r="J15" s="1">
        <v>10000</v>
      </c>
      <c r="K15" s="5">
        <v>10000</v>
      </c>
      <c r="L15" s="1">
        <v>10000</v>
      </c>
      <c r="M15" s="1">
        <v>10000</v>
      </c>
      <c r="N15" s="1">
        <v>10000</v>
      </c>
      <c r="O15" s="1">
        <v>10000</v>
      </c>
      <c r="P15" s="1">
        <v>10000</v>
      </c>
      <c r="Q15" s="1">
        <v>10000</v>
      </c>
      <c r="R15" s="1">
        <v>10000</v>
      </c>
      <c r="S15" s="69">
        <v>10000</v>
      </c>
      <c r="T15" s="23">
        <v>10190</v>
      </c>
      <c r="U15" s="1">
        <v>10190</v>
      </c>
      <c r="V15" s="1">
        <v>10190</v>
      </c>
      <c r="W15" s="78">
        <v>10190</v>
      </c>
      <c r="X15" s="56"/>
    </row>
    <row r="16" spans="1:24" s="11" customFormat="1" ht="27" customHeight="1">
      <c r="A16" s="21"/>
      <c r="B16" s="102" t="s">
        <v>6</v>
      </c>
      <c r="C16" s="103"/>
      <c r="D16" s="4" t="s">
        <v>17</v>
      </c>
      <c r="E16" s="4" t="s">
        <v>17</v>
      </c>
      <c r="F16" s="4" t="s">
        <v>17</v>
      </c>
      <c r="G16" s="7" t="s">
        <v>17</v>
      </c>
      <c r="H16" s="4" t="s">
        <v>17</v>
      </c>
      <c r="I16" s="4" t="s">
        <v>17</v>
      </c>
      <c r="J16" s="4" t="s">
        <v>17</v>
      </c>
      <c r="K16" s="7" t="s">
        <v>17</v>
      </c>
      <c r="L16" s="4" t="s">
        <v>17</v>
      </c>
      <c r="M16" s="4" t="s">
        <v>17</v>
      </c>
      <c r="N16" s="4" t="s">
        <v>17</v>
      </c>
      <c r="O16" s="4" t="s">
        <v>17</v>
      </c>
      <c r="P16" s="4"/>
      <c r="Q16" s="4"/>
      <c r="R16" s="4"/>
      <c r="S16" s="72"/>
      <c r="T16" s="66"/>
      <c r="U16" s="4"/>
      <c r="V16" s="4"/>
      <c r="W16" s="86"/>
      <c r="X16" s="56"/>
    </row>
    <row r="17" spans="1:23" s="11" customFormat="1" ht="27" customHeight="1">
      <c r="A17" s="21"/>
      <c r="B17" s="104" t="s">
        <v>33</v>
      </c>
      <c r="C17" s="103"/>
      <c r="D17" s="1">
        <v>44000</v>
      </c>
      <c r="E17" s="1">
        <v>43000</v>
      </c>
      <c r="F17" s="1">
        <v>40100</v>
      </c>
      <c r="G17" s="5">
        <v>40100</v>
      </c>
      <c r="H17" s="1">
        <v>44000</v>
      </c>
      <c r="I17" s="1">
        <v>43000</v>
      </c>
      <c r="J17" s="1">
        <v>40100</v>
      </c>
      <c r="K17" s="5">
        <v>40100</v>
      </c>
      <c r="L17" s="1">
        <v>43000</v>
      </c>
      <c r="M17" s="1">
        <v>40000</v>
      </c>
      <c r="N17" s="1">
        <v>40100</v>
      </c>
      <c r="O17" s="1">
        <v>40100</v>
      </c>
      <c r="P17" s="1">
        <v>43000</v>
      </c>
      <c r="Q17" s="1">
        <v>40000</v>
      </c>
      <c r="R17" s="1">
        <v>40100</v>
      </c>
      <c r="S17" s="69">
        <v>40100</v>
      </c>
      <c r="T17" s="23">
        <v>43000</v>
      </c>
      <c r="U17" s="1">
        <v>40000</v>
      </c>
      <c r="V17" s="1">
        <v>40100</v>
      </c>
      <c r="W17" s="78">
        <v>40100</v>
      </c>
    </row>
    <row r="18" spans="1:23" s="11" customFormat="1" ht="27" customHeight="1" thickBot="1">
      <c r="A18" s="21"/>
      <c r="B18" s="105" t="s">
        <v>7</v>
      </c>
      <c r="C18" s="106"/>
      <c r="D18" s="13">
        <f aca="true" t="shared" si="3" ref="D18:O18">D12+D15+D17</f>
        <v>204937</v>
      </c>
      <c r="E18" s="13">
        <f t="shared" si="3"/>
        <v>196463</v>
      </c>
      <c r="F18" s="13">
        <f t="shared" si="3"/>
        <v>186108</v>
      </c>
      <c r="G18" s="14">
        <f t="shared" si="3"/>
        <v>178640</v>
      </c>
      <c r="H18" s="13">
        <f t="shared" si="3"/>
        <v>199145.83333333334</v>
      </c>
      <c r="I18" s="13">
        <f t="shared" si="3"/>
        <v>192755.83333333334</v>
      </c>
      <c r="J18" s="13">
        <f t="shared" si="3"/>
        <v>183251.66666666666</v>
      </c>
      <c r="K18" s="14">
        <f t="shared" si="3"/>
        <v>177003.3333333333</v>
      </c>
      <c r="L18" s="13">
        <f t="shared" si="3"/>
        <v>193370</v>
      </c>
      <c r="M18" s="13">
        <f t="shared" si="3"/>
        <v>186370</v>
      </c>
      <c r="N18" s="13">
        <f t="shared" si="3"/>
        <v>180650</v>
      </c>
      <c r="O18" s="13">
        <f t="shared" si="3"/>
        <v>175380</v>
      </c>
      <c r="P18" s="13">
        <f aca="true" t="shared" si="4" ref="P18:W18">P17+P15+P11+P9</f>
        <v>193460</v>
      </c>
      <c r="Q18" s="13">
        <f t="shared" si="4"/>
        <v>187790</v>
      </c>
      <c r="R18" s="13">
        <f t="shared" si="4"/>
        <v>181920</v>
      </c>
      <c r="S18" s="73">
        <f t="shared" si="4"/>
        <v>177370</v>
      </c>
      <c r="T18" s="67">
        <f t="shared" si="4"/>
        <v>195745</v>
      </c>
      <c r="U18" s="13">
        <f t="shared" si="4"/>
        <v>191395</v>
      </c>
      <c r="V18" s="13">
        <f t="shared" si="4"/>
        <v>185285</v>
      </c>
      <c r="W18" s="80">
        <f t="shared" si="4"/>
        <v>181405</v>
      </c>
    </row>
    <row r="19" spans="1:24" s="11" customFormat="1" ht="27" customHeight="1">
      <c r="A19" s="63"/>
      <c r="B19" s="88"/>
      <c r="C19" s="2"/>
      <c r="D19" s="18"/>
      <c r="E19" s="18"/>
      <c r="F19" s="18"/>
      <c r="G19" s="18"/>
      <c r="H19" s="18"/>
      <c r="I19" s="18"/>
      <c r="J19" s="18"/>
      <c r="K19" s="18"/>
      <c r="L19" s="18"/>
      <c r="M19" s="2"/>
      <c r="N19" s="2"/>
      <c r="O19" s="2"/>
      <c r="P19" s="20"/>
      <c r="Q19" s="20"/>
      <c r="R19" s="20"/>
      <c r="S19" s="20"/>
      <c r="T19" s="20"/>
      <c r="U19" s="20"/>
      <c r="V19" s="20"/>
      <c r="W19" s="57"/>
      <c r="X19" s="62"/>
    </row>
    <row r="20" spans="1:23" s="11" customFormat="1" ht="27" customHeight="1" thickBot="1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19"/>
      <c r="O20" s="119"/>
      <c r="P20" s="119"/>
      <c r="Q20" s="119"/>
      <c r="R20" s="119"/>
      <c r="S20" s="119"/>
      <c r="T20" s="53"/>
      <c r="U20" s="53"/>
      <c r="V20" s="119" t="s">
        <v>54</v>
      </c>
      <c r="W20" s="119"/>
    </row>
    <row r="21" spans="1:23" s="11" customFormat="1" ht="27" customHeight="1">
      <c r="A21" s="20"/>
      <c r="B21" s="109" t="s">
        <v>13</v>
      </c>
      <c r="C21" s="110"/>
      <c r="D21" s="54" t="s">
        <v>18</v>
      </c>
      <c r="E21" s="55"/>
      <c r="F21" s="55"/>
      <c r="G21" s="55"/>
      <c r="H21" s="97" t="s">
        <v>18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</row>
    <row r="22" spans="1:24" s="11" customFormat="1" ht="27" customHeight="1">
      <c r="A22" s="20"/>
      <c r="B22" s="111"/>
      <c r="C22" s="112"/>
      <c r="D22" s="89" t="s">
        <v>38</v>
      </c>
      <c r="E22" s="90"/>
      <c r="F22" s="90"/>
      <c r="G22" s="91"/>
      <c r="H22" s="89" t="s">
        <v>39</v>
      </c>
      <c r="I22" s="90"/>
      <c r="J22" s="90"/>
      <c r="K22" s="91"/>
      <c r="L22" s="90" t="s">
        <v>43</v>
      </c>
      <c r="M22" s="90"/>
      <c r="N22" s="90"/>
      <c r="O22" s="91"/>
      <c r="P22" s="101" t="s">
        <v>52</v>
      </c>
      <c r="Q22" s="101"/>
      <c r="R22" s="101"/>
      <c r="S22" s="101"/>
      <c r="T22" s="91" t="s">
        <v>60</v>
      </c>
      <c r="U22" s="101"/>
      <c r="V22" s="101"/>
      <c r="W22" s="123"/>
      <c r="X22" s="56"/>
    </row>
    <row r="23" spans="1:24" s="11" customFormat="1" ht="27" customHeight="1">
      <c r="A23" s="20"/>
      <c r="B23" s="113"/>
      <c r="C23" s="114"/>
      <c r="D23" s="3" t="s">
        <v>9</v>
      </c>
      <c r="E23" s="3" t="s">
        <v>10</v>
      </c>
      <c r="F23" s="3" t="s">
        <v>11</v>
      </c>
      <c r="G23" s="6" t="s">
        <v>12</v>
      </c>
      <c r="H23" s="3" t="s">
        <v>9</v>
      </c>
      <c r="I23" s="3" t="s">
        <v>10</v>
      </c>
      <c r="J23" s="3" t="s">
        <v>11</v>
      </c>
      <c r="K23" s="6" t="s">
        <v>12</v>
      </c>
      <c r="L23" s="3" t="s">
        <v>9</v>
      </c>
      <c r="M23" s="3" t="s">
        <v>10</v>
      </c>
      <c r="N23" s="3" t="s">
        <v>11</v>
      </c>
      <c r="O23" s="6" t="s">
        <v>12</v>
      </c>
      <c r="P23" s="3" t="s">
        <v>44</v>
      </c>
      <c r="Q23" s="3" t="s">
        <v>45</v>
      </c>
      <c r="R23" s="3" t="s">
        <v>46</v>
      </c>
      <c r="S23" s="68" t="s">
        <v>47</v>
      </c>
      <c r="T23" s="26" t="s">
        <v>44</v>
      </c>
      <c r="U23" s="3" t="s">
        <v>45</v>
      </c>
      <c r="V23" s="3" t="s">
        <v>46</v>
      </c>
      <c r="W23" s="76" t="s">
        <v>47</v>
      </c>
      <c r="X23" s="56"/>
    </row>
    <row r="24" spans="1:24" s="11" customFormat="1" ht="27" customHeight="1">
      <c r="A24" s="20"/>
      <c r="B24" s="107" t="s">
        <v>3</v>
      </c>
      <c r="C24" s="22" t="s">
        <v>0</v>
      </c>
      <c r="D24" s="1">
        <v>128280</v>
      </c>
      <c r="E24" s="1">
        <v>121920</v>
      </c>
      <c r="F24" s="1">
        <v>115590</v>
      </c>
      <c r="G24" s="5">
        <v>109240</v>
      </c>
      <c r="H24" s="92">
        <v>165260</v>
      </c>
      <c r="I24" s="94">
        <v>157050</v>
      </c>
      <c r="J24" s="94">
        <v>148910</v>
      </c>
      <c r="K24" s="94">
        <v>141850</v>
      </c>
      <c r="L24" s="94">
        <v>159360</v>
      </c>
      <c r="M24" s="94">
        <v>151440</v>
      </c>
      <c r="N24" s="94">
        <v>143590</v>
      </c>
      <c r="O24" s="94">
        <v>137380</v>
      </c>
      <c r="P24" s="94">
        <v>157330</v>
      </c>
      <c r="Q24" s="94">
        <v>150180</v>
      </c>
      <c r="R24" s="94">
        <v>142610</v>
      </c>
      <c r="S24" s="121">
        <v>137320</v>
      </c>
      <c r="T24" s="92">
        <v>157500</v>
      </c>
      <c r="U24" s="94">
        <v>151020</v>
      </c>
      <c r="V24" s="94">
        <v>143630</v>
      </c>
      <c r="W24" s="99">
        <v>139190</v>
      </c>
      <c r="X24" s="56"/>
    </row>
    <row r="25" spans="1:24" s="11" customFormat="1" ht="27" customHeight="1">
      <c r="A25" s="20"/>
      <c r="B25" s="107"/>
      <c r="C25" s="22" t="s">
        <v>1</v>
      </c>
      <c r="D25" s="1">
        <v>50200</v>
      </c>
      <c r="E25" s="1">
        <v>47710</v>
      </c>
      <c r="F25" s="1">
        <v>45230</v>
      </c>
      <c r="G25" s="5">
        <v>42750</v>
      </c>
      <c r="H25" s="93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122"/>
      <c r="T25" s="93"/>
      <c r="U25" s="95"/>
      <c r="V25" s="95"/>
      <c r="W25" s="100"/>
      <c r="X25" s="56"/>
    </row>
    <row r="26" spans="1:23" s="11" customFormat="1" ht="27" customHeight="1">
      <c r="A26" s="20"/>
      <c r="B26" s="107"/>
      <c r="C26" s="22" t="s">
        <v>2</v>
      </c>
      <c r="D26" s="1">
        <v>5863</v>
      </c>
      <c r="E26" s="1">
        <v>5571</v>
      </c>
      <c r="F26" s="1">
        <v>5283</v>
      </c>
      <c r="G26" s="5">
        <v>4992</v>
      </c>
      <c r="H26" s="35">
        <f>14020*5/12</f>
        <v>5841.666666666667</v>
      </c>
      <c r="I26" s="34">
        <f>13320*5/12</f>
        <v>5550</v>
      </c>
      <c r="J26" s="34">
        <f>12630*5/12</f>
        <v>5262.5</v>
      </c>
      <c r="K26" s="39">
        <f>11930*5/12</f>
        <v>4970.833333333333</v>
      </c>
      <c r="L26" s="34">
        <f>11600*6/12</f>
        <v>5800</v>
      </c>
      <c r="M26" s="34">
        <f>11600*6/12</f>
        <v>5800</v>
      </c>
      <c r="N26" s="34">
        <f>11600*6/12</f>
        <v>5800</v>
      </c>
      <c r="O26" s="39">
        <f>11600*6/12</f>
        <v>5800</v>
      </c>
      <c r="P26" s="52">
        <v>5800</v>
      </c>
      <c r="Q26" s="52">
        <v>5800</v>
      </c>
      <c r="R26" s="52">
        <v>5800</v>
      </c>
      <c r="S26" s="69">
        <v>5800</v>
      </c>
      <c r="T26" s="64">
        <v>5910</v>
      </c>
      <c r="U26" s="52">
        <v>5910</v>
      </c>
      <c r="V26" s="52">
        <v>5910</v>
      </c>
      <c r="W26" s="78">
        <v>5910</v>
      </c>
    </row>
    <row r="27" spans="1:23" s="11" customFormat="1" ht="27" customHeight="1">
      <c r="A27" s="20"/>
      <c r="B27" s="107"/>
      <c r="C27" s="24" t="s">
        <v>8</v>
      </c>
      <c r="D27" s="1">
        <v>184343</v>
      </c>
      <c r="E27" s="1">
        <v>175201</v>
      </c>
      <c r="F27" s="1">
        <v>166103</v>
      </c>
      <c r="G27" s="5">
        <v>156982</v>
      </c>
      <c r="H27" s="36">
        <f aca="true" t="shared" si="5" ref="H27:O27">SUM(H24:H26)</f>
        <v>171101.66666666666</v>
      </c>
      <c r="I27" s="37">
        <f t="shared" si="5"/>
        <v>162600</v>
      </c>
      <c r="J27" s="37">
        <f t="shared" si="5"/>
        <v>154172.5</v>
      </c>
      <c r="K27" s="41">
        <f t="shared" si="5"/>
        <v>146820.83333333334</v>
      </c>
      <c r="L27" s="37">
        <f t="shared" si="5"/>
        <v>165160</v>
      </c>
      <c r="M27" s="37">
        <f t="shared" si="5"/>
        <v>157240</v>
      </c>
      <c r="N27" s="37">
        <f t="shared" si="5"/>
        <v>149390</v>
      </c>
      <c r="O27" s="41">
        <f t="shared" si="5"/>
        <v>143180</v>
      </c>
      <c r="P27" s="52">
        <f aca="true" t="shared" si="6" ref="P27:W27">P24+P26</f>
        <v>163130</v>
      </c>
      <c r="Q27" s="52">
        <f t="shared" si="6"/>
        <v>155980</v>
      </c>
      <c r="R27" s="52">
        <f t="shared" si="6"/>
        <v>148410</v>
      </c>
      <c r="S27" s="69">
        <f t="shared" si="6"/>
        <v>143120</v>
      </c>
      <c r="T27" s="64">
        <f t="shared" si="6"/>
        <v>163410</v>
      </c>
      <c r="U27" s="52">
        <f t="shared" si="6"/>
        <v>156930</v>
      </c>
      <c r="V27" s="52">
        <f t="shared" si="6"/>
        <v>149540</v>
      </c>
      <c r="W27" s="78">
        <f t="shared" si="6"/>
        <v>145100</v>
      </c>
    </row>
    <row r="28" spans="1:24" s="11" customFormat="1" ht="27" customHeight="1">
      <c r="A28" s="20"/>
      <c r="B28" s="102" t="s">
        <v>14</v>
      </c>
      <c r="C28" s="103"/>
      <c r="D28" s="12">
        <v>0</v>
      </c>
      <c r="E28" s="12">
        <v>0</v>
      </c>
      <c r="F28" s="12">
        <v>0</v>
      </c>
      <c r="G28" s="16">
        <v>0</v>
      </c>
      <c r="H28" s="38">
        <f aca="true" t="shared" si="7" ref="H28:W28">(H24/(D24+D25)-1)</f>
        <v>-0.07406992380098609</v>
      </c>
      <c r="I28" s="38">
        <f t="shared" si="7"/>
        <v>-0.07416141012792543</v>
      </c>
      <c r="J28" s="38">
        <f t="shared" si="7"/>
        <v>-0.07405795299092155</v>
      </c>
      <c r="K28" s="42">
        <f t="shared" si="7"/>
        <v>-0.06671491545496411</v>
      </c>
      <c r="L28" s="38">
        <f t="shared" si="7"/>
        <v>-0.03570131913348662</v>
      </c>
      <c r="M28" s="38">
        <f t="shared" si="7"/>
        <v>-0.03572110792741168</v>
      </c>
      <c r="N28" s="38">
        <f t="shared" si="7"/>
        <v>-0.03572627761735281</v>
      </c>
      <c r="O28" s="42">
        <f t="shared" si="7"/>
        <v>-0.03151216073316887</v>
      </c>
      <c r="P28" s="58">
        <f t="shared" si="7"/>
        <v>-0.012738453815261064</v>
      </c>
      <c r="Q28" s="58">
        <f t="shared" si="7"/>
        <v>-0.008320126782884296</v>
      </c>
      <c r="R28" s="58">
        <f t="shared" si="7"/>
        <v>-0.006824987812521721</v>
      </c>
      <c r="S28" s="75">
        <f t="shared" si="7"/>
        <v>-0.00043674479545785516</v>
      </c>
      <c r="T28" s="74">
        <f t="shared" si="7"/>
        <v>0.0010805313671899963</v>
      </c>
      <c r="U28" s="58">
        <f t="shared" si="7"/>
        <v>0.0055932880543347885</v>
      </c>
      <c r="V28" s="58">
        <f t="shared" si="7"/>
        <v>0.007152373606339024</v>
      </c>
      <c r="W28" s="79">
        <f t="shared" si="7"/>
        <v>0.013617826973492564</v>
      </c>
      <c r="X28" s="56"/>
    </row>
    <row r="29" spans="1:24" s="11" customFormat="1" ht="27" customHeight="1">
      <c r="A29" s="20"/>
      <c r="B29" s="102" t="s">
        <v>4</v>
      </c>
      <c r="C29" s="103"/>
      <c r="D29" s="4" t="s">
        <v>17</v>
      </c>
      <c r="E29" s="4" t="s">
        <v>17</v>
      </c>
      <c r="F29" s="4" t="s">
        <v>17</v>
      </c>
      <c r="G29" s="7" t="s">
        <v>17</v>
      </c>
      <c r="H29" s="4" t="s">
        <v>17</v>
      </c>
      <c r="I29" s="4" t="s">
        <v>17</v>
      </c>
      <c r="J29" s="4" t="s">
        <v>17</v>
      </c>
      <c r="K29" s="7" t="s">
        <v>17</v>
      </c>
      <c r="L29" s="4" t="s">
        <v>17</v>
      </c>
      <c r="M29" s="4" t="s">
        <v>17</v>
      </c>
      <c r="N29" s="4" t="s">
        <v>17</v>
      </c>
      <c r="O29" s="7" t="s">
        <v>17</v>
      </c>
      <c r="P29" s="4" t="s">
        <v>34</v>
      </c>
      <c r="Q29" s="4" t="s">
        <v>34</v>
      </c>
      <c r="R29" s="4" t="s">
        <v>34</v>
      </c>
      <c r="S29" s="69" t="s">
        <v>34</v>
      </c>
      <c r="T29" s="66" t="s">
        <v>55</v>
      </c>
      <c r="U29" s="4" t="s">
        <v>55</v>
      </c>
      <c r="V29" s="4" t="s">
        <v>56</v>
      </c>
      <c r="W29" s="78" t="s">
        <v>57</v>
      </c>
      <c r="X29" s="56"/>
    </row>
    <row r="30" spans="1:23" s="11" customFormat="1" ht="27" customHeight="1">
      <c r="A30" s="20"/>
      <c r="B30" s="102" t="s">
        <v>5</v>
      </c>
      <c r="C30" s="103"/>
      <c r="D30" s="1">
        <v>26000</v>
      </c>
      <c r="E30" s="1">
        <v>20000</v>
      </c>
      <c r="F30" s="1">
        <v>20000</v>
      </c>
      <c r="G30" s="5">
        <v>20000</v>
      </c>
      <c r="H30" s="34">
        <v>20000</v>
      </c>
      <c r="I30" s="34">
        <v>20000</v>
      </c>
      <c r="J30" s="39">
        <v>20000</v>
      </c>
      <c r="K30" s="39">
        <v>20000</v>
      </c>
      <c r="L30" s="34">
        <v>20000</v>
      </c>
      <c r="M30" s="34">
        <v>20000</v>
      </c>
      <c r="N30" s="39">
        <v>20000</v>
      </c>
      <c r="O30" s="39">
        <v>20000</v>
      </c>
      <c r="P30" s="52">
        <v>20000</v>
      </c>
      <c r="Q30" s="52">
        <v>20000</v>
      </c>
      <c r="R30" s="52">
        <v>20000</v>
      </c>
      <c r="S30" s="69">
        <v>20000</v>
      </c>
      <c r="T30" s="64">
        <v>20380</v>
      </c>
      <c r="U30" s="52">
        <v>20380</v>
      </c>
      <c r="V30" s="52">
        <v>30380</v>
      </c>
      <c r="W30" s="78">
        <v>20380</v>
      </c>
    </row>
    <row r="31" spans="1:24" s="11" customFormat="1" ht="27" customHeight="1">
      <c r="A31" s="20"/>
      <c r="B31" s="102" t="s">
        <v>6</v>
      </c>
      <c r="C31" s="103"/>
      <c r="D31" s="1">
        <v>4710</v>
      </c>
      <c r="E31" s="1">
        <v>4710</v>
      </c>
      <c r="F31" s="1">
        <v>4710</v>
      </c>
      <c r="G31" s="5">
        <v>4710</v>
      </c>
      <c r="H31" s="34">
        <v>4840</v>
      </c>
      <c r="I31" s="34">
        <v>4840</v>
      </c>
      <c r="J31" s="39">
        <v>4840</v>
      </c>
      <c r="K31" s="39">
        <v>4840</v>
      </c>
      <c r="L31" s="34">
        <v>4840</v>
      </c>
      <c r="M31" s="34">
        <v>4840</v>
      </c>
      <c r="N31" s="39">
        <v>4840</v>
      </c>
      <c r="O31" s="39">
        <v>4840</v>
      </c>
      <c r="P31" s="52">
        <v>2600</v>
      </c>
      <c r="Q31" s="52">
        <v>2600</v>
      </c>
      <c r="R31" s="52">
        <v>2600</v>
      </c>
      <c r="S31" s="69">
        <v>2600</v>
      </c>
      <c r="T31" s="64">
        <v>2600</v>
      </c>
      <c r="U31" s="52">
        <v>2600</v>
      </c>
      <c r="V31" s="52">
        <v>2600</v>
      </c>
      <c r="W31" s="78">
        <v>2600</v>
      </c>
      <c r="X31" s="56"/>
    </row>
    <row r="32" spans="1:23" s="11" customFormat="1" ht="27" customHeight="1">
      <c r="A32" s="20"/>
      <c r="B32" s="102" t="s">
        <v>33</v>
      </c>
      <c r="C32" s="103"/>
      <c r="D32" s="1">
        <v>44000</v>
      </c>
      <c r="E32" s="1">
        <v>43000</v>
      </c>
      <c r="F32" s="1">
        <v>40100</v>
      </c>
      <c r="G32" s="5">
        <v>40100</v>
      </c>
      <c r="H32" s="1">
        <v>44000</v>
      </c>
      <c r="I32" s="1">
        <v>43000</v>
      </c>
      <c r="J32" s="1">
        <v>40100</v>
      </c>
      <c r="K32" s="5">
        <v>40100</v>
      </c>
      <c r="L32" s="1">
        <v>43000</v>
      </c>
      <c r="M32" s="1">
        <v>40000</v>
      </c>
      <c r="N32" s="1">
        <v>40100</v>
      </c>
      <c r="O32" s="5">
        <v>40100</v>
      </c>
      <c r="P32" s="4">
        <v>43000</v>
      </c>
      <c r="Q32" s="4">
        <v>40000</v>
      </c>
      <c r="R32" s="4">
        <v>40100</v>
      </c>
      <c r="S32" s="69">
        <v>40100</v>
      </c>
      <c r="T32" s="66">
        <v>43000</v>
      </c>
      <c r="U32" s="4">
        <v>40000</v>
      </c>
      <c r="V32" s="4">
        <v>40100</v>
      </c>
      <c r="W32" s="78">
        <v>40100</v>
      </c>
    </row>
    <row r="33" spans="1:23" s="11" customFormat="1" ht="27" customHeight="1" thickBot="1">
      <c r="A33" s="20"/>
      <c r="B33" s="105" t="s">
        <v>7</v>
      </c>
      <c r="C33" s="106"/>
      <c r="D33" s="25">
        <f aca="true" t="shared" si="8" ref="D33:O33">D27+D30+D32+D31</f>
        <v>259053</v>
      </c>
      <c r="E33" s="25">
        <f t="shared" si="8"/>
        <v>242911</v>
      </c>
      <c r="F33" s="25">
        <f t="shared" si="8"/>
        <v>230913</v>
      </c>
      <c r="G33" s="25">
        <f t="shared" si="8"/>
        <v>221792</v>
      </c>
      <c r="H33" s="25">
        <f t="shared" si="8"/>
        <v>239941.66666666666</v>
      </c>
      <c r="I33" s="25">
        <f t="shared" si="8"/>
        <v>230440</v>
      </c>
      <c r="J33" s="25">
        <f t="shared" si="8"/>
        <v>219112.5</v>
      </c>
      <c r="K33" s="43">
        <f t="shared" si="8"/>
        <v>211760.83333333334</v>
      </c>
      <c r="L33" s="25">
        <f t="shared" si="8"/>
        <v>233000</v>
      </c>
      <c r="M33" s="25">
        <f t="shared" si="8"/>
        <v>222080</v>
      </c>
      <c r="N33" s="25">
        <f t="shared" si="8"/>
        <v>214330</v>
      </c>
      <c r="O33" s="43">
        <f t="shared" si="8"/>
        <v>208120</v>
      </c>
      <c r="P33" s="59">
        <f aca="true" t="shared" si="9" ref="P33:W33">P32+P31+P30+P26+P24</f>
        <v>228730</v>
      </c>
      <c r="Q33" s="59">
        <f t="shared" si="9"/>
        <v>218580</v>
      </c>
      <c r="R33" s="59">
        <f t="shared" si="9"/>
        <v>211110</v>
      </c>
      <c r="S33" s="73">
        <f t="shared" si="9"/>
        <v>205820</v>
      </c>
      <c r="T33" s="87">
        <f t="shared" si="9"/>
        <v>229390</v>
      </c>
      <c r="U33" s="59">
        <f t="shared" si="9"/>
        <v>219910</v>
      </c>
      <c r="V33" s="59">
        <f t="shared" si="9"/>
        <v>222620</v>
      </c>
      <c r="W33" s="80">
        <f t="shared" si="9"/>
        <v>208180</v>
      </c>
    </row>
    <row r="34" spans="1:24" s="11" customFormat="1" ht="27" customHeight="1">
      <c r="A34" s="20"/>
      <c r="B34" s="2"/>
      <c r="C34" s="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20"/>
      <c r="R34" s="20"/>
      <c r="S34" s="20"/>
      <c r="T34" s="20"/>
      <c r="U34" s="20"/>
      <c r="V34" s="20"/>
      <c r="W34" s="57"/>
      <c r="X34" s="62"/>
    </row>
    <row r="35" spans="1:24" s="11" customFormat="1" ht="27" customHeight="1" thickBot="1">
      <c r="A35" s="2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15"/>
      <c r="O35" s="115"/>
      <c r="P35" s="115"/>
      <c r="Q35" s="115"/>
      <c r="R35" s="115"/>
      <c r="S35" s="115"/>
      <c r="T35" s="53"/>
      <c r="U35" s="53"/>
      <c r="V35" s="119" t="s">
        <v>54</v>
      </c>
      <c r="W35" s="119"/>
      <c r="X35" s="62"/>
    </row>
    <row r="36" spans="1:23" s="11" customFormat="1" ht="27" customHeight="1">
      <c r="A36" s="20"/>
      <c r="B36" s="109" t="s">
        <v>13</v>
      </c>
      <c r="C36" s="110"/>
      <c r="D36" s="96" t="s">
        <v>19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8"/>
    </row>
    <row r="37" spans="1:23" s="11" customFormat="1" ht="27" customHeight="1">
      <c r="A37" s="20"/>
      <c r="B37" s="111"/>
      <c r="C37" s="112"/>
      <c r="D37" s="89" t="s">
        <v>38</v>
      </c>
      <c r="E37" s="90"/>
      <c r="F37" s="90"/>
      <c r="G37" s="91"/>
      <c r="H37" s="89" t="s">
        <v>39</v>
      </c>
      <c r="I37" s="90"/>
      <c r="J37" s="90"/>
      <c r="K37" s="91"/>
      <c r="L37" s="90" t="s">
        <v>43</v>
      </c>
      <c r="M37" s="90"/>
      <c r="N37" s="90"/>
      <c r="O37" s="91"/>
      <c r="P37" s="101" t="s">
        <v>52</v>
      </c>
      <c r="Q37" s="101"/>
      <c r="R37" s="101"/>
      <c r="S37" s="101"/>
      <c r="T37" s="91" t="s">
        <v>60</v>
      </c>
      <c r="U37" s="101"/>
      <c r="V37" s="101"/>
      <c r="W37" s="123"/>
    </row>
    <row r="38" spans="1:23" s="11" customFormat="1" ht="27" customHeight="1">
      <c r="A38" s="20"/>
      <c r="B38" s="113"/>
      <c r="C38" s="114"/>
      <c r="D38" s="3" t="s">
        <v>9</v>
      </c>
      <c r="E38" s="3" t="s">
        <v>10</v>
      </c>
      <c r="F38" s="3" t="s">
        <v>11</v>
      </c>
      <c r="G38" s="6" t="s">
        <v>12</v>
      </c>
      <c r="H38" s="26" t="s">
        <v>9</v>
      </c>
      <c r="I38" s="3" t="s">
        <v>10</v>
      </c>
      <c r="J38" s="3" t="s">
        <v>11</v>
      </c>
      <c r="K38" s="6" t="s">
        <v>12</v>
      </c>
      <c r="L38" s="3" t="s">
        <v>9</v>
      </c>
      <c r="M38" s="3" t="s">
        <v>10</v>
      </c>
      <c r="N38" s="3" t="s">
        <v>11</v>
      </c>
      <c r="O38" s="6" t="s">
        <v>12</v>
      </c>
      <c r="P38" s="3" t="s">
        <v>9</v>
      </c>
      <c r="Q38" s="3" t="s">
        <v>10</v>
      </c>
      <c r="R38" s="3" t="s">
        <v>11</v>
      </c>
      <c r="S38" s="68" t="s">
        <v>12</v>
      </c>
      <c r="T38" s="26" t="s">
        <v>9</v>
      </c>
      <c r="U38" s="3" t="s">
        <v>10</v>
      </c>
      <c r="V38" s="3" t="s">
        <v>11</v>
      </c>
      <c r="W38" s="76" t="s">
        <v>12</v>
      </c>
    </row>
    <row r="39" spans="1:24" s="11" customFormat="1" ht="27" customHeight="1">
      <c r="A39" s="20"/>
      <c r="B39" s="107" t="s">
        <v>3</v>
      </c>
      <c r="C39" s="22" t="s">
        <v>0</v>
      </c>
      <c r="D39" s="1">
        <v>91630</v>
      </c>
      <c r="E39" s="1">
        <v>87090</v>
      </c>
      <c r="F39" s="1">
        <v>82570</v>
      </c>
      <c r="G39" s="5">
        <v>78030</v>
      </c>
      <c r="H39" s="92">
        <v>135450</v>
      </c>
      <c r="I39" s="94">
        <v>131030</v>
      </c>
      <c r="J39" s="94">
        <v>124870</v>
      </c>
      <c r="K39" s="94">
        <v>119050</v>
      </c>
      <c r="L39" s="94">
        <v>131070</v>
      </c>
      <c r="M39" s="94">
        <v>128020</v>
      </c>
      <c r="N39" s="94">
        <v>122340</v>
      </c>
      <c r="O39" s="94">
        <v>117180</v>
      </c>
      <c r="P39" s="94">
        <v>132080</v>
      </c>
      <c r="Q39" s="94">
        <v>130050</v>
      </c>
      <c r="R39" s="94">
        <v>124190</v>
      </c>
      <c r="S39" s="121">
        <v>119730</v>
      </c>
      <c r="T39" s="92">
        <v>134970</v>
      </c>
      <c r="U39" s="94">
        <v>133940</v>
      </c>
      <c r="V39" s="94">
        <v>127830</v>
      </c>
      <c r="W39" s="99">
        <v>124020</v>
      </c>
      <c r="X39" s="56"/>
    </row>
    <row r="40" spans="1:24" s="11" customFormat="1" ht="27" customHeight="1">
      <c r="A40" s="20"/>
      <c r="B40" s="107"/>
      <c r="C40" s="22" t="s">
        <v>1</v>
      </c>
      <c r="D40" s="1">
        <v>48490</v>
      </c>
      <c r="E40" s="1">
        <v>46100</v>
      </c>
      <c r="F40" s="1">
        <v>43700</v>
      </c>
      <c r="G40" s="5">
        <v>41300</v>
      </c>
      <c r="H40" s="93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122"/>
      <c r="T40" s="93"/>
      <c r="U40" s="95"/>
      <c r="V40" s="95"/>
      <c r="W40" s="100"/>
      <c r="X40" s="56"/>
    </row>
    <row r="41" spans="1:24" s="11" customFormat="1" ht="27" customHeight="1">
      <c r="A41" s="20"/>
      <c r="B41" s="107"/>
      <c r="C41" s="22" t="s">
        <v>2</v>
      </c>
      <c r="D41" s="1">
        <v>5167</v>
      </c>
      <c r="E41" s="1">
        <v>4912</v>
      </c>
      <c r="F41" s="1">
        <v>4658</v>
      </c>
      <c r="G41" s="5">
        <v>4400</v>
      </c>
      <c r="H41" s="35">
        <f>12350*5/12</f>
        <v>5145.833333333333</v>
      </c>
      <c r="I41" s="34">
        <f>11750*5/12</f>
        <v>4895.833333333333</v>
      </c>
      <c r="J41" s="34">
        <f>11140*5/12</f>
        <v>4641.666666666667</v>
      </c>
      <c r="K41" s="39">
        <f>10520*5/12</f>
        <v>4383.333333333333</v>
      </c>
      <c r="L41" s="34">
        <f>10740*6/12</f>
        <v>5370</v>
      </c>
      <c r="M41" s="34">
        <f>10740*6/12</f>
        <v>5370</v>
      </c>
      <c r="N41" s="34">
        <f>10740*6/12</f>
        <v>5370</v>
      </c>
      <c r="O41" s="39">
        <f>10740*6/12</f>
        <v>5370</v>
      </c>
      <c r="P41" s="34">
        <v>5370</v>
      </c>
      <c r="Q41" s="34">
        <v>5370</v>
      </c>
      <c r="R41" s="34">
        <v>5370</v>
      </c>
      <c r="S41" s="69">
        <v>5370</v>
      </c>
      <c r="T41" s="35">
        <v>5475</v>
      </c>
      <c r="U41" s="34">
        <v>5475</v>
      </c>
      <c r="V41" s="34">
        <v>5475</v>
      </c>
      <c r="W41" s="78">
        <v>5475</v>
      </c>
      <c r="X41" s="62"/>
    </row>
    <row r="42" spans="1:23" s="11" customFormat="1" ht="27" customHeight="1">
      <c r="A42" s="20"/>
      <c r="B42" s="107"/>
      <c r="C42" s="24" t="s">
        <v>8</v>
      </c>
      <c r="D42" s="1">
        <v>145287</v>
      </c>
      <c r="E42" s="1">
        <v>138102</v>
      </c>
      <c r="F42" s="1">
        <v>130928</v>
      </c>
      <c r="G42" s="5">
        <v>123730</v>
      </c>
      <c r="H42" s="35">
        <f aca="true" t="shared" si="10" ref="H42:O42">SUM(H39:H41)</f>
        <v>140595.83333333334</v>
      </c>
      <c r="I42" s="34">
        <f t="shared" si="10"/>
        <v>135925.83333333334</v>
      </c>
      <c r="J42" s="34">
        <f t="shared" si="10"/>
        <v>129511.66666666667</v>
      </c>
      <c r="K42" s="39">
        <f t="shared" si="10"/>
        <v>123433.33333333333</v>
      </c>
      <c r="L42" s="34">
        <f t="shared" si="10"/>
        <v>136440</v>
      </c>
      <c r="M42" s="34">
        <f t="shared" si="10"/>
        <v>133390</v>
      </c>
      <c r="N42" s="34">
        <f t="shared" si="10"/>
        <v>127710</v>
      </c>
      <c r="O42" s="39">
        <f t="shared" si="10"/>
        <v>122550</v>
      </c>
      <c r="P42" s="34">
        <f aca="true" t="shared" si="11" ref="P42:W42">P39+P41</f>
        <v>137450</v>
      </c>
      <c r="Q42" s="34">
        <f t="shared" si="11"/>
        <v>135420</v>
      </c>
      <c r="R42" s="34">
        <f t="shared" si="11"/>
        <v>129560</v>
      </c>
      <c r="S42" s="69">
        <f t="shared" si="11"/>
        <v>125100</v>
      </c>
      <c r="T42" s="35">
        <f t="shared" si="11"/>
        <v>140445</v>
      </c>
      <c r="U42" s="34">
        <f t="shared" si="11"/>
        <v>139415</v>
      </c>
      <c r="V42" s="34">
        <f t="shared" si="11"/>
        <v>133305</v>
      </c>
      <c r="W42" s="78">
        <f t="shared" si="11"/>
        <v>129495</v>
      </c>
    </row>
    <row r="43" spans="1:23" s="11" customFormat="1" ht="27" customHeight="1">
      <c r="A43" s="20"/>
      <c r="B43" s="102" t="s">
        <v>14</v>
      </c>
      <c r="C43" s="103"/>
      <c r="D43" s="12">
        <v>0</v>
      </c>
      <c r="E43" s="12">
        <v>0</v>
      </c>
      <c r="F43" s="12">
        <v>0</v>
      </c>
      <c r="G43" s="16">
        <v>0</v>
      </c>
      <c r="H43" s="12">
        <f aca="true" t="shared" si="12" ref="H43:W43">(H39/(D39+D40)-1)</f>
        <v>-0.033328575506708535</v>
      </c>
      <c r="I43" s="12">
        <f t="shared" si="12"/>
        <v>-0.016217433741271825</v>
      </c>
      <c r="J43" s="12">
        <f t="shared" si="12"/>
        <v>-0.011087352498614034</v>
      </c>
      <c r="K43" s="16">
        <f t="shared" si="12"/>
        <v>-0.002346434257940122</v>
      </c>
      <c r="L43" s="12">
        <f t="shared" si="12"/>
        <v>-0.032336655592469565</v>
      </c>
      <c r="M43" s="12">
        <f t="shared" si="12"/>
        <v>-0.022971838510264853</v>
      </c>
      <c r="N43" s="12">
        <f t="shared" si="12"/>
        <v>-0.02026107151437495</v>
      </c>
      <c r="O43" s="16">
        <f t="shared" si="12"/>
        <v>-0.015707685846283126</v>
      </c>
      <c r="P43" s="12">
        <f t="shared" si="12"/>
        <v>0.007705806057831666</v>
      </c>
      <c r="Q43" s="12">
        <f t="shared" si="12"/>
        <v>0.01585689735978746</v>
      </c>
      <c r="R43" s="12">
        <f t="shared" si="12"/>
        <v>0.015121791727971123</v>
      </c>
      <c r="S43" s="75">
        <f t="shared" si="12"/>
        <v>0.021761392729134688</v>
      </c>
      <c r="T43" s="65">
        <f t="shared" si="12"/>
        <v>0.021880678376741347</v>
      </c>
      <c r="U43" s="12">
        <f t="shared" si="12"/>
        <v>0.02991157247212617</v>
      </c>
      <c r="V43" s="12">
        <f t="shared" si="12"/>
        <v>0.029309928335614854</v>
      </c>
      <c r="W43" s="79">
        <f t="shared" si="12"/>
        <v>0.03583061889250816</v>
      </c>
    </row>
    <row r="44" spans="1:24" s="11" customFormat="1" ht="27" customHeight="1">
      <c r="A44" s="20"/>
      <c r="B44" s="102" t="s">
        <v>4</v>
      </c>
      <c r="C44" s="103"/>
      <c r="D44" s="1">
        <v>23360</v>
      </c>
      <c r="E44" s="1">
        <v>23360</v>
      </c>
      <c r="F44" s="1">
        <v>21630</v>
      </c>
      <c r="G44" s="5">
        <v>21630</v>
      </c>
      <c r="H44" s="23">
        <v>23270</v>
      </c>
      <c r="I44" s="1">
        <v>23270</v>
      </c>
      <c r="J44" s="1">
        <v>21540</v>
      </c>
      <c r="K44" s="5">
        <v>21540</v>
      </c>
      <c r="L44" s="1">
        <v>22890</v>
      </c>
      <c r="M44" s="1">
        <v>22890</v>
      </c>
      <c r="N44" s="1">
        <v>21200</v>
      </c>
      <c r="O44" s="5">
        <v>21200</v>
      </c>
      <c r="P44" s="1">
        <v>22400</v>
      </c>
      <c r="Q44" s="1">
        <v>22400</v>
      </c>
      <c r="R44" s="1">
        <v>20800</v>
      </c>
      <c r="S44" s="69">
        <v>20800</v>
      </c>
      <c r="T44" s="23">
        <v>22400</v>
      </c>
      <c r="U44" s="1">
        <v>22400</v>
      </c>
      <c r="V44" s="1">
        <v>20800</v>
      </c>
      <c r="W44" s="78">
        <v>20800</v>
      </c>
      <c r="X44" s="56"/>
    </row>
    <row r="45" spans="1:23" s="11" customFormat="1" ht="27" customHeight="1">
      <c r="A45" s="20"/>
      <c r="B45" s="102" t="s">
        <v>5</v>
      </c>
      <c r="C45" s="103"/>
      <c r="D45" s="1">
        <v>20000</v>
      </c>
      <c r="E45" s="1">
        <v>20000</v>
      </c>
      <c r="F45" s="1">
        <v>20000</v>
      </c>
      <c r="G45" s="5">
        <v>20000</v>
      </c>
      <c r="H45" s="23">
        <v>20000</v>
      </c>
      <c r="I45" s="1">
        <v>20000</v>
      </c>
      <c r="J45" s="1">
        <v>20000</v>
      </c>
      <c r="K45" s="5">
        <v>20000</v>
      </c>
      <c r="L45" s="1">
        <v>20000</v>
      </c>
      <c r="M45" s="1">
        <v>20000</v>
      </c>
      <c r="N45" s="1">
        <v>20000</v>
      </c>
      <c r="O45" s="5">
        <v>20000</v>
      </c>
      <c r="P45" s="1">
        <v>20000</v>
      </c>
      <c r="Q45" s="1">
        <v>20000</v>
      </c>
      <c r="R45" s="1">
        <v>20000</v>
      </c>
      <c r="S45" s="69">
        <v>20000</v>
      </c>
      <c r="T45" s="23">
        <v>20380</v>
      </c>
      <c r="U45" s="1">
        <v>20380</v>
      </c>
      <c r="V45" s="1">
        <v>20380</v>
      </c>
      <c r="W45" s="78">
        <v>20380</v>
      </c>
    </row>
    <row r="46" spans="1:23" s="11" customFormat="1" ht="27" customHeight="1">
      <c r="A46" s="20"/>
      <c r="B46" s="102" t="s">
        <v>6</v>
      </c>
      <c r="C46" s="103"/>
      <c r="D46" s="1">
        <v>4710</v>
      </c>
      <c r="E46" s="1">
        <v>4710</v>
      </c>
      <c r="F46" s="1">
        <v>4710</v>
      </c>
      <c r="G46" s="5">
        <v>4710</v>
      </c>
      <c r="H46" s="23">
        <v>4840</v>
      </c>
      <c r="I46" s="1">
        <v>4840</v>
      </c>
      <c r="J46" s="1">
        <v>4840</v>
      </c>
      <c r="K46" s="5">
        <v>4840</v>
      </c>
      <c r="L46" s="1">
        <v>4840</v>
      </c>
      <c r="M46" s="1">
        <v>4840</v>
      </c>
      <c r="N46" s="1">
        <v>4840</v>
      </c>
      <c r="O46" s="5">
        <v>4840</v>
      </c>
      <c r="P46" s="1">
        <v>2600</v>
      </c>
      <c r="Q46" s="1">
        <v>2600</v>
      </c>
      <c r="R46" s="1">
        <v>2600</v>
      </c>
      <c r="S46" s="69">
        <v>2600</v>
      </c>
      <c r="T46" s="23">
        <v>2600</v>
      </c>
      <c r="U46" s="1">
        <v>2600</v>
      </c>
      <c r="V46" s="1">
        <v>2600</v>
      </c>
      <c r="W46" s="78">
        <v>2600</v>
      </c>
    </row>
    <row r="47" spans="1:23" s="11" customFormat="1" ht="27" customHeight="1">
      <c r="A47" s="20"/>
      <c r="B47" s="102" t="s">
        <v>33</v>
      </c>
      <c r="C47" s="103"/>
      <c r="D47" s="1">
        <v>44000</v>
      </c>
      <c r="E47" s="1">
        <v>43000</v>
      </c>
      <c r="F47" s="1">
        <v>40100</v>
      </c>
      <c r="G47" s="5">
        <v>40100</v>
      </c>
      <c r="H47" s="1">
        <v>44000</v>
      </c>
      <c r="I47" s="1">
        <v>43000</v>
      </c>
      <c r="J47" s="1">
        <v>40100</v>
      </c>
      <c r="K47" s="5">
        <v>40100</v>
      </c>
      <c r="L47" s="1">
        <v>43000</v>
      </c>
      <c r="M47" s="1">
        <v>40000</v>
      </c>
      <c r="N47" s="1">
        <v>40100</v>
      </c>
      <c r="O47" s="5">
        <v>40100</v>
      </c>
      <c r="P47" s="1">
        <v>43000</v>
      </c>
      <c r="Q47" s="1">
        <v>40000</v>
      </c>
      <c r="R47" s="1">
        <v>40100</v>
      </c>
      <c r="S47" s="69">
        <v>40100</v>
      </c>
      <c r="T47" s="23">
        <v>43000</v>
      </c>
      <c r="U47" s="1">
        <v>40000</v>
      </c>
      <c r="V47" s="1">
        <v>40100</v>
      </c>
      <c r="W47" s="78">
        <v>40100</v>
      </c>
    </row>
    <row r="48" spans="1:24" s="11" customFormat="1" ht="27" customHeight="1" thickBot="1">
      <c r="A48" s="20"/>
      <c r="B48" s="105" t="s">
        <v>7</v>
      </c>
      <c r="C48" s="106"/>
      <c r="D48" s="13">
        <f aca="true" t="shared" si="13" ref="D48:O48">D42+D45+D47+D46+D44</f>
        <v>237357</v>
      </c>
      <c r="E48" s="13">
        <f t="shared" si="13"/>
        <v>229172</v>
      </c>
      <c r="F48" s="13">
        <f t="shared" si="13"/>
        <v>217368</v>
      </c>
      <c r="G48" s="13">
        <f t="shared" si="13"/>
        <v>210170</v>
      </c>
      <c r="H48" s="13">
        <f t="shared" si="13"/>
        <v>232705.83333333334</v>
      </c>
      <c r="I48" s="13">
        <f t="shared" si="13"/>
        <v>227035.83333333334</v>
      </c>
      <c r="J48" s="13">
        <f t="shared" si="13"/>
        <v>215991.6666666667</v>
      </c>
      <c r="K48" s="14">
        <f t="shared" si="13"/>
        <v>209913.3333333333</v>
      </c>
      <c r="L48" s="13">
        <f t="shared" si="13"/>
        <v>227170</v>
      </c>
      <c r="M48" s="13">
        <f t="shared" si="13"/>
        <v>221120</v>
      </c>
      <c r="N48" s="13">
        <f t="shared" si="13"/>
        <v>213850</v>
      </c>
      <c r="O48" s="14">
        <f t="shared" si="13"/>
        <v>208690</v>
      </c>
      <c r="P48" s="13">
        <f aca="true" t="shared" si="14" ref="P48:W48">P47+P46+P45+P44+P41+P39</f>
        <v>225450</v>
      </c>
      <c r="Q48" s="13">
        <f t="shared" si="14"/>
        <v>220420</v>
      </c>
      <c r="R48" s="13">
        <f t="shared" si="14"/>
        <v>213060</v>
      </c>
      <c r="S48" s="73">
        <f t="shared" si="14"/>
        <v>208600</v>
      </c>
      <c r="T48" s="67">
        <f t="shared" si="14"/>
        <v>228825</v>
      </c>
      <c r="U48" s="13">
        <f t="shared" si="14"/>
        <v>224795</v>
      </c>
      <c r="V48" s="13">
        <f t="shared" si="14"/>
        <v>217185</v>
      </c>
      <c r="W48" s="80">
        <f t="shared" si="14"/>
        <v>213375</v>
      </c>
      <c r="X48" s="56"/>
    </row>
    <row r="49" spans="1:23" s="11" customFormat="1" ht="27" customHeight="1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0"/>
      <c r="Q49" s="20"/>
      <c r="R49" s="20"/>
      <c r="S49" s="20"/>
      <c r="T49" s="20"/>
      <c r="U49" s="63"/>
      <c r="V49" s="63"/>
      <c r="W49" s="62"/>
    </row>
    <row r="50" spans="1:24" s="11" customFormat="1" ht="27" customHeight="1">
      <c r="A50" s="20"/>
      <c r="B50" s="18"/>
      <c r="C50" s="1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0"/>
      <c r="Q50" s="20"/>
      <c r="R50" s="20"/>
      <c r="S50" s="20"/>
      <c r="T50" s="20"/>
      <c r="U50" s="20"/>
      <c r="V50" s="20"/>
      <c r="W50" s="62"/>
      <c r="X50" s="62"/>
    </row>
    <row r="51" spans="1:24" s="11" customFormat="1" ht="27" customHeight="1" thickBot="1">
      <c r="A51" s="20"/>
      <c r="B51" s="18"/>
      <c r="C51" s="18"/>
      <c r="D51" s="2"/>
      <c r="E51" s="2"/>
      <c r="F51" s="2"/>
      <c r="G51" s="2"/>
      <c r="H51" s="2"/>
      <c r="I51" s="2"/>
      <c r="J51" s="2"/>
      <c r="K51" s="2"/>
      <c r="L51" s="2"/>
      <c r="M51" s="2"/>
      <c r="N51" s="115"/>
      <c r="O51" s="115"/>
      <c r="P51" s="115"/>
      <c r="Q51" s="115"/>
      <c r="R51" s="115"/>
      <c r="S51" s="115"/>
      <c r="T51" s="53"/>
      <c r="U51" s="53"/>
      <c r="V51" s="119" t="s">
        <v>59</v>
      </c>
      <c r="W51" s="119"/>
      <c r="X51" s="62"/>
    </row>
    <row r="52" spans="1:23" s="11" customFormat="1" ht="27" customHeight="1">
      <c r="A52" s="20"/>
      <c r="B52" s="109" t="s">
        <v>13</v>
      </c>
      <c r="C52" s="110"/>
      <c r="D52" s="96" t="s">
        <v>41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8"/>
    </row>
    <row r="53" spans="1:23" s="11" customFormat="1" ht="27" customHeight="1">
      <c r="A53" s="20"/>
      <c r="B53" s="111"/>
      <c r="C53" s="112"/>
      <c r="D53" s="89" t="s">
        <v>38</v>
      </c>
      <c r="E53" s="90"/>
      <c r="F53" s="90"/>
      <c r="G53" s="91"/>
      <c r="H53" s="89" t="s">
        <v>39</v>
      </c>
      <c r="I53" s="90"/>
      <c r="J53" s="90"/>
      <c r="K53" s="91"/>
      <c r="L53" s="90" t="s">
        <v>43</v>
      </c>
      <c r="M53" s="90"/>
      <c r="N53" s="90"/>
      <c r="O53" s="91"/>
      <c r="P53" s="101" t="s">
        <v>52</v>
      </c>
      <c r="Q53" s="101"/>
      <c r="R53" s="101"/>
      <c r="S53" s="101"/>
      <c r="T53" s="91" t="s">
        <v>61</v>
      </c>
      <c r="U53" s="101"/>
      <c r="V53" s="101"/>
      <c r="W53" s="123"/>
    </row>
    <row r="54" spans="1:23" s="11" customFormat="1" ht="27" customHeight="1">
      <c r="A54" s="20"/>
      <c r="B54" s="113"/>
      <c r="C54" s="114"/>
      <c r="D54" s="3" t="s">
        <v>9</v>
      </c>
      <c r="E54" s="3" t="s">
        <v>10</v>
      </c>
      <c r="F54" s="3" t="s">
        <v>11</v>
      </c>
      <c r="G54" s="6" t="s">
        <v>12</v>
      </c>
      <c r="H54" s="26" t="s">
        <v>9</v>
      </c>
      <c r="I54" s="3" t="s">
        <v>10</v>
      </c>
      <c r="J54" s="3" t="s">
        <v>11</v>
      </c>
      <c r="K54" s="6" t="s">
        <v>12</v>
      </c>
      <c r="L54" s="3" t="s">
        <v>9</v>
      </c>
      <c r="M54" s="3" t="s">
        <v>10</v>
      </c>
      <c r="N54" s="3" t="s">
        <v>11</v>
      </c>
      <c r="O54" s="6" t="s">
        <v>12</v>
      </c>
      <c r="P54" s="3" t="s">
        <v>9</v>
      </c>
      <c r="Q54" s="3" t="s">
        <v>10</v>
      </c>
      <c r="R54" s="3" t="s">
        <v>11</v>
      </c>
      <c r="S54" s="68" t="s">
        <v>12</v>
      </c>
      <c r="T54" s="26" t="s">
        <v>9</v>
      </c>
      <c r="U54" s="3" t="s">
        <v>10</v>
      </c>
      <c r="V54" s="3" t="s">
        <v>11</v>
      </c>
      <c r="W54" s="76" t="s">
        <v>12</v>
      </c>
    </row>
    <row r="55" spans="1:24" s="11" customFormat="1" ht="27" customHeight="1">
      <c r="A55" s="20"/>
      <c r="B55" s="107" t="s">
        <v>3</v>
      </c>
      <c r="C55" s="22" t="s">
        <v>0</v>
      </c>
      <c r="D55" s="4">
        <v>62280</v>
      </c>
      <c r="E55" s="4">
        <v>59530</v>
      </c>
      <c r="F55" s="4">
        <v>56120</v>
      </c>
      <c r="G55" s="7">
        <v>53490</v>
      </c>
      <c r="H55" s="92">
        <v>105440</v>
      </c>
      <c r="I55" s="94">
        <v>102160</v>
      </c>
      <c r="J55" s="94">
        <v>97240</v>
      </c>
      <c r="K55" s="94">
        <v>92880</v>
      </c>
      <c r="L55" s="94">
        <v>103600</v>
      </c>
      <c r="M55" s="94">
        <v>101210</v>
      </c>
      <c r="N55" s="94">
        <v>96710</v>
      </c>
      <c r="O55" s="94">
        <v>92640</v>
      </c>
      <c r="P55" s="118">
        <v>105950</v>
      </c>
      <c r="Q55" s="118">
        <v>104350</v>
      </c>
      <c r="R55" s="118">
        <v>99730</v>
      </c>
      <c r="S55" s="120">
        <v>96200</v>
      </c>
      <c r="T55" s="124">
        <v>109820</v>
      </c>
      <c r="U55" s="118">
        <v>109010</v>
      </c>
      <c r="V55" s="118">
        <v>104190</v>
      </c>
      <c r="W55" s="125">
        <v>101180</v>
      </c>
      <c r="X55" s="56"/>
    </row>
    <row r="56" spans="1:24" s="11" customFormat="1" ht="27" customHeight="1">
      <c r="A56" s="20"/>
      <c r="B56" s="107"/>
      <c r="C56" s="22" t="s">
        <v>1</v>
      </c>
      <c r="D56" s="4">
        <v>43740</v>
      </c>
      <c r="E56" s="4">
        <v>41580</v>
      </c>
      <c r="F56" s="4">
        <v>39420</v>
      </c>
      <c r="G56" s="7">
        <v>37250</v>
      </c>
      <c r="H56" s="93"/>
      <c r="I56" s="95"/>
      <c r="J56" s="95"/>
      <c r="K56" s="95"/>
      <c r="L56" s="95"/>
      <c r="M56" s="95"/>
      <c r="N56" s="95"/>
      <c r="O56" s="95"/>
      <c r="P56" s="118"/>
      <c r="Q56" s="118"/>
      <c r="R56" s="118"/>
      <c r="S56" s="120"/>
      <c r="T56" s="124"/>
      <c r="U56" s="118"/>
      <c r="V56" s="118"/>
      <c r="W56" s="125"/>
      <c r="X56" s="56"/>
    </row>
    <row r="57" spans="1:24" s="11" customFormat="1" ht="27" customHeight="1">
      <c r="A57" s="20"/>
      <c r="B57" s="107"/>
      <c r="C57" s="22" t="s">
        <v>2</v>
      </c>
      <c r="D57" s="4">
        <v>4329</v>
      </c>
      <c r="E57" s="4">
        <v>4117</v>
      </c>
      <c r="F57" s="4">
        <v>3900</v>
      </c>
      <c r="G57" s="7">
        <v>3688</v>
      </c>
      <c r="H57" s="35">
        <f>10350*5/12</f>
        <v>4312.5</v>
      </c>
      <c r="I57" s="34">
        <f>9840*5/12</f>
        <v>4100</v>
      </c>
      <c r="J57" s="34">
        <f>9320*5/12</f>
        <v>3883.3333333333335</v>
      </c>
      <c r="K57" s="39">
        <f>8820*5/12</f>
        <v>3675</v>
      </c>
      <c r="L57" s="34">
        <f>9450*6/12</f>
        <v>4725</v>
      </c>
      <c r="M57" s="34">
        <f>9450*6/12</f>
        <v>4725</v>
      </c>
      <c r="N57" s="34">
        <f>9450*6/12</f>
        <v>4725</v>
      </c>
      <c r="O57" s="39">
        <f>9450*6/12</f>
        <v>4725</v>
      </c>
      <c r="P57" s="52">
        <v>4725</v>
      </c>
      <c r="Q57" s="52">
        <v>4725</v>
      </c>
      <c r="R57" s="52">
        <v>4725</v>
      </c>
      <c r="S57" s="69">
        <v>4725</v>
      </c>
      <c r="T57" s="64">
        <v>4815</v>
      </c>
      <c r="U57" s="52">
        <v>4815</v>
      </c>
      <c r="V57" s="52">
        <v>4815</v>
      </c>
      <c r="W57" s="78">
        <v>4815</v>
      </c>
      <c r="X57" s="56"/>
    </row>
    <row r="58" spans="1:24" s="11" customFormat="1" ht="27" customHeight="1">
      <c r="A58" s="20"/>
      <c r="B58" s="107"/>
      <c r="C58" s="24" t="s">
        <v>8</v>
      </c>
      <c r="D58" s="4">
        <v>110349</v>
      </c>
      <c r="E58" s="4">
        <v>105227</v>
      </c>
      <c r="F58" s="4">
        <v>99440</v>
      </c>
      <c r="G58" s="7">
        <v>94428</v>
      </c>
      <c r="H58" s="35">
        <f aca="true" t="shared" si="15" ref="H58:O58">SUM(H55:H57)</f>
        <v>109752.5</v>
      </c>
      <c r="I58" s="34">
        <f t="shared" si="15"/>
        <v>106260</v>
      </c>
      <c r="J58" s="34">
        <f t="shared" si="15"/>
        <v>101123.33333333333</v>
      </c>
      <c r="K58" s="39">
        <f t="shared" si="15"/>
        <v>96555</v>
      </c>
      <c r="L58" s="34">
        <f t="shared" si="15"/>
        <v>108325</v>
      </c>
      <c r="M58" s="34">
        <f t="shared" si="15"/>
        <v>105935</v>
      </c>
      <c r="N58" s="34">
        <f t="shared" si="15"/>
        <v>101435</v>
      </c>
      <c r="O58" s="39">
        <f t="shared" si="15"/>
        <v>97365</v>
      </c>
      <c r="P58" s="52">
        <f aca="true" t="shared" si="16" ref="P58:W58">P57+P55</f>
        <v>110675</v>
      </c>
      <c r="Q58" s="52">
        <f t="shared" si="16"/>
        <v>109075</v>
      </c>
      <c r="R58" s="52">
        <f t="shared" si="16"/>
        <v>104455</v>
      </c>
      <c r="S58" s="69">
        <f t="shared" si="16"/>
        <v>100925</v>
      </c>
      <c r="T58" s="64">
        <f t="shared" si="16"/>
        <v>114635</v>
      </c>
      <c r="U58" s="52">
        <f t="shared" si="16"/>
        <v>113825</v>
      </c>
      <c r="V58" s="52">
        <f t="shared" si="16"/>
        <v>109005</v>
      </c>
      <c r="W58" s="78">
        <f t="shared" si="16"/>
        <v>105995</v>
      </c>
      <c r="X58" s="56"/>
    </row>
    <row r="59" spans="1:24" s="11" customFormat="1" ht="27" customHeight="1">
      <c r="A59" s="20"/>
      <c r="B59" s="102" t="s">
        <v>14</v>
      </c>
      <c r="C59" s="103"/>
      <c r="D59" s="27">
        <v>0</v>
      </c>
      <c r="E59" s="27">
        <v>0</v>
      </c>
      <c r="F59" s="27">
        <v>0</v>
      </c>
      <c r="G59" s="28">
        <v>0</v>
      </c>
      <c r="H59" s="29">
        <f aca="true" t="shared" si="17" ref="H59:W59">(H55/(D55+D56)-1)</f>
        <v>-0.00547066591209211</v>
      </c>
      <c r="I59" s="27">
        <f t="shared" si="17"/>
        <v>0.010384729502522116</v>
      </c>
      <c r="J59" s="27">
        <f t="shared" si="17"/>
        <v>0.017793594306049876</v>
      </c>
      <c r="K59" s="28">
        <f t="shared" si="17"/>
        <v>0.023583865990742803</v>
      </c>
      <c r="L59" s="27">
        <f t="shared" si="17"/>
        <v>-0.017450682852807264</v>
      </c>
      <c r="M59" s="27">
        <f t="shared" si="17"/>
        <v>-0.009299138606108093</v>
      </c>
      <c r="N59" s="27">
        <f t="shared" si="17"/>
        <v>-0.005450431921020127</v>
      </c>
      <c r="O59" s="28">
        <f t="shared" si="17"/>
        <v>-0.0025839793281653423</v>
      </c>
      <c r="P59" s="27">
        <f t="shared" si="17"/>
        <v>0.022683397683397777</v>
      </c>
      <c r="Q59" s="27">
        <f t="shared" si="17"/>
        <v>0.03102460231202442</v>
      </c>
      <c r="R59" s="27">
        <f t="shared" si="17"/>
        <v>0.031227380829283335</v>
      </c>
      <c r="S59" s="75">
        <f t="shared" si="17"/>
        <v>0.03842832469775481</v>
      </c>
      <c r="T59" s="29">
        <f t="shared" si="17"/>
        <v>0.03652666352052858</v>
      </c>
      <c r="U59" s="27">
        <f t="shared" si="17"/>
        <v>0.044657402970771365</v>
      </c>
      <c r="V59" s="27">
        <f t="shared" si="17"/>
        <v>0.04472074601423848</v>
      </c>
      <c r="W59" s="79">
        <f t="shared" si="17"/>
        <v>0.05176715176715185</v>
      </c>
      <c r="X59" s="56"/>
    </row>
    <row r="60" spans="1:24" s="11" customFormat="1" ht="27" customHeight="1">
      <c r="A60" s="20"/>
      <c r="B60" s="102" t="s">
        <v>4</v>
      </c>
      <c r="C60" s="103"/>
      <c r="D60" s="27" t="s">
        <v>17</v>
      </c>
      <c r="E60" s="27" t="s">
        <v>17</v>
      </c>
      <c r="F60" s="27" t="s">
        <v>17</v>
      </c>
      <c r="G60" s="28" t="s">
        <v>17</v>
      </c>
      <c r="H60" s="27" t="s">
        <v>17</v>
      </c>
      <c r="I60" s="27" t="s">
        <v>17</v>
      </c>
      <c r="J60" s="27" t="s">
        <v>17</v>
      </c>
      <c r="K60" s="28" t="s">
        <v>17</v>
      </c>
      <c r="L60" s="27" t="s">
        <v>17</v>
      </c>
      <c r="M60" s="27" t="s">
        <v>17</v>
      </c>
      <c r="N60" s="27" t="s">
        <v>17</v>
      </c>
      <c r="O60" s="28" t="s">
        <v>17</v>
      </c>
      <c r="P60" s="27" t="s">
        <v>17</v>
      </c>
      <c r="Q60" s="27" t="s">
        <v>17</v>
      </c>
      <c r="R60" s="27" t="s">
        <v>17</v>
      </c>
      <c r="S60" s="69" t="s">
        <v>17</v>
      </c>
      <c r="T60" s="29" t="s">
        <v>17</v>
      </c>
      <c r="U60" s="27" t="s">
        <v>17</v>
      </c>
      <c r="V60" s="27" t="s">
        <v>17</v>
      </c>
      <c r="W60" s="78" t="s">
        <v>17</v>
      </c>
      <c r="X60" s="56"/>
    </row>
    <row r="61" spans="1:24" s="11" customFormat="1" ht="27" customHeight="1">
      <c r="A61" s="20"/>
      <c r="B61" s="102" t="s">
        <v>5</v>
      </c>
      <c r="C61" s="103"/>
      <c r="D61" s="27" t="s">
        <v>17</v>
      </c>
      <c r="E61" s="27" t="s">
        <v>17</v>
      </c>
      <c r="F61" s="27" t="s">
        <v>17</v>
      </c>
      <c r="G61" s="28" t="s">
        <v>17</v>
      </c>
      <c r="H61" s="27" t="s">
        <v>17</v>
      </c>
      <c r="I61" s="27" t="s">
        <v>17</v>
      </c>
      <c r="J61" s="27" t="s">
        <v>17</v>
      </c>
      <c r="K61" s="28" t="s">
        <v>17</v>
      </c>
      <c r="L61" s="27" t="s">
        <v>17</v>
      </c>
      <c r="M61" s="27" t="s">
        <v>17</v>
      </c>
      <c r="N61" s="27" t="s">
        <v>17</v>
      </c>
      <c r="O61" s="28" t="s">
        <v>17</v>
      </c>
      <c r="P61" s="27" t="s">
        <v>17</v>
      </c>
      <c r="Q61" s="27" t="s">
        <v>17</v>
      </c>
      <c r="R61" s="27" t="s">
        <v>17</v>
      </c>
      <c r="S61" s="69" t="s">
        <v>17</v>
      </c>
      <c r="T61" s="29" t="s">
        <v>17</v>
      </c>
      <c r="U61" s="27" t="s">
        <v>17</v>
      </c>
      <c r="V61" s="27" t="s">
        <v>17</v>
      </c>
      <c r="W61" s="78" t="s">
        <v>17</v>
      </c>
      <c r="X61" s="56"/>
    </row>
    <row r="62" spans="1:24" s="11" customFormat="1" ht="27" customHeight="1">
      <c r="A62" s="20"/>
      <c r="B62" s="102" t="s">
        <v>6</v>
      </c>
      <c r="C62" s="103"/>
      <c r="D62" s="27" t="s">
        <v>17</v>
      </c>
      <c r="E62" s="27" t="s">
        <v>17</v>
      </c>
      <c r="F62" s="27" t="s">
        <v>17</v>
      </c>
      <c r="G62" s="28" t="s">
        <v>17</v>
      </c>
      <c r="H62" s="27" t="s">
        <v>17</v>
      </c>
      <c r="I62" s="27" t="s">
        <v>17</v>
      </c>
      <c r="J62" s="27" t="s">
        <v>17</v>
      </c>
      <c r="K62" s="28" t="s">
        <v>17</v>
      </c>
      <c r="L62" s="27" t="s">
        <v>17</v>
      </c>
      <c r="M62" s="27" t="s">
        <v>17</v>
      </c>
      <c r="N62" s="27" t="s">
        <v>17</v>
      </c>
      <c r="O62" s="28" t="s">
        <v>17</v>
      </c>
      <c r="P62" s="27" t="s">
        <v>17</v>
      </c>
      <c r="Q62" s="27" t="s">
        <v>17</v>
      </c>
      <c r="R62" s="27" t="s">
        <v>17</v>
      </c>
      <c r="S62" s="69" t="s">
        <v>17</v>
      </c>
      <c r="T62" s="29" t="s">
        <v>17</v>
      </c>
      <c r="U62" s="27" t="s">
        <v>17</v>
      </c>
      <c r="V62" s="27" t="s">
        <v>17</v>
      </c>
      <c r="W62" s="78" t="s">
        <v>17</v>
      </c>
      <c r="X62" s="56"/>
    </row>
    <row r="63" spans="1:24" s="11" customFormat="1" ht="27" customHeight="1">
      <c r="A63" s="20"/>
      <c r="B63" s="102" t="s">
        <v>33</v>
      </c>
      <c r="C63" s="103"/>
      <c r="D63" s="30">
        <v>44000</v>
      </c>
      <c r="E63" s="30">
        <v>43000</v>
      </c>
      <c r="F63" s="30">
        <v>40100</v>
      </c>
      <c r="G63" s="31">
        <v>40100</v>
      </c>
      <c r="H63" s="30">
        <v>44000</v>
      </c>
      <c r="I63" s="30">
        <v>43000</v>
      </c>
      <c r="J63" s="30">
        <v>40100</v>
      </c>
      <c r="K63" s="31">
        <v>40100</v>
      </c>
      <c r="L63" s="30">
        <v>40000</v>
      </c>
      <c r="M63" s="30">
        <v>37000</v>
      </c>
      <c r="N63" s="30">
        <v>37000</v>
      </c>
      <c r="O63" s="31">
        <v>37000</v>
      </c>
      <c r="P63" s="30">
        <v>40000</v>
      </c>
      <c r="Q63" s="30">
        <v>37000</v>
      </c>
      <c r="R63" s="30">
        <v>37000</v>
      </c>
      <c r="S63" s="69">
        <v>37000</v>
      </c>
      <c r="T63" s="81">
        <v>40000</v>
      </c>
      <c r="U63" s="30">
        <v>37000</v>
      </c>
      <c r="V63" s="30">
        <v>37000</v>
      </c>
      <c r="W63" s="78">
        <v>37000</v>
      </c>
      <c r="X63" s="56"/>
    </row>
    <row r="64" spans="1:23" s="11" customFormat="1" ht="27" customHeight="1" thickBot="1">
      <c r="A64" s="20"/>
      <c r="B64" s="105" t="s">
        <v>7</v>
      </c>
      <c r="C64" s="106"/>
      <c r="D64" s="32">
        <f aca="true" t="shared" si="18" ref="D64:O64">D58+D63</f>
        <v>154349</v>
      </c>
      <c r="E64" s="32">
        <f t="shared" si="18"/>
        <v>148227</v>
      </c>
      <c r="F64" s="32">
        <f t="shared" si="18"/>
        <v>139540</v>
      </c>
      <c r="G64" s="32">
        <f t="shared" si="18"/>
        <v>134528</v>
      </c>
      <c r="H64" s="32">
        <f t="shared" si="18"/>
        <v>153752.5</v>
      </c>
      <c r="I64" s="32">
        <f t="shared" si="18"/>
        <v>149260</v>
      </c>
      <c r="J64" s="32">
        <f t="shared" si="18"/>
        <v>141223.3333333333</v>
      </c>
      <c r="K64" s="44">
        <f t="shared" si="18"/>
        <v>136655</v>
      </c>
      <c r="L64" s="32">
        <f t="shared" si="18"/>
        <v>148325</v>
      </c>
      <c r="M64" s="32">
        <f t="shared" si="18"/>
        <v>142935</v>
      </c>
      <c r="N64" s="32">
        <f t="shared" si="18"/>
        <v>138435</v>
      </c>
      <c r="O64" s="44">
        <f t="shared" si="18"/>
        <v>134365</v>
      </c>
      <c r="P64" s="32">
        <f aca="true" t="shared" si="19" ref="P64:W64">P63+P57+P55</f>
        <v>150675</v>
      </c>
      <c r="Q64" s="32">
        <f t="shared" si="19"/>
        <v>146075</v>
      </c>
      <c r="R64" s="32">
        <f t="shared" si="19"/>
        <v>141455</v>
      </c>
      <c r="S64" s="73">
        <f t="shared" si="19"/>
        <v>137925</v>
      </c>
      <c r="T64" s="82">
        <f t="shared" si="19"/>
        <v>154635</v>
      </c>
      <c r="U64" s="32">
        <f t="shared" si="19"/>
        <v>150825</v>
      </c>
      <c r="V64" s="32">
        <f t="shared" si="19"/>
        <v>146005</v>
      </c>
      <c r="W64" s="80">
        <f t="shared" si="19"/>
        <v>142995</v>
      </c>
    </row>
    <row r="65" spans="1:23" s="11" customFormat="1" ht="27" customHeight="1">
      <c r="A65" s="20"/>
      <c r="B65" s="2"/>
      <c r="C65" s="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0"/>
      <c r="Q65" s="20"/>
      <c r="R65" s="20"/>
      <c r="S65" s="20"/>
      <c r="T65" s="60"/>
      <c r="U65" s="20"/>
      <c r="V65" s="20"/>
      <c r="W65" s="57"/>
    </row>
    <row r="66" spans="1:24" s="11" customFormat="1" ht="27" customHeight="1" thickBot="1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15"/>
      <c r="O66" s="115"/>
      <c r="P66" s="115"/>
      <c r="Q66" s="115"/>
      <c r="R66" s="115"/>
      <c r="S66" s="115"/>
      <c r="T66" s="53"/>
      <c r="U66" s="53"/>
      <c r="V66" s="119" t="s">
        <v>58</v>
      </c>
      <c r="W66" s="119"/>
      <c r="X66" s="62"/>
    </row>
    <row r="67" spans="1:23" s="11" customFormat="1" ht="27" customHeight="1">
      <c r="A67" s="20"/>
      <c r="B67" s="109" t="s">
        <v>13</v>
      </c>
      <c r="C67" s="110"/>
      <c r="D67" s="96" t="s">
        <v>42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8"/>
    </row>
    <row r="68" spans="1:24" s="11" customFormat="1" ht="27" customHeight="1">
      <c r="A68" s="20"/>
      <c r="B68" s="111"/>
      <c r="C68" s="112"/>
      <c r="D68" s="89" t="s">
        <v>38</v>
      </c>
      <c r="E68" s="90"/>
      <c r="F68" s="90"/>
      <c r="G68" s="91"/>
      <c r="H68" s="89" t="s">
        <v>39</v>
      </c>
      <c r="I68" s="90"/>
      <c r="J68" s="90"/>
      <c r="K68" s="91"/>
      <c r="L68" s="90" t="s">
        <v>43</v>
      </c>
      <c r="M68" s="90"/>
      <c r="N68" s="90"/>
      <c r="O68" s="91"/>
      <c r="P68" s="101" t="s">
        <v>52</v>
      </c>
      <c r="Q68" s="101"/>
      <c r="R68" s="101"/>
      <c r="S68" s="101"/>
      <c r="T68" s="91" t="s">
        <v>60</v>
      </c>
      <c r="U68" s="101"/>
      <c r="V68" s="101"/>
      <c r="W68" s="123"/>
      <c r="X68" s="56"/>
    </row>
    <row r="69" spans="1:23" s="11" customFormat="1" ht="27" customHeight="1">
      <c r="A69" s="20"/>
      <c r="B69" s="113"/>
      <c r="C69" s="114"/>
      <c r="D69" s="3" t="s">
        <v>9</v>
      </c>
      <c r="E69" s="3" t="s">
        <v>10</v>
      </c>
      <c r="F69" s="3" t="s">
        <v>11</v>
      </c>
      <c r="G69" s="6" t="s">
        <v>12</v>
      </c>
      <c r="H69" s="3" t="s">
        <v>9</v>
      </c>
      <c r="I69" s="3" t="s">
        <v>10</v>
      </c>
      <c r="J69" s="3" t="s">
        <v>11</v>
      </c>
      <c r="K69" s="6" t="s">
        <v>12</v>
      </c>
      <c r="L69" s="3" t="s">
        <v>9</v>
      </c>
      <c r="M69" s="3" t="s">
        <v>10</v>
      </c>
      <c r="N69" s="3" t="s">
        <v>11</v>
      </c>
      <c r="O69" s="6" t="s">
        <v>12</v>
      </c>
      <c r="P69" s="3" t="s">
        <v>9</v>
      </c>
      <c r="Q69" s="3" t="s">
        <v>10</v>
      </c>
      <c r="R69" s="3" t="s">
        <v>11</v>
      </c>
      <c r="S69" s="68" t="s">
        <v>12</v>
      </c>
      <c r="T69" s="26" t="s">
        <v>9</v>
      </c>
      <c r="U69" s="3" t="s">
        <v>10</v>
      </c>
      <c r="V69" s="3" t="s">
        <v>11</v>
      </c>
      <c r="W69" s="76" t="s">
        <v>12</v>
      </c>
    </row>
    <row r="70" spans="1:23" s="11" customFormat="1" ht="27" customHeight="1">
      <c r="A70" s="20"/>
      <c r="B70" s="107" t="s">
        <v>3</v>
      </c>
      <c r="C70" s="22" t="s">
        <v>0</v>
      </c>
      <c r="D70" s="30">
        <v>29430</v>
      </c>
      <c r="E70" s="30">
        <v>28300</v>
      </c>
      <c r="F70" s="30">
        <v>26520</v>
      </c>
      <c r="G70" s="31">
        <v>25510</v>
      </c>
      <c r="H70" s="92">
        <v>68630</v>
      </c>
      <c r="I70" s="94">
        <v>66530</v>
      </c>
      <c r="J70" s="94">
        <v>63290</v>
      </c>
      <c r="K70" s="94">
        <v>60510</v>
      </c>
      <c r="L70" s="94">
        <v>67460</v>
      </c>
      <c r="M70" s="94">
        <v>65900</v>
      </c>
      <c r="N70" s="94">
        <v>62960</v>
      </c>
      <c r="O70" s="94">
        <v>60310</v>
      </c>
      <c r="P70" s="94">
        <v>67830</v>
      </c>
      <c r="Q70" s="94">
        <v>66790</v>
      </c>
      <c r="R70" s="94">
        <v>63880</v>
      </c>
      <c r="S70" s="121">
        <v>61640</v>
      </c>
      <c r="T70" s="92">
        <v>69160</v>
      </c>
      <c r="U70" s="94">
        <v>68630</v>
      </c>
      <c r="V70" s="94">
        <v>65710</v>
      </c>
      <c r="W70" s="99">
        <v>63860</v>
      </c>
    </row>
    <row r="71" spans="1:24" s="11" customFormat="1" ht="27" customHeight="1">
      <c r="A71" s="20"/>
      <c r="B71" s="107"/>
      <c r="C71" s="22" t="s">
        <v>1</v>
      </c>
      <c r="D71" s="30">
        <v>39520</v>
      </c>
      <c r="E71" s="30">
        <v>37570</v>
      </c>
      <c r="F71" s="30">
        <v>35610</v>
      </c>
      <c r="G71" s="31">
        <v>33660</v>
      </c>
      <c r="H71" s="93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122"/>
      <c r="T71" s="93"/>
      <c r="U71" s="95"/>
      <c r="V71" s="95"/>
      <c r="W71" s="100"/>
      <c r="X71" s="56"/>
    </row>
    <row r="72" spans="1:24" s="11" customFormat="1" ht="27" customHeight="1">
      <c r="A72" s="20"/>
      <c r="B72" s="107"/>
      <c r="C72" s="22" t="s">
        <v>2</v>
      </c>
      <c r="D72" s="30">
        <v>3346</v>
      </c>
      <c r="E72" s="30">
        <v>3179</v>
      </c>
      <c r="F72" s="30">
        <v>3013</v>
      </c>
      <c r="G72" s="31">
        <v>2850</v>
      </c>
      <c r="H72" s="35">
        <f>8000*5/12</f>
        <v>3333.3333333333335</v>
      </c>
      <c r="I72" s="34">
        <f>7600*5/12</f>
        <v>3166.6666666666665</v>
      </c>
      <c r="J72" s="34">
        <f>7200*5/12</f>
        <v>3000</v>
      </c>
      <c r="K72" s="39">
        <f>6810*5/12</f>
        <v>2837.5</v>
      </c>
      <c r="L72" s="34">
        <f>6660*6/12</f>
        <v>3330</v>
      </c>
      <c r="M72" s="34">
        <f>6660*6/12</f>
        <v>3330</v>
      </c>
      <c r="N72" s="34">
        <f>6660*6/12</f>
        <v>3330</v>
      </c>
      <c r="O72" s="39">
        <f>6660*6/12</f>
        <v>3330</v>
      </c>
      <c r="P72" s="52">
        <v>3330</v>
      </c>
      <c r="Q72" s="52">
        <v>3330</v>
      </c>
      <c r="R72" s="52">
        <v>3330</v>
      </c>
      <c r="S72" s="69">
        <v>3330</v>
      </c>
      <c r="T72" s="64">
        <v>3395</v>
      </c>
      <c r="U72" s="52">
        <v>3395</v>
      </c>
      <c r="V72" s="52">
        <v>3395</v>
      </c>
      <c r="W72" s="78">
        <v>3395</v>
      </c>
      <c r="X72" s="56"/>
    </row>
    <row r="73" spans="1:23" s="11" customFormat="1" ht="27" customHeight="1">
      <c r="A73" s="20"/>
      <c r="B73" s="107"/>
      <c r="C73" s="24" t="s">
        <v>8</v>
      </c>
      <c r="D73" s="30">
        <v>72296</v>
      </c>
      <c r="E73" s="30">
        <v>69049</v>
      </c>
      <c r="F73" s="30">
        <v>65143</v>
      </c>
      <c r="G73" s="31">
        <v>62020</v>
      </c>
      <c r="H73" s="35">
        <f aca="true" t="shared" si="20" ref="H73:O73">SUM(H70:H72)</f>
        <v>71963.33333333333</v>
      </c>
      <c r="I73" s="34">
        <f t="shared" si="20"/>
        <v>69696.66666666667</v>
      </c>
      <c r="J73" s="34">
        <f t="shared" si="20"/>
        <v>66290</v>
      </c>
      <c r="K73" s="39">
        <f t="shared" si="20"/>
        <v>63347.5</v>
      </c>
      <c r="L73" s="34">
        <f t="shared" si="20"/>
        <v>70790</v>
      </c>
      <c r="M73" s="34">
        <f t="shared" si="20"/>
        <v>69230</v>
      </c>
      <c r="N73" s="34">
        <f t="shared" si="20"/>
        <v>66290</v>
      </c>
      <c r="O73" s="39">
        <f t="shared" si="20"/>
        <v>63640</v>
      </c>
      <c r="P73" s="52">
        <f aca="true" t="shared" si="21" ref="P73:W73">P72+P70</f>
        <v>71160</v>
      </c>
      <c r="Q73" s="52">
        <f t="shared" si="21"/>
        <v>70120</v>
      </c>
      <c r="R73" s="52">
        <f t="shared" si="21"/>
        <v>67210</v>
      </c>
      <c r="S73" s="69">
        <f t="shared" si="21"/>
        <v>64970</v>
      </c>
      <c r="T73" s="64">
        <f t="shared" si="21"/>
        <v>72555</v>
      </c>
      <c r="U73" s="52">
        <f t="shared" si="21"/>
        <v>72025</v>
      </c>
      <c r="V73" s="52">
        <f t="shared" si="21"/>
        <v>69105</v>
      </c>
      <c r="W73" s="78">
        <f t="shared" si="21"/>
        <v>67255</v>
      </c>
    </row>
    <row r="74" spans="1:23" s="11" customFormat="1" ht="27" customHeight="1">
      <c r="A74" s="20"/>
      <c r="B74" s="102" t="s">
        <v>14</v>
      </c>
      <c r="C74" s="103"/>
      <c r="D74" s="27">
        <v>0</v>
      </c>
      <c r="E74" s="27">
        <v>0</v>
      </c>
      <c r="F74" s="27">
        <v>0</v>
      </c>
      <c r="G74" s="28">
        <v>0</v>
      </c>
      <c r="H74" s="29">
        <f aca="true" t="shared" si="22" ref="H74:W74">(H70/(D70+D71)-1)</f>
        <v>-0.004641044234952818</v>
      </c>
      <c r="I74" s="29">
        <f t="shared" si="22"/>
        <v>0.010019735843327826</v>
      </c>
      <c r="J74" s="29">
        <f t="shared" si="22"/>
        <v>0.01867052953484638</v>
      </c>
      <c r="K74" s="45">
        <f t="shared" si="22"/>
        <v>0.022646611458509325</v>
      </c>
      <c r="L74" s="27">
        <f t="shared" si="22"/>
        <v>-0.01704793821943751</v>
      </c>
      <c r="M74" s="29">
        <f t="shared" si="22"/>
        <v>-0.009469412295205148</v>
      </c>
      <c r="N74" s="29">
        <f t="shared" si="22"/>
        <v>-0.005214093853689317</v>
      </c>
      <c r="O74" s="45">
        <f t="shared" si="22"/>
        <v>-0.0033052388035035296</v>
      </c>
      <c r="P74" s="27">
        <f t="shared" si="22"/>
        <v>0.005484731692855016</v>
      </c>
      <c r="Q74" s="27">
        <f t="shared" si="22"/>
        <v>0.013505311077389948</v>
      </c>
      <c r="R74" s="27">
        <f t="shared" si="22"/>
        <v>0.014612452350698746</v>
      </c>
      <c r="S74" s="75">
        <f t="shared" si="22"/>
        <v>0.02205272757419996</v>
      </c>
      <c r="T74" s="29">
        <f t="shared" si="22"/>
        <v>0.019607843137254832</v>
      </c>
      <c r="U74" s="27">
        <f t="shared" si="22"/>
        <v>0.02754903428656985</v>
      </c>
      <c r="V74" s="27">
        <f t="shared" si="22"/>
        <v>0.02864746399499052</v>
      </c>
      <c r="W74" s="79">
        <f t="shared" si="22"/>
        <v>0.0360155743024011</v>
      </c>
    </row>
    <row r="75" spans="1:24" s="11" customFormat="1" ht="27" customHeight="1">
      <c r="A75" s="20"/>
      <c r="B75" s="102" t="s">
        <v>4</v>
      </c>
      <c r="C75" s="116"/>
      <c r="D75" s="30" t="s">
        <v>17</v>
      </c>
      <c r="E75" s="30" t="s">
        <v>17</v>
      </c>
      <c r="F75" s="30" t="s">
        <v>17</v>
      </c>
      <c r="G75" s="31" t="s">
        <v>17</v>
      </c>
      <c r="H75" s="30" t="s">
        <v>17</v>
      </c>
      <c r="I75" s="30" t="s">
        <v>17</v>
      </c>
      <c r="J75" s="30" t="s">
        <v>17</v>
      </c>
      <c r="K75" s="31" t="s">
        <v>17</v>
      </c>
      <c r="L75" s="30" t="s">
        <v>17</v>
      </c>
      <c r="M75" s="30" t="s">
        <v>17</v>
      </c>
      <c r="N75" s="30" t="s">
        <v>17</v>
      </c>
      <c r="O75" s="31" t="s">
        <v>17</v>
      </c>
      <c r="P75" s="30" t="s">
        <v>17</v>
      </c>
      <c r="Q75" s="30" t="s">
        <v>17</v>
      </c>
      <c r="R75" s="30" t="s">
        <v>17</v>
      </c>
      <c r="S75" s="30" t="s">
        <v>17</v>
      </c>
      <c r="T75" s="81" t="s">
        <v>17</v>
      </c>
      <c r="U75" s="30" t="s">
        <v>17</v>
      </c>
      <c r="V75" s="30" t="s">
        <v>17</v>
      </c>
      <c r="W75" s="50" t="s">
        <v>17</v>
      </c>
      <c r="X75" s="56"/>
    </row>
    <row r="76" spans="1:23" s="11" customFormat="1" ht="27" customHeight="1">
      <c r="A76" s="20"/>
      <c r="B76" s="102" t="s">
        <v>5</v>
      </c>
      <c r="C76" s="116"/>
      <c r="D76" s="30" t="s">
        <v>17</v>
      </c>
      <c r="E76" s="30" t="s">
        <v>17</v>
      </c>
      <c r="F76" s="30" t="s">
        <v>17</v>
      </c>
      <c r="G76" s="31" t="s">
        <v>17</v>
      </c>
      <c r="H76" s="30" t="s">
        <v>17</v>
      </c>
      <c r="I76" s="30" t="s">
        <v>17</v>
      </c>
      <c r="J76" s="30" t="s">
        <v>17</v>
      </c>
      <c r="K76" s="31" t="s">
        <v>17</v>
      </c>
      <c r="L76" s="30" t="s">
        <v>17</v>
      </c>
      <c r="M76" s="30" t="s">
        <v>17</v>
      </c>
      <c r="N76" s="30" t="s">
        <v>17</v>
      </c>
      <c r="O76" s="31" t="s">
        <v>17</v>
      </c>
      <c r="P76" s="30" t="s">
        <v>17</v>
      </c>
      <c r="Q76" s="30" t="s">
        <v>17</v>
      </c>
      <c r="R76" s="30" t="s">
        <v>17</v>
      </c>
      <c r="S76" s="30" t="s">
        <v>17</v>
      </c>
      <c r="T76" s="81" t="s">
        <v>17</v>
      </c>
      <c r="U76" s="30" t="s">
        <v>17</v>
      </c>
      <c r="V76" s="30" t="s">
        <v>17</v>
      </c>
      <c r="W76" s="50" t="s">
        <v>17</v>
      </c>
    </row>
    <row r="77" spans="1:24" s="11" customFormat="1" ht="27" customHeight="1">
      <c r="A77" s="20"/>
      <c r="B77" s="102" t="s">
        <v>6</v>
      </c>
      <c r="C77" s="116"/>
      <c r="D77" s="30" t="s">
        <v>17</v>
      </c>
      <c r="E77" s="30" t="s">
        <v>17</v>
      </c>
      <c r="F77" s="30" t="s">
        <v>17</v>
      </c>
      <c r="G77" s="31" t="s">
        <v>17</v>
      </c>
      <c r="H77" s="30" t="s">
        <v>17</v>
      </c>
      <c r="I77" s="30" t="s">
        <v>17</v>
      </c>
      <c r="J77" s="30" t="s">
        <v>17</v>
      </c>
      <c r="K77" s="31" t="s">
        <v>17</v>
      </c>
      <c r="L77" s="30" t="s">
        <v>17</v>
      </c>
      <c r="M77" s="30" t="s">
        <v>17</v>
      </c>
      <c r="N77" s="30" t="s">
        <v>17</v>
      </c>
      <c r="O77" s="31" t="s">
        <v>17</v>
      </c>
      <c r="P77" s="30" t="s">
        <v>17</v>
      </c>
      <c r="Q77" s="30" t="s">
        <v>17</v>
      </c>
      <c r="R77" s="30" t="s">
        <v>17</v>
      </c>
      <c r="S77" s="30" t="s">
        <v>17</v>
      </c>
      <c r="T77" s="81" t="s">
        <v>17</v>
      </c>
      <c r="U77" s="30" t="s">
        <v>17</v>
      </c>
      <c r="V77" s="30" t="s">
        <v>17</v>
      </c>
      <c r="W77" s="50" t="s">
        <v>17</v>
      </c>
      <c r="X77" s="56"/>
    </row>
    <row r="78" spans="1:23" s="11" customFormat="1" ht="27" customHeight="1">
      <c r="A78" s="20"/>
      <c r="B78" s="102" t="s">
        <v>33</v>
      </c>
      <c r="C78" s="116"/>
      <c r="D78" s="30">
        <v>44000</v>
      </c>
      <c r="E78" s="30">
        <v>43000</v>
      </c>
      <c r="F78" s="30">
        <v>40100</v>
      </c>
      <c r="G78" s="31">
        <v>40100</v>
      </c>
      <c r="H78" s="30">
        <v>34000</v>
      </c>
      <c r="I78" s="30">
        <v>33100</v>
      </c>
      <c r="J78" s="30">
        <v>31000</v>
      </c>
      <c r="K78" s="31">
        <v>40100</v>
      </c>
      <c r="L78" s="30">
        <v>33000</v>
      </c>
      <c r="M78" s="30">
        <v>31000</v>
      </c>
      <c r="N78" s="30">
        <v>31000</v>
      </c>
      <c r="O78" s="31">
        <v>31000</v>
      </c>
      <c r="P78" s="30">
        <v>33000</v>
      </c>
      <c r="Q78" s="30">
        <v>31000</v>
      </c>
      <c r="R78" s="30">
        <v>31000</v>
      </c>
      <c r="S78" s="69">
        <v>31000</v>
      </c>
      <c r="T78" s="81">
        <v>33000</v>
      </c>
      <c r="U78" s="30">
        <v>31000</v>
      </c>
      <c r="V78" s="30">
        <v>31000</v>
      </c>
      <c r="W78" s="78">
        <v>31000</v>
      </c>
    </row>
    <row r="79" spans="1:24" s="11" customFormat="1" ht="27" customHeight="1" thickBot="1">
      <c r="A79" s="20"/>
      <c r="B79" s="105" t="s">
        <v>7</v>
      </c>
      <c r="C79" s="117"/>
      <c r="D79" s="32">
        <f aca="true" t="shared" si="23" ref="D79:O79">D73+D78</f>
        <v>116296</v>
      </c>
      <c r="E79" s="32">
        <f t="shared" si="23"/>
        <v>112049</v>
      </c>
      <c r="F79" s="32">
        <f t="shared" si="23"/>
        <v>105243</v>
      </c>
      <c r="G79" s="32">
        <f t="shared" si="23"/>
        <v>102120</v>
      </c>
      <c r="H79" s="32">
        <f t="shared" si="23"/>
        <v>105963.33333333333</v>
      </c>
      <c r="I79" s="32">
        <f t="shared" si="23"/>
        <v>102796.66666666667</v>
      </c>
      <c r="J79" s="32">
        <f t="shared" si="23"/>
        <v>97290</v>
      </c>
      <c r="K79" s="44">
        <f t="shared" si="23"/>
        <v>103447.5</v>
      </c>
      <c r="L79" s="32">
        <f t="shared" si="23"/>
        <v>103790</v>
      </c>
      <c r="M79" s="32">
        <f t="shared" si="23"/>
        <v>100230</v>
      </c>
      <c r="N79" s="32">
        <f t="shared" si="23"/>
        <v>97290</v>
      </c>
      <c r="O79" s="44">
        <f t="shared" si="23"/>
        <v>94640</v>
      </c>
      <c r="P79" s="32">
        <f aca="true" t="shared" si="24" ref="P79:W79">P78+P72+P70</f>
        <v>104160</v>
      </c>
      <c r="Q79" s="32">
        <f t="shared" si="24"/>
        <v>101120</v>
      </c>
      <c r="R79" s="32">
        <f t="shared" si="24"/>
        <v>98210</v>
      </c>
      <c r="S79" s="73">
        <f t="shared" si="24"/>
        <v>95970</v>
      </c>
      <c r="T79" s="83">
        <f t="shared" si="24"/>
        <v>105555</v>
      </c>
      <c r="U79" s="32">
        <f t="shared" si="24"/>
        <v>103025</v>
      </c>
      <c r="V79" s="61">
        <f t="shared" si="24"/>
        <v>100105</v>
      </c>
      <c r="W79" s="77">
        <f t="shared" si="24"/>
        <v>98255</v>
      </c>
      <c r="X79" s="56"/>
    </row>
    <row r="80" spans="1:24" s="11" customFormat="1" ht="27" customHeight="1">
      <c r="A80" s="20"/>
      <c r="B80" s="2"/>
      <c r="C80" s="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0"/>
      <c r="Q80" s="20"/>
      <c r="R80" s="20"/>
      <c r="S80" s="20"/>
      <c r="T80" s="20"/>
      <c r="U80" s="20"/>
      <c r="V80" s="60"/>
      <c r="W80" s="57"/>
      <c r="X80" s="62"/>
    </row>
    <row r="81" spans="1:24" s="11" customFormat="1" ht="27" customHeight="1">
      <c r="A81" s="20"/>
      <c r="B81" s="2"/>
      <c r="C81" s="2" t="s">
        <v>40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9"/>
      <c r="Q81" s="19"/>
      <c r="R81" s="19"/>
      <c r="S81" s="19"/>
      <c r="T81" s="19"/>
      <c r="U81" s="19"/>
      <c r="V81" s="19"/>
      <c r="W81" s="10"/>
      <c r="X81" s="62"/>
    </row>
    <row r="82" spans="1:24" s="11" customFormat="1" ht="27" customHeight="1">
      <c r="A82" s="20"/>
      <c r="B82" s="2"/>
      <c r="C82" s="126" t="s">
        <v>62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2"/>
      <c r="S82" s="2"/>
      <c r="T82" s="2"/>
      <c r="U82" s="2"/>
      <c r="V82" s="2"/>
      <c r="W82" s="2"/>
      <c r="X82" s="62"/>
    </row>
    <row r="83" spans="1:23" s="11" customFormat="1" ht="27" customHeight="1">
      <c r="A83" s="2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11" customFormat="1" ht="27" customHeight="1">
      <c r="A84" s="20"/>
      <c r="B84" s="2"/>
      <c r="C84" s="2" t="s">
        <v>20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9"/>
      <c r="Q84" s="19"/>
      <c r="R84" s="19"/>
      <c r="S84" s="19"/>
      <c r="T84" s="19"/>
      <c r="U84" s="19"/>
      <c r="V84" s="19"/>
      <c r="W84" s="10"/>
    </row>
    <row r="85" spans="1:29" s="11" customFormat="1" ht="14.25" customHeight="1">
      <c r="A85" s="20"/>
      <c r="B85" s="2"/>
      <c r="C85" s="2" t="s">
        <v>21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9"/>
      <c r="Q85" s="19"/>
      <c r="R85" s="19"/>
      <c r="S85" s="19"/>
      <c r="T85" s="19"/>
      <c r="U85" s="19"/>
      <c r="V85" s="19"/>
      <c r="W85" s="10"/>
      <c r="AC85" s="10"/>
    </row>
    <row r="86" ht="14.25">
      <c r="C86" s="2" t="s">
        <v>32</v>
      </c>
    </row>
    <row r="87" ht="14.25">
      <c r="C87" s="2" t="s">
        <v>22</v>
      </c>
    </row>
  </sheetData>
  <sheetProtection/>
  <mergeCells count="161">
    <mergeCell ref="C82:Q82"/>
    <mergeCell ref="V51:W51"/>
    <mergeCell ref="T68:W68"/>
    <mergeCell ref="T70:T71"/>
    <mergeCell ref="U70:U71"/>
    <mergeCell ref="V70:V71"/>
    <mergeCell ref="W70:W71"/>
    <mergeCell ref="Q70:Q71"/>
    <mergeCell ref="T55:T56"/>
    <mergeCell ref="U55:U56"/>
    <mergeCell ref="V55:V56"/>
    <mergeCell ref="W55:W56"/>
    <mergeCell ref="R70:R71"/>
    <mergeCell ref="S70:S71"/>
    <mergeCell ref="T53:W53"/>
    <mergeCell ref="D52:W52"/>
    <mergeCell ref="T22:W22"/>
    <mergeCell ref="T24:T25"/>
    <mergeCell ref="U24:U25"/>
    <mergeCell ref="V24:V25"/>
    <mergeCell ref="W24:W25"/>
    <mergeCell ref="H24:H25"/>
    <mergeCell ref="I24:I25"/>
    <mergeCell ref="J24:J25"/>
    <mergeCell ref="V35:W35"/>
    <mergeCell ref="T39:T40"/>
    <mergeCell ref="P37:S37"/>
    <mergeCell ref="D6:W6"/>
    <mergeCell ref="T7:W7"/>
    <mergeCell ref="T9:T10"/>
    <mergeCell ref="U9:U10"/>
    <mergeCell ref="V9:V10"/>
    <mergeCell ref="W9:W10"/>
    <mergeCell ref="H9:H10"/>
    <mergeCell ref="H39:H40"/>
    <mergeCell ref="I39:I40"/>
    <mergeCell ref="J39:J40"/>
    <mergeCell ref="K39:K40"/>
    <mergeCell ref="D36:W36"/>
    <mergeCell ref="T37:W37"/>
    <mergeCell ref="U39:U40"/>
    <mergeCell ref="V39:V40"/>
    <mergeCell ref="K9:K10"/>
    <mergeCell ref="P22:S22"/>
    <mergeCell ref="L24:L25"/>
    <mergeCell ref="M24:M25"/>
    <mergeCell ref="N24:N25"/>
    <mergeCell ref="O24:O25"/>
    <mergeCell ref="H21:W21"/>
    <mergeCell ref="K24:K25"/>
    <mergeCell ref="I9:I10"/>
    <mergeCell ref="J9:J10"/>
    <mergeCell ref="N70:N71"/>
    <mergeCell ref="O70:O71"/>
    <mergeCell ref="P39:P40"/>
    <mergeCell ref="Q39:Q40"/>
    <mergeCell ref="P53:S53"/>
    <mergeCell ref="P55:P56"/>
    <mergeCell ref="Q55:Q56"/>
    <mergeCell ref="R55:R56"/>
    <mergeCell ref="N39:N40"/>
    <mergeCell ref="R24:R25"/>
    <mergeCell ref="S24:S25"/>
    <mergeCell ref="S39:S40"/>
    <mergeCell ref="P24:P25"/>
    <mergeCell ref="O55:O56"/>
    <mergeCell ref="R39:R40"/>
    <mergeCell ref="S55:S56"/>
    <mergeCell ref="L37:O37"/>
    <mergeCell ref="M9:M10"/>
    <mergeCell ref="N9:N10"/>
    <mergeCell ref="O9:O10"/>
    <mergeCell ref="Q9:Q10"/>
    <mergeCell ref="Q24:Q25"/>
    <mergeCell ref="S9:S10"/>
    <mergeCell ref="R9:R10"/>
    <mergeCell ref="B48:C48"/>
    <mergeCell ref="B39:B42"/>
    <mergeCell ref="B55:B58"/>
    <mergeCell ref="B59:C59"/>
    <mergeCell ref="N51:S51"/>
    <mergeCell ref="L39:L40"/>
    <mergeCell ref="M39:M40"/>
    <mergeCell ref="B44:C44"/>
    <mergeCell ref="M55:M56"/>
    <mergeCell ref="N55:N56"/>
    <mergeCell ref="V5:W5"/>
    <mergeCell ref="P68:S68"/>
    <mergeCell ref="P7:S7"/>
    <mergeCell ref="P9:P10"/>
    <mergeCell ref="D37:G37"/>
    <mergeCell ref="N20:S20"/>
    <mergeCell ref="N35:S35"/>
    <mergeCell ref="O39:O40"/>
    <mergeCell ref="V20:W20"/>
    <mergeCell ref="V66:W66"/>
    <mergeCell ref="B63:C63"/>
    <mergeCell ref="B60:C60"/>
    <mergeCell ref="B62:C62"/>
    <mergeCell ref="B79:C79"/>
    <mergeCell ref="B67:C69"/>
    <mergeCell ref="B76:C76"/>
    <mergeCell ref="B64:C64"/>
    <mergeCell ref="B70:B73"/>
    <mergeCell ref="B61:C61"/>
    <mergeCell ref="L68:O68"/>
    <mergeCell ref="D68:G68"/>
    <mergeCell ref="B75:C75"/>
    <mergeCell ref="B78:C78"/>
    <mergeCell ref="B77:C77"/>
    <mergeCell ref="B74:C74"/>
    <mergeCell ref="K70:K71"/>
    <mergeCell ref="J70:J71"/>
    <mergeCell ref="L70:L71"/>
    <mergeCell ref="M70:M71"/>
    <mergeCell ref="B45:C45"/>
    <mergeCell ref="B46:C46"/>
    <mergeCell ref="B36:C38"/>
    <mergeCell ref="N66:S66"/>
    <mergeCell ref="P70:P71"/>
    <mergeCell ref="B52:C54"/>
    <mergeCell ref="D53:G53"/>
    <mergeCell ref="H53:K53"/>
    <mergeCell ref="L53:O53"/>
    <mergeCell ref="B47:C47"/>
    <mergeCell ref="B30:C30"/>
    <mergeCell ref="B31:C31"/>
    <mergeCell ref="B32:C32"/>
    <mergeCell ref="B33:C33"/>
    <mergeCell ref="B28:C28"/>
    <mergeCell ref="B29:C29"/>
    <mergeCell ref="N5:O5"/>
    <mergeCell ref="B21:C23"/>
    <mergeCell ref="D22:G22"/>
    <mergeCell ref="H22:K22"/>
    <mergeCell ref="L22:O22"/>
    <mergeCell ref="B24:B27"/>
    <mergeCell ref="B6:C8"/>
    <mergeCell ref="D7:G7"/>
    <mergeCell ref="B13:C13"/>
    <mergeCell ref="L9:L10"/>
    <mergeCell ref="L55:L56"/>
    <mergeCell ref="H7:K7"/>
    <mergeCell ref="L7:O7"/>
    <mergeCell ref="B16:C16"/>
    <mergeCell ref="B17:C17"/>
    <mergeCell ref="B18:C18"/>
    <mergeCell ref="B9:B12"/>
    <mergeCell ref="B14:C14"/>
    <mergeCell ref="B15:C15"/>
    <mergeCell ref="B43:C43"/>
    <mergeCell ref="H68:K68"/>
    <mergeCell ref="H70:H71"/>
    <mergeCell ref="I70:I71"/>
    <mergeCell ref="H37:K37"/>
    <mergeCell ref="H55:H56"/>
    <mergeCell ref="I55:I56"/>
    <mergeCell ref="J55:J56"/>
    <mergeCell ref="K55:K56"/>
    <mergeCell ref="D67:W67"/>
    <mergeCell ref="W39:W4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51" max="19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G11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4.25"/>
  <cols>
    <col min="1" max="1" width="2.375" style="10" customWidth="1"/>
    <col min="2" max="7" width="15.00390625" style="10" customWidth="1"/>
    <col min="8" max="8" width="4.375" style="10" customWidth="1"/>
    <col min="9" max="16384" width="9.00390625" style="10" customWidth="1"/>
  </cols>
  <sheetData>
    <row r="2" ht="14.25">
      <c r="B2" s="8" t="s">
        <v>37</v>
      </c>
    </row>
    <row r="3" ht="14.25">
      <c r="G3" s="17" t="s">
        <v>63</v>
      </c>
    </row>
    <row r="4" spans="2:7" ht="37.5" customHeight="1">
      <c r="B4" s="15" t="s">
        <v>23</v>
      </c>
      <c r="C4" s="15" t="s">
        <v>24</v>
      </c>
      <c r="D4" s="15" t="s">
        <v>2</v>
      </c>
      <c r="E4" s="15" t="s">
        <v>25</v>
      </c>
      <c r="F4" s="15" t="s">
        <v>26</v>
      </c>
      <c r="G4" s="15" t="s">
        <v>27</v>
      </c>
    </row>
    <row r="5" spans="2:7" ht="10.5" customHeight="1">
      <c r="B5" s="127" t="s">
        <v>28</v>
      </c>
      <c r="C5" s="46" t="s">
        <v>29</v>
      </c>
      <c r="D5" s="47" t="s">
        <v>29</v>
      </c>
      <c r="E5" s="47" t="s">
        <v>29</v>
      </c>
      <c r="F5" s="47" t="s">
        <v>29</v>
      </c>
      <c r="G5" s="47" t="s">
        <v>29</v>
      </c>
    </row>
    <row r="6" spans="2:7" ht="27" customHeight="1">
      <c r="B6" s="128"/>
      <c r="C6" s="48">
        <v>64140</v>
      </c>
      <c r="D6" s="48">
        <v>3760</v>
      </c>
      <c r="E6" s="48">
        <v>5070</v>
      </c>
      <c r="F6" s="48">
        <v>175400</v>
      </c>
      <c r="G6" s="48">
        <f>C6+F6</f>
        <v>239540</v>
      </c>
    </row>
    <row r="7" spans="2:7" ht="37.5" customHeight="1">
      <c r="B7" s="15" t="s">
        <v>30</v>
      </c>
      <c r="C7" s="49">
        <v>64140</v>
      </c>
      <c r="D7" s="49">
        <v>3760</v>
      </c>
      <c r="E7" s="49">
        <v>5070</v>
      </c>
      <c r="F7" s="49">
        <v>190740</v>
      </c>
      <c r="G7" s="49">
        <f>C7+F7</f>
        <v>254880</v>
      </c>
    </row>
    <row r="8" spans="2:7" ht="37.5" customHeight="1">
      <c r="B8" s="15" t="s">
        <v>31</v>
      </c>
      <c r="C8" s="49">
        <v>60940</v>
      </c>
      <c r="D8" s="49">
        <v>3760</v>
      </c>
      <c r="E8" s="49">
        <v>4610</v>
      </c>
      <c r="F8" s="49">
        <v>186220</v>
      </c>
      <c r="G8" s="49">
        <f>C8+F8</f>
        <v>247160</v>
      </c>
    </row>
    <row r="9" spans="2:7" ht="14.25">
      <c r="B9" s="129"/>
      <c r="C9" s="129"/>
      <c r="D9" s="129"/>
      <c r="E9" s="129"/>
      <c r="F9" s="129"/>
      <c r="G9" s="129"/>
    </row>
    <row r="10" spans="2:7" ht="14.25">
      <c r="B10" s="130"/>
      <c r="C10" s="130"/>
      <c r="D10" s="130"/>
      <c r="E10" s="130"/>
      <c r="F10" s="130"/>
      <c r="G10" s="130"/>
    </row>
    <row r="11" spans="2:7" ht="14.25">
      <c r="B11" s="130"/>
      <c r="C11" s="130"/>
      <c r="D11" s="130"/>
      <c r="E11" s="130"/>
      <c r="F11" s="130"/>
      <c r="G11" s="130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2019-07-01T06:47:43Z</cp:lastPrinted>
  <dcterms:created xsi:type="dcterms:W3CDTF">2001-11-28T05:44:04Z</dcterms:created>
  <dcterms:modified xsi:type="dcterms:W3CDTF">2020-11-13T06:57:23Z</dcterms:modified>
  <cp:category/>
  <cp:version/>
  <cp:contentType/>
  <cp:contentStatus/>
</cp:coreProperties>
</file>