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805" activeTab="0"/>
  </bookViews>
  <sheets>
    <sheet name="034" sheetId="1" r:id="rId1"/>
    <sheet name="036" sheetId="2" r:id="rId2"/>
    <sheet name="038" sheetId="3" r:id="rId3"/>
    <sheet name="040" sheetId="4" r:id="rId4"/>
    <sheet name="042" sheetId="5" r:id="rId5"/>
    <sheet name="044" sheetId="6" r:id="rId6"/>
    <sheet name="046" sheetId="7" r:id="rId7"/>
    <sheet name="048" sheetId="8" r:id="rId8"/>
    <sheet name="050" sheetId="9" r:id="rId9"/>
    <sheet name="052" sheetId="10" r:id="rId10"/>
  </sheets>
  <definedNames>
    <definedName name="_xlnm.Print_Area" localSheetId="0">'034'!$A$1:$R$53</definedName>
    <definedName name="_xlnm.Print_Area" localSheetId="1">'036'!$A$1:$T$61</definedName>
    <definedName name="_xlnm.Print_Area" localSheetId="2">'038'!$A$1:$AB$57</definedName>
    <definedName name="_xlnm.Print_Area" localSheetId="3">'040'!$A$1:$AB$54</definedName>
    <definedName name="_xlnm.Print_Area" localSheetId="4">'042'!$A$1:$AC$52</definedName>
    <definedName name="_xlnm.Print_Area" localSheetId="5">'044'!$A$1:$AB$51</definedName>
    <definedName name="_xlnm.Print_Area" localSheetId="6">'046'!$A$1:$U$47</definedName>
    <definedName name="_xlnm.Print_Area" localSheetId="7">'048'!$A$1:$U$50</definedName>
    <definedName name="_xlnm.Print_Area" localSheetId="8">'050'!$A$1:$R$64</definedName>
    <definedName name="_xlnm.Print_Area" localSheetId="9">'052'!$A$1:$T$73</definedName>
    <definedName name="Z_846EA265_BF69_402C_857D_BA3251534F5C_.wvu.PrintArea" localSheetId="0" hidden="1">'034'!$A$1:$R$53</definedName>
    <definedName name="Z_846EA265_BF69_402C_857D_BA3251534F5C_.wvu.PrintArea" localSheetId="1" hidden="1">'036'!$A$1:$T$61</definedName>
    <definedName name="Z_846EA265_BF69_402C_857D_BA3251534F5C_.wvu.PrintArea" localSheetId="2" hidden="1">'038'!$A$1:$AB$57</definedName>
    <definedName name="Z_846EA265_BF69_402C_857D_BA3251534F5C_.wvu.PrintArea" localSheetId="3" hidden="1">'040'!$A$1:$AB$54</definedName>
    <definedName name="Z_846EA265_BF69_402C_857D_BA3251534F5C_.wvu.PrintArea" localSheetId="4" hidden="1">'042'!$A$1:$AC$52</definedName>
    <definedName name="Z_846EA265_BF69_402C_857D_BA3251534F5C_.wvu.PrintArea" localSheetId="5" hidden="1">'044'!$A$1:$AB$51</definedName>
    <definedName name="Z_846EA265_BF69_402C_857D_BA3251534F5C_.wvu.PrintArea" localSheetId="6" hidden="1">'046'!$A$1:$U$47</definedName>
    <definedName name="Z_846EA265_BF69_402C_857D_BA3251534F5C_.wvu.PrintArea" localSheetId="7" hidden="1">'048'!$A$1:$U$50</definedName>
    <definedName name="Z_846EA265_BF69_402C_857D_BA3251534F5C_.wvu.PrintArea" localSheetId="8" hidden="1">'050'!$A$1:$R$64</definedName>
    <definedName name="Z_846EA265_BF69_402C_857D_BA3251534F5C_.wvu.PrintArea" localSheetId="9" hidden="1">'052'!$A$1:$T$73</definedName>
    <definedName name="Z_E3A8415D_D1E4_4FE4_8057_FD3CC0FC86A5_.wvu.PrintArea" localSheetId="0" hidden="1">'034'!$A$1:$R$53</definedName>
    <definedName name="Z_E3A8415D_D1E4_4FE4_8057_FD3CC0FC86A5_.wvu.PrintArea" localSheetId="1" hidden="1">'036'!$A$1:$T$61</definedName>
    <definedName name="Z_E3A8415D_D1E4_4FE4_8057_FD3CC0FC86A5_.wvu.PrintArea" localSheetId="2" hidden="1">'038'!$A$1:$AB$57</definedName>
    <definedName name="Z_E3A8415D_D1E4_4FE4_8057_FD3CC0FC86A5_.wvu.PrintArea" localSheetId="3" hidden="1">'040'!$A$1:$AB$54</definedName>
    <definedName name="Z_E3A8415D_D1E4_4FE4_8057_FD3CC0FC86A5_.wvu.PrintArea" localSheetId="4" hidden="1">'042'!$A$1:$AC$52</definedName>
    <definedName name="Z_E3A8415D_D1E4_4FE4_8057_FD3CC0FC86A5_.wvu.PrintArea" localSheetId="5" hidden="1">'044'!$A$1:$AB$51</definedName>
    <definedName name="Z_E3A8415D_D1E4_4FE4_8057_FD3CC0FC86A5_.wvu.PrintArea" localSheetId="6" hidden="1">'046'!$A$1:$U$47</definedName>
    <definedName name="Z_E3A8415D_D1E4_4FE4_8057_FD3CC0FC86A5_.wvu.PrintArea" localSheetId="7" hidden="1">'048'!$A$1:$U$50</definedName>
    <definedName name="Z_E3A8415D_D1E4_4FE4_8057_FD3CC0FC86A5_.wvu.PrintArea" localSheetId="8" hidden="1">'050'!$A$1:$R$64</definedName>
    <definedName name="Z_E3A8415D_D1E4_4FE4_8057_FD3CC0FC86A5_.wvu.PrintArea" localSheetId="9" hidden="1">'052'!$A$1:$T$73</definedName>
  </definedNames>
  <calcPr calcMode="manual" fullCalcOnLoad="1"/>
</workbook>
</file>

<file path=xl/sharedStrings.xml><?xml version="1.0" encoding="utf-8"?>
<sst xmlns="http://schemas.openxmlformats.org/spreadsheetml/2006/main" count="2049" uniqueCount="363">
  <si>
    <t>総　数</t>
  </si>
  <si>
    <t>民　　　　　　　　　営</t>
  </si>
  <si>
    <t>個  人</t>
  </si>
  <si>
    <t>法  人</t>
  </si>
  <si>
    <t>うち会社</t>
  </si>
  <si>
    <t>総数</t>
  </si>
  <si>
    <t>鉱業</t>
  </si>
  <si>
    <t>建設業</t>
  </si>
  <si>
    <t>製造業</t>
  </si>
  <si>
    <t>電気・ガス・熱供給・水道業</t>
  </si>
  <si>
    <t>運輸・通信業</t>
  </si>
  <si>
    <t>金融・保険業</t>
  </si>
  <si>
    <t>不動産業</t>
  </si>
  <si>
    <t>サ－ビス業</t>
  </si>
  <si>
    <t>34　事業所</t>
  </si>
  <si>
    <t>産業大分類</t>
  </si>
  <si>
    <t>法人でない団体</t>
  </si>
  <si>
    <t>資料　総務庁統計局「事業所統計調査報告」による。</t>
  </si>
  <si>
    <t>増減</t>
  </si>
  <si>
    <t>構成比（％）</t>
  </si>
  <si>
    <t>前回対比（％）</t>
  </si>
  <si>
    <t>実　数</t>
  </si>
  <si>
    <t>事業所　35</t>
  </si>
  <si>
    <t>36　事業所</t>
  </si>
  <si>
    <t>地区（市都）別</t>
  </si>
  <si>
    <t>総数</t>
  </si>
  <si>
    <t>加賀地区</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</si>
  <si>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</si>
  <si>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</si>
  <si>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</si>
  <si>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</si>
  <si>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</si>
  <si>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</si>
  <si>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</si>
  <si>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</si>
  <si>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</si>
  <si>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</si>
  <si>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</si>
  <si>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</si>
  <si>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</si>
  <si>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</si>
  <si>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</si>
  <si>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</si>
  <si>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能登地区</t>
  </si>
  <si>
    <t>人</t>
  </si>
  <si>
    <t>1人～2</t>
  </si>
  <si>
    <t>300人　以上</t>
  </si>
  <si>
    <t>規　模　別</t>
  </si>
  <si>
    <t>家族従業者</t>
  </si>
  <si>
    <t>有給役員</t>
  </si>
  <si>
    <t>臨時日雇</t>
  </si>
  <si>
    <t>総　数</t>
  </si>
  <si>
    <t>雇　用　者</t>
  </si>
  <si>
    <t>常　雇</t>
  </si>
  <si>
    <t>（単位　人）</t>
  </si>
  <si>
    <t>事業所　37</t>
  </si>
  <si>
    <t>山中町</t>
  </si>
  <si>
    <t>根上町</t>
  </si>
  <si>
    <t>寺井町</t>
  </si>
  <si>
    <t>辰口町</t>
  </si>
  <si>
    <t>川北町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</si>
  <si>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</si>
  <si>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</si>
  <si>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</si>
  <si>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</si>
  <si>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</si>
  <si>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</si>
  <si>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</si>
  <si>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</si>
  <si>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</si>
  <si>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</si>
  <si>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</si>
  <si>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</si>
  <si>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</si>
  <si>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</si>
  <si>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</si>
  <si>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</si>
  <si>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</si>
  <si>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</si>
  <si>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中島町</t>
  </si>
  <si>
    <t>鹿島町</t>
  </si>
  <si>
    <t>能登島町</t>
  </si>
  <si>
    <t>鹿西町</t>
  </si>
  <si>
    <t>穴水町</t>
  </si>
  <si>
    <t>門前町</t>
  </si>
  <si>
    <t>能都町</t>
  </si>
  <si>
    <t>柳田村</t>
  </si>
  <si>
    <t>内浦町</t>
  </si>
  <si>
    <t>民営</t>
  </si>
  <si>
    <t>総　数</t>
  </si>
  <si>
    <t>事業所　41</t>
  </si>
  <si>
    <t>42 事業所</t>
  </si>
  <si>
    <t>事業所　43</t>
  </si>
  <si>
    <t>鳥屋町</t>
  </si>
  <si>
    <t>44 事業所</t>
  </si>
  <si>
    <t>事業所　45</t>
  </si>
  <si>
    <t>事　業    所　数</t>
  </si>
  <si>
    <t>従　業　　者　数</t>
  </si>
  <si>
    <t>　　　</t>
  </si>
  <si>
    <t>農業</t>
  </si>
  <si>
    <t>衣服・その他の繊維製品製造業</t>
  </si>
  <si>
    <t>木材・木製品製造業（家具を除く）</t>
  </si>
  <si>
    <t>家具・装備品製造業</t>
  </si>
  <si>
    <t>パルプ・紙・紙加工品製造業</t>
  </si>
  <si>
    <t>出版・印刷・同関連産業</t>
  </si>
  <si>
    <t>化学工業</t>
  </si>
  <si>
    <t>石油製品・石炭製品製造業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</si>
  <si>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</si>
  <si>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</si>
  <si>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</si>
  <si>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</si>
  <si>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</si>
  <si>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</si>
  <si>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</si>
  <si>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</si>
  <si>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</si>
  <si>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</si>
  <si>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</si>
  <si>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</si>
  <si>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繊維工業</t>
  </si>
  <si>
    <t>1人～2人</t>
  </si>
  <si>
    <t>300人以上</t>
  </si>
  <si>
    <t>電気･ガス･熱供給･水道業</t>
  </si>
  <si>
    <t>運 　輸 ・ 通 　信　 業</t>
  </si>
  <si>
    <t>卸　　　売　　　業</t>
  </si>
  <si>
    <t>代理商・仲立業</t>
  </si>
  <si>
    <t>各  種  商  品  小  売  業</t>
  </si>
  <si>
    <t>織物･衣服･身の回り品小売業</t>
  </si>
  <si>
    <t>自 動 車・自 転 車 小 売 業</t>
  </si>
  <si>
    <t>そ　の　他　の　小　売　業</t>
  </si>
  <si>
    <t>飲　　　食　　　店</t>
  </si>
  <si>
    <t>金  融 ・ 保  険  業</t>
  </si>
  <si>
    <t>不  　動　  産　  業</t>
  </si>
  <si>
    <t>サ  ー　 ビ　 ス  業</t>
  </si>
  <si>
    <t>物　品　賃　貸　業</t>
  </si>
  <si>
    <t>旅館、その他の宿泊所</t>
  </si>
  <si>
    <t>洗濯・理容・浴場業</t>
  </si>
  <si>
    <t>放　　　送　　　業</t>
  </si>
  <si>
    <t>その他の修理業</t>
  </si>
  <si>
    <t>情報サービス･調査･広告業</t>
  </si>
  <si>
    <t>その他の事業サービス業</t>
  </si>
  <si>
    <t>宗　　　　　　　教</t>
  </si>
  <si>
    <t>教　　　　　　　育</t>
  </si>
  <si>
    <t>社会保険・社会福祉</t>
  </si>
  <si>
    <t>学 術 研 究 機 関</t>
  </si>
  <si>
    <t>政治・経済・文化団体</t>
  </si>
  <si>
    <t>その他のサービス業</t>
  </si>
  <si>
    <t>その他の個人サービス業</t>
  </si>
  <si>
    <t>娯楽業(映画業を除く)</t>
  </si>
  <si>
    <t>（1）　資産、負債及び資本（県内本社法人）</t>
  </si>
  <si>
    <t>（単位　百万円）</t>
  </si>
  <si>
    <t>産　　業　　別　　　　　　資本金階層別</t>
  </si>
  <si>
    <t>資産合計</t>
  </si>
  <si>
    <t>繰延勘定</t>
  </si>
  <si>
    <t>計</t>
  </si>
  <si>
    <t>現金・預金</t>
  </si>
  <si>
    <t>売掛金及び受取手形</t>
  </si>
  <si>
    <t>たな卸資産</t>
  </si>
  <si>
    <t>有形固定資産</t>
  </si>
  <si>
    <t>無形固定資産</t>
  </si>
  <si>
    <t>建設仮勘定</t>
  </si>
  <si>
    <t>総額</t>
  </si>
  <si>
    <t>農林水産業</t>
  </si>
  <si>
    <t>鉱業</t>
  </si>
  <si>
    <t>建設業</t>
  </si>
  <si>
    <t>製造業</t>
  </si>
  <si>
    <t>電気・ガス業</t>
  </si>
  <si>
    <t>運輸・通信業</t>
  </si>
  <si>
    <t>サービス業</t>
  </si>
  <si>
    <t>資本金階層別</t>
  </si>
  <si>
    <t>200万円以下</t>
  </si>
  <si>
    <t>200万円超500万円以下</t>
  </si>
  <si>
    <t>500万円超1,000万円以下</t>
  </si>
  <si>
    <t>1,000万円超2,000万円以下</t>
  </si>
  <si>
    <t>2,000万円超</t>
  </si>
  <si>
    <t>負債・資本</t>
  </si>
  <si>
    <t>買掛金及び支払手形</t>
  </si>
  <si>
    <t>短期借入金</t>
  </si>
  <si>
    <t>諸引当金</t>
  </si>
  <si>
    <t>その他の流動負債</t>
  </si>
  <si>
    <t>長期借入金</t>
  </si>
  <si>
    <t>その他の固定負債</t>
  </si>
  <si>
    <t>法定準備金</t>
  </si>
  <si>
    <t>任意積立金</t>
  </si>
  <si>
    <t>前期繰越利益</t>
  </si>
  <si>
    <t>前期繰越損失</t>
  </si>
  <si>
    <t>資料　石川県統計情報課「石川県企業経済調査」による。</t>
  </si>
  <si>
    <t>売上高</t>
  </si>
  <si>
    <t>営業損益</t>
  </si>
  <si>
    <t>営業外収益</t>
  </si>
  <si>
    <t>営業外費用</t>
  </si>
  <si>
    <t>特別利益</t>
  </si>
  <si>
    <t>特別損失</t>
  </si>
  <si>
    <t>法人税等引当後純損益</t>
  </si>
  <si>
    <t>売上原価</t>
  </si>
  <si>
    <t>当期仕入高</t>
  </si>
  <si>
    <t>商品仕入高</t>
  </si>
  <si>
    <t>原材料費</t>
  </si>
  <si>
    <t>福利費</t>
  </si>
  <si>
    <t>減価償却費</t>
  </si>
  <si>
    <t>修繕費</t>
  </si>
  <si>
    <t>租税公課</t>
  </si>
  <si>
    <t>外注費</t>
  </si>
  <si>
    <t>その他の費用</t>
  </si>
  <si>
    <t>（4）設備投資（購入取得額）</t>
  </si>
  <si>
    <t>建物</t>
  </si>
  <si>
    <t>機械及び装置その他の有形固定資産</t>
  </si>
  <si>
    <t>うち県内本社法人</t>
  </si>
  <si>
    <t>小計</t>
  </si>
  <si>
    <t>注　本表において「全法人」とは、「県内本社法人」+「県外本社法人」の意である。</t>
  </si>
  <si>
    <t>事業所　51</t>
  </si>
  <si>
    <t>52　事業所</t>
  </si>
  <si>
    <t>事業所　53</t>
  </si>
  <si>
    <t>純損益</t>
  </si>
  <si>
    <t>経常損益</t>
  </si>
  <si>
    <t>構築物</t>
  </si>
  <si>
    <t>事業所　39</t>
  </si>
  <si>
    <t>(単位　人）</t>
  </si>
  <si>
    <t>資料　総務庁統計局｢事業所統計調査報告｣による。</t>
  </si>
  <si>
    <t>家具･建具・じゅう器小売業</t>
  </si>
  <si>
    <t>地区（市郡）別</t>
  </si>
  <si>
    <t>個人業主</t>
  </si>
  <si>
    <t>医療業</t>
  </si>
  <si>
    <t>200万円超
500万円以下</t>
  </si>
  <si>
    <t>500万円超
1,000万円以下</t>
  </si>
  <si>
    <t>税引後当期純利益</t>
  </si>
  <si>
    <t>税引後当期純損失</t>
  </si>
  <si>
    <t>産　　　　業　　　　別
資　本　金　階　層　別</t>
  </si>
  <si>
    <t>期首商品
たな卸高</t>
  </si>
  <si>
    <t>当期商品
たな卸高</t>
  </si>
  <si>
    <t>販売費及び
一般管理費</t>
  </si>
  <si>
    <t>法人税等
引当金</t>
  </si>
  <si>
    <t>燃料・電力使用額</t>
  </si>
  <si>
    <t>役員給料
手当</t>
  </si>
  <si>
    <t>従業員
給料手当</t>
  </si>
  <si>
    <t>動産･不動産
賃借料</t>
  </si>
  <si>
    <t>産　　　　　業　　　　　　別　</t>
  </si>
  <si>
    <t>産　　　　　業　　　　　　別　　　　　</t>
  </si>
  <si>
    <t>車両及び運搬具
（船舶・航空機含む）</t>
  </si>
  <si>
    <t>17　産業（大分類）経営組織別事業所数（昭和56.7.1現在）</t>
  </si>
  <si>
    <t>18　産業（大分類）経営組織別従業者数（昭和56.7.1現在）</t>
  </si>
  <si>
    <t>19　産業（大分類）別事業所数の比較（昭和53・56年）</t>
  </si>
  <si>
    <t>昭和53年</t>
  </si>
  <si>
    <t>56年</t>
  </si>
  <si>
    <t>21　地区（市郡）別事業所数の比較（昭和53・56年）</t>
  </si>
  <si>
    <t>22　地区（市郡）別従業者数の比較（昭和53・56年）</t>
  </si>
  <si>
    <t>24　事業所の従業者規模別従業者数の比較（民営）（昭和53・56年）</t>
  </si>
  <si>
    <t>23　従業者規模別事業所数の比較（民営）（昭和53・56年）</t>
  </si>
  <si>
    <t>25　産業（大分類）従業上の地位別従業者数（昭和56.7.1現在）</t>
  </si>
  <si>
    <t>26　市町村 、民営・国営・公営・公共企業体、産業（大分類）別事業所及び従業者数（昭和56.7.1現在）</t>
  </si>
  <si>
    <t>農林水産業</t>
  </si>
  <si>
    <t>非農林水産業</t>
  </si>
  <si>
    <t>卸売業、小売業</t>
  </si>
  <si>
    <t>農林水産業</t>
  </si>
  <si>
    <t>非農林水産業</t>
  </si>
  <si>
    <t>卸売業、小売業</t>
  </si>
  <si>
    <t>公務</t>
  </si>
  <si>
    <t>市町村 、民営・国営・公営・公共企業体、産業（大分類）別事業所数及び従業者数（昭和56.7.1現在）（つづき）</t>
  </si>
  <si>
    <t>27　産業（中分類）従業者規模別事業所数及び従業者数（民営）（昭和56.7.1現在）</t>
  </si>
  <si>
    <t>林業・狩猟業</t>
  </si>
  <si>
    <t>漁業・水産養殖業</t>
  </si>
  <si>
    <t>食料品・たばこ製造業</t>
  </si>
  <si>
    <t>　産業（中分類）従業者規模別事業所数及び従業者数（民営）（昭和56.7.1現在）(つづき）</t>
  </si>
  <si>
    <t>飲食料品小売業</t>
  </si>
  <si>
    <t>自動車整備及び駐車場業</t>
  </si>
  <si>
    <t>保健及び廃棄物処理業</t>
  </si>
  <si>
    <t>卸売業、小売業</t>
  </si>
  <si>
    <t>卸売業・小売業</t>
  </si>
  <si>
    <t>電気・ガス・水道・熱供給業</t>
  </si>
  <si>
    <t>卸売業、小売業</t>
  </si>
  <si>
    <t>本調査は、県内で活動中の法人企業（金融、保険及び不動産業を除く。）のうちから抽出された法人について昭和59年度の確定決算の計数を調査し、その集計値に調査対象企業数の割合を乗じて拡大推計したものである。</t>
  </si>
  <si>
    <t>市町村及び　民営・国営・公営・公共企業体</t>
  </si>
  <si>
    <t>国営・公営・公共企業体</t>
  </si>
  <si>
    <t>20　産業（大分類）別従業者数の比較（昭和53・56年）</t>
  </si>
  <si>
    <t>―</t>
  </si>
  <si>
    <t>100～299</t>
  </si>
  <si>
    <t>50～99</t>
  </si>
  <si>
    <t>30～49</t>
  </si>
  <si>
    <t>10～29</t>
  </si>
  <si>
    <t>5～9</t>
  </si>
  <si>
    <t>3～4</t>
  </si>
  <si>
    <t>38　事業所</t>
  </si>
  <si>
    <t>者数</t>
  </si>
  <si>
    <t>所数</t>
  </si>
  <si>
    <t>従業</t>
  </si>
  <si>
    <t>事業</t>
  </si>
  <si>
    <t>公　務</t>
  </si>
  <si>
    <t>サービス業</t>
  </si>
  <si>
    <t>電気･ガス･熱供給･水道業</t>
  </si>
  <si>
    <t>運輸・通信業</t>
  </si>
  <si>
    <t>不 動 産 業</t>
  </si>
  <si>
    <t>金融・保険業</t>
  </si>
  <si>
    <t>製  造  業</t>
  </si>
  <si>
    <t>建  設  業</t>
  </si>
  <si>
    <t>鉱　業</t>
  </si>
  <si>
    <t>40　事業所</t>
  </si>
  <si>
    <t>国営・公営・公共企業体</t>
  </si>
  <si>
    <t>国営・公営・公共企業体別</t>
  </si>
  <si>
    <t>卸売業、
小売業</t>
  </si>
  <si>
    <t>金融・
保険業</t>
  </si>
  <si>
    <t xml:space="preserve">市 町 村    及 び　
民営・国営・公営・
公 共 企 業 体 別  </t>
  </si>
  <si>
    <t>電気･ガス･ 
熱供給･水道業</t>
  </si>
  <si>
    <t>市 町 村 及 び　
民営・国営・公営・
公 共 企 業 体 別</t>
  </si>
  <si>
    <t>卸売業、 
小売業</t>
  </si>
  <si>
    <t>電気･ガス･
熱供給･水道業</t>
  </si>
  <si>
    <t>運輸・
通信業</t>
  </si>
  <si>
    <t>金融・
保険業</t>
  </si>
  <si>
    <t>市 町 村  及 び
民営・国営・公営・
公 共 企 業 体 別</t>
  </si>
  <si>
    <t>46 事業所</t>
  </si>
  <si>
    <t>事業所 47</t>
  </si>
  <si>
    <t>　</t>
  </si>
  <si>
    <t>（衣服、その他の繊維製品を除く）</t>
  </si>
  <si>
    <t>（公務を除く）</t>
  </si>
  <si>
    <t>産　　業　　分　　類　　別　</t>
  </si>
  <si>
    <t>100～299</t>
  </si>
  <si>
    <t>50～99</t>
  </si>
  <si>
    <t>30～49</t>
  </si>
  <si>
    <t>10～29</t>
  </si>
  <si>
    <t>　5～9</t>
  </si>
  <si>
    <t>3～4</t>
  </si>
  <si>
    <t>　総 　　　数　</t>
  </si>
  <si>
    <t>48 事業所</t>
  </si>
  <si>
    <t>事業所 49</t>
  </si>
  <si>
    <t>専門サービス業（他に分類されないもの）</t>
  </si>
  <si>
    <t>協同組合（他に分類されないもの）</t>
  </si>
  <si>
    <t>映画業</t>
  </si>
  <si>
    <t>卸売業､小売業</t>
  </si>
  <si>
    <t>1,000万円超
2,000万円以下</t>
  </si>
  <si>
    <t>資本金階層別</t>
  </si>
  <si>
    <t>(２) 損  益  計  算  （県内本社法人）</t>
  </si>
  <si>
    <t>（3） 営  業  費  用  （県内本社法人）</t>
  </si>
  <si>
    <t>（5）設備投資（減価償却額）</t>
  </si>
  <si>
    <t>－</t>
  </si>
  <si>
    <t>－</t>
  </si>
  <si>
    <t>支払利息　割引料</t>
  </si>
  <si>
    <t>当期製造原価</t>
  </si>
  <si>
    <t>総　額</t>
  </si>
  <si>
    <t>土　地</t>
  </si>
  <si>
    <t>建　物</t>
  </si>
  <si>
    <t>総　　　　額</t>
  </si>
  <si>
    <t>4　　事　　　　業　　　　所</t>
  </si>
  <si>
    <t>地方公共団　　体</t>
  </si>
  <si>
    <t>国・公共企 業 体</t>
  </si>
  <si>
    <t>昭　和　53　年</t>
  </si>
  <si>
    <t>構 成 比（％）</t>
  </si>
  <si>
    <t>56　　　　年</t>
  </si>
  <si>
    <t>増　　　　減</t>
  </si>
  <si>
    <t>実　 数</t>
  </si>
  <si>
    <t>実　　数</t>
  </si>
  <si>
    <t>50　事業所</t>
  </si>
  <si>
    <t>28　　法　人　企　業　の　経　理　状　況</t>
  </si>
  <si>
    <t>流　　　　　動　　　　　資　　　　　産</t>
  </si>
  <si>
    <t>固　　　　　　　定　　　　　　　資　　　　　　　産</t>
  </si>
  <si>
    <t>投　　資</t>
  </si>
  <si>
    <t>そ の 他 の　　　流 動 資 産</t>
  </si>
  <si>
    <t>産　　業　　別</t>
  </si>
  <si>
    <t>合　　　計</t>
  </si>
  <si>
    <t>流　　　　　動　　　　　負　　　　　債</t>
  </si>
  <si>
    <t>固　　定　　負　　債</t>
  </si>
  <si>
    <t>資　　　　　　　　　　　　本</t>
  </si>
  <si>
    <t>資　本　金</t>
  </si>
  <si>
    <t>産　　　　業　　　　別</t>
  </si>
  <si>
    <t>全　　法　　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</si>
</sst>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Red]\-#,##0.0"/>
    <numFmt numFmtId="179" formatCode="0;&quot;△ &quot;0"/>
    <numFmt numFmtId="180" formatCode="#,##0.0;&quot;△ &quot;#,##0.0"/>
    <numFmt numFmtId="181" formatCode="0.00000"/>
    <numFmt numFmtId="182" formatCode="0.0000"/>
    <numFmt numFmtId="183" formatCode="0.000"/>
    <numFmt numFmtId="184" formatCode="0.0;&quot;△ &quot;0.0"/>
    <numFmt numFmtId="185" formatCode="0.00;&quot;△ &quot;0.00"/>
    <numFmt numFmtId="186" formatCode="#,##0_);[Red]\(#,##0\)"/>
    <numFmt numFmtId="187" formatCode="0.0_);[Red]\(0.0\)"/>
    <numFmt numFmtId="188" formatCode="0.00_);[Red]\(0.00\)"/>
    <numFmt numFmtId="189" formatCode="0.000000000000_);[Red]\(0.000000000000\)"/>
    <numFmt numFmtId="190" formatCode="#,##0_ "/>
    <numFmt numFmtId="191" formatCode="0.0_ "/>
    <numFmt numFmtId="192" formatCode="0_ "/>
    <numFmt numFmtId="193" formatCode="0_);[Red]\(0\)"/>
    <numFmt numFmtId="194" formatCode="#,##0.0"/>
  </numFmts>
  <fonts count="62">
    <font>
      <sz val="11"/>
      <name val="ＭＳ Ｐゴシック"/>
      <family val="3"/>
    </font>
    <font>
      <sz val="6"/>
      <name val="ＭＳ Ｐゴシック"/>
      <family val="3"/>
    </font>
    <font>
      <sz val="6"/>
      <name val="ＭＳ Ｐ明朝"/>
      <family val="1"/>
    </font>
    <font>
      <sz val="14"/>
      <name val="ＭＳ ゴシック"/>
      <family val="3"/>
    </font>
    <font>
      <sz val="12"/>
      <name val="ＭＳ 明朝"/>
      <family val="1"/>
    </font>
    <font>
      <b/>
      <sz val="12"/>
      <name val="ＭＳ ゴシック"/>
      <family val="3"/>
    </font>
    <font>
      <sz val="12"/>
      <color indexed="12"/>
      <name val="ＭＳ 明朝"/>
      <family val="1"/>
    </font>
    <font>
      <sz val="12"/>
      <name val="ＭＳ Ｐゴシック"/>
      <family val="3"/>
    </font>
    <font>
      <sz val="11"/>
      <name val="ＭＳ 明朝"/>
      <family val="1"/>
    </font>
    <font>
      <sz val="14"/>
      <name val="ＭＳ 明朝"/>
      <family val="1"/>
    </font>
    <font>
      <b/>
      <sz val="12"/>
      <name val="ＭＳ 明朝"/>
      <family val="1"/>
    </font>
    <font>
      <b/>
      <sz val="12"/>
      <color indexed="12"/>
      <name val="ＭＳ 明朝"/>
      <family val="1"/>
    </font>
    <font>
      <b/>
      <sz val="11"/>
      <name val="ＭＳ Ｐゴシック"/>
      <family val="3"/>
    </font>
    <font>
      <b/>
      <sz val="11"/>
      <name val="ＭＳ 明朝"/>
      <family val="1"/>
    </font>
    <font>
      <sz val="6"/>
      <name val="ＭＳ 明朝"/>
      <family val="1"/>
    </font>
    <font>
      <sz val="10"/>
      <name val="ＭＳ 明朝"/>
      <family val="1"/>
    </font>
    <font>
      <sz val="9"/>
      <name val="ＭＳ 明朝"/>
      <family val="1"/>
    </font>
    <font>
      <u val="single"/>
      <sz val="9.35"/>
      <color indexed="12"/>
      <name val="ＭＳ Ｐゴシック"/>
      <family val="3"/>
    </font>
    <font>
      <u val="single"/>
      <sz val="9.35"/>
      <color indexed="36"/>
      <name val="ＭＳ Ｐゴシック"/>
      <family val="3"/>
    </font>
    <font>
      <sz val="12"/>
      <color indexed="8"/>
      <name val="ＭＳ 明朝"/>
      <family val="1"/>
    </font>
    <font>
      <b/>
      <sz val="12"/>
      <color indexed="12"/>
      <name val="ＭＳ ゴシック"/>
      <family val="3"/>
    </font>
    <font>
      <sz val="11"/>
      <name val="ＭＳ ゴシック"/>
      <family val="3"/>
    </font>
    <font>
      <b/>
      <sz val="11"/>
      <name val="ＭＳ 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b/>
      <sz val="14"/>
      <name val="ＭＳ 明朝"/>
      <family val="1"/>
    </font>
    <font>
      <b/>
      <sz val="14"/>
      <name val="ＭＳ Ｐゴシック"/>
      <family val="3"/>
    </font>
    <font>
      <b/>
      <sz val="14"/>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style="thin">
        <color indexed="8"/>
      </right>
      <top style="thin">
        <color indexed="8"/>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style="thin"/>
      <top style="thin">
        <color indexed="8"/>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style="thin"/>
      <right style="thin"/>
      <top>
        <color indexed="63"/>
      </top>
      <bottom>
        <color indexed="63"/>
      </bottom>
    </border>
    <border>
      <left style="thin"/>
      <right style="thin"/>
      <top style="thin"/>
      <bottom>
        <color indexed="63"/>
      </bottom>
    </border>
    <border>
      <left style="thin"/>
      <right style="thin"/>
      <top style="medium"/>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18" fillId="0" borderId="0" applyNumberFormat="0" applyFill="0" applyBorder="0" applyAlignment="0" applyProtection="0"/>
    <xf numFmtId="0" fontId="61" fillId="32" borderId="0" applyNumberFormat="0" applyBorder="0" applyAlignment="0" applyProtection="0"/>
  </cellStyleXfs>
  <cellXfs count="499">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distributed" vertical="center"/>
    </xf>
    <xf numFmtId="38" fontId="6" fillId="0" borderId="0" xfId="49" applyFont="1" applyFill="1" applyBorder="1" applyAlignment="1">
      <alignment vertical="center"/>
    </xf>
    <xf numFmtId="38" fontId="6" fillId="0" borderId="0" xfId="49" applyFont="1" applyFill="1" applyBorder="1" applyAlignment="1">
      <alignment horizontal="right" vertical="center"/>
    </xf>
    <xf numFmtId="0" fontId="4" fillId="0" borderId="11" xfId="0" applyFont="1" applyFill="1" applyBorder="1" applyAlignment="1">
      <alignment horizontal="distributed" vertical="center" shrinkToFit="1"/>
    </xf>
    <xf numFmtId="38" fontId="6" fillId="0" borderId="12" xfId="49" applyFont="1" applyFill="1" applyBorder="1" applyAlignment="1">
      <alignment horizontal="right" vertical="center"/>
    </xf>
    <xf numFmtId="0" fontId="4" fillId="0" borderId="12" xfId="0" applyFont="1" applyFill="1" applyBorder="1" applyAlignment="1">
      <alignment horizontal="center" vertical="center"/>
    </xf>
    <xf numFmtId="0" fontId="8" fillId="0" borderId="0" xfId="0" applyFont="1" applyFill="1" applyBorder="1" applyAlignment="1">
      <alignment vertical="center"/>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4" fillId="0" borderId="12" xfId="0" applyFont="1" applyFill="1" applyBorder="1" applyAlignment="1">
      <alignment vertical="center"/>
    </xf>
    <xf numFmtId="38" fontId="8" fillId="0" borderId="0" xfId="49" applyFont="1" applyFill="1" applyAlignment="1">
      <alignment horizontal="right" vertical="top"/>
    </xf>
    <xf numFmtId="38" fontId="4" fillId="0" borderId="0" xfId="49" applyFont="1" applyFill="1" applyAlignment="1">
      <alignment vertical="center"/>
    </xf>
    <xf numFmtId="38" fontId="4" fillId="0" borderId="13" xfId="49" applyFont="1" applyFill="1" applyBorder="1" applyAlignment="1">
      <alignment vertical="center"/>
    </xf>
    <xf numFmtId="38" fontId="4" fillId="0" borderId="13" xfId="49" applyFont="1" applyFill="1" applyBorder="1" applyAlignment="1" applyProtection="1">
      <alignment vertical="center"/>
      <protection/>
    </xf>
    <xf numFmtId="38" fontId="4" fillId="0" borderId="12" xfId="49" applyFont="1" applyFill="1" applyBorder="1" applyAlignment="1">
      <alignment vertical="center"/>
    </xf>
    <xf numFmtId="38" fontId="4" fillId="0" borderId="0" xfId="49" applyFont="1" applyFill="1" applyAlignment="1">
      <alignment horizontal="left" vertical="center"/>
    </xf>
    <xf numFmtId="38" fontId="4" fillId="0" borderId="0" xfId="49" applyFont="1" applyFill="1" applyBorder="1" applyAlignment="1">
      <alignment vertical="center"/>
    </xf>
    <xf numFmtId="38" fontId="4" fillId="0" borderId="0" xfId="49" applyFont="1" applyFill="1" applyBorder="1" applyAlignment="1">
      <alignment horizontal="distributed" vertical="center"/>
    </xf>
    <xf numFmtId="38" fontId="4" fillId="0" borderId="0" xfId="49" applyFont="1" applyFill="1" applyAlignment="1">
      <alignment horizontal="distributed" vertical="center"/>
    </xf>
    <xf numFmtId="38" fontId="4" fillId="0" borderId="14" xfId="49" applyFont="1" applyFill="1" applyBorder="1" applyAlignment="1">
      <alignment horizontal="distributed" vertical="center"/>
    </xf>
    <xf numFmtId="38" fontId="4" fillId="0" borderId="11" xfId="49" applyFont="1" applyFill="1" applyBorder="1" applyAlignment="1">
      <alignment horizontal="distributed" vertical="center"/>
    </xf>
    <xf numFmtId="38" fontId="8" fillId="0" borderId="11" xfId="49" applyFont="1" applyFill="1" applyBorder="1" applyAlignment="1">
      <alignment horizontal="distributed" vertical="center"/>
    </xf>
    <xf numFmtId="38" fontId="4" fillId="0" borderId="15" xfId="49" applyFont="1" applyFill="1" applyBorder="1" applyAlignment="1">
      <alignment horizontal="distributed" vertical="center"/>
    </xf>
    <xf numFmtId="38" fontId="3" fillId="0" borderId="0" xfId="49" applyFont="1" applyFill="1" applyBorder="1" applyAlignment="1">
      <alignment horizontal="center" vertical="center"/>
    </xf>
    <xf numFmtId="38" fontId="4" fillId="0" borderId="11" xfId="49"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6" xfId="0" applyFont="1" applyFill="1" applyBorder="1" applyAlignment="1">
      <alignment horizontal="distributed" vertical="center"/>
    </xf>
    <xf numFmtId="38" fontId="8" fillId="0" borderId="0" xfId="49" applyFont="1" applyFill="1" applyAlignment="1">
      <alignment vertical="center"/>
    </xf>
    <xf numFmtId="38" fontId="8" fillId="0" borderId="0" xfId="49" applyFont="1" applyFill="1" applyAlignment="1">
      <alignment horizontal="right" vertical="center"/>
    </xf>
    <xf numFmtId="38" fontId="9" fillId="0" borderId="0" xfId="49" applyFont="1" applyFill="1" applyAlignment="1">
      <alignment horizontal="center" vertical="center"/>
    </xf>
    <xf numFmtId="38" fontId="15" fillId="0" borderId="0" xfId="49" applyFont="1" applyFill="1" applyAlignment="1">
      <alignment vertical="center"/>
    </xf>
    <xf numFmtId="38" fontId="8" fillId="0" borderId="12" xfId="49" applyFont="1" applyFill="1" applyBorder="1" applyAlignment="1">
      <alignment vertical="center"/>
    </xf>
    <xf numFmtId="38" fontId="8" fillId="0" borderId="12" xfId="49" applyFont="1" applyFill="1" applyBorder="1" applyAlignment="1">
      <alignment horizontal="right" vertical="center"/>
    </xf>
    <xf numFmtId="38" fontId="8" fillId="0" borderId="0" xfId="49" applyFont="1" applyFill="1" applyBorder="1" applyAlignment="1">
      <alignment vertical="center"/>
    </xf>
    <xf numFmtId="38" fontId="8" fillId="0" borderId="17" xfId="49" applyFont="1" applyFill="1" applyBorder="1" applyAlignment="1">
      <alignment vertical="center"/>
    </xf>
    <xf numFmtId="38" fontId="8" fillId="0" borderId="18" xfId="49" applyFont="1" applyFill="1" applyBorder="1" applyAlignment="1">
      <alignment vertical="center"/>
    </xf>
    <xf numFmtId="38" fontId="13" fillId="0" borderId="0" xfId="49" applyFont="1" applyFill="1" applyAlignment="1">
      <alignment vertical="center"/>
    </xf>
    <xf numFmtId="38" fontId="8" fillId="0" borderId="16" xfId="49" applyFont="1" applyFill="1" applyBorder="1" applyAlignment="1">
      <alignment horizontal="distributed" vertical="center"/>
    </xf>
    <xf numFmtId="38" fontId="8" fillId="0" borderId="19" xfId="49" applyFont="1" applyFill="1" applyBorder="1" applyAlignment="1">
      <alignment vertical="center"/>
    </xf>
    <xf numFmtId="38" fontId="8" fillId="0" borderId="20" xfId="49" applyFont="1" applyFill="1" applyBorder="1" applyAlignment="1">
      <alignment vertical="center"/>
    </xf>
    <xf numFmtId="38" fontId="8" fillId="0" borderId="21" xfId="49" applyFont="1" applyFill="1" applyBorder="1" applyAlignment="1">
      <alignment vertical="center" shrinkToFit="1"/>
    </xf>
    <xf numFmtId="38" fontId="8" fillId="0" borderId="22" xfId="49" applyFont="1" applyFill="1" applyBorder="1" applyAlignment="1">
      <alignment vertical="center" shrinkToFit="1"/>
    </xf>
    <xf numFmtId="38" fontId="13" fillId="0" borderId="0" xfId="49" applyFont="1" applyFill="1" applyBorder="1" applyAlignment="1">
      <alignment vertical="center"/>
    </xf>
    <xf numFmtId="177" fontId="16" fillId="0" borderId="0" xfId="49" applyNumberFormat="1" applyFont="1" applyFill="1" applyAlignment="1">
      <alignment horizontal="right" vertical="center"/>
    </xf>
    <xf numFmtId="38" fontId="8" fillId="0" borderId="0" xfId="49" applyFont="1" applyFill="1" applyBorder="1" applyAlignment="1">
      <alignment horizontal="right" vertical="center"/>
    </xf>
    <xf numFmtId="177" fontId="16" fillId="0" borderId="0" xfId="49" applyNumberFormat="1" applyFont="1" applyFill="1" applyBorder="1" applyAlignment="1">
      <alignment horizontal="right" vertical="center"/>
    </xf>
    <xf numFmtId="177" fontId="15" fillId="0" borderId="0" xfId="49" applyNumberFormat="1" applyFont="1" applyFill="1" applyBorder="1" applyAlignment="1">
      <alignment horizontal="right" vertical="center"/>
    </xf>
    <xf numFmtId="38" fontId="8" fillId="0" borderId="20" xfId="49" applyFont="1" applyFill="1" applyBorder="1" applyAlignment="1">
      <alignment horizontal="right" vertical="center"/>
    </xf>
    <xf numFmtId="0" fontId="8" fillId="0" borderId="0" xfId="61" applyFont="1" applyFill="1" applyAlignment="1">
      <alignment vertical="center"/>
      <protection/>
    </xf>
    <xf numFmtId="0" fontId="8" fillId="0" borderId="0" xfId="61" applyFont="1" applyFill="1" applyBorder="1" applyAlignment="1">
      <alignment vertical="center"/>
      <protection/>
    </xf>
    <xf numFmtId="0" fontId="8" fillId="0" borderId="12" xfId="61" applyFont="1" applyFill="1" applyBorder="1" applyAlignment="1">
      <alignment vertical="center"/>
      <protection/>
    </xf>
    <xf numFmtId="0" fontId="8" fillId="0" borderId="12" xfId="61" applyFont="1" applyFill="1" applyBorder="1" applyAlignment="1">
      <alignment horizontal="right" vertical="center"/>
      <protection/>
    </xf>
    <xf numFmtId="0" fontId="8" fillId="0" borderId="20" xfId="61" applyFont="1" applyFill="1" applyBorder="1" applyAlignment="1">
      <alignment vertical="center" wrapText="1"/>
      <protection/>
    </xf>
    <xf numFmtId="0" fontId="8" fillId="0" borderId="0" xfId="61" applyFont="1" applyFill="1" applyBorder="1" applyAlignment="1">
      <alignment horizontal="center" vertical="center" wrapText="1"/>
      <protection/>
    </xf>
    <xf numFmtId="0" fontId="8" fillId="0" borderId="23" xfId="61" applyFont="1" applyFill="1" applyBorder="1" applyAlignment="1">
      <alignment horizontal="distributed" vertical="center"/>
      <protection/>
    </xf>
    <xf numFmtId="0" fontId="8" fillId="0" borderId="12" xfId="61" applyFont="1" applyFill="1" applyBorder="1" applyAlignment="1">
      <alignment horizontal="center" vertical="center" wrapText="1"/>
      <protection/>
    </xf>
    <xf numFmtId="0" fontId="8" fillId="0" borderId="11" xfId="61" applyFont="1" applyFill="1" applyBorder="1" applyAlignment="1">
      <alignment horizontal="distributed" vertical="center"/>
      <protection/>
    </xf>
    <xf numFmtId="38" fontId="8" fillId="0" borderId="23" xfId="49" applyFont="1" applyFill="1" applyBorder="1" applyAlignment="1">
      <alignment horizontal="distributed" vertical="center"/>
    </xf>
    <xf numFmtId="0" fontId="8" fillId="0" borderId="0" xfId="61" applyFont="1" applyFill="1" applyAlignment="1">
      <alignment horizontal="center" vertical="center"/>
      <protection/>
    </xf>
    <xf numFmtId="0" fontId="8" fillId="0" borderId="0" xfId="61" applyFont="1" applyFill="1" applyAlignment="1">
      <alignment horizontal="right" vertical="center"/>
      <protection/>
    </xf>
    <xf numFmtId="38" fontId="4" fillId="0" borderId="0" xfId="49" applyFont="1" applyFill="1" applyBorder="1" applyAlignment="1">
      <alignment horizontal="right" vertical="center"/>
    </xf>
    <xf numFmtId="38" fontId="4" fillId="0" borderId="20" xfId="49" applyFont="1" applyFill="1" applyBorder="1" applyAlignment="1">
      <alignment horizontal="right" vertical="center"/>
    </xf>
    <xf numFmtId="38" fontId="11" fillId="0" borderId="0" xfId="49" applyFont="1" applyFill="1" applyBorder="1" applyAlignment="1">
      <alignment horizontal="right" vertical="center"/>
    </xf>
    <xf numFmtId="38" fontId="4" fillId="0" borderId="0" xfId="49" applyFont="1" applyFill="1" applyAlignment="1">
      <alignment horizontal="right" vertical="center"/>
    </xf>
    <xf numFmtId="38" fontId="4" fillId="0" borderId="19" xfId="49" applyFont="1" applyFill="1" applyBorder="1" applyAlignment="1">
      <alignment horizontal="right" vertical="center"/>
    </xf>
    <xf numFmtId="177" fontId="4" fillId="0" borderId="0" xfId="0" applyNumberFormat="1" applyFont="1" applyFill="1" applyAlignment="1">
      <alignment vertical="center"/>
    </xf>
    <xf numFmtId="177" fontId="4" fillId="0" borderId="12" xfId="0" applyNumberFormat="1" applyFont="1" applyFill="1" applyBorder="1" applyAlignment="1">
      <alignment vertical="center"/>
    </xf>
    <xf numFmtId="177" fontId="4" fillId="0" borderId="12" xfId="0" applyNumberFormat="1" applyFont="1" applyFill="1" applyBorder="1" applyAlignment="1" applyProtection="1">
      <alignment vertical="center"/>
      <protection/>
    </xf>
    <xf numFmtId="177" fontId="4" fillId="0" borderId="13" xfId="0" applyNumberFormat="1" applyFont="1" applyFill="1" applyBorder="1" applyAlignment="1" applyProtection="1">
      <alignment vertical="center"/>
      <protection/>
    </xf>
    <xf numFmtId="177" fontId="4" fillId="0" borderId="0" xfId="0" applyNumberFormat="1" applyFont="1" applyFill="1" applyBorder="1" applyAlignment="1">
      <alignment vertical="center"/>
    </xf>
    <xf numFmtId="0" fontId="4" fillId="0" borderId="24" xfId="0" applyFont="1" applyFill="1" applyBorder="1" applyAlignment="1" applyProtection="1">
      <alignment horizontal="distributed" vertical="center" wrapText="1"/>
      <protection/>
    </xf>
    <xf numFmtId="0" fontId="4" fillId="0" borderId="25" xfId="0" applyFont="1" applyFill="1" applyBorder="1" applyAlignment="1" applyProtection="1">
      <alignment horizontal="distributed" vertical="center" wrapText="1"/>
      <protection/>
    </xf>
    <xf numFmtId="0" fontId="4" fillId="0" borderId="26" xfId="0" applyFont="1" applyFill="1" applyBorder="1" applyAlignment="1">
      <alignment horizontal="distributed" vertical="center" wrapText="1"/>
    </xf>
    <xf numFmtId="0" fontId="4" fillId="0" borderId="27" xfId="0" applyFont="1" applyFill="1" applyBorder="1" applyAlignment="1">
      <alignment horizontal="distributed" vertical="center" wrapText="1"/>
    </xf>
    <xf numFmtId="38" fontId="4" fillId="0" borderId="0" xfId="49" applyFont="1" applyFill="1" applyBorder="1" applyAlignment="1" applyProtection="1">
      <alignment horizontal="center" vertical="center"/>
      <protection/>
    </xf>
    <xf numFmtId="38" fontId="4" fillId="0" borderId="12" xfId="49" applyFont="1" applyFill="1" applyBorder="1" applyAlignment="1" applyProtection="1">
      <alignment vertical="center"/>
      <protection/>
    </xf>
    <xf numFmtId="38" fontId="4" fillId="0" borderId="24" xfId="49" applyFont="1" applyFill="1" applyBorder="1" applyAlignment="1" applyProtection="1">
      <alignment horizontal="distributed" vertical="center" wrapText="1"/>
      <protection/>
    </xf>
    <xf numFmtId="38" fontId="4" fillId="0" borderId="25" xfId="49" applyFont="1" applyFill="1" applyBorder="1" applyAlignment="1" applyProtection="1">
      <alignment horizontal="distributed" vertical="center" wrapText="1"/>
      <protection/>
    </xf>
    <xf numFmtId="38" fontId="4" fillId="0" borderId="26" xfId="49" applyFont="1" applyFill="1" applyBorder="1" applyAlignment="1">
      <alignment horizontal="distributed" vertical="center" wrapText="1"/>
    </xf>
    <xf numFmtId="38" fontId="4" fillId="0" borderId="27" xfId="49" applyFont="1" applyFill="1" applyBorder="1" applyAlignment="1">
      <alignment horizontal="distributed" vertical="center" wrapText="1"/>
    </xf>
    <xf numFmtId="38" fontId="4" fillId="0" borderId="0" xfId="49" applyFont="1" applyFill="1" applyBorder="1" applyAlignment="1" applyProtection="1">
      <alignment horizontal="distributed" vertical="center"/>
      <protection/>
    </xf>
    <xf numFmtId="38" fontId="10" fillId="0" borderId="0" xfId="49" applyFont="1" applyFill="1" applyBorder="1" applyAlignment="1" applyProtection="1">
      <alignment horizontal="left" vertical="center"/>
      <protection/>
    </xf>
    <xf numFmtId="38" fontId="4" fillId="0" borderId="0" xfId="49" applyFont="1" applyFill="1" applyBorder="1" applyAlignment="1" applyProtection="1">
      <alignment vertical="center"/>
      <protection/>
    </xf>
    <xf numFmtId="38" fontId="4" fillId="0" borderId="0" xfId="49" applyFont="1" applyFill="1" applyBorder="1" applyAlignment="1" applyProtection="1">
      <alignment horizontal="left" vertical="center"/>
      <protection/>
    </xf>
    <xf numFmtId="38" fontId="5" fillId="0" borderId="0" xfId="49" applyFont="1" applyFill="1" applyBorder="1" applyAlignment="1" applyProtection="1">
      <alignment horizontal="distributed" vertical="center"/>
      <protection/>
    </xf>
    <xf numFmtId="38" fontId="5" fillId="0" borderId="0" xfId="49" applyFont="1" applyFill="1" applyBorder="1" applyAlignment="1">
      <alignment horizontal="distributed" vertical="center"/>
    </xf>
    <xf numFmtId="38" fontId="4" fillId="0" borderId="0" xfId="49" applyFont="1" applyFill="1" applyBorder="1" applyAlignment="1" applyProtection="1">
      <alignment horizontal="right" vertical="center"/>
      <protection/>
    </xf>
    <xf numFmtId="38" fontId="4" fillId="0" borderId="0" xfId="49" applyFont="1" applyFill="1" applyAlignment="1" applyProtection="1">
      <alignment horizontal="right" vertical="center"/>
      <protection/>
    </xf>
    <xf numFmtId="177" fontId="8" fillId="0" borderId="0" xfId="49" applyNumberFormat="1" applyFont="1" applyFill="1" applyAlignment="1">
      <alignment vertical="center"/>
    </xf>
    <xf numFmtId="177" fontId="8" fillId="0" borderId="20" xfId="49" applyNumberFormat="1" applyFont="1" applyFill="1" applyBorder="1" applyAlignment="1">
      <alignment vertical="center"/>
    </xf>
    <xf numFmtId="0" fontId="13" fillId="0" borderId="0" xfId="61" applyFont="1" applyFill="1" applyAlignment="1">
      <alignment vertical="center"/>
      <protection/>
    </xf>
    <xf numFmtId="0" fontId="13" fillId="0" borderId="0" xfId="61" applyFont="1" applyFill="1" applyBorder="1" applyAlignment="1">
      <alignment vertical="center"/>
      <protection/>
    </xf>
    <xf numFmtId="0" fontId="4" fillId="0" borderId="22" xfId="0" applyFont="1" applyBorder="1" applyAlignment="1">
      <alignment horizontal="center" vertical="center"/>
    </xf>
    <xf numFmtId="38" fontId="8" fillId="0" borderId="11" xfId="49" applyFont="1" applyFill="1" applyBorder="1" applyAlignment="1">
      <alignment horizontal="distributed" vertical="center" wrapText="1"/>
    </xf>
    <xf numFmtId="0" fontId="4" fillId="0" borderId="0" xfId="0" applyFont="1" applyFill="1" applyBorder="1" applyAlignment="1">
      <alignment horizontal="distributed" vertical="center" shrinkToFit="1"/>
    </xf>
    <xf numFmtId="0" fontId="4" fillId="0" borderId="16" xfId="0" applyFont="1" applyFill="1" applyBorder="1" applyAlignment="1">
      <alignment horizontal="distributed" vertical="center" shrinkToFit="1"/>
    </xf>
    <xf numFmtId="0" fontId="4" fillId="0" borderId="11" xfId="0" applyFont="1" applyFill="1" applyBorder="1" applyAlignment="1">
      <alignment horizontal="left" vertical="center" shrinkToFit="1"/>
    </xf>
    <xf numFmtId="0" fontId="8" fillId="0" borderId="11" xfId="0" applyFont="1" applyFill="1" applyBorder="1" applyAlignment="1">
      <alignment vertical="center"/>
    </xf>
    <xf numFmtId="38" fontId="19" fillId="0" borderId="0" xfId="49" applyFont="1" applyFill="1" applyBorder="1" applyAlignment="1">
      <alignment horizontal="right" vertical="center"/>
    </xf>
    <xf numFmtId="178" fontId="4" fillId="0" borderId="0" xfId="49" applyNumberFormat="1" applyFont="1" applyFill="1" applyAlignment="1">
      <alignment horizontal="right" vertical="center"/>
    </xf>
    <xf numFmtId="38" fontId="4" fillId="0" borderId="28" xfId="49" applyFont="1" applyFill="1" applyBorder="1" applyAlignment="1">
      <alignment horizontal="right" vertical="center"/>
    </xf>
    <xf numFmtId="38" fontId="4" fillId="0" borderId="11" xfId="49" applyFont="1" applyFill="1" applyBorder="1" applyAlignment="1">
      <alignment horizontal="left" vertical="center" shrinkToFit="1"/>
    </xf>
    <xf numFmtId="0" fontId="4" fillId="0" borderId="11" xfId="0" applyFont="1" applyFill="1" applyBorder="1" applyAlignment="1">
      <alignment vertical="center" shrinkToFit="1"/>
    </xf>
    <xf numFmtId="38" fontId="8" fillId="0" borderId="0" xfId="49" applyFont="1" applyFill="1" applyBorder="1" applyAlignment="1">
      <alignment horizontal="distributed" vertical="center"/>
    </xf>
    <xf numFmtId="0" fontId="8"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38" fontId="4" fillId="0" borderId="0" xfId="49" applyFont="1" applyAlignment="1">
      <alignment vertical="center"/>
    </xf>
    <xf numFmtId="38" fontId="4" fillId="0" borderId="0" xfId="49" applyFont="1" applyAlignment="1">
      <alignment horizontal="right" vertical="center"/>
    </xf>
    <xf numFmtId="0" fontId="4" fillId="0" borderId="20" xfId="0" applyFont="1" applyFill="1" applyBorder="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4" fillId="0" borderId="11" xfId="0" applyFont="1" applyFill="1" applyBorder="1" applyAlignment="1">
      <alignment vertical="center"/>
    </xf>
    <xf numFmtId="0" fontId="4" fillId="0" borderId="21" xfId="0" applyFont="1" applyFill="1" applyBorder="1" applyAlignment="1">
      <alignment horizontal="center" vertical="center"/>
    </xf>
    <xf numFmtId="0" fontId="4" fillId="0" borderId="29" xfId="0" applyFont="1" applyFill="1" applyBorder="1" applyAlignment="1">
      <alignment vertical="center"/>
    </xf>
    <xf numFmtId="40" fontId="4" fillId="0" borderId="0" xfId="49" applyNumberFormat="1" applyFont="1" applyFill="1" applyBorder="1" applyAlignment="1">
      <alignment horizontal="right" vertical="center"/>
    </xf>
    <xf numFmtId="38" fontId="20" fillId="0" borderId="0" xfId="49" applyFont="1" applyFill="1" applyAlignment="1">
      <alignment vertical="center"/>
    </xf>
    <xf numFmtId="0" fontId="8" fillId="0" borderId="0" xfId="0" applyFont="1" applyFill="1" applyAlignment="1">
      <alignment horizontal="right" vertical="top"/>
    </xf>
    <xf numFmtId="0" fontId="8" fillId="0" borderId="0" xfId="0" applyFont="1" applyFill="1" applyAlignment="1">
      <alignment vertical="center"/>
    </xf>
    <xf numFmtId="0" fontId="8" fillId="0" borderId="0" xfId="0" applyFont="1" applyFill="1" applyAlignment="1">
      <alignment horizontal="left" vertical="top"/>
    </xf>
    <xf numFmtId="177" fontId="4" fillId="0" borderId="0" xfId="49" applyNumberFormat="1" applyFont="1" applyFill="1" applyAlignment="1">
      <alignment vertical="center"/>
    </xf>
    <xf numFmtId="177" fontId="4" fillId="0" borderId="0" xfId="49" applyNumberFormat="1" applyFont="1" applyFill="1" applyAlignment="1">
      <alignment horizontal="right" vertical="center"/>
    </xf>
    <xf numFmtId="177" fontId="4" fillId="0" borderId="0" xfId="49" applyNumberFormat="1" applyFont="1" applyFill="1" applyBorder="1" applyAlignment="1">
      <alignment horizontal="right" vertical="center"/>
    </xf>
    <xf numFmtId="0" fontId="7" fillId="0" borderId="0" xfId="0" applyFont="1" applyAlignment="1">
      <alignment vertical="center"/>
    </xf>
    <xf numFmtId="0" fontId="8" fillId="0" borderId="12" xfId="0" applyFont="1" applyBorder="1" applyAlignment="1">
      <alignment horizontal="right" vertical="center"/>
    </xf>
    <xf numFmtId="38" fontId="4" fillId="0" borderId="20" xfId="49" applyFont="1" applyFill="1" applyBorder="1" applyAlignment="1">
      <alignment vertical="center"/>
    </xf>
    <xf numFmtId="38" fontId="4" fillId="0" borderId="19" xfId="49" applyFont="1" applyFill="1" applyBorder="1" applyAlignment="1">
      <alignment vertical="center"/>
    </xf>
    <xf numFmtId="0" fontId="4" fillId="0" borderId="20" xfId="0" applyFont="1" applyFill="1" applyBorder="1" applyAlignment="1">
      <alignment horizontal="distributed" vertical="center"/>
    </xf>
    <xf numFmtId="180" fontId="4" fillId="0" borderId="0" xfId="0" applyNumberFormat="1" applyFont="1" applyFill="1" applyAlignment="1">
      <alignment vertical="center"/>
    </xf>
    <xf numFmtId="0" fontId="5" fillId="0" borderId="11" xfId="0" applyFont="1" applyFill="1" applyBorder="1" applyAlignment="1">
      <alignment horizontal="distributed" vertical="center"/>
    </xf>
    <xf numFmtId="0" fontId="8" fillId="0" borderId="0" xfId="0" applyFont="1" applyFill="1" applyBorder="1" applyAlignment="1">
      <alignment horizontal="right" vertical="center"/>
    </xf>
    <xf numFmtId="0" fontId="4" fillId="0" borderId="20" xfId="0" applyFont="1" applyFill="1" applyBorder="1" applyAlignment="1">
      <alignment horizontal="right" vertical="center"/>
    </xf>
    <xf numFmtId="2" fontId="4" fillId="0" borderId="0" xfId="0" applyNumberFormat="1" applyFont="1" applyFill="1" applyAlignment="1">
      <alignment vertical="center"/>
    </xf>
    <xf numFmtId="0" fontId="4" fillId="0" borderId="22"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8" fillId="0" borderId="20" xfId="0" applyFont="1" applyFill="1" applyBorder="1" applyAlignment="1">
      <alignment vertical="center"/>
    </xf>
    <xf numFmtId="0" fontId="8" fillId="0" borderId="20" xfId="0" applyFont="1" applyFill="1" applyBorder="1" applyAlignment="1">
      <alignment horizontal="right" vertical="center"/>
    </xf>
    <xf numFmtId="0" fontId="8" fillId="0" borderId="16" xfId="0" applyFont="1" applyFill="1" applyBorder="1" applyAlignment="1">
      <alignment vertical="center"/>
    </xf>
    <xf numFmtId="0" fontId="4" fillId="0" borderId="16" xfId="0" applyFont="1" applyFill="1" applyBorder="1" applyAlignment="1">
      <alignment vertical="center"/>
    </xf>
    <xf numFmtId="0" fontId="4" fillId="0" borderId="30" xfId="0" applyFont="1" applyFill="1" applyBorder="1" applyAlignment="1" applyProtection="1">
      <alignment horizontal="distributed" vertical="center" wrapText="1"/>
      <protection/>
    </xf>
    <xf numFmtId="0" fontId="4" fillId="0" borderId="31" xfId="0" applyFont="1" applyFill="1" applyBorder="1" applyAlignment="1">
      <alignment horizontal="distributed" vertical="center" wrapText="1"/>
    </xf>
    <xf numFmtId="177" fontId="8" fillId="0" borderId="0" xfId="0" applyNumberFormat="1" applyFont="1" applyFill="1" applyAlignment="1">
      <alignment vertical="center"/>
    </xf>
    <xf numFmtId="177" fontId="8" fillId="0" borderId="0" xfId="0" applyNumberFormat="1" applyFont="1" applyAlignment="1">
      <alignment vertical="center"/>
    </xf>
    <xf numFmtId="177" fontId="4" fillId="0" borderId="0" xfId="0" applyNumberFormat="1" applyFont="1" applyFill="1" applyAlignment="1">
      <alignment horizontal="right" vertical="center"/>
    </xf>
    <xf numFmtId="177" fontId="4" fillId="0" borderId="0" xfId="0" applyNumberFormat="1" applyFont="1" applyAlignment="1">
      <alignment vertical="center"/>
    </xf>
    <xf numFmtId="177" fontId="10" fillId="0" borderId="0" xfId="0" applyNumberFormat="1" applyFont="1" applyAlignment="1">
      <alignment vertical="center"/>
    </xf>
    <xf numFmtId="177" fontId="8" fillId="0" borderId="0" xfId="0" applyNumberFormat="1" applyFont="1" applyFill="1" applyAlignment="1">
      <alignment horizontal="left" vertical="top"/>
    </xf>
    <xf numFmtId="177" fontId="4" fillId="0" borderId="20" xfId="0" applyNumberFormat="1" applyFont="1" applyFill="1" applyBorder="1" applyAlignment="1">
      <alignment horizontal="right" vertical="center"/>
    </xf>
    <xf numFmtId="177" fontId="4" fillId="0" borderId="16" xfId="0" applyNumberFormat="1" applyFont="1" applyFill="1" applyBorder="1" applyAlignment="1">
      <alignment vertical="center" shrinkToFit="1"/>
    </xf>
    <xf numFmtId="177" fontId="4" fillId="0" borderId="2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7" fontId="4" fillId="0" borderId="11" xfId="0" applyNumberFormat="1" applyFont="1" applyFill="1" applyBorder="1" applyAlignment="1">
      <alignment horizontal="distributed" vertical="center"/>
    </xf>
    <xf numFmtId="177" fontId="4" fillId="0" borderId="11" xfId="0" applyNumberFormat="1" applyFont="1" applyFill="1" applyBorder="1" applyAlignment="1">
      <alignment vertical="center"/>
    </xf>
    <xf numFmtId="177" fontId="4" fillId="0" borderId="11" xfId="0" applyNumberFormat="1" applyFont="1" applyFill="1" applyBorder="1" applyAlignment="1">
      <alignment vertical="center" shrinkToFit="1"/>
    </xf>
    <xf numFmtId="177" fontId="4" fillId="0" borderId="0" xfId="0" applyNumberFormat="1" applyFont="1" applyFill="1" applyBorder="1" applyAlignment="1" applyProtection="1">
      <alignment horizontal="right" vertical="center"/>
      <protection/>
    </xf>
    <xf numFmtId="177" fontId="4" fillId="0" borderId="23" xfId="0" applyNumberFormat="1" applyFont="1" applyFill="1" applyBorder="1" applyAlignment="1">
      <alignment vertical="center"/>
    </xf>
    <xf numFmtId="177" fontId="4" fillId="0" borderId="32" xfId="0" applyNumberFormat="1" applyFont="1" applyFill="1" applyBorder="1" applyAlignment="1">
      <alignment vertical="center"/>
    </xf>
    <xf numFmtId="177" fontId="8" fillId="0" borderId="0" xfId="0" applyNumberFormat="1" applyFont="1" applyFill="1" applyAlignment="1">
      <alignment horizontal="right" vertical="top"/>
    </xf>
    <xf numFmtId="177" fontId="10" fillId="0" borderId="0" xfId="0" applyNumberFormat="1" applyFont="1" applyFill="1" applyBorder="1" applyAlignment="1">
      <alignment vertical="center"/>
    </xf>
    <xf numFmtId="177" fontId="10" fillId="0" borderId="0" xfId="0" applyNumberFormat="1" applyFont="1" applyFill="1" applyAlignment="1">
      <alignment vertical="center"/>
    </xf>
    <xf numFmtId="38" fontId="4" fillId="0" borderId="30" xfId="49" applyFont="1" applyFill="1" applyBorder="1" applyAlignment="1" applyProtection="1">
      <alignment horizontal="distributed" vertical="center" wrapText="1"/>
      <protection/>
    </xf>
    <xf numFmtId="38" fontId="4" fillId="0" borderId="31" xfId="49" applyFont="1" applyFill="1" applyBorder="1" applyAlignment="1">
      <alignment horizontal="distributed" vertical="center" wrapText="1"/>
    </xf>
    <xf numFmtId="38" fontId="8" fillId="0" borderId="0" xfId="49" applyFont="1" applyAlignment="1">
      <alignment vertical="center"/>
    </xf>
    <xf numFmtId="38" fontId="0" fillId="0" borderId="0" xfId="49" applyFont="1" applyAlignment="1">
      <alignment vertical="center"/>
    </xf>
    <xf numFmtId="38" fontId="4" fillId="0" borderId="0" xfId="49" applyFont="1" applyBorder="1" applyAlignment="1">
      <alignment vertical="center"/>
    </xf>
    <xf numFmtId="38" fontId="0" fillId="0" borderId="0" xfId="49" applyFont="1" applyBorder="1" applyAlignment="1">
      <alignment vertical="center"/>
    </xf>
    <xf numFmtId="38" fontId="12" fillId="0" borderId="0" xfId="49" applyFont="1" applyAlignment="1">
      <alignment vertical="center"/>
    </xf>
    <xf numFmtId="38" fontId="8" fillId="0" borderId="0" xfId="49" applyFont="1" applyFill="1" applyAlignment="1">
      <alignment horizontal="left" vertical="top"/>
    </xf>
    <xf numFmtId="38" fontId="4" fillId="0" borderId="16" xfId="49" applyFont="1" applyFill="1" applyBorder="1" applyAlignment="1">
      <alignment vertical="center" shrinkToFit="1"/>
    </xf>
    <xf numFmtId="38" fontId="4" fillId="0" borderId="11" xfId="49" applyFont="1" applyFill="1" applyBorder="1" applyAlignment="1">
      <alignment vertical="center" shrinkToFit="1"/>
    </xf>
    <xf numFmtId="38" fontId="8" fillId="0" borderId="23" xfId="49" applyFont="1" applyFill="1" applyBorder="1" applyAlignment="1">
      <alignment vertical="center"/>
    </xf>
    <xf numFmtId="38" fontId="8" fillId="0" borderId="32" xfId="49"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0" fontId="4" fillId="0" borderId="16" xfId="0" applyFont="1" applyFill="1" applyBorder="1" applyAlignment="1">
      <alignment vertical="center" shrinkToFit="1"/>
    </xf>
    <xf numFmtId="0" fontId="8" fillId="0" borderId="23" xfId="0" applyFont="1" applyFill="1" applyBorder="1" applyAlignment="1">
      <alignment vertical="center"/>
    </xf>
    <xf numFmtId="0" fontId="8" fillId="0" borderId="32" xfId="0" applyFont="1" applyFill="1" applyBorder="1" applyAlignment="1">
      <alignment vertical="center"/>
    </xf>
    <xf numFmtId="0" fontId="4" fillId="0" borderId="23" xfId="0" applyFont="1" applyFill="1" applyBorder="1" applyAlignment="1">
      <alignment vertical="center"/>
    </xf>
    <xf numFmtId="0" fontId="4" fillId="0" borderId="32" xfId="0" applyFont="1" applyFill="1" applyBorder="1" applyAlignment="1">
      <alignment vertical="center"/>
    </xf>
    <xf numFmtId="38" fontId="4" fillId="0" borderId="0" xfId="49" applyFont="1" applyFill="1" applyBorder="1" applyAlignment="1" quotePrefix="1">
      <alignment horizontal="center" vertical="center"/>
    </xf>
    <xf numFmtId="38" fontId="5" fillId="0" borderId="11" xfId="49" applyFont="1" applyFill="1" applyBorder="1" applyAlignment="1">
      <alignment horizontal="distributed" vertical="center"/>
    </xf>
    <xf numFmtId="38" fontId="5" fillId="0" borderId="0" xfId="49" applyFont="1" applyFill="1" applyAlignment="1">
      <alignment horizontal="distributed" vertical="center"/>
    </xf>
    <xf numFmtId="0" fontId="8" fillId="0" borderId="0" xfId="0" applyFont="1" applyFill="1" applyAlignment="1">
      <alignment horizontal="center" vertical="center"/>
    </xf>
    <xf numFmtId="0" fontId="0" fillId="0" borderId="0" xfId="0" applyFont="1" applyFill="1" applyAlignment="1">
      <alignment vertical="center"/>
    </xf>
    <xf numFmtId="0" fontId="8" fillId="0" borderId="0" xfId="0" applyFont="1" applyFill="1" applyAlignment="1">
      <alignment horizontal="right" vertical="center"/>
    </xf>
    <xf numFmtId="0" fontId="8" fillId="0" borderId="33" xfId="0" applyFont="1" applyFill="1" applyBorder="1" applyAlignment="1">
      <alignment vertical="center"/>
    </xf>
    <xf numFmtId="38" fontId="22" fillId="0" borderId="32" xfId="49" applyFont="1" applyFill="1" applyBorder="1" applyAlignment="1">
      <alignment horizontal="distributed" vertical="center"/>
    </xf>
    <xf numFmtId="38" fontId="22" fillId="0" borderId="0" xfId="49" applyFont="1" applyFill="1" applyBorder="1" applyAlignment="1">
      <alignment horizontal="distributed" vertical="center"/>
    </xf>
    <xf numFmtId="38" fontId="22" fillId="0" borderId="23" xfId="49" applyFont="1" applyFill="1" applyBorder="1" applyAlignment="1">
      <alignment horizontal="distributed" vertical="center"/>
    </xf>
    <xf numFmtId="38" fontId="22" fillId="0" borderId="0" xfId="49" applyFont="1" applyFill="1" applyAlignment="1">
      <alignment horizontal="right" vertical="center"/>
    </xf>
    <xf numFmtId="38" fontId="8" fillId="0" borderId="19" xfId="49" applyFont="1" applyFill="1" applyBorder="1" applyAlignment="1">
      <alignment horizontal="right" vertical="center"/>
    </xf>
    <xf numFmtId="38" fontId="8" fillId="0" borderId="28" xfId="49" applyFont="1" applyFill="1" applyBorder="1" applyAlignment="1">
      <alignment horizontal="right" vertical="center"/>
    </xf>
    <xf numFmtId="38" fontId="22" fillId="0" borderId="34" xfId="49" applyFont="1" applyFill="1" applyBorder="1" applyAlignment="1">
      <alignment horizontal="right" vertical="center"/>
    </xf>
    <xf numFmtId="38" fontId="22" fillId="0" borderId="0" xfId="49" applyFont="1" applyFill="1" applyBorder="1" applyAlignment="1">
      <alignment horizontal="right" vertical="center"/>
    </xf>
    <xf numFmtId="38" fontId="8" fillId="0" borderId="0" xfId="61" applyNumberFormat="1" applyFont="1" applyFill="1" applyAlignment="1">
      <alignment vertical="center"/>
      <protection/>
    </xf>
    <xf numFmtId="38" fontId="8" fillId="0" borderId="28" xfId="61" applyNumberFormat="1" applyFont="1" applyFill="1" applyBorder="1" applyAlignment="1">
      <alignment vertical="center"/>
      <protection/>
    </xf>
    <xf numFmtId="38" fontId="8" fillId="0" borderId="19" xfId="61" applyNumberFormat="1" applyFont="1" applyFill="1" applyBorder="1" applyAlignment="1">
      <alignment vertical="center"/>
      <protection/>
    </xf>
    <xf numFmtId="38" fontId="22" fillId="0" borderId="32" xfId="49" applyFont="1" applyFill="1" applyBorder="1" applyAlignment="1">
      <alignment vertical="center"/>
    </xf>
    <xf numFmtId="38" fontId="22" fillId="0" borderId="0" xfId="61" applyNumberFormat="1" applyFont="1" applyFill="1" applyAlignment="1">
      <alignment vertical="center"/>
      <protection/>
    </xf>
    <xf numFmtId="0" fontId="22" fillId="0" borderId="11" xfId="61" applyFont="1" applyFill="1" applyBorder="1" applyAlignment="1">
      <alignment horizontal="distributed" vertical="center"/>
      <protection/>
    </xf>
    <xf numFmtId="0" fontId="22" fillId="0" borderId="0" xfId="61" applyFont="1" applyFill="1" applyAlignment="1">
      <alignment vertical="center"/>
      <protection/>
    </xf>
    <xf numFmtId="38" fontId="22" fillId="0" borderId="11" xfId="49" applyFont="1" applyFill="1" applyBorder="1" applyAlignment="1">
      <alignment horizontal="distributed" vertical="center"/>
    </xf>
    <xf numFmtId="38" fontId="21" fillId="0" borderId="34" xfId="49" applyFont="1" applyFill="1" applyBorder="1" applyAlignment="1">
      <alignment horizontal="right" vertical="center"/>
    </xf>
    <xf numFmtId="38" fontId="21" fillId="0" borderId="0" xfId="49" applyFont="1" applyFill="1" applyBorder="1" applyAlignment="1">
      <alignment horizontal="right" vertical="center"/>
    </xf>
    <xf numFmtId="38" fontId="21" fillId="0" borderId="0" xfId="49" applyFont="1" applyFill="1" applyAlignment="1">
      <alignment horizontal="right" vertical="center"/>
    </xf>
    <xf numFmtId="38" fontId="21" fillId="0" borderId="34" xfId="61" applyNumberFormat="1" applyFont="1" applyFill="1" applyBorder="1" applyAlignment="1">
      <alignment vertical="center"/>
      <protection/>
    </xf>
    <xf numFmtId="38" fontId="21" fillId="0" borderId="0" xfId="49" applyFont="1" applyFill="1" applyBorder="1" applyAlignment="1">
      <alignment vertical="center"/>
    </xf>
    <xf numFmtId="38" fontId="10" fillId="0" borderId="0" xfId="49" applyFont="1" applyFill="1" applyBorder="1" applyAlignment="1">
      <alignment horizontal="right" vertical="center"/>
    </xf>
    <xf numFmtId="177" fontId="10" fillId="0" borderId="0" xfId="49" applyNumberFormat="1" applyFont="1" applyFill="1" applyBorder="1" applyAlignment="1">
      <alignment horizontal="right" vertical="center"/>
    </xf>
    <xf numFmtId="40" fontId="4" fillId="0" borderId="20" xfId="49" applyNumberFormat="1" applyFont="1" applyFill="1" applyBorder="1" applyAlignment="1">
      <alignment horizontal="right" vertical="center"/>
    </xf>
    <xf numFmtId="177" fontId="4" fillId="0" borderId="20" xfId="49" applyNumberFormat="1" applyFont="1" applyFill="1" applyBorder="1" applyAlignment="1">
      <alignment horizontal="right" vertical="center"/>
    </xf>
    <xf numFmtId="178" fontId="10" fillId="0" borderId="0" xfId="49" applyNumberFormat="1" applyFont="1" applyFill="1" applyBorder="1" applyAlignment="1">
      <alignment horizontal="right" vertical="center"/>
    </xf>
    <xf numFmtId="178" fontId="4" fillId="0" borderId="0" xfId="49" applyNumberFormat="1" applyFont="1" applyFill="1" applyBorder="1" applyAlignment="1">
      <alignment horizontal="right" vertical="center"/>
    </xf>
    <xf numFmtId="3" fontId="4" fillId="0" borderId="0" xfId="49" applyNumberFormat="1" applyFont="1" applyFill="1" applyBorder="1" applyAlignment="1">
      <alignment horizontal="right" vertical="center"/>
    </xf>
    <xf numFmtId="194" fontId="4" fillId="0" borderId="0" xfId="49" applyNumberFormat="1" applyFont="1" applyFill="1" applyBorder="1" applyAlignment="1">
      <alignment horizontal="right" vertical="center"/>
    </xf>
    <xf numFmtId="178" fontId="4" fillId="0" borderId="20" xfId="49" applyNumberFormat="1" applyFont="1" applyFill="1" applyBorder="1" applyAlignment="1">
      <alignment horizontal="right" vertical="center"/>
    </xf>
    <xf numFmtId="38" fontId="10" fillId="0" borderId="0" xfId="49" applyFont="1" applyFill="1" applyAlignment="1">
      <alignment vertical="center"/>
    </xf>
    <xf numFmtId="2" fontId="10" fillId="0" borderId="0" xfId="0" applyNumberFormat="1" applyFont="1" applyFill="1" applyAlignment="1">
      <alignment vertical="center"/>
    </xf>
    <xf numFmtId="180" fontId="10" fillId="0" borderId="0" xfId="0" applyNumberFormat="1" applyFont="1" applyFill="1" applyAlignment="1">
      <alignment vertical="center"/>
    </xf>
    <xf numFmtId="177" fontId="10" fillId="0" borderId="0" xfId="49" applyNumberFormat="1" applyFont="1" applyFill="1" applyAlignment="1">
      <alignment vertical="center"/>
    </xf>
    <xf numFmtId="2" fontId="4" fillId="0" borderId="20" xfId="0" applyNumberFormat="1" applyFont="1" applyFill="1" applyBorder="1" applyAlignment="1">
      <alignment vertical="center"/>
    </xf>
    <xf numFmtId="177" fontId="4" fillId="0" borderId="20" xfId="49" applyNumberFormat="1" applyFont="1" applyFill="1" applyBorder="1" applyAlignment="1">
      <alignment vertical="center"/>
    </xf>
    <xf numFmtId="180" fontId="4" fillId="0" borderId="20" xfId="0" applyNumberFormat="1" applyFont="1" applyFill="1" applyBorder="1" applyAlignment="1">
      <alignment vertical="center"/>
    </xf>
    <xf numFmtId="176" fontId="10" fillId="0" borderId="0" xfId="0" applyNumberFormat="1" applyFont="1" applyFill="1" applyAlignment="1">
      <alignment vertical="center"/>
    </xf>
    <xf numFmtId="176" fontId="4" fillId="0" borderId="0" xfId="0" applyNumberFormat="1" applyFont="1" applyFill="1" applyAlignment="1">
      <alignment vertical="center"/>
    </xf>
    <xf numFmtId="184" fontId="4" fillId="0" borderId="0" xfId="0" applyNumberFormat="1" applyFont="1" applyFill="1" applyAlignment="1">
      <alignment vertical="center"/>
    </xf>
    <xf numFmtId="176" fontId="4" fillId="0" borderId="20" xfId="0" applyNumberFormat="1" applyFont="1" applyFill="1" applyBorder="1" applyAlignment="1">
      <alignment vertical="center"/>
    </xf>
    <xf numFmtId="2" fontId="4" fillId="0" borderId="0" xfId="0" applyNumberFormat="1" applyFont="1" applyFill="1" applyBorder="1" applyAlignment="1">
      <alignment vertical="center"/>
    </xf>
    <xf numFmtId="38" fontId="10" fillId="0" borderId="0" xfId="49" applyFont="1" applyFill="1" applyAlignment="1">
      <alignment horizontal="right" vertical="center"/>
    </xf>
    <xf numFmtId="177" fontId="10" fillId="0" borderId="0" xfId="0" applyNumberFormat="1" applyFont="1" applyFill="1" applyAlignment="1">
      <alignment horizontal="right" vertical="center"/>
    </xf>
    <xf numFmtId="177" fontId="10" fillId="0" borderId="0" xfId="0" applyNumberFormat="1" applyFont="1" applyFill="1" applyBorder="1" applyAlignment="1">
      <alignment horizontal="right" vertical="center"/>
    </xf>
    <xf numFmtId="177" fontId="4" fillId="0" borderId="19" xfId="0" applyNumberFormat="1" applyFont="1" applyFill="1" applyBorder="1" applyAlignment="1">
      <alignment horizontal="right" vertical="center"/>
    </xf>
    <xf numFmtId="38" fontId="10" fillId="0" borderId="0" xfId="49" applyFont="1" applyFill="1" applyBorder="1" applyAlignment="1">
      <alignment vertical="center"/>
    </xf>
    <xf numFmtId="38" fontId="10" fillId="0" borderId="0" xfId="49" applyFont="1" applyFill="1" applyBorder="1" applyAlignment="1" applyProtection="1">
      <alignment horizontal="distributed" vertical="center"/>
      <protection/>
    </xf>
    <xf numFmtId="38" fontId="10" fillId="0" borderId="0" xfId="49" applyFont="1" applyFill="1" applyBorder="1" applyAlignment="1">
      <alignment horizontal="distributed" vertical="center"/>
    </xf>
    <xf numFmtId="38" fontId="10" fillId="0" borderId="0" xfId="49" applyFont="1" applyFill="1" applyBorder="1" applyAlignment="1" applyProtection="1">
      <alignment horizontal="right" vertical="center"/>
      <protection/>
    </xf>
    <xf numFmtId="38" fontId="10" fillId="0" borderId="19" xfId="49" applyFont="1" applyFill="1" applyBorder="1" applyAlignment="1">
      <alignment horizontal="right" vertical="center"/>
    </xf>
    <xf numFmtId="38" fontId="10" fillId="0" borderId="20" xfId="49" applyFont="1" applyFill="1" applyBorder="1" applyAlignment="1">
      <alignment horizontal="right" vertical="center"/>
    </xf>
    <xf numFmtId="38" fontId="13" fillId="0" borderId="0" xfId="49" applyFont="1" applyFill="1" applyAlignment="1">
      <alignment horizontal="right" vertical="center"/>
    </xf>
    <xf numFmtId="177" fontId="23" fillId="0" borderId="32" xfId="49" applyNumberFormat="1" applyFont="1" applyFill="1" applyBorder="1" applyAlignment="1">
      <alignment horizontal="right" vertical="center"/>
    </xf>
    <xf numFmtId="38" fontId="13" fillId="0" borderId="28" xfId="49" applyFont="1" applyFill="1" applyBorder="1" applyAlignment="1">
      <alignment horizontal="right" vertical="center"/>
    </xf>
    <xf numFmtId="38" fontId="13" fillId="0" borderId="0" xfId="49" applyFont="1" applyFill="1" applyBorder="1" applyAlignment="1">
      <alignment horizontal="right" vertical="center"/>
    </xf>
    <xf numFmtId="177" fontId="23" fillId="0" borderId="0" xfId="49" applyNumberFormat="1" applyFont="1" applyFill="1" applyBorder="1" applyAlignment="1">
      <alignment horizontal="right" vertical="center"/>
    </xf>
    <xf numFmtId="38" fontId="23" fillId="0" borderId="32" xfId="49" applyFont="1" applyFill="1" applyBorder="1" applyAlignment="1">
      <alignment horizontal="right" vertical="center"/>
    </xf>
    <xf numFmtId="177" fontId="15" fillId="0" borderId="20" xfId="49" applyNumberFormat="1" applyFont="1" applyFill="1" applyBorder="1" applyAlignment="1">
      <alignment horizontal="right" vertical="center"/>
    </xf>
    <xf numFmtId="38" fontId="13" fillId="0" borderId="0" xfId="61" applyNumberFormat="1" applyFont="1" applyFill="1" applyAlignment="1">
      <alignment vertical="center"/>
      <protection/>
    </xf>
    <xf numFmtId="38" fontId="13" fillId="0" borderId="0" xfId="49" applyFont="1" applyFill="1" applyBorder="1" applyAlignment="1">
      <alignment horizontal="center" vertical="center"/>
    </xf>
    <xf numFmtId="0" fontId="4" fillId="0" borderId="3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shrinkToFi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5" xfId="0" applyFont="1" applyFill="1" applyBorder="1" applyAlignment="1">
      <alignment horizontal="distributed" vertical="center" wrapText="1"/>
    </xf>
    <xf numFmtId="0" fontId="4" fillId="0" borderId="40" xfId="0" applyFont="1" applyFill="1" applyBorder="1" applyAlignment="1">
      <alignment horizontal="distributed" vertical="center" wrapText="1"/>
    </xf>
    <xf numFmtId="0" fontId="5" fillId="0" borderId="0" xfId="0" applyFont="1" applyFill="1" applyBorder="1" applyAlignment="1">
      <alignment horizontal="distributed" vertical="center" shrinkToFit="1"/>
    </xf>
    <xf numFmtId="0" fontId="5" fillId="0" borderId="11" xfId="0" applyFont="1" applyFill="1" applyBorder="1" applyAlignment="1">
      <alignment horizontal="distributed" vertical="center" shrinkToFi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45" xfId="0" applyFont="1" applyFill="1" applyBorder="1" applyAlignment="1">
      <alignment horizontal="distributed" vertical="center"/>
    </xf>
    <xf numFmtId="0" fontId="4" fillId="0" borderId="46"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34"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35" xfId="0" applyFont="1" applyFill="1" applyBorder="1" applyAlignment="1">
      <alignment horizontal="distributed" vertical="center"/>
    </xf>
    <xf numFmtId="0" fontId="4" fillId="0" borderId="19" xfId="0" applyFont="1" applyFill="1" applyBorder="1" applyAlignment="1">
      <alignment horizontal="distributed" vertical="center"/>
    </xf>
    <xf numFmtId="0" fontId="8" fillId="0" borderId="32" xfId="0" applyFont="1" applyFill="1" applyBorder="1" applyAlignment="1">
      <alignment horizontal="center" vertical="center"/>
    </xf>
    <xf numFmtId="0" fontId="8" fillId="0" borderId="23" xfId="0" applyFont="1" applyFill="1" applyBorder="1" applyAlignment="1">
      <alignment horizontal="center" vertical="center"/>
    </xf>
    <xf numFmtId="0" fontId="4" fillId="0" borderId="47" xfId="0" applyFont="1" applyFill="1" applyBorder="1" applyAlignment="1">
      <alignment horizontal="distributed" vertical="center" wrapText="1"/>
    </xf>
    <xf numFmtId="0" fontId="4" fillId="0" borderId="48" xfId="0" applyFont="1" applyFill="1" applyBorder="1" applyAlignment="1">
      <alignment horizontal="distributed" vertical="center" wrapText="1"/>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xf>
    <xf numFmtId="0" fontId="4" fillId="0" borderId="47" xfId="0" applyFont="1" applyFill="1" applyBorder="1" applyAlignment="1">
      <alignment horizontal="distributed" vertical="center" wrapText="1"/>
    </xf>
    <xf numFmtId="0" fontId="4" fillId="0" borderId="49" xfId="0" applyFont="1" applyFill="1" applyBorder="1" applyAlignment="1">
      <alignment horizontal="distributed" vertical="center" wrapText="1"/>
    </xf>
    <xf numFmtId="0" fontId="4" fillId="0" borderId="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0" xfId="0" applyFont="1" applyFill="1" applyBorder="1" applyAlignment="1">
      <alignment horizontal="distributed" vertical="center" shrinkToFit="1"/>
    </xf>
    <xf numFmtId="0" fontId="4" fillId="0" borderId="16" xfId="0" applyFont="1" applyFill="1" applyBorder="1" applyAlignment="1">
      <alignment horizontal="distributed" vertical="center" shrinkToFit="1"/>
    </xf>
    <xf numFmtId="0" fontId="4" fillId="0" borderId="0" xfId="0" applyFont="1" applyFill="1" applyBorder="1" applyAlignment="1">
      <alignment vertical="center" shrinkToFit="1"/>
    </xf>
    <xf numFmtId="0" fontId="4" fillId="0" borderId="11" xfId="0" applyFont="1" applyFill="1" applyBorder="1" applyAlignment="1">
      <alignment vertical="center" shrinkToFit="1"/>
    </xf>
    <xf numFmtId="0" fontId="4" fillId="0" borderId="47" xfId="0" applyFont="1" applyFill="1" applyBorder="1" applyAlignment="1">
      <alignment horizontal="distributed" vertical="center"/>
    </xf>
    <xf numFmtId="0" fontId="4" fillId="0" borderId="49"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177" fontId="4" fillId="0" borderId="43" xfId="0" applyNumberFormat="1" applyFont="1" applyFill="1" applyBorder="1" applyAlignment="1" applyProtection="1">
      <alignment horizontal="distributed" vertical="center"/>
      <protection/>
    </xf>
    <xf numFmtId="177" fontId="4" fillId="0" borderId="50" xfId="0" applyNumberFormat="1" applyFont="1" applyFill="1" applyBorder="1" applyAlignment="1" applyProtection="1">
      <alignment horizontal="distributed" vertical="center"/>
      <protection/>
    </xf>
    <xf numFmtId="177" fontId="4" fillId="0" borderId="31" xfId="0" applyNumberFormat="1" applyFont="1" applyFill="1" applyBorder="1" applyAlignment="1">
      <alignment horizontal="distributed" vertical="center"/>
    </xf>
    <xf numFmtId="177" fontId="4" fillId="0" borderId="26" xfId="0" applyNumberFormat="1" applyFont="1" applyFill="1" applyBorder="1" applyAlignment="1">
      <alignment horizontal="distributed" vertical="center"/>
    </xf>
    <xf numFmtId="177" fontId="4" fillId="0" borderId="43" xfId="0" applyNumberFormat="1" applyFont="1" applyFill="1" applyBorder="1" applyAlignment="1" applyProtection="1">
      <alignment horizontal="distributed" vertical="center" wrapText="1"/>
      <protection/>
    </xf>
    <xf numFmtId="177" fontId="4" fillId="0" borderId="50" xfId="0" applyNumberFormat="1" applyFont="1" applyFill="1" applyBorder="1" applyAlignment="1" applyProtection="1">
      <alignment horizontal="distributed" vertical="center" wrapText="1"/>
      <protection/>
    </xf>
    <xf numFmtId="177" fontId="4" fillId="0" borderId="31" xfId="0" applyNumberFormat="1" applyFont="1" applyFill="1" applyBorder="1" applyAlignment="1">
      <alignment horizontal="distributed" vertical="center" wrapText="1"/>
    </xf>
    <xf numFmtId="177" fontId="4" fillId="0" borderId="26" xfId="0" applyNumberFormat="1" applyFont="1" applyFill="1" applyBorder="1" applyAlignment="1">
      <alignment horizontal="distributed" vertical="center" wrapText="1"/>
    </xf>
    <xf numFmtId="177" fontId="4" fillId="0" borderId="45" xfId="0" applyNumberFormat="1" applyFont="1" applyFill="1" applyBorder="1" applyAlignment="1" applyProtection="1">
      <alignment horizontal="center" vertical="center" wrapText="1"/>
      <protection/>
    </xf>
    <xf numFmtId="177" fontId="4" fillId="0" borderId="46" xfId="0" applyNumberFormat="1" applyFont="1" applyFill="1" applyBorder="1" applyAlignment="1" applyProtection="1">
      <alignment horizontal="center" vertical="center" wrapText="1"/>
      <protection/>
    </xf>
    <xf numFmtId="177" fontId="4" fillId="0" borderId="0" xfId="0" applyNumberFormat="1" applyFont="1" applyFill="1" applyBorder="1" applyAlignment="1" applyProtection="1">
      <alignment horizontal="center" vertical="center" wrapText="1"/>
      <protection/>
    </xf>
    <xf numFmtId="177" fontId="4" fillId="0" borderId="11" xfId="0" applyNumberFormat="1" applyFont="1" applyFill="1" applyBorder="1" applyAlignment="1" applyProtection="1">
      <alignment horizontal="center" vertical="center" wrapText="1"/>
      <protection/>
    </xf>
    <xf numFmtId="177" fontId="4" fillId="0" borderId="20" xfId="0" applyNumberFormat="1" applyFont="1" applyFill="1" applyBorder="1" applyAlignment="1" applyProtection="1">
      <alignment horizontal="center" vertical="center" wrapText="1"/>
      <protection/>
    </xf>
    <xf numFmtId="177" fontId="4" fillId="0" borderId="16" xfId="0" applyNumberFormat="1" applyFont="1" applyFill="1" applyBorder="1" applyAlignment="1" applyProtection="1">
      <alignment horizontal="center" vertical="center" wrapText="1"/>
      <protection/>
    </xf>
    <xf numFmtId="177" fontId="5" fillId="0" borderId="0" xfId="0" applyNumberFormat="1" applyFont="1" applyFill="1" applyBorder="1" applyAlignment="1">
      <alignment horizontal="distributed" vertical="center"/>
    </xf>
    <xf numFmtId="177" fontId="5" fillId="0" borderId="11" xfId="0" applyNumberFormat="1" applyFont="1" applyFill="1" applyBorder="1" applyAlignment="1">
      <alignment horizontal="distributed" vertical="center"/>
    </xf>
    <xf numFmtId="177" fontId="4" fillId="0" borderId="0" xfId="0" applyNumberFormat="1" applyFont="1" applyFill="1" applyBorder="1" applyAlignment="1" applyProtection="1">
      <alignment horizontal="distributed" vertical="center"/>
      <protection/>
    </xf>
    <xf numFmtId="177" fontId="4" fillId="0" borderId="11" xfId="0" applyNumberFormat="1" applyFont="1" applyFill="1" applyBorder="1" applyAlignment="1" applyProtection="1">
      <alignment horizontal="distributed" vertical="center"/>
      <protection/>
    </xf>
    <xf numFmtId="177" fontId="4" fillId="0" borderId="51" xfId="0" applyNumberFormat="1" applyFont="1" applyFill="1" applyBorder="1" applyAlignment="1" applyProtection="1">
      <alignment horizontal="distributed" vertical="center" wrapText="1"/>
      <protection/>
    </xf>
    <xf numFmtId="177" fontId="4" fillId="0" borderId="14" xfId="0" applyNumberFormat="1" applyFont="1" applyFill="1" applyBorder="1" applyAlignment="1">
      <alignment horizontal="distributed" vertical="center" wrapText="1"/>
    </xf>
    <xf numFmtId="177" fontId="4" fillId="0" borderId="31" xfId="0" applyNumberFormat="1" applyFont="1" applyFill="1" applyBorder="1" applyAlignment="1" applyProtection="1">
      <alignment horizontal="distributed" vertical="center"/>
      <protection/>
    </xf>
    <xf numFmtId="177" fontId="4" fillId="0" borderId="26" xfId="0" applyNumberFormat="1" applyFont="1" applyFill="1" applyBorder="1" applyAlignment="1" applyProtection="1">
      <alignment horizontal="distributed" vertical="center"/>
      <protection/>
    </xf>
    <xf numFmtId="177" fontId="4" fillId="0" borderId="51" xfId="0" applyNumberFormat="1" applyFont="1" applyFill="1" applyBorder="1" applyAlignment="1" applyProtection="1">
      <alignment horizontal="distributed" vertical="center"/>
      <protection/>
    </xf>
    <xf numFmtId="177" fontId="4" fillId="0" borderId="14" xfId="0" applyNumberFormat="1" applyFont="1" applyFill="1" applyBorder="1" applyAlignment="1">
      <alignment horizontal="distributed" vertical="center"/>
    </xf>
    <xf numFmtId="177" fontId="4" fillId="0" borderId="43" xfId="0" applyNumberFormat="1" applyFont="1" applyFill="1" applyBorder="1" applyAlignment="1" applyProtection="1">
      <alignment horizontal="distributed" vertical="center" wrapText="1" shrinkToFit="1"/>
      <protection/>
    </xf>
    <xf numFmtId="177" fontId="4" fillId="0" borderId="50" xfId="0" applyNumberFormat="1" applyFont="1" applyFill="1" applyBorder="1" applyAlignment="1" applyProtection="1">
      <alignment horizontal="distributed" vertical="center" wrapText="1" shrinkToFit="1"/>
      <protection/>
    </xf>
    <xf numFmtId="177" fontId="4" fillId="0" borderId="31" xfId="0" applyNumberFormat="1" applyFont="1" applyFill="1" applyBorder="1" applyAlignment="1">
      <alignment horizontal="distributed" vertical="center" wrapText="1" shrinkToFit="1"/>
    </xf>
    <xf numFmtId="177" fontId="4" fillId="0" borderId="26" xfId="0" applyNumberFormat="1" applyFont="1" applyFill="1" applyBorder="1" applyAlignment="1">
      <alignment horizontal="distributed" vertical="center" wrapText="1" shrinkToFit="1"/>
    </xf>
    <xf numFmtId="177" fontId="5" fillId="0" borderId="0" xfId="0" applyNumberFormat="1" applyFont="1" applyFill="1" applyBorder="1" applyAlignment="1" applyProtection="1">
      <alignment horizontal="distributed" vertical="center"/>
      <protection/>
    </xf>
    <xf numFmtId="177" fontId="5" fillId="0" borderId="11" xfId="0" applyNumberFormat="1" applyFont="1" applyFill="1" applyBorder="1" applyAlignment="1" applyProtection="1">
      <alignment horizontal="distributed" vertical="center"/>
      <protection/>
    </xf>
    <xf numFmtId="38" fontId="4" fillId="0" borderId="43" xfId="49" applyFont="1" applyFill="1" applyBorder="1" applyAlignment="1" applyProtection="1">
      <alignment horizontal="distributed" vertical="center"/>
      <protection/>
    </xf>
    <xf numFmtId="38" fontId="4" fillId="0" borderId="50" xfId="49" applyFont="1" applyFill="1" applyBorder="1" applyAlignment="1" applyProtection="1">
      <alignment horizontal="distributed" vertical="center"/>
      <protection/>
    </xf>
    <xf numFmtId="38" fontId="4" fillId="0" borderId="31" xfId="49" applyFont="1" applyFill="1" applyBorder="1" applyAlignment="1">
      <alignment horizontal="distributed" vertical="center"/>
    </xf>
    <xf numFmtId="38" fontId="4" fillId="0" borderId="26" xfId="49" applyFont="1" applyFill="1" applyBorder="1" applyAlignment="1">
      <alignment horizontal="distributed" vertical="center"/>
    </xf>
    <xf numFmtId="38" fontId="4" fillId="0" borderId="43" xfId="49" applyFont="1" applyFill="1" applyBorder="1" applyAlignment="1" applyProtection="1">
      <alignment horizontal="distributed" vertical="center" wrapText="1"/>
      <protection/>
    </xf>
    <xf numFmtId="38" fontId="4" fillId="0" borderId="50" xfId="49" applyFont="1" applyFill="1" applyBorder="1" applyAlignment="1" applyProtection="1">
      <alignment horizontal="distributed" vertical="center" wrapText="1"/>
      <protection/>
    </xf>
    <xf numFmtId="38" fontId="4" fillId="0" borderId="31" xfId="49" applyFont="1" applyFill="1" applyBorder="1" applyAlignment="1">
      <alignment horizontal="distributed" vertical="center" wrapText="1"/>
    </xf>
    <xf numFmtId="38" fontId="4" fillId="0" borderId="26" xfId="49" applyFont="1" applyFill="1" applyBorder="1" applyAlignment="1">
      <alignment horizontal="distributed" vertical="center" wrapText="1"/>
    </xf>
    <xf numFmtId="38" fontId="4" fillId="0" borderId="45" xfId="49" applyFont="1" applyFill="1" applyBorder="1" applyAlignment="1" applyProtection="1">
      <alignment horizontal="center" vertical="center" wrapText="1"/>
      <protection/>
    </xf>
    <xf numFmtId="38" fontId="4" fillId="0" borderId="46" xfId="49" applyFont="1" applyFill="1" applyBorder="1" applyAlignment="1" applyProtection="1">
      <alignment horizontal="center" vertical="center" wrapText="1"/>
      <protection/>
    </xf>
    <xf numFmtId="38" fontId="4" fillId="0" borderId="0" xfId="49" applyFont="1" applyFill="1" applyBorder="1" applyAlignment="1" applyProtection="1">
      <alignment horizontal="center" vertical="center" wrapText="1"/>
      <protection/>
    </xf>
    <xf numFmtId="38" fontId="4" fillId="0" borderId="11" xfId="49" applyFont="1" applyFill="1" applyBorder="1" applyAlignment="1" applyProtection="1">
      <alignment horizontal="center" vertical="center" wrapText="1"/>
      <protection/>
    </xf>
    <xf numFmtId="38" fontId="4" fillId="0" borderId="20" xfId="49" applyFont="1" applyFill="1" applyBorder="1" applyAlignment="1" applyProtection="1">
      <alignment horizontal="center" vertical="center" wrapText="1"/>
      <protection/>
    </xf>
    <xf numFmtId="38" fontId="4" fillId="0" borderId="16" xfId="49" applyFont="1" applyFill="1" applyBorder="1" applyAlignment="1" applyProtection="1">
      <alignment horizontal="center" vertical="center" wrapText="1"/>
      <protection/>
    </xf>
    <xf numFmtId="38" fontId="4" fillId="0" borderId="51" xfId="49" applyFont="1" applyFill="1" applyBorder="1" applyAlignment="1" applyProtection="1">
      <alignment horizontal="distributed" vertical="center"/>
      <protection/>
    </xf>
    <xf numFmtId="38" fontId="4" fillId="0" borderId="14" xfId="49" applyFont="1" applyFill="1" applyBorder="1" applyAlignment="1">
      <alignment horizontal="distributed" vertical="center"/>
    </xf>
    <xf numFmtId="38" fontId="4" fillId="0" borderId="51" xfId="49" applyFont="1" applyFill="1" applyBorder="1" applyAlignment="1" applyProtection="1">
      <alignment horizontal="distributed" vertical="center" wrapText="1"/>
      <protection/>
    </xf>
    <xf numFmtId="38" fontId="4" fillId="0" borderId="14" xfId="49" applyFont="1" applyFill="1" applyBorder="1" applyAlignment="1">
      <alignment horizontal="distributed" vertical="center" wrapText="1"/>
    </xf>
    <xf numFmtId="38" fontId="4" fillId="0" borderId="43" xfId="49" applyFont="1" applyFill="1" applyBorder="1" applyAlignment="1" applyProtection="1">
      <alignment horizontal="distributed" vertical="center" wrapText="1" shrinkToFit="1"/>
      <protection/>
    </xf>
    <xf numFmtId="38" fontId="4" fillId="0" borderId="50" xfId="49" applyFont="1" applyFill="1" applyBorder="1" applyAlignment="1" applyProtection="1">
      <alignment horizontal="distributed" vertical="center" wrapText="1" shrinkToFit="1"/>
      <protection/>
    </xf>
    <xf numFmtId="38" fontId="4" fillId="0" borderId="31" xfId="49" applyFont="1" applyFill="1" applyBorder="1" applyAlignment="1">
      <alignment horizontal="distributed" vertical="center" wrapText="1" shrinkToFit="1"/>
    </xf>
    <xf numFmtId="38" fontId="4" fillId="0" borderId="26" xfId="49" applyFont="1" applyFill="1" applyBorder="1" applyAlignment="1">
      <alignment horizontal="distributed" vertical="center" wrapText="1" shrinkToFit="1"/>
    </xf>
    <xf numFmtId="38" fontId="4" fillId="0" borderId="0" xfId="49" applyFont="1" applyFill="1" applyBorder="1" applyAlignment="1" applyProtection="1">
      <alignment horizontal="distributed" vertical="center"/>
      <protection/>
    </xf>
    <xf numFmtId="38" fontId="4" fillId="0" borderId="11" xfId="49" applyFont="1" applyFill="1" applyBorder="1" applyAlignment="1" applyProtection="1">
      <alignment horizontal="distributed" vertical="center"/>
      <protection/>
    </xf>
    <xf numFmtId="38" fontId="5" fillId="0" borderId="0" xfId="49" applyFont="1" applyFill="1" applyBorder="1" applyAlignment="1" applyProtection="1">
      <alignment horizontal="distributed" vertical="center"/>
      <protection/>
    </xf>
    <xf numFmtId="38" fontId="5" fillId="0" borderId="11" xfId="49"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5" fillId="0" borderId="11" xfId="0" applyFont="1" applyFill="1" applyBorder="1" applyAlignment="1" applyProtection="1">
      <alignment horizontal="distributed" vertical="center"/>
      <protection/>
    </xf>
    <xf numFmtId="38" fontId="5" fillId="0" borderId="0" xfId="49" applyFont="1" applyFill="1" applyBorder="1" applyAlignment="1">
      <alignment horizontal="distributed" vertical="center"/>
    </xf>
    <xf numFmtId="38" fontId="5" fillId="0" borderId="11" xfId="49" applyFont="1" applyFill="1" applyBorder="1" applyAlignment="1">
      <alignment horizontal="distributed" vertical="center"/>
    </xf>
    <xf numFmtId="38" fontId="5" fillId="0" borderId="52" xfId="49" applyFont="1" applyFill="1" applyBorder="1" applyAlignment="1">
      <alignment horizontal="distributed" vertical="center"/>
    </xf>
    <xf numFmtId="38" fontId="4" fillId="0" borderId="44" xfId="49" applyFont="1" applyFill="1" applyBorder="1" applyAlignment="1" applyProtection="1">
      <alignment horizontal="center" vertical="center" wrapText="1"/>
      <protection/>
    </xf>
    <xf numFmtId="38" fontId="4" fillId="0" borderId="31" xfId="49" applyFont="1" applyFill="1" applyBorder="1" applyAlignment="1">
      <alignment horizontal="center" vertical="center" wrapText="1"/>
    </xf>
    <xf numFmtId="0" fontId="4" fillId="0" borderId="0" xfId="0" applyFont="1" applyFill="1" applyBorder="1" applyAlignment="1" applyProtection="1">
      <alignment horizontal="center" vertical="center"/>
      <protection/>
    </xf>
    <xf numFmtId="0" fontId="4" fillId="0" borderId="52" xfId="0" applyFont="1" applyFill="1" applyBorder="1" applyAlignment="1" applyProtection="1" quotePrefix="1">
      <alignment horizontal="center" vertical="center"/>
      <protection/>
    </xf>
    <xf numFmtId="38" fontId="4" fillId="0" borderId="25" xfId="49" applyFont="1" applyFill="1" applyBorder="1" applyAlignment="1" applyProtection="1">
      <alignment horizontal="center" vertical="center" wrapText="1"/>
      <protection/>
    </xf>
    <xf numFmtId="38" fontId="4" fillId="0" borderId="27" xfId="49" applyFont="1" applyFill="1" applyBorder="1" applyAlignment="1">
      <alignment horizontal="center" vertical="center" wrapText="1"/>
    </xf>
    <xf numFmtId="38" fontId="4" fillId="0" borderId="30" xfId="49" applyFont="1" applyFill="1" applyBorder="1" applyAlignment="1" applyProtection="1">
      <alignment horizontal="center" vertical="center" wrapText="1"/>
      <protection/>
    </xf>
    <xf numFmtId="38" fontId="4" fillId="0" borderId="39" xfId="49" applyFont="1" applyFill="1" applyBorder="1" applyAlignment="1" applyProtection="1">
      <alignment horizontal="center" vertical="center" wrapText="1"/>
      <protection/>
    </xf>
    <xf numFmtId="38" fontId="4" fillId="0" borderId="19" xfId="49" applyFont="1" applyFill="1" applyBorder="1" applyAlignment="1">
      <alignment horizontal="center" vertical="center" wrapText="1"/>
    </xf>
    <xf numFmtId="38" fontId="4" fillId="0" borderId="20" xfId="49" applyFont="1" applyFill="1" applyBorder="1" applyAlignment="1">
      <alignment horizontal="center" vertical="center" wrapText="1"/>
    </xf>
    <xf numFmtId="38" fontId="4" fillId="0" borderId="53" xfId="49" applyFont="1" applyFill="1" applyBorder="1" applyAlignment="1">
      <alignment horizontal="center" vertical="center"/>
    </xf>
    <xf numFmtId="38" fontId="4" fillId="0" borderId="36" xfId="49" applyFont="1" applyFill="1" applyBorder="1" applyAlignment="1">
      <alignment horizontal="center" vertical="center"/>
    </xf>
    <xf numFmtId="38" fontId="4" fillId="0" borderId="37" xfId="49" applyFont="1" applyFill="1" applyBorder="1" applyAlignment="1">
      <alignment horizontal="center" vertical="center"/>
    </xf>
    <xf numFmtId="38" fontId="4" fillId="0" borderId="51" xfId="49" applyFont="1" applyFill="1" applyBorder="1" applyAlignment="1">
      <alignment horizontal="center" vertical="center" wrapText="1"/>
    </xf>
    <xf numFmtId="38" fontId="4" fillId="0" borderId="50" xfId="49" applyFont="1" applyFill="1" applyBorder="1" applyAlignment="1">
      <alignment horizontal="center" vertical="center" wrapText="1"/>
    </xf>
    <xf numFmtId="38" fontId="4" fillId="0" borderId="0" xfId="49" applyFont="1" applyFill="1" applyAlignment="1">
      <alignment horizontal="center" vertical="center" wrapText="1"/>
    </xf>
    <xf numFmtId="38" fontId="4" fillId="0" borderId="52" xfId="49" applyFont="1" applyFill="1" applyBorder="1" applyAlignment="1">
      <alignment horizontal="center" vertical="center" wrapText="1"/>
    </xf>
    <xf numFmtId="38" fontId="4" fillId="0" borderId="14" xfId="49" applyFont="1" applyFill="1" applyBorder="1" applyAlignment="1">
      <alignment horizontal="center" vertical="center" wrapText="1"/>
    </xf>
    <xf numFmtId="38" fontId="4" fillId="0" borderId="26" xfId="49" applyFont="1" applyFill="1" applyBorder="1" applyAlignment="1">
      <alignment horizontal="center" vertical="center" wrapText="1"/>
    </xf>
    <xf numFmtId="38" fontId="8" fillId="0" borderId="0" xfId="49" applyFont="1" applyFill="1" applyAlignment="1">
      <alignment horizontal="right" vertical="center"/>
    </xf>
    <xf numFmtId="38" fontId="8" fillId="0" borderId="0" xfId="49" applyFont="1" applyFill="1" applyBorder="1" applyAlignment="1">
      <alignment horizontal="right" vertical="center"/>
    </xf>
    <xf numFmtId="0" fontId="8" fillId="0" borderId="0" xfId="0" applyFont="1" applyFill="1" applyAlignment="1">
      <alignment horizontal="center" vertical="center"/>
    </xf>
    <xf numFmtId="38" fontId="4" fillId="0" borderId="0" xfId="49" applyFont="1" applyFill="1" applyAlignment="1">
      <alignment horizontal="center" vertical="center"/>
    </xf>
    <xf numFmtId="0" fontId="0" fillId="0" borderId="0" xfId="0" applyFont="1" applyFill="1" applyAlignment="1">
      <alignment horizontal="center" vertical="center"/>
    </xf>
    <xf numFmtId="38" fontId="13" fillId="0" borderId="32" xfId="49" applyFont="1" applyFill="1" applyBorder="1" applyAlignment="1">
      <alignment horizontal="right" vertical="center"/>
    </xf>
    <xf numFmtId="38" fontId="8" fillId="0" borderId="20" xfId="49" applyFont="1" applyFill="1" applyBorder="1" applyAlignment="1">
      <alignment horizontal="right" vertical="center"/>
    </xf>
    <xf numFmtId="0" fontId="8" fillId="0" borderId="32" xfId="0" applyFont="1" applyFill="1" applyBorder="1" applyAlignment="1">
      <alignment horizontal="right" vertical="center"/>
    </xf>
    <xf numFmtId="38" fontId="8" fillId="0" borderId="54" xfId="49" applyFont="1" applyFill="1" applyBorder="1" applyAlignment="1">
      <alignment horizontal="right" vertical="center"/>
    </xf>
    <xf numFmtId="38" fontId="8" fillId="0" borderId="35" xfId="49" applyFont="1" applyFill="1" applyBorder="1" applyAlignment="1">
      <alignment horizontal="right" vertical="center"/>
    </xf>
    <xf numFmtId="38" fontId="8" fillId="0" borderId="28" xfId="49" applyFont="1" applyFill="1" applyBorder="1" applyAlignment="1">
      <alignment horizontal="right" vertical="center"/>
    </xf>
    <xf numFmtId="38" fontId="8" fillId="0" borderId="19" xfId="49" applyFont="1" applyFill="1" applyBorder="1" applyAlignment="1">
      <alignment horizontal="right" vertical="center"/>
    </xf>
    <xf numFmtId="38" fontId="8" fillId="0" borderId="54" xfId="49" applyFont="1" applyFill="1" applyBorder="1" applyAlignment="1">
      <alignment horizontal="right" vertical="center" wrapText="1"/>
    </xf>
    <xf numFmtId="38" fontId="13" fillId="0" borderId="0" xfId="49" applyFont="1" applyFill="1" applyBorder="1" applyAlignment="1">
      <alignment horizontal="right" vertical="center"/>
    </xf>
    <xf numFmtId="38" fontId="13" fillId="0" borderId="34" xfId="49" applyFont="1" applyFill="1" applyBorder="1" applyAlignment="1">
      <alignment horizontal="right" vertical="center"/>
    </xf>
    <xf numFmtId="38" fontId="13" fillId="0" borderId="28" xfId="49" applyFont="1" applyFill="1" applyBorder="1" applyAlignment="1">
      <alignment horizontal="right" vertical="center"/>
    </xf>
    <xf numFmtId="177" fontId="8" fillId="0" borderId="0" xfId="49" applyNumberFormat="1" applyFont="1" applyFill="1" applyAlignment="1">
      <alignment horizontal="right" vertical="center"/>
    </xf>
    <xf numFmtId="38" fontId="8" fillId="0" borderId="0" xfId="49" applyFont="1" applyFill="1" applyBorder="1" applyAlignment="1">
      <alignment horizontal="distributed" vertical="center"/>
    </xf>
    <xf numFmtId="38" fontId="8" fillId="0" borderId="20" xfId="49" applyFont="1" applyFill="1" applyBorder="1" applyAlignment="1">
      <alignment horizontal="distributed" vertical="center"/>
    </xf>
    <xf numFmtId="38" fontId="8" fillId="0" borderId="21" xfId="49" applyFont="1" applyFill="1" applyBorder="1" applyAlignment="1">
      <alignment horizontal="center" vertical="center" shrinkToFit="1"/>
    </xf>
    <xf numFmtId="38" fontId="22" fillId="0" borderId="32" xfId="49" applyFont="1" applyFill="1" applyBorder="1" applyAlignment="1">
      <alignment horizontal="distributed" vertical="center"/>
    </xf>
    <xf numFmtId="38" fontId="22" fillId="0" borderId="0" xfId="49" applyFont="1" applyFill="1" applyBorder="1" applyAlignment="1">
      <alignment horizontal="distributed" vertical="center"/>
    </xf>
    <xf numFmtId="38" fontId="8" fillId="0" borderId="35" xfId="49" applyFont="1" applyFill="1" applyBorder="1" applyAlignment="1">
      <alignment horizontal="center" vertical="center"/>
    </xf>
    <xf numFmtId="38" fontId="8" fillId="0" borderId="19" xfId="49" applyFont="1" applyFill="1" applyBorder="1" applyAlignment="1">
      <alignment horizontal="center" vertical="center"/>
    </xf>
    <xf numFmtId="38" fontId="8" fillId="0" borderId="35" xfId="49" applyFont="1" applyFill="1" applyBorder="1" applyAlignment="1">
      <alignment horizontal="center" vertical="center" shrinkToFit="1"/>
    </xf>
    <xf numFmtId="38" fontId="8" fillId="0" borderId="55" xfId="49" applyFont="1" applyFill="1" applyBorder="1" applyAlignment="1">
      <alignment horizontal="center" vertical="center" shrinkToFit="1"/>
    </xf>
    <xf numFmtId="38" fontId="8" fillId="0" borderId="18" xfId="49" applyFont="1" applyFill="1" applyBorder="1" applyAlignment="1">
      <alignment horizontal="center" vertical="center" shrinkToFit="1"/>
    </xf>
    <xf numFmtId="38" fontId="8" fillId="0" borderId="23" xfId="49" applyFont="1" applyFill="1" applyBorder="1" applyAlignment="1">
      <alignment horizontal="center" vertical="center" shrinkToFit="1"/>
    </xf>
    <xf numFmtId="38" fontId="8" fillId="0" borderId="21" xfId="49" applyFont="1" applyFill="1" applyBorder="1" applyAlignment="1">
      <alignment horizontal="center" vertical="center" wrapText="1" shrinkToFit="1"/>
    </xf>
    <xf numFmtId="38" fontId="8" fillId="0" borderId="0" xfId="49" applyFont="1" applyFill="1" applyBorder="1" applyAlignment="1">
      <alignment horizontal="center" vertical="center" wrapText="1"/>
    </xf>
    <xf numFmtId="38" fontId="8" fillId="0" borderId="11" xfId="49" applyFont="1" applyFill="1" applyBorder="1" applyAlignment="1">
      <alignment horizontal="center" vertical="center" wrapText="1"/>
    </xf>
    <xf numFmtId="38" fontId="8" fillId="0" borderId="16" xfId="49" applyFont="1" applyFill="1" applyBorder="1" applyAlignment="1">
      <alignment horizontal="center" vertical="center" wrapText="1"/>
    </xf>
    <xf numFmtId="38" fontId="8" fillId="0" borderId="16" xfId="49" applyFont="1" applyFill="1" applyBorder="1" applyAlignment="1">
      <alignment horizontal="center" vertical="center"/>
    </xf>
    <xf numFmtId="38" fontId="8" fillId="0" borderId="23" xfId="49" applyFont="1" applyFill="1" applyBorder="1" applyAlignment="1">
      <alignment vertical="center" textRotation="255" wrapText="1"/>
    </xf>
    <xf numFmtId="38" fontId="8" fillId="0" borderId="11" xfId="49" applyFont="1" applyFill="1" applyBorder="1" applyAlignment="1">
      <alignment vertical="center" textRotation="255" wrapText="1"/>
    </xf>
    <xf numFmtId="38" fontId="8" fillId="0" borderId="16" xfId="49" applyFont="1" applyFill="1" applyBorder="1" applyAlignment="1">
      <alignment vertical="center" textRotation="255" wrapText="1"/>
    </xf>
    <xf numFmtId="38" fontId="8" fillId="0" borderId="21" xfId="49" applyFont="1" applyFill="1" applyBorder="1" applyAlignment="1">
      <alignment horizontal="center" vertical="center"/>
    </xf>
    <xf numFmtId="38" fontId="8" fillId="0" borderId="18" xfId="49" applyFont="1" applyFill="1" applyBorder="1" applyAlignment="1">
      <alignment horizontal="center" vertical="center"/>
    </xf>
    <xf numFmtId="38" fontId="8" fillId="0" borderId="22" xfId="49" applyFont="1" applyFill="1" applyBorder="1" applyAlignment="1">
      <alignment horizontal="center" vertical="center"/>
    </xf>
    <xf numFmtId="38" fontId="8" fillId="0" borderId="20" xfId="49" applyFont="1" applyFill="1" applyBorder="1" applyAlignment="1">
      <alignment horizontal="center" vertical="center" wrapText="1"/>
    </xf>
    <xf numFmtId="38" fontId="8" fillId="0" borderId="20" xfId="49" applyFont="1" applyFill="1" applyBorder="1" applyAlignment="1">
      <alignment horizontal="center" vertical="center"/>
    </xf>
    <xf numFmtId="0" fontId="8" fillId="0" borderId="0" xfId="61" applyFont="1" applyFill="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20" xfId="61" applyFont="1" applyFill="1" applyBorder="1" applyAlignment="1">
      <alignment horizontal="center" vertical="center" wrapText="1"/>
      <protection/>
    </xf>
    <xf numFmtId="0" fontId="8" fillId="0" borderId="16" xfId="61" applyFont="1" applyFill="1" applyBorder="1" applyAlignment="1">
      <alignment horizontal="center" vertical="center" wrapText="1"/>
      <protection/>
    </xf>
    <xf numFmtId="0" fontId="8" fillId="0" borderId="0" xfId="61" applyFont="1" applyFill="1" applyAlignment="1">
      <alignment horizontal="center" vertical="center"/>
      <protection/>
    </xf>
    <xf numFmtId="0" fontId="8" fillId="0" borderId="0" xfId="61" applyFont="1" applyFill="1" applyBorder="1" applyAlignment="1">
      <alignment horizontal="center" vertical="center"/>
      <protection/>
    </xf>
    <xf numFmtId="0" fontId="16" fillId="0" borderId="56" xfId="61" applyFont="1" applyFill="1" applyBorder="1" applyAlignment="1">
      <alignment horizontal="center" vertical="center" wrapText="1"/>
      <protection/>
    </xf>
    <xf numFmtId="0" fontId="16" fillId="0" borderId="35" xfId="61" applyFont="1" applyFill="1" applyBorder="1" applyAlignment="1">
      <alignment horizontal="center" vertical="center" wrapText="1"/>
      <protection/>
    </xf>
    <xf numFmtId="0" fontId="8" fillId="0" borderId="28" xfId="61" applyFont="1" applyFill="1" applyBorder="1" applyAlignment="1">
      <alignment horizontal="center" vertical="center" wrapText="1"/>
      <protection/>
    </xf>
    <xf numFmtId="0" fontId="8" fillId="0" borderId="19" xfId="61" applyFont="1" applyFill="1" applyBorder="1" applyAlignment="1">
      <alignment horizontal="center" vertical="center" wrapText="1"/>
      <protection/>
    </xf>
    <xf numFmtId="0" fontId="8" fillId="0" borderId="28" xfId="61" applyFont="1" applyFill="1" applyBorder="1" applyAlignment="1">
      <alignment horizontal="distributed" vertical="center"/>
      <protection/>
    </xf>
    <xf numFmtId="0" fontId="8" fillId="0" borderId="0" xfId="61" applyFont="1" applyFill="1" applyBorder="1" applyAlignment="1">
      <alignment horizontal="distributed" vertical="center"/>
      <protection/>
    </xf>
    <xf numFmtId="0" fontId="8" fillId="0" borderId="11" xfId="61" applyFont="1" applyFill="1" applyBorder="1" applyAlignment="1">
      <alignment horizontal="distributed" vertical="center"/>
      <protection/>
    </xf>
    <xf numFmtId="0" fontId="8" fillId="0" borderId="19" xfId="61" applyFont="1" applyFill="1" applyBorder="1" applyAlignment="1">
      <alignment horizontal="distributed" vertical="center"/>
      <protection/>
    </xf>
    <xf numFmtId="0" fontId="8" fillId="0" borderId="20" xfId="61" applyFont="1" applyFill="1" applyBorder="1" applyAlignment="1">
      <alignment horizontal="distributed" vertical="center"/>
      <protection/>
    </xf>
    <xf numFmtId="0" fontId="8" fillId="0" borderId="16" xfId="61" applyFont="1" applyFill="1" applyBorder="1" applyAlignment="1">
      <alignment horizontal="distributed" vertical="center"/>
      <protection/>
    </xf>
    <xf numFmtId="0" fontId="8" fillId="0" borderId="11" xfId="61" applyFont="1" applyFill="1" applyBorder="1" applyAlignment="1">
      <alignment vertical="center" textRotation="255" wrapText="1"/>
      <protection/>
    </xf>
    <xf numFmtId="0" fontId="8" fillId="0" borderId="16" xfId="61" applyFont="1" applyFill="1" applyBorder="1" applyAlignment="1">
      <alignment vertical="center" textRotation="255" wrapText="1"/>
      <protection/>
    </xf>
    <xf numFmtId="0" fontId="8" fillId="0" borderId="56" xfId="61" applyFont="1" applyFill="1" applyBorder="1" applyAlignment="1">
      <alignment horizontal="center" vertical="center" wrapText="1"/>
      <protection/>
    </xf>
    <xf numFmtId="0" fontId="8" fillId="0" borderId="35" xfId="61" applyFont="1" applyFill="1" applyBorder="1" applyAlignment="1">
      <alignment horizontal="center" vertical="center" wrapText="1"/>
      <protection/>
    </xf>
    <xf numFmtId="0" fontId="8" fillId="0" borderId="56" xfId="61" applyFont="1" applyFill="1" applyBorder="1" applyAlignment="1">
      <alignment horizontal="center" vertical="center"/>
      <protection/>
    </xf>
    <xf numFmtId="0" fontId="8" fillId="0" borderId="35" xfId="61" applyFont="1" applyFill="1" applyBorder="1" applyAlignment="1">
      <alignment horizontal="center" vertical="center"/>
      <protection/>
    </xf>
    <xf numFmtId="0" fontId="22" fillId="0" borderId="34" xfId="61" applyFont="1" applyFill="1" applyBorder="1" applyAlignment="1">
      <alignment horizontal="distributed" vertical="center"/>
      <protection/>
    </xf>
    <xf numFmtId="0" fontId="22" fillId="0" borderId="32" xfId="61" applyFont="1" applyFill="1" applyBorder="1" applyAlignment="1">
      <alignment horizontal="distributed" vertical="center"/>
      <protection/>
    </xf>
    <xf numFmtId="0" fontId="22" fillId="0" borderId="23" xfId="61" applyFont="1" applyFill="1" applyBorder="1" applyAlignment="1">
      <alignment horizontal="distributed" vertical="center"/>
      <protection/>
    </xf>
    <xf numFmtId="0" fontId="8" fillId="0" borderId="35" xfId="0" applyFont="1" applyFill="1" applyBorder="1" applyAlignment="1">
      <alignment horizontal="center" vertical="center"/>
    </xf>
    <xf numFmtId="0" fontId="8" fillId="0" borderId="45" xfId="61" applyFont="1" applyFill="1" applyBorder="1" applyAlignment="1">
      <alignment horizontal="center" vertical="center" wrapText="1"/>
      <protection/>
    </xf>
    <xf numFmtId="0" fontId="8" fillId="0" borderId="46" xfId="61" applyFont="1" applyFill="1" applyBorder="1" applyAlignment="1">
      <alignment horizontal="center" vertical="center" wrapText="1"/>
      <protection/>
    </xf>
    <xf numFmtId="0" fontId="8" fillId="0" borderId="57" xfId="61" applyFont="1" applyFill="1" applyBorder="1" applyAlignment="1">
      <alignment horizontal="center" vertical="center" wrapText="1"/>
      <protection/>
    </xf>
    <xf numFmtId="0" fontId="15" fillId="0" borderId="57" xfId="61" applyFont="1" applyFill="1" applyBorder="1" applyAlignment="1">
      <alignment horizontal="center" vertical="center" wrapText="1"/>
      <protection/>
    </xf>
    <xf numFmtId="0" fontId="15" fillId="0" borderId="19" xfId="61" applyFont="1" applyFill="1" applyBorder="1" applyAlignment="1">
      <alignment horizontal="center" vertical="center" wrapText="1"/>
      <protection/>
    </xf>
    <xf numFmtId="0" fontId="8" fillId="0" borderId="46" xfId="0" applyFont="1" applyFill="1" applyBorder="1" applyAlignment="1">
      <alignment vertical="center"/>
    </xf>
    <xf numFmtId="0" fontId="8" fillId="0" borderId="20" xfId="0" applyFont="1" applyFill="1" applyBorder="1" applyAlignment="1">
      <alignment vertical="center"/>
    </xf>
    <xf numFmtId="0" fontId="8" fillId="0" borderId="16" xfId="0" applyFont="1" applyFill="1" applyBorder="1" applyAlignment="1">
      <alignment vertical="center"/>
    </xf>
    <xf numFmtId="177" fontId="8" fillId="0" borderId="0" xfId="49" applyNumberFormat="1" applyFont="1" applyFill="1" applyAlignment="1">
      <alignment horizontal="center" vertical="center"/>
    </xf>
    <xf numFmtId="0" fontId="8" fillId="0" borderId="21" xfId="61" applyFont="1" applyFill="1" applyBorder="1" applyAlignment="1">
      <alignment horizontal="center" vertical="center" wrapText="1"/>
      <protection/>
    </xf>
    <xf numFmtId="0" fontId="8" fillId="0" borderId="22" xfId="61" applyFont="1" applyFill="1" applyBorder="1" applyAlignment="1">
      <alignment horizontal="center" vertical="center" wrapText="1"/>
      <protection/>
    </xf>
    <xf numFmtId="0" fontId="8" fillId="0" borderId="54" xfId="61" applyFont="1" applyFill="1" applyBorder="1" applyAlignment="1">
      <alignment horizontal="center" vertical="center" wrapText="1"/>
      <protection/>
    </xf>
    <xf numFmtId="0" fontId="8" fillId="0" borderId="34" xfId="61" applyFont="1" applyFill="1" applyBorder="1" applyAlignment="1">
      <alignment horizontal="center" vertical="center" wrapText="1"/>
      <protection/>
    </xf>
    <xf numFmtId="0" fontId="41" fillId="0" borderId="0" xfId="0" applyFont="1" applyFill="1" applyAlignment="1">
      <alignment horizontal="center" vertical="center"/>
    </xf>
    <xf numFmtId="0" fontId="22" fillId="0" borderId="0" xfId="0" applyFont="1" applyFill="1" applyAlignment="1">
      <alignment horizontal="center" vertical="center"/>
    </xf>
    <xf numFmtId="0" fontId="42" fillId="0" borderId="0" xfId="0" applyFont="1" applyFill="1" applyAlignment="1">
      <alignment horizontal="center" vertical="center"/>
    </xf>
    <xf numFmtId="0" fontId="43" fillId="0" borderId="0" xfId="0" applyFont="1" applyFill="1" applyAlignment="1">
      <alignment horizontal="center" vertical="center"/>
    </xf>
    <xf numFmtId="0" fontId="12" fillId="0" borderId="0" xfId="0" applyFont="1" applyFill="1" applyAlignment="1">
      <alignment horizontal="center" vertical="center"/>
    </xf>
    <xf numFmtId="0" fontId="42" fillId="0" borderId="0" xfId="0" applyFont="1" applyFill="1" applyAlignment="1">
      <alignment vertical="center"/>
    </xf>
    <xf numFmtId="0" fontId="42" fillId="0" borderId="0" xfId="0" applyFont="1" applyFill="1" applyAlignment="1">
      <alignment horizontal="left"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177" fontId="42" fillId="0" borderId="0" xfId="0" applyNumberFormat="1" applyFont="1" applyFill="1" applyBorder="1" applyAlignment="1" applyProtection="1">
      <alignment horizontal="center" vertical="center"/>
      <protection/>
    </xf>
    <xf numFmtId="177" fontId="44" fillId="0" borderId="0" xfId="0" applyNumberFormat="1" applyFont="1" applyFill="1" applyBorder="1" applyAlignment="1" applyProtection="1">
      <alignment horizontal="center" vertical="center"/>
      <protection/>
    </xf>
    <xf numFmtId="38" fontId="42" fillId="0" borderId="0" xfId="49"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38" fontId="42" fillId="0" borderId="0" xfId="49" applyFont="1" applyFill="1" applyBorder="1" applyAlignment="1">
      <alignment horizontal="left" vertical="center"/>
    </xf>
    <xf numFmtId="38" fontId="42" fillId="0" borderId="0" xfId="49" applyFont="1" applyFill="1" applyAlignment="1">
      <alignment horizontal="center" vertical="center"/>
    </xf>
    <xf numFmtId="0" fontId="13" fillId="0" borderId="0" xfId="0" applyFont="1" applyFill="1" applyAlignment="1">
      <alignment horizontal="center" vertical="center"/>
    </xf>
    <xf numFmtId="38" fontId="8" fillId="0" borderId="54" xfId="49" applyFont="1" applyFill="1" applyBorder="1" applyAlignment="1">
      <alignment horizontal="center" vertical="center"/>
    </xf>
    <xf numFmtId="38" fontId="8" fillId="0" borderId="23" xfId="49" applyFont="1" applyFill="1" applyBorder="1" applyAlignment="1">
      <alignment horizontal="center" vertical="center" textRotation="255" wrapText="1"/>
    </xf>
    <xf numFmtId="38" fontId="8" fillId="0" borderId="11" xfId="49" applyFont="1" applyFill="1" applyBorder="1" applyAlignment="1">
      <alignment horizontal="center" vertical="center" textRotation="255" wrapText="1"/>
    </xf>
    <xf numFmtId="38" fontId="8" fillId="0" borderId="16" xfId="49" applyFont="1" applyFill="1" applyBorder="1" applyAlignment="1">
      <alignment horizontal="center" vertical="center" textRotation="255" wrapText="1"/>
    </xf>
    <xf numFmtId="0" fontId="8" fillId="0" borderId="23" xfId="61" applyFont="1" applyFill="1" applyBorder="1" applyAlignment="1">
      <alignment vertical="center" textRotation="255"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37-3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52"/>
  <sheetViews>
    <sheetView tabSelected="1" zoomScaleSheetLayoutView="75" zoomScalePageLayoutView="0" workbookViewId="0" topLeftCell="A1">
      <selection activeCell="B3" sqref="B3:I3"/>
    </sheetView>
  </sheetViews>
  <sheetFormatPr defaultColWidth="9.00390625" defaultRowHeight="13.5"/>
  <cols>
    <col min="1" max="1" width="9.00390625" style="112" customWidth="1"/>
    <col min="2" max="2" width="25.875" style="112" customWidth="1"/>
    <col min="3" max="3" width="11.75390625" style="112" customWidth="1"/>
    <col min="4" max="7" width="11.125" style="112" customWidth="1"/>
    <col min="8" max="9" width="9.75390625" style="112" customWidth="1"/>
    <col min="10" max="10" width="4.75390625" style="112" customWidth="1"/>
    <col min="11" max="11" width="9.00390625" style="112" customWidth="1"/>
    <col min="12" max="12" width="26.125" style="112" customWidth="1"/>
    <col min="13" max="18" width="11.50390625" style="112" customWidth="1"/>
    <col min="19" max="16384" width="9.00390625" style="112" customWidth="1"/>
  </cols>
  <sheetData>
    <row r="1" spans="1:18" s="111" customFormat="1" ht="15.75" customHeight="1">
      <c r="A1" s="127" t="s">
        <v>14</v>
      </c>
      <c r="B1" s="126"/>
      <c r="C1" s="126"/>
      <c r="D1" s="126"/>
      <c r="E1" s="126"/>
      <c r="F1" s="126"/>
      <c r="G1" s="126"/>
      <c r="H1" s="126"/>
      <c r="I1" s="126"/>
      <c r="J1" s="126"/>
      <c r="K1" s="126"/>
      <c r="L1" s="126"/>
      <c r="M1" s="126"/>
      <c r="N1" s="126"/>
      <c r="O1" s="126"/>
      <c r="P1" s="126"/>
      <c r="Q1" s="126"/>
      <c r="R1" s="125" t="s">
        <v>22</v>
      </c>
    </row>
    <row r="2" spans="1:18" ht="15.75" customHeight="1">
      <c r="A2" s="1"/>
      <c r="B2" s="1"/>
      <c r="C2" s="1"/>
      <c r="D2" s="1"/>
      <c r="E2" s="1"/>
      <c r="F2" s="1"/>
      <c r="G2" s="1"/>
      <c r="H2" s="1"/>
      <c r="I2" s="1"/>
      <c r="J2" s="1"/>
      <c r="K2" s="1"/>
      <c r="L2" s="1"/>
      <c r="M2" s="1"/>
      <c r="N2" s="1"/>
      <c r="O2" s="1"/>
      <c r="P2" s="1"/>
      <c r="Q2" s="1"/>
      <c r="R2" s="1"/>
    </row>
    <row r="3" spans="1:18" ht="21" customHeight="1">
      <c r="A3" s="1"/>
      <c r="B3" s="477" t="s">
        <v>340</v>
      </c>
      <c r="C3" s="478"/>
      <c r="D3" s="478"/>
      <c r="E3" s="478"/>
      <c r="F3" s="478"/>
      <c r="G3" s="478"/>
      <c r="H3" s="478"/>
      <c r="I3" s="478"/>
      <c r="J3" s="1"/>
      <c r="K3" s="1"/>
      <c r="L3" s="1"/>
      <c r="M3" s="1"/>
      <c r="N3" s="1"/>
      <c r="O3" s="1"/>
      <c r="P3" s="1"/>
      <c r="Q3" s="1"/>
      <c r="R3" s="1"/>
    </row>
    <row r="4" spans="1:18" ht="15.75" customHeight="1">
      <c r="A4" s="1"/>
      <c r="B4" s="1"/>
      <c r="C4" s="1"/>
      <c r="D4" s="1"/>
      <c r="E4" s="1"/>
      <c r="F4" s="1"/>
      <c r="G4" s="1"/>
      <c r="H4" s="1"/>
      <c r="I4" s="1"/>
      <c r="J4" s="1"/>
      <c r="K4" s="1"/>
      <c r="L4" s="1"/>
      <c r="M4" s="1"/>
      <c r="N4" s="1"/>
      <c r="O4" s="1"/>
      <c r="P4" s="1"/>
      <c r="Q4" s="1"/>
      <c r="R4" s="1"/>
    </row>
    <row r="5" spans="1:19" ht="18" customHeight="1">
      <c r="A5" s="1"/>
      <c r="B5" s="479" t="s">
        <v>239</v>
      </c>
      <c r="C5" s="480"/>
      <c r="D5" s="480"/>
      <c r="E5" s="480"/>
      <c r="F5" s="480"/>
      <c r="G5" s="480"/>
      <c r="H5" s="480"/>
      <c r="I5" s="480"/>
      <c r="J5" s="1"/>
      <c r="K5" s="4"/>
      <c r="L5" s="479" t="s">
        <v>241</v>
      </c>
      <c r="M5" s="481"/>
      <c r="N5" s="481"/>
      <c r="O5" s="481"/>
      <c r="P5" s="481"/>
      <c r="Q5" s="481"/>
      <c r="R5" s="481"/>
      <c r="S5" s="113"/>
    </row>
    <row r="6" spans="1:25" ht="15.75" customHeight="1" thickBot="1">
      <c r="A6" s="5"/>
      <c r="B6" s="4"/>
      <c r="C6" s="16"/>
      <c r="D6" s="1"/>
      <c r="E6" s="5"/>
      <c r="F6" s="5"/>
      <c r="G6" s="5"/>
      <c r="H6" s="5"/>
      <c r="I6" s="5"/>
      <c r="J6" s="5"/>
      <c r="K6" s="2"/>
      <c r="L6" s="11"/>
      <c r="M6" s="11"/>
      <c r="N6" s="11"/>
      <c r="O6" s="11"/>
      <c r="P6" s="11"/>
      <c r="Q6" s="11"/>
      <c r="R6" s="11"/>
      <c r="S6" s="2"/>
      <c r="T6" s="5"/>
      <c r="U6" s="5"/>
      <c r="V6" s="5"/>
      <c r="W6" s="5"/>
      <c r="X6" s="5"/>
      <c r="Y6" s="5"/>
    </row>
    <row r="7" spans="1:19" ht="15.75" customHeight="1">
      <c r="A7" s="277" t="s">
        <v>15</v>
      </c>
      <c r="B7" s="278"/>
      <c r="C7" s="255" t="s">
        <v>0</v>
      </c>
      <c r="D7" s="259" t="s">
        <v>1</v>
      </c>
      <c r="E7" s="259"/>
      <c r="F7" s="259"/>
      <c r="G7" s="260"/>
      <c r="H7" s="261" t="s">
        <v>341</v>
      </c>
      <c r="I7" s="272" t="s">
        <v>342</v>
      </c>
      <c r="J7" s="4"/>
      <c r="K7" s="277" t="s">
        <v>15</v>
      </c>
      <c r="L7" s="278"/>
      <c r="M7" s="255" t="s">
        <v>343</v>
      </c>
      <c r="N7" s="255"/>
      <c r="O7" s="255" t="s">
        <v>345</v>
      </c>
      <c r="P7" s="255"/>
      <c r="Q7" s="255" t="s">
        <v>346</v>
      </c>
      <c r="R7" s="276"/>
      <c r="S7" s="113"/>
    </row>
    <row r="8" spans="1:19" ht="15.75" customHeight="1">
      <c r="A8" s="279"/>
      <c r="B8" s="280"/>
      <c r="C8" s="256"/>
      <c r="D8" s="264" t="s">
        <v>2</v>
      </c>
      <c r="E8" s="266" t="s">
        <v>3</v>
      </c>
      <c r="F8" s="122"/>
      <c r="G8" s="268" t="s">
        <v>16</v>
      </c>
      <c r="H8" s="262"/>
      <c r="I8" s="273"/>
      <c r="J8" s="4"/>
      <c r="K8" s="279"/>
      <c r="L8" s="280"/>
      <c r="M8" s="256" t="s">
        <v>347</v>
      </c>
      <c r="N8" s="275" t="s">
        <v>344</v>
      </c>
      <c r="O8" s="256" t="s">
        <v>347</v>
      </c>
      <c r="P8" s="275" t="s">
        <v>344</v>
      </c>
      <c r="Q8" s="256" t="s">
        <v>347</v>
      </c>
      <c r="R8" s="283" t="s">
        <v>20</v>
      </c>
      <c r="S8" s="113"/>
    </row>
    <row r="9" spans="1:19" ht="15.75" customHeight="1">
      <c r="A9" s="281"/>
      <c r="B9" s="282"/>
      <c r="C9" s="256"/>
      <c r="D9" s="265"/>
      <c r="E9" s="267"/>
      <c r="F9" s="3" t="s">
        <v>4</v>
      </c>
      <c r="G9" s="269"/>
      <c r="H9" s="263"/>
      <c r="I9" s="274"/>
      <c r="J9" s="4"/>
      <c r="K9" s="281"/>
      <c r="L9" s="282"/>
      <c r="M9" s="256"/>
      <c r="N9" s="275"/>
      <c r="O9" s="256"/>
      <c r="P9" s="275"/>
      <c r="Q9" s="256"/>
      <c r="R9" s="284"/>
      <c r="S9" s="113"/>
    </row>
    <row r="10" spans="1:19" ht="15.75" customHeight="1">
      <c r="A10" s="1"/>
      <c r="B10" s="120"/>
      <c r="C10" s="4"/>
      <c r="D10" s="4"/>
      <c r="E10" s="1"/>
      <c r="F10" s="5"/>
      <c r="G10" s="1"/>
      <c r="H10" s="1"/>
      <c r="I10" s="1"/>
      <c r="J10" s="4"/>
      <c r="K10" s="1"/>
      <c r="L10" s="120"/>
      <c r="M10" s="18"/>
      <c r="N10" s="18"/>
      <c r="O10" s="18"/>
      <c r="P10" s="18"/>
      <c r="Q10" s="128"/>
      <c r="R10" s="128"/>
      <c r="S10" s="113"/>
    </row>
    <row r="11" spans="1:19" ht="15.75" customHeight="1">
      <c r="A11" s="270" t="s">
        <v>5</v>
      </c>
      <c r="B11" s="271"/>
      <c r="C11" s="215">
        <f>SUM(D11,E11,G11,H11:I11)</f>
        <v>78795</v>
      </c>
      <c r="D11" s="215">
        <f aca="true" t="shared" si="0" ref="D11:I11">SUM(D13,D15)</f>
        <v>55280</v>
      </c>
      <c r="E11" s="215">
        <f t="shared" si="0"/>
        <v>20351</v>
      </c>
      <c r="F11" s="215">
        <f t="shared" si="0"/>
        <v>16746</v>
      </c>
      <c r="G11" s="215">
        <f t="shared" si="0"/>
        <v>557</v>
      </c>
      <c r="H11" s="215">
        <f t="shared" si="0"/>
        <v>2054</v>
      </c>
      <c r="I11" s="215">
        <f t="shared" si="0"/>
        <v>553</v>
      </c>
      <c r="J11" s="4"/>
      <c r="K11" s="270" t="s">
        <v>5</v>
      </c>
      <c r="L11" s="271"/>
      <c r="M11" s="215">
        <f>SUM(M13,M15)</f>
        <v>74256</v>
      </c>
      <c r="N11" s="215" t="s">
        <v>274</v>
      </c>
      <c r="O11" s="215">
        <f>SUM(O13,O15)</f>
        <v>78795</v>
      </c>
      <c r="P11" s="215" t="s">
        <v>274</v>
      </c>
      <c r="Q11" s="216">
        <f>SUM(Q13,Q15)</f>
        <v>4539</v>
      </c>
      <c r="R11" s="216">
        <f>Q11/M11*100</f>
        <v>6.112637362637362</v>
      </c>
      <c r="S11" s="69"/>
    </row>
    <row r="12" spans="1:19" ht="15.75" customHeight="1">
      <c r="A12" s="117"/>
      <c r="B12" s="9"/>
      <c r="C12" s="67"/>
      <c r="D12" s="67"/>
      <c r="E12" s="70"/>
      <c r="F12" s="70"/>
      <c r="G12" s="70"/>
      <c r="H12" s="70"/>
      <c r="I12" s="70"/>
      <c r="J12" s="2"/>
      <c r="K12" s="117"/>
      <c r="L12" s="9"/>
      <c r="M12" s="67"/>
      <c r="N12" s="67"/>
      <c r="O12" s="70"/>
      <c r="P12" s="70"/>
      <c r="Q12" s="129"/>
      <c r="R12" s="129"/>
      <c r="S12" s="70"/>
    </row>
    <row r="13" spans="1:19" ht="15.75" customHeight="1">
      <c r="A13" s="257" t="s">
        <v>253</v>
      </c>
      <c r="B13" s="258"/>
      <c r="C13" s="107">
        <f>SUM(D13,E13,G13,H13:I13)</f>
        <v>259</v>
      </c>
      <c r="D13" s="67">
        <v>26</v>
      </c>
      <c r="E13" s="70">
        <v>169</v>
      </c>
      <c r="F13" s="70">
        <v>92</v>
      </c>
      <c r="G13" s="70">
        <v>47</v>
      </c>
      <c r="H13" s="70">
        <v>9</v>
      </c>
      <c r="I13" s="70">
        <v>8</v>
      </c>
      <c r="J13" s="1"/>
      <c r="K13" s="257" t="s">
        <v>253</v>
      </c>
      <c r="L13" s="258"/>
      <c r="M13" s="107">
        <v>232</v>
      </c>
      <c r="N13" s="70" t="s">
        <v>274</v>
      </c>
      <c r="O13" s="70">
        <v>259</v>
      </c>
      <c r="P13" s="70" t="s">
        <v>274</v>
      </c>
      <c r="Q13" s="129">
        <f>O13-M13</f>
        <v>27</v>
      </c>
      <c r="R13" s="129">
        <f>Q13/M13*100</f>
        <v>11.637931034482758</v>
      </c>
      <c r="S13" s="70"/>
    </row>
    <row r="14" spans="1:19" ht="15.75" customHeight="1">
      <c r="A14" s="117"/>
      <c r="B14" s="9"/>
      <c r="C14" s="107"/>
      <c r="D14" s="67"/>
      <c r="E14" s="70"/>
      <c r="F14" s="70"/>
      <c r="G14" s="70"/>
      <c r="H14" s="70"/>
      <c r="I14" s="70"/>
      <c r="J14" s="1"/>
      <c r="K14" s="117"/>
      <c r="L14" s="9"/>
      <c r="M14" s="107"/>
      <c r="N14" s="67"/>
      <c r="O14" s="70"/>
      <c r="P14" s="70"/>
      <c r="Q14" s="129"/>
      <c r="R14" s="129"/>
      <c r="S14" s="70"/>
    </row>
    <row r="15" spans="1:19" ht="15.75" customHeight="1">
      <c r="A15" s="257" t="s">
        <v>254</v>
      </c>
      <c r="B15" s="258"/>
      <c r="C15" s="107">
        <f>SUM(C16:C26)</f>
        <v>78536</v>
      </c>
      <c r="D15" s="67">
        <f aca="true" t="shared" si="1" ref="D15:I15">SUM(D16:D26)</f>
        <v>55254</v>
      </c>
      <c r="E15" s="67">
        <f t="shared" si="1"/>
        <v>20182</v>
      </c>
      <c r="F15" s="67">
        <f t="shared" si="1"/>
        <v>16654</v>
      </c>
      <c r="G15" s="67">
        <f t="shared" si="1"/>
        <v>510</v>
      </c>
      <c r="H15" s="67">
        <f t="shared" si="1"/>
        <v>2045</v>
      </c>
      <c r="I15" s="67">
        <f t="shared" si="1"/>
        <v>545</v>
      </c>
      <c r="J15" s="1"/>
      <c r="K15" s="257" t="s">
        <v>254</v>
      </c>
      <c r="L15" s="258"/>
      <c r="M15" s="107">
        <f>SUM(M16:M26)</f>
        <v>74024</v>
      </c>
      <c r="N15" s="123">
        <f>M15/M$15*100</f>
        <v>100</v>
      </c>
      <c r="O15" s="67">
        <f>SUM(O16:O26)</f>
        <v>78536</v>
      </c>
      <c r="P15" s="123">
        <f>O15/O$15*100</f>
        <v>100</v>
      </c>
      <c r="Q15" s="130">
        <f aca="true" t="shared" si="2" ref="Q15:Q26">O15-M15</f>
        <v>4512</v>
      </c>
      <c r="R15" s="130">
        <f>Q15/M15*100</f>
        <v>6.095320436615151</v>
      </c>
      <c r="S15" s="105"/>
    </row>
    <row r="16" spans="1:19" ht="15.75" customHeight="1">
      <c r="A16" s="1"/>
      <c r="B16" s="32" t="s">
        <v>6</v>
      </c>
      <c r="C16" s="107">
        <f aca="true" t="shared" si="3" ref="C16:C26">SUM(D16,E16,G16,H16:I16)</f>
        <v>78</v>
      </c>
      <c r="D16" s="67">
        <v>31</v>
      </c>
      <c r="E16" s="70">
        <v>46</v>
      </c>
      <c r="F16" s="70">
        <v>46</v>
      </c>
      <c r="G16" s="70">
        <v>1</v>
      </c>
      <c r="H16" s="70">
        <v>0</v>
      </c>
      <c r="I16" s="70">
        <v>0</v>
      </c>
      <c r="J16" s="1"/>
      <c r="K16" s="1"/>
      <c r="L16" s="32" t="s">
        <v>6</v>
      </c>
      <c r="M16" s="107">
        <v>77</v>
      </c>
      <c r="N16" s="123">
        <f aca="true" t="shared" si="4" ref="N16:P20">M16/M$15*100</f>
        <v>0.10402031773478872</v>
      </c>
      <c r="O16" s="70">
        <v>78</v>
      </c>
      <c r="P16" s="123">
        <f t="shared" si="4"/>
        <v>0.09931751044107162</v>
      </c>
      <c r="Q16" s="129">
        <f t="shared" si="2"/>
        <v>1</v>
      </c>
      <c r="R16" s="129">
        <f aca="true" t="shared" si="5" ref="R16:R26">Q16/M16*100</f>
        <v>1.2987012987012987</v>
      </c>
      <c r="S16" s="115"/>
    </row>
    <row r="17" spans="1:19" ht="15.75" customHeight="1">
      <c r="A17" s="1"/>
      <c r="B17" s="9" t="s">
        <v>7</v>
      </c>
      <c r="C17" s="107">
        <f t="shared" si="3"/>
        <v>7627</v>
      </c>
      <c r="D17" s="67">
        <v>5851</v>
      </c>
      <c r="E17" s="70">
        <v>1770</v>
      </c>
      <c r="F17" s="70">
        <v>1763</v>
      </c>
      <c r="G17" s="70">
        <v>1</v>
      </c>
      <c r="H17" s="70">
        <v>3</v>
      </c>
      <c r="I17" s="70">
        <v>2</v>
      </c>
      <c r="J17" s="124"/>
      <c r="K17" s="1"/>
      <c r="L17" s="9" t="s">
        <v>7</v>
      </c>
      <c r="M17" s="107">
        <v>7064</v>
      </c>
      <c r="N17" s="123">
        <f t="shared" si="4"/>
        <v>9.542850967253862</v>
      </c>
      <c r="O17" s="70">
        <v>7627</v>
      </c>
      <c r="P17" s="123">
        <f t="shared" si="4"/>
        <v>9.711469899154528</v>
      </c>
      <c r="Q17" s="129">
        <f t="shared" si="2"/>
        <v>563</v>
      </c>
      <c r="R17" s="129">
        <f t="shared" si="5"/>
        <v>7.969988674971687</v>
      </c>
      <c r="S17" s="115"/>
    </row>
    <row r="18" spans="1:19" ht="15.75" customHeight="1">
      <c r="A18" s="1"/>
      <c r="B18" s="9" t="s">
        <v>8</v>
      </c>
      <c r="C18" s="107">
        <f t="shared" si="3"/>
        <v>16283</v>
      </c>
      <c r="D18" s="67">
        <v>12691</v>
      </c>
      <c r="E18" s="70">
        <v>3582</v>
      </c>
      <c r="F18" s="70">
        <v>3501</v>
      </c>
      <c r="G18" s="70">
        <v>9</v>
      </c>
      <c r="H18" s="70">
        <v>0</v>
      </c>
      <c r="I18" s="70">
        <v>1</v>
      </c>
      <c r="J18" s="8"/>
      <c r="K18" s="1"/>
      <c r="L18" s="9" t="s">
        <v>8</v>
      </c>
      <c r="M18" s="107">
        <v>15909</v>
      </c>
      <c r="N18" s="123">
        <f t="shared" si="4"/>
        <v>21.491678374581216</v>
      </c>
      <c r="O18" s="70">
        <v>16283</v>
      </c>
      <c r="P18" s="123">
        <f t="shared" si="4"/>
        <v>20.733166955281654</v>
      </c>
      <c r="Q18" s="129">
        <f t="shared" si="2"/>
        <v>374</v>
      </c>
      <c r="R18" s="129">
        <f t="shared" si="5"/>
        <v>2.350870576403294</v>
      </c>
      <c r="S18" s="70"/>
    </row>
    <row r="19" spans="1:19" ht="15.75" customHeight="1">
      <c r="A19" s="1"/>
      <c r="B19" s="9" t="s">
        <v>267</v>
      </c>
      <c r="C19" s="107">
        <f t="shared" si="3"/>
        <v>32088</v>
      </c>
      <c r="D19" s="67">
        <v>24048</v>
      </c>
      <c r="E19" s="70">
        <v>7949</v>
      </c>
      <c r="F19" s="70">
        <v>7731</v>
      </c>
      <c r="G19" s="70">
        <v>63</v>
      </c>
      <c r="H19" s="70">
        <v>20</v>
      </c>
      <c r="I19" s="70">
        <v>8</v>
      </c>
      <c r="J19" s="7"/>
      <c r="K19" s="1"/>
      <c r="L19" s="9" t="s">
        <v>267</v>
      </c>
      <c r="M19" s="107">
        <v>30296</v>
      </c>
      <c r="N19" s="123">
        <f t="shared" si="4"/>
        <v>40.92726683237869</v>
      </c>
      <c r="O19" s="70">
        <v>32088</v>
      </c>
      <c r="P19" s="123">
        <f t="shared" si="4"/>
        <v>40.85769583375777</v>
      </c>
      <c r="Q19" s="129">
        <f t="shared" si="2"/>
        <v>1792</v>
      </c>
      <c r="R19" s="129">
        <f t="shared" si="5"/>
        <v>5.914972273567468</v>
      </c>
      <c r="S19" s="70"/>
    </row>
    <row r="20" spans="1:19" ht="15.75" customHeight="1">
      <c r="A20" s="1"/>
      <c r="B20" s="9" t="s">
        <v>11</v>
      </c>
      <c r="C20" s="107">
        <f t="shared" si="3"/>
        <v>989</v>
      </c>
      <c r="D20" s="67">
        <v>189</v>
      </c>
      <c r="E20" s="70">
        <v>798</v>
      </c>
      <c r="F20" s="67">
        <v>579</v>
      </c>
      <c r="G20" s="67">
        <v>1</v>
      </c>
      <c r="H20" s="67">
        <v>0</v>
      </c>
      <c r="I20" s="67">
        <v>1</v>
      </c>
      <c r="J20" s="8"/>
      <c r="K20" s="1"/>
      <c r="L20" s="9" t="s">
        <v>11</v>
      </c>
      <c r="M20" s="107">
        <v>896</v>
      </c>
      <c r="N20" s="123">
        <f t="shared" si="4"/>
        <v>1.2104182427320869</v>
      </c>
      <c r="O20" s="70">
        <v>989</v>
      </c>
      <c r="P20" s="123">
        <f t="shared" si="4"/>
        <v>1.2592951003361517</v>
      </c>
      <c r="Q20" s="130">
        <f t="shared" si="2"/>
        <v>93</v>
      </c>
      <c r="R20" s="130">
        <f t="shared" si="5"/>
        <v>10.379464285714286</v>
      </c>
      <c r="S20" s="67"/>
    </row>
    <row r="21" spans="1:19" ht="15.75" customHeight="1">
      <c r="A21" s="1"/>
      <c r="B21" s="9"/>
      <c r="C21" s="107"/>
      <c r="D21" s="67"/>
      <c r="E21" s="70"/>
      <c r="F21" s="67"/>
      <c r="G21" s="67"/>
      <c r="H21" s="67"/>
      <c r="I21" s="67"/>
      <c r="J21" s="8"/>
      <c r="K21" s="1"/>
      <c r="L21" s="9"/>
      <c r="M21" s="107"/>
      <c r="N21" s="123"/>
      <c r="O21" s="70"/>
      <c r="P21" s="123"/>
      <c r="Q21" s="130"/>
      <c r="R21" s="130"/>
      <c r="S21" s="67"/>
    </row>
    <row r="22" spans="1:19" ht="15.75" customHeight="1">
      <c r="A22" s="1"/>
      <c r="B22" s="9" t="s">
        <v>12</v>
      </c>
      <c r="C22" s="107">
        <f t="shared" si="3"/>
        <v>1904</v>
      </c>
      <c r="D22" s="67">
        <v>1449</v>
      </c>
      <c r="E22" s="70">
        <v>447</v>
      </c>
      <c r="F22" s="67">
        <v>425</v>
      </c>
      <c r="G22" s="67">
        <v>2</v>
      </c>
      <c r="H22" s="67">
        <v>6</v>
      </c>
      <c r="I22" s="67">
        <v>0</v>
      </c>
      <c r="J22" s="8"/>
      <c r="K22" s="1"/>
      <c r="L22" s="9" t="s">
        <v>12</v>
      </c>
      <c r="M22" s="107">
        <v>1564</v>
      </c>
      <c r="N22" s="123">
        <f aca="true" t="shared" si="6" ref="N22:P26">M22/M$15*100</f>
        <v>2.1128282719118125</v>
      </c>
      <c r="O22" s="70">
        <v>1904</v>
      </c>
      <c r="P22" s="123">
        <f t="shared" si="6"/>
        <v>2.4243658958948764</v>
      </c>
      <c r="Q22" s="130">
        <f t="shared" si="2"/>
        <v>340</v>
      </c>
      <c r="R22" s="130">
        <f t="shared" si="5"/>
        <v>21.73913043478261</v>
      </c>
      <c r="S22" s="67"/>
    </row>
    <row r="23" spans="1:19" ht="15.75" customHeight="1">
      <c r="A23" s="1"/>
      <c r="B23" s="9" t="s">
        <v>10</v>
      </c>
      <c r="C23" s="107">
        <f t="shared" si="3"/>
        <v>1852</v>
      </c>
      <c r="D23" s="67">
        <v>748</v>
      </c>
      <c r="E23" s="70">
        <v>756</v>
      </c>
      <c r="F23" s="67">
        <v>730</v>
      </c>
      <c r="G23" s="67">
        <v>11</v>
      </c>
      <c r="H23" s="67">
        <v>6</v>
      </c>
      <c r="I23" s="67">
        <v>331</v>
      </c>
      <c r="J23" s="8"/>
      <c r="K23" s="1"/>
      <c r="L23" s="9" t="s">
        <v>10</v>
      </c>
      <c r="M23" s="107">
        <v>1713</v>
      </c>
      <c r="N23" s="123">
        <f t="shared" si="6"/>
        <v>2.314114341294715</v>
      </c>
      <c r="O23" s="70">
        <v>1852</v>
      </c>
      <c r="P23" s="123">
        <f t="shared" si="6"/>
        <v>2.3581542222674954</v>
      </c>
      <c r="Q23" s="130">
        <f t="shared" si="2"/>
        <v>139</v>
      </c>
      <c r="R23" s="130">
        <f t="shared" si="5"/>
        <v>8.114419147694104</v>
      </c>
      <c r="S23" s="67"/>
    </row>
    <row r="24" spans="1:19" ht="15.75" customHeight="1">
      <c r="A24" s="1"/>
      <c r="B24" s="104" t="s">
        <v>268</v>
      </c>
      <c r="C24" s="107">
        <f t="shared" si="3"/>
        <v>138</v>
      </c>
      <c r="D24" s="67">
        <v>0</v>
      </c>
      <c r="E24" s="70">
        <v>58</v>
      </c>
      <c r="F24" s="67">
        <v>58</v>
      </c>
      <c r="G24" s="67">
        <v>5</v>
      </c>
      <c r="H24" s="67">
        <v>75</v>
      </c>
      <c r="I24" s="67">
        <v>0</v>
      </c>
      <c r="J24" s="8"/>
      <c r="K24" s="1"/>
      <c r="L24" s="104" t="s">
        <v>268</v>
      </c>
      <c r="M24" s="107">
        <v>142</v>
      </c>
      <c r="N24" s="123">
        <f t="shared" si="6"/>
        <v>0.1918296768615584</v>
      </c>
      <c r="O24" s="70">
        <v>138</v>
      </c>
      <c r="P24" s="123">
        <f t="shared" si="6"/>
        <v>0.17571559539574208</v>
      </c>
      <c r="Q24" s="130">
        <f t="shared" si="2"/>
        <v>-4</v>
      </c>
      <c r="R24" s="130">
        <f t="shared" si="5"/>
        <v>-2.8169014084507045</v>
      </c>
      <c r="S24" s="67"/>
    </row>
    <row r="25" spans="1:19" ht="15.75" customHeight="1">
      <c r="A25" s="1"/>
      <c r="B25" s="9" t="s">
        <v>13</v>
      </c>
      <c r="C25" s="107">
        <f t="shared" si="3"/>
        <v>16953</v>
      </c>
      <c r="D25" s="67">
        <v>10247</v>
      </c>
      <c r="E25" s="70">
        <v>4776</v>
      </c>
      <c r="F25" s="67">
        <v>1821</v>
      </c>
      <c r="G25" s="67">
        <v>417</v>
      </c>
      <c r="H25" s="67">
        <v>1426</v>
      </c>
      <c r="I25" s="67">
        <v>87</v>
      </c>
      <c r="J25" s="8"/>
      <c r="K25" s="1"/>
      <c r="L25" s="9" t="s">
        <v>13</v>
      </c>
      <c r="M25" s="107">
        <v>15739</v>
      </c>
      <c r="N25" s="123">
        <f t="shared" si="6"/>
        <v>21.26202312763428</v>
      </c>
      <c r="O25" s="70">
        <v>16953</v>
      </c>
      <c r="P25" s="123">
        <f t="shared" si="6"/>
        <v>21.58627890394214</v>
      </c>
      <c r="Q25" s="130">
        <f t="shared" si="2"/>
        <v>1214</v>
      </c>
      <c r="R25" s="130">
        <f t="shared" si="5"/>
        <v>7.713323591079484</v>
      </c>
      <c r="S25" s="67"/>
    </row>
    <row r="26" spans="1:19" ht="15.75" customHeight="1">
      <c r="A26" s="116"/>
      <c r="B26" s="102" t="s">
        <v>256</v>
      </c>
      <c r="C26" s="71">
        <f t="shared" si="3"/>
        <v>624</v>
      </c>
      <c r="D26" s="68">
        <v>0</v>
      </c>
      <c r="E26" s="68">
        <v>0</v>
      </c>
      <c r="F26" s="68">
        <v>0</v>
      </c>
      <c r="G26" s="68">
        <v>0</v>
      </c>
      <c r="H26" s="68">
        <v>509</v>
      </c>
      <c r="I26" s="68">
        <v>115</v>
      </c>
      <c r="J26" s="8"/>
      <c r="K26" s="116"/>
      <c r="L26" s="102" t="s">
        <v>256</v>
      </c>
      <c r="M26" s="71">
        <v>624</v>
      </c>
      <c r="N26" s="217">
        <f t="shared" si="6"/>
        <v>0.8429698476169891</v>
      </c>
      <c r="O26" s="68">
        <v>624</v>
      </c>
      <c r="P26" s="217">
        <f t="shared" si="6"/>
        <v>0.794540083528573</v>
      </c>
      <c r="Q26" s="218">
        <f t="shared" si="2"/>
        <v>0</v>
      </c>
      <c r="R26" s="218">
        <f t="shared" si="5"/>
        <v>0</v>
      </c>
      <c r="S26" s="68"/>
    </row>
    <row r="27" spans="1:19" ht="15.75" customHeight="1">
      <c r="A27" s="4" t="s">
        <v>17</v>
      </c>
      <c r="B27" s="1"/>
      <c r="C27" s="1"/>
      <c r="D27" s="1"/>
      <c r="E27" s="1"/>
      <c r="F27" s="4"/>
      <c r="G27" s="6"/>
      <c r="H27" s="7"/>
      <c r="I27" s="8"/>
      <c r="J27" s="8"/>
      <c r="K27" s="4" t="s">
        <v>17</v>
      </c>
      <c r="L27" s="1"/>
      <c r="M27" s="8"/>
      <c r="N27" s="8"/>
      <c r="O27" s="8"/>
      <c r="P27" s="1"/>
      <c r="Q27" s="1"/>
      <c r="R27" s="1"/>
      <c r="S27" s="113"/>
    </row>
    <row r="28" spans="1:19" ht="15.75" customHeight="1">
      <c r="A28" s="1"/>
      <c r="B28" s="1"/>
      <c r="C28" s="1"/>
      <c r="D28" s="1"/>
      <c r="E28" s="1"/>
      <c r="F28" s="4"/>
      <c r="G28" s="6"/>
      <c r="H28" s="7"/>
      <c r="I28" s="8"/>
      <c r="J28" s="8"/>
      <c r="K28" s="4"/>
      <c r="L28" s="1"/>
      <c r="M28" s="8"/>
      <c r="N28" s="8"/>
      <c r="O28" s="8"/>
      <c r="P28" s="1"/>
      <c r="Q28" s="1"/>
      <c r="R28" s="1"/>
      <c r="S28" s="113"/>
    </row>
    <row r="29" spans="1:19" ht="15.75" customHeight="1">
      <c r="A29" s="1"/>
      <c r="B29" s="1"/>
      <c r="C29" s="1"/>
      <c r="D29" s="1"/>
      <c r="E29" s="1"/>
      <c r="F29" s="4"/>
      <c r="G29" s="6"/>
      <c r="H29" s="7"/>
      <c r="I29" s="8"/>
      <c r="J29" s="8"/>
      <c r="K29" s="4"/>
      <c r="L29" s="1"/>
      <c r="M29" s="8"/>
      <c r="N29" s="8"/>
      <c r="O29" s="8"/>
      <c r="P29" s="1"/>
      <c r="Q29" s="1"/>
      <c r="R29" s="1"/>
      <c r="S29" s="113"/>
    </row>
    <row r="30" spans="1:19" ht="18" customHeight="1">
      <c r="A30" s="1"/>
      <c r="B30" s="479" t="s">
        <v>240</v>
      </c>
      <c r="C30" s="480"/>
      <c r="D30" s="480"/>
      <c r="E30" s="480"/>
      <c r="F30" s="480"/>
      <c r="G30" s="480"/>
      <c r="H30" s="480"/>
      <c r="I30" s="480"/>
      <c r="J30" s="4"/>
      <c r="K30" s="4"/>
      <c r="L30" s="479" t="s">
        <v>273</v>
      </c>
      <c r="M30" s="480"/>
      <c r="N30" s="480"/>
      <c r="O30" s="480"/>
      <c r="P30" s="480"/>
      <c r="Q30" s="480"/>
      <c r="R30" s="480"/>
      <c r="S30" s="113"/>
    </row>
    <row r="31" spans="1:19" ht="15.75" customHeight="1" thickBot="1">
      <c r="A31" s="1"/>
      <c r="B31" s="16"/>
      <c r="C31" s="16"/>
      <c r="D31" s="1"/>
      <c r="E31" s="5"/>
      <c r="F31" s="5"/>
      <c r="G31" s="5"/>
      <c r="H31" s="5"/>
      <c r="I31" s="5" t="s">
        <v>217</v>
      </c>
      <c r="J31" s="4"/>
      <c r="K31" s="4"/>
      <c r="L31" s="10"/>
      <c r="M31" s="10"/>
      <c r="N31" s="10"/>
      <c r="O31" s="10"/>
      <c r="P31" s="16"/>
      <c r="Q31" s="16"/>
      <c r="R31" s="16"/>
      <c r="S31" s="113"/>
    </row>
    <row r="32" spans="1:19" ht="15.75" customHeight="1">
      <c r="A32" s="277" t="s">
        <v>15</v>
      </c>
      <c r="B32" s="278"/>
      <c r="C32" s="255" t="s">
        <v>0</v>
      </c>
      <c r="D32" s="259" t="s">
        <v>1</v>
      </c>
      <c r="E32" s="259"/>
      <c r="F32" s="259"/>
      <c r="G32" s="260"/>
      <c r="H32" s="261" t="s">
        <v>341</v>
      </c>
      <c r="I32" s="272" t="s">
        <v>342</v>
      </c>
      <c r="J32" s="4"/>
      <c r="K32" s="277" t="s">
        <v>15</v>
      </c>
      <c r="L32" s="278"/>
      <c r="M32" s="255" t="s">
        <v>343</v>
      </c>
      <c r="N32" s="255"/>
      <c r="O32" s="255" t="s">
        <v>345</v>
      </c>
      <c r="P32" s="255"/>
      <c r="Q32" s="255" t="s">
        <v>346</v>
      </c>
      <c r="R32" s="276"/>
      <c r="S32" s="113"/>
    </row>
    <row r="33" spans="1:19" ht="15.75" customHeight="1">
      <c r="A33" s="279"/>
      <c r="B33" s="280"/>
      <c r="C33" s="256"/>
      <c r="D33" s="264" t="s">
        <v>2</v>
      </c>
      <c r="E33" s="266" t="s">
        <v>3</v>
      </c>
      <c r="F33" s="122"/>
      <c r="G33" s="268" t="s">
        <v>16</v>
      </c>
      <c r="H33" s="262"/>
      <c r="I33" s="273"/>
      <c r="J33" s="4"/>
      <c r="K33" s="279"/>
      <c r="L33" s="280"/>
      <c r="M33" s="256" t="s">
        <v>347</v>
      </c>
      <c r="N33" s="275" t="s">
        <v>344</v>
      </c>
      <c r="O33" s="256" t="s">
        <v>347</v>
      </c>
      <c r="P33" s="275" t="s">
        <v>344</v>
      </c>
      <c r="Q33" s="256" t="s">
        <v>347</v>
      </c>
      <c r="R33" s="283" t="s">
        <v>20</v>
      </c>
      <c r="S33" s="113"/>
    </row>
    <row r="34" spans="1:19" ht="15.75" customHeight="1">
      <c r="A34" s="281"/>
      <c r="B34" s="282"/>
      <c r="C34" s="256"/>
      <c r="D34" s="265"/>
      <c r="E34" s="267"/>
      <c r="F34" s="3" t="s">
        <v>4</v>
      </c>
      <c r="G34" s="269"/>
      <c r="H34" s="263"/>
      <c r="I34" s="274"/>
      <c r="J34" s="4"/>
      <c r="K34" s="281"/>
      <c r="L34" s="282"/>
      <c r="M34" s="256"/>
      <c r="N34" s="275"/>
      <c r="O34" s="256"/>
      <c r="P34" s="275"/>
      <c r="Q34" s="256"/>
      <c r="R34" s="284"/>
      <c r="S34" s="113"/>
    </row>
    <row r="35" spans="1:19" ht="15.75" customHeight="1">
      <c r="A35" s="1"/>
      <c r="B35" s="120"/>
      <c r="C35" s="4"/>
      <c r="D35" s="4"/>
      <c r="E35" s="1"/>
      <c r="F35" s="5"/>
      <c r="G35" s="1"/>
      <c r="H35" s="1"/>
      <c r="I35" s="1"/>
      <c r="J35" s="1"/>
      <c r="K35" s="1"/>
      <c r="L35" s="120"/>
      <c r="M35" s="4"/>
      <c r="N35" s="4"/>
      <c r="O35" s="119" t="s">
        <v>44</v>
      </c>
      <c r="P35" s="1"/>
      <c r="Q35" s="118" t="s">
        <v>44</v>
      </c>
      <c r="R35" s="1"/>
      <c r="S35" s="113"/>
    </row>
    <row r="36" spans="1:19" ht="15.75" customHeight="1">
      <c r="A36" s="270" t="s">
        <v>5</v>
      </c>
      <c r="B36" s="271"/>
      <c r="C36" s="215">
        <f>SUM(D36,E36,G36,H36:I36)</f>
        <v>539166</v>
      </c>
      <c r="D36" s="215">
        <f aca="true" t="shared" si="7" ref="D36:I36">SUM(D38,D40)</f>
        <v>170464</v>
      </c>
      <c r="E36" s="215">
        <f t="shared" si="7"/>
        <v>303346</v>
      </c>
      <c r="F36" s="215">
        <f t="shared" si="7"/>
        <v>269726</v>
      </c>
      <c r="G36" s="215">
        <f t="shared" si="7"/>
        <v>2278</v>
      </c>
      <c r="H36" s="215">
        <f t="shared" si="7"/>
        <v>37038</v>
      </c>
      <c r="I36" s="215">
        <f t="shared" si="7"/>
        <v>26040</v>
      </c>
      <c r="J36" s="1"/>
      <c r="K36" s="270" t="s">
        <v>5</v>
      </c>
      <c r="L36" s="271"/>
      <c r="M36" s="215">
        <f>SUM(M38,M40)</f>
        <v>489368</v>
      </c>
      <c r="N36" s="215" t="s">
        <v>274</v>
      </c>
      <c r="O36" s="215">
        <f>SUM(O38,O40)</f>
        <v>539166</v>
      </c>
      <c r="P36" s="215" t="s">
        <v>274</v>
      </c>
      <c r="Q36" s="215">
        <f>SUM(Q38,Q40)</f>
        <v>49798</v>
      </c>
      <c r="R36" s="219">
        <f>Q36/M36*100</f>
        <v>10.175982083013192</v>
      </c>
      <c r="S36" s="113"/>
    </row>
    <row r="37" spans="1:19" ht="15.75" customHeight="1">
      <c r="A37" s="117"/>
      <c r="B37" s="9"/>
      <c r="C37" s="67"/>
      <c r="D37" s="67"/>
      <c r="E37" s="70"/>
      <c r="F37" s="70"/>
      <c r="G37" s="70"/>
      <c r="H37" s="70"/>
      <c r="I37" s="70"/>
      <c r="J37" s="1"/>
      <c r="K37" s="117"/>
      <c r="L37" s="9"/>
      <c r="M37" s="67"/>
      <c r="N37" s="67"/>
      <c r="O37" s="70"/>
      <c r="P37" s="70"/>
      <c r="Q37" s="70"/>
      <c r="R37" s="70"/>
      <c r="S37" s="113"/>
    </row>
    <row r="38" spans="1:19" ht="15.75" customHeight="1">
      <c r="A38" s="257" t="s">
        <v>253</v>
      </c>
      <c r="B38" s="258"/>
      <c r="C38" s="107">
        <f>SUM(D38,E38,G38,H38:I38)</f>
        <v>3485</v>
      </c>
      <c r="D38" s="67">
        <v>45</v>
      </c>
      <c r="E38" s="70">
        <v>2705</v>
      </c>
      <c r="F38" s="70">
        <v>1556</v>
      </c>
      <c r="G38" s="70">
        <v>615</v>
      </c>
      <c r="H38" s="70">
        <v>63</v>
      </c>
      <c r="I38" s="70">
        <v>57</v>
      </c>
      <c r="J38" s="1"/>
      <c r="K38" s="257" t="s">
        <v>253</v>
      </c>
      <c r="L38" s="258"/>
      <c r="M38" s="107">
        <v>2614</v>
      </c>
      <c r="N38" s="70" t="s">
        <v>274</v>
      </c>
      <c r="O38" s="70">
        <v>3485</v>
      </c>
      <c r="P38" s="70" t="s">
        <v>274</v>
      </c>
      <c r="Q38" s="70">
        <f>O38-M38</f>
        <v>871</v>
      </c>
      <c r="R38" s="106">
        <f>Q38/M38*100</f>
        <v>33.32058148431523</v>
      </c>
      <c r="S38" s="113"/>
    </row>
    <row r="39" spans="1:19" ht="15.75" customHeight="1">
      <c r="A39" s="117"/>
      <c r="B39" s="9"/>
      <c r="C39" s="107"/>
      <c r="D39" s="67"/>
      <c r="E39" s="70"/>
      <c r="F39" s="70"/>
      <c r="G39" s="70"/>
      <c r="H39" s="70"/>
      <c r="I39" s="70"/>
      <c r="J39" s="1"/>
      <c r="K39" s="117"/>
      <c r="L39" s="9"/>
      <c r="M39" s="107"/>
      <c r="N39" s="67"/>
      <c r="O39" s="70"/>
      <c r="P39" s="70"/>
      <c r="Q39" s="70"/>
      <c r="R39" s="106"/>
      <c r="S39" s="113"/>
    </row>
    <row r="40" spans="1:18" ht="15.75" customHeight="1">
      <c r="A40" s="257" t="s">
        <v>254</v>
      </c>
      <c r="B40" s="258"/>
      <c r="C40" s="107">
        <f aca="true" t="shared" si="8" ref="C40:I40">SUM(C41:C51)</f>
        <v>535681</v>
      </c>
      <c r="D40" s="67">
        <f t="shared" si="8"/>
        <v>170419</v>
      </c>
      <c r="E40" s="67">
        <f t="shared" si="8"/>
        <v>300641</v>
      </c>
      <c r="F40" s="67">
        <f t="shared" si="8"/>
        <v>268170</v>
      </c>
      <c r="G40" s="67">
        <f t="shared" si="8"/>
        <v>1663</v>
      </c>
      <c r="H40" s="67">
        <f t="shared" si="8"/>
        <v>36975</v>
      </c>
      <c r="I40" s="67">
        <f t="shared" si="8"/>
        <v>25983</v>
      </c>
      <c r="J40" s="1"/>
      <c r="K40" s="257" t="s">
        <v>254</v>
      </c>
      <c r="L40" s="258"/>
      <c r="M40" s="107">
        <f>SUM(M41:M51)</f>
        <v>486754</v>
      </c>
      <c r="N40" s="123">
        <f>M40/M$40*100</f>
        <v>100</v>
      </c>
      <c r="O40" s="67">
        <f>SUM(O41:O51)</f>
        <v>535681</v>
      </c>
      <c r="P40" s="123">
        <f>O40/O$40*100</f>
        <v>100</v>
      </c>
      <c r="Q40" s="67">
        <f aca="true" t="shared" si="9" ref="Q40:Q45">O40-M40</f>
        <v>48927</v>
      </c>
      <c r="R40" s="220">
        <f aca="true" t="shared" si="10" ref="R40:R45">Q40/M40*100</f>
        <v>10.051689354376132</v>
      </c>
    </row>
    <row r="41" spans="1:18" ht="15.75" customHeight="1">
      <c r="A41" s="1"/>
      <c r="B41" s="32" t="s">
        <v>6</v>
      </c>
      <c r="C41" s="107">
        <f>SUM(D41,E41,G41,H41:I41)</f>
        <v>727</v>
      </c>
      <c r="D41" s="67">
        <v>103</v>
      </c>
      <c r="E41" s="70">
        <v>621</v>
      </c>
      <c r="F41" s="70">
        <v>621</v>
      </c>
      <c r="G41" s="70">
        <v>3</v>
      </c>
      <c r="H41" s="70">
        <v>0</v>
      </c>
      <c r="I41" s="70">
        <v>0</v>
      </c>
      <c r="J41" s="1"/>
      <c r="K41" s="1"/>
      <c r="L41" s="32" t="s">
        <v>6</v>
      </c>
      <c r="M41" s="107">
        <v>636</v>
      </c>
      <c r="N41" s="123">
        <f aca="true" t="shared" si="11" ref="N41:P45">M41/M$40*100</f>
        <v>0.1306614840350567</v>
      </c>
      <c r="O41" s="70">
        <v>727</v>
      </c>
      <c r="P41" s="123">
        <f t="shared" si="11"/>
        <v>0.1357150990981573</v>
      </c>
      <c r="Q41" s="70">
        <f t="shared" si="9"/>
        <v>91</v>
      </c>
      <c r="R41" s="106">
        <f t="shared" si="10"/>
        <v>14.30817610062893</v>
      </c>
    </row>
    <row r="42" spans="1:18" ht="15.75" customHeight="1">
      <c r="A42" s="1"/>
      <c r="B42" s="9" t="s">
        <v>7</v>
      </c>
      <c r="C42" s="107">
        <f>SUM(D42,E42,G42,H42:I42)</f>
        <v>54022</v>
      </c>
      <c r="D42" s="67">
        <v>22075</v>
      </c>
      <c r="E42" s="70">
        <v>31651</v>
      </c>
      <c r="F42" s="70">
        <v>31578</v>
      </c>
      <c r="G42" s="70">
        <v>8</v>
      </c>
      <c r="H42" s="70">
        <v>197</v>
      </c>
      <c r="I42" s="70">
        <v>91</v>
      </c>
      <c r="J42" s="1"/>
      <c r="K42" s="1"/>
      <c r="L42" s="9" t="s">
        <v>7</v>
      </c>
      <c r="M42" s="107">
        <v>49614</v>
      </c>
      <c r="N42" s="123">
        <f t="shared" si="11"/>
        <v>10.19282841024419</v>
      </c>
      <c r="O42" s="70">
        <v>54022</v>
      </c>
      <c r="P42" s="123">
        <f t="shared" si="11"/>
        <v>10.084733264760184</v>
      </c>
      <c r="Q42" s="70">
        <f t="shared" si="9"/>
        <v>4408</v>
      </c>
      <c r="R42" s="106">
        <f t="shared" si="10"/>
        <v>8.884589027290685</v>
      </c>
    </row>
    <row r="43" spans="1:18" ht="15.75" customHeight="1">
      <c r="A43" s="1"/>
      <c r="B43" s="9" t="s">
        <v>8</v>
      </c>
      <c r="C43" s="107">
        <f>SUM(D43,E43,G43,H43:I43)</f>
        <v>142621</v>
      </c>
      <c r="D43" s="67">
        <v>46501</v>
      </c>
      <c r="E43" s="70">
        <v>95517</v>
      </c>
      <c r="F43" s="70">
        <v>93492</v>
      </c>
      <c r="G43" s="70">
        <v>91</v>
      </c>
      <c r="H43" s="70">
        <v>0</v>
      </c>
      <c r="I43" s="70">
        <v>512</v>
      </c>
      <c r="J43" s="1"/>
      <c r="K43" s="1"/>
      <c r="L43" s="9" t="s">
        <v>8</v>
      </c>
      <c r="M43" s="107">
        <v>132974</v>
      </c>
      <c r="N43" s="123">
        <f t="shared" si="11"/>
        <v>27.318522292574894</v>
      </c>
      <c r="O43" s="70">
        <v>142621</v>
      </c>
      <c r="P43" s="123">
        <f t="shared" si="11"/>
        <v>26.62424091950247</v>
      </c>
      <c r="Q43" s="70">
        <f t="shared" si="9"/>
        <v>9647</v>
      </c>
      <c r="R43" s="106">
        <f t="shared" si="10"/>
        <v>7.254801690556048</v>
      </c>
    </row>
    <row r="44" spans="1:18" ht="15.75" customHeight="1">
      <c r="A44" s="1"/>
      <c r="B44" s="9" t="s">
        <v>267</v>
      </c>
      <c r="C44" s="107">
        <f>SUM(D44,E44,G44,H44:I44)</f>
        <v>144836</v>
      </c>
      <c r="D44" s="67">
        <v>65995</v>
      </c>
      <c r="E44" s="70">
        <v>78087</v>
      </c>
      <c r="F44" s="70">
        <v>76414</v>
      </c>
      <c r="G44" s="70">
        <v>206</v>
      </c>
      <c r="H44" s="70">
        <v>261</v>
      </c>
      <c r="I44" s="70">
        <v>287</v>
      </c>
      <c r="J44" s="1"/>
      <c r="K44" s="1"/>
      <c r="L44" s="9" t="s">
        <v>267</v>
      </c>
      <c r="M44" s="107">
        <v>129306</v>
      </c>
      <c r="N44" s="123">
        <f t="shared" si="11"/>
        <v>26.56495889093875</v>
      </c>
      <c r="O44" s="70">
        <v>144836</v>
      </c>
      <c r="P44" s="123">
        <f t="shared" si="11"/>
        <v>27.037733277827662</v>
      </c>
      <c r="Q44" s="70">
        <f t="shared" si="9"/>
        <v>15530</v>
      </c>
      <c r="R44" s="106">
        <f t="shared" si="10"/>
        <v>12.010270211745782</v>
      </c>
    </row>
    <row r="45" spans="1:18" ht="15.75" customHeight="1">
      <c r="A45" s="1"/>
      <c r="B45" s="9" t="s">
        <v>11</v>
      </c>
      <c r="C45" s="107">
        <f>SUM(D45,E45,G45,H45:I45)</f>
        <v>17632</v>
      </c>
      <c r="D45" s="67">
        <v>366</v>
      </c>
      <c r="E45" s="70">
        <v>16837</v>
      </c>
      <c r="F45" s="67">
        <v>12940</v>
      </c>
      <c r="G45" s="67">
        <v>1</v>
      </c>
      <c r="H45" s="67">
        <v>0</v>
      </c>
      <c r="I45" s="67">
        <v>428</v>
      </c>
      <c r="J45" s="1"/>
      <c r="K45" s="1"/>
      <c r="L45" s="9" t="s">
        <v>11</v>
      </c>
      <c r="M45" s="107">
        <v>16648</v>
      </c>
      <c r="N45" s="123">
        <f t="shared" si="11"/>
        <v>3.4202081544270824</v>
      </c>
      <c r="O45" s="70">
        <v>17632</v>
      </c>
      <c r="P45" s="123">
        <f t="shared" si="11"/>
        <v>3.291511179227936</v>
      </c>
      <c r="Q45" s="67">
        <f t="shared" si="9"/>
        <v>984</v>
      </c>
      <c r="R45" s="220">
        <f t="shared" si="10"/>
        <v>5.910619894281596</v>
      </c>
    </row>
    <row r="46" spans="1:18" ht="15.75" customHeight="1">
      <c r="A46" s="1"/>
      <c r="B46" s="9"/>
      <c r="C46" s="107"/>
      <c r="D46" s="67"/>
      <c r="E46" s="70"/>
      <c r="F46" s="67"/>
      <c r="G46" s="67"/>
      <c r="H46" s="67"/>
      <c r="I46" s="67"/>
      <c r="J46" s="1"/>
      <c r="K46" s="1"/>
      <c r="L46" s="9"/>
      <c r="M46" s="107"/>
      <c r="N46" s="123"/>
      <c r="O46" s="70"/>
      <c r="P46" s="123"/>
      <c r="Q46" s="67"/>
      <c r="R46" s="220"/>
    </row>
    <row r="47" spans="1:18" ht="15.75" customHeight="1">
      <c r="A47" s="1"/>
      <c r="B47" s="9" t="s">
        <v>12</v>
      </c>
      <c r="C47" s="107">
        <f>SUM(D47,E47,G47,H47:I47)</f>
        <v>4531</v>
      </c>
      <c r="D47" s="67">
        <v>2127</v>
      </c>
      <c r="E47" s="70">
        <v>2374</v>
      </c>
      <c r="F47" s="67">
        <v>2198</v>
      </c>
      <c r="G47" s="67">
        <v>10</v>
      </c>
      <c r="H47" s="67">
        <v>20</v>
      </c>
      <c r="I47" s="67">
        <v>0</v>
      </c>
      <c r="J47" s="1"/>
      <c r="K47" s="1"/>
      <c r="L47" s="9" t="s">
        <v>12</v>
      </c>
      <c r="M47" s="107">
        <v>3527</v>
      </c>
      <c r="N47" s="123">
        <f aca="true" t="shared" si="12" ref="N47:P51">M47/M$40*100</f>
        <v>0.7245959971566746</v>
      </c>
      <c r="O47" s="70">
        <v>4531</v>
      </c>
      <c r="P47" s="123">
        <f t="shared" si="12"/>
        <v>0.845839221476961</v>
      </c>
      <c r="Q47" s="67">
        <f>O47-M47</f>
        <v>1004</v>
      </c>
      <c r="R47" s="220">
        <f>Q47/M47*100</f>
        <v>28.46611851431812</v>
      </c>
    </row>
    <row r="48" spans="1:18" ht="15.75" customHeight="1">
      <c r="A48" s="1"/>
      <c r="B48" s="9" t="s">
        <v>10</v>
      </c>
      <c r="C48" s="107">
        <f>SUM(D48,E48,G48,H48:I48)</f>
        <v>33151</v>
      </c>
      <c r="D48" s="67">
        <v>1776</v>
      </c>
      <c r="E48" s="70">
        <v>18134</v>
      </c>
      <c r="F48" s="67">
        <v>17959</v>
      </c>
      <c r="G48" s="67">
        <v>86</v>
      </c>
      <c r="H48" s="67">
        <v>78</v>
      </c>
      <c r="I48" s="67">
        <v>13077</v>
      </c>
      <c r="J48" s="1"/>
      <c r="K48" s="1"/>
      <c r="L48" s="9" t="s">
        <v>10</v>
      </c>
      <c r="M48" s="107">
        <v>31846</v>
      </c>
      <c r="N48" s="123">
        <f t="shared" si="12"/>
        <v>6.5425245606610325</v>
      </c>
      <c r="O48" s="70">
        <v>33151</v>
      </c>
      <c r="P48" s="123">
        <f t="shared" si="12"/>
        <v>6.188571183222851</v>
      </c>
      <c r="Q48" s="67">
        <f>O48-M48</f>
        <v>1305</v>
      </c>
      <c r="R48" s="220">
        <f>Q48/M48*100</f>
        <v>4.097845883313446</v>
      </c>
    </row>
    <row r="49" spans="1:18" ht="15.75" customHeight="1">
      <c r="A49" s="1"/>
      <c r="B49" s="104" t="s">
        <v>268</v>
      </c>
      <c r="C49" s="107">
        <f>SUM(D49,E49,G49,H49:I49)</f>
        <v>2624</v>
      </c>
      <c r="D49" s="67">
        <v>0</v>
      </c>
      <c r="E49" s="70">
        <v>1503</v>
      </c>
      <c r="F49" s="67">
        <v>1503</v>
      </c>
      <c r="G49" s="67">
        <v>6</v>
      </c>
      <c r="H49" s="67">
        <v>1115</v>
      </c>
      <c r="I49" s="67">
        <v>0</v>
      </c>
      <c r="J49" s="1"/>
      <c r="K49" s="1"/>
      <c r="L49" s="104" t="s">
        <v>268</v>
      </c>
      <c r="M49" s="107">
        <v>2554</v>
      </c>
      <c r="N49" s="123">
        <f t="shared" si="12"/>
        <v>0.5247003619898347</v>
      </c>
      <c r="O49" s="70">
        <v>2624</v>
      </c>
      <c r="P49" s="123">
        <f t="shared" si="12"/>
        <v>0.48984376895951137</v>
      </c>
      <c r="Q49" s="221">
        <f>O49-M49</f>
        <v>70</v>
      </c>
      <c r="R49" s="222">
        <f>Q49/M49*100</f>
        <v>2.74079874706343</v>
      </c>
    </row>
    <row r="50" spans="1:18" ht="15.75" customHeight="1">
      <c r="A50" s="1"/>
      <c r="B50" s="9" t="s">
        <v>13</v>
      </c>
      <c r="C50" s="107">
        <f>SUM(D50,E50,G50,H50:I50)</f>
        <v>117714</v>
      </c>
      <c r="D50" s="67">
        <v>31476</v>
      </c>
      <c r="E50" s="70">
        <v>55917</v>
      </c>
      <c r="F50" s="67">
        <v>31465</v>
      </c>
      <c r="G50" s="67">
        <v>1252</v>
      </c>
      <c r="H50" s="67">
        <v>24019</v>
      </c>
      <c r="I50" s="67">
        <v>5050</v>
      </c>
      <c r="J50" s="1"/>
      <c r="K50" s="1"/>
      <c r="L50" s="9" t="s">
        <v>13</v>
      </c>
      <c r="M50" s="107">
        <v>102791</v>
      </c>
      <c r="N50" s="123">
        <f t="shared" si="12"/>
        <v>21.11764875070364</v>
      </c>
      <c r="O50" s="70">
        <v>117714</v>
      </c>
      <c r="P50" s="123">
        <f t="shared" si="12"/>
        <v>21.97464535796491</v>
      </c>
      <c r="Q50" s="67">
        <f>O50-M50</f>
        <v>14923</v>
      </c>
      <c r="R50" s="220">
        <f>Q50/M50*100</f>
        <v>14.517807979297798</v>
      </c>
    </row>
    <row r="51" spans="1:18" ht="15.75" customHeight="1">
      <c r="A51" s="116"/>
      <c r="B51" s="102" t="s">
        <v>256</v>
      </c>
      <c r="C51" s="71">
        <f>SUM(D51,E51,G51,H51:I51)</f>
        <v>17823</v>
      </c>
      <c r="D51" s="68">
        <v>0</v>
      </c>
      <c r="E51" s="68">
        <v>0</v>
      </c>
      <c r="F51" s="68">
        <v>0</v>
      </c>
      <c r="G51" s="68">
        <v>0</v>
      </c>
      <c r="H51" s="68">
        <v>11285</v>
      </c>
      <c r="I51" s="68">
        <v>6538</v>
      </c>
      <c r="J51" s="1"/>
      <c r="K51" s="116"/>
      <c r="L51" s="102" t="s">
        <v>256</v>
      </c>
      <c r="M51" s="71">
        <v>16858</v>
      </c>
      <c r="N51" s="217">
        <f t="shared" si="12"/>
        <v>3.4633510972688466</v>
      </c>
      <c r="O51" s="68">
        <v>17823</v>
      </c>
      <c r="P51" s="217">
        <f t="shared" si="12"/>
        <v>3.327166727959364</v>
      </c>
      <c r="Q51" s="68">
        <f>O51-M51</f>
        <v>965</v>
      </c>
      <c r="R51" s="223">
        <f>Q51/M51*100</f>
        <v>5.724285205836992</v>
      </c>
    </row>
    <row r="52" spans="1:18" ht="15.75" customHeight="1">
      <c r="A52" s="4" t="s">
        <v>17</v>
      </c>
      <c r="B52" s="1"/>
      <c r="C52" s="1"/>
      <c r="D52" s="1"/>
      <c r="E52" s="1"/>
      <c r="F52" s="4"/>
      <c r="G52" s="6"/>
      <c r="H52" s="7"/>
      <c r="I52" s="8"/>
      <c r="J52" s="1"/>
      <c r="K52" s="4" t="s">
        <v>17</v>
      </c>
      <c r="L52" s="1"/>
      <c r="M52" s="1"/>
      <c r="N52" s="1"/>
      <c r="O52" s="1"/>
      <c r="P52" s="1"/>
      <c r="Q52" s="1"/>
      <c r="R52" s="1"/>
    </row>
  </sheetData>
  <sheetProtection/>
  <mergeCells count="53">
    <mergeCell ref="K38:L38"/>
    <mergeCell ref="K40:L40"/>
    <mergeCell ref="L30:R30"/>
    <mergeCell ref="M33:M34"/>
    <mergeCell ref="N33:N34"/>
    <mergeCell ref="O33:O34"/>
    <mergeCell ref="Q33:Q34"/>
    <mergeCell ref="R33:R34"/>
    <mergeCell ref="P33:P34"/>
    <mergeCell ref="M32:N32"/>
    <mergeCell ref="A38:B38"/>
    <mergeCell ref="A40:B40"/>
    <mergeCell ref="B30:I30"/>
    <mergeCell ref="D33:D34"/>
    <mergeCell ref="E33:E34"/>
    <mergeCell ref="G33:G34"/>
    <mergeCell ref="C32:C34"/>
    <mergeCell ref="D32:G32"/>
    <mergeCell ref="A32:B34"/>
    <mergeCell ref="H32:H34"/>
    <mergeCell ref="A15:B15"/>
    <mergeCell ref="A36:B36"/>
    <mergeCell ref="Q8:Q9"/>
    <mergeCell ref="R8:R9"/>
    <mergeCell ref="I32:I34"/>
    <mergeCell ref="K32:L34"/>
    <mergeCell ref="K7:L9"/>
    <mergeCell ref="K11:L11"/>
    <mergeCell ref="K36:L36"/>
    <mergeCell ref="Q32:R32"/>
    <mergeCell ref="B3:I3"/>
    <mergeCell ref="B5:I5"/>
    <mergeCell ref="L5:R5"/>
    <mergeCell ref="Q7:R7"/>
    <mergeCell ref="A7:B9"/>
    <mergeCell ref="M7:N7"/>
    <mergeCell ref="A11:B11"/>
    <mergeCell ref="A13:B13"/>
    <mergeCell ref="O7:P7"/>
    <mergeCell ref="I7:I9"/>
    <mergeCell ref="P8:P9"/>
    <mergeCell ref="N8:N9"/>
    <mergeCell ref="O8:O9"/>
    <mergeCell ref="O32:P32"/>
    <mergeCell ref="M8:M9"/>
    <mergeCell ref="K13:L13"/>
    <mergeCell ref="K15:L15"/>
    <mergeCell ref="C7:C9"/>
    <mergeCell ref="D7:G7"/>
    <mergeCell ref="H7:H9"/>
    <mergeCell ref="D8:D9"/>
    <mergeCell ref="E8:E9"/>
    <mergeCell ref="G8:G9"/>
  </mergeCells>
  <printOptions horizontalCentered="1"/>
  <pageMargins left="0.5905511811023623" right="0.5905511811023623" top="0.5905511811023623" bottom="0.3937007874015748" header="0" footer="0"/>
  <pageSetup fitToHeight="1" fitToWidth="1" horizontalDpi="600" verticalDpi="600" orientation="landscape" paperSize="8" scale="89" r:id="rId1"/>
</worksheet>
</file>

<file path=xl/worksheets/sheet10.xml><?xml version="1.0" encoding="utf-8"?>
<worksheet xmlns="http://schemas.openxmlformats.org/spreadsheetml/2006/main" xmlns:r="http://schemas.openxmlformats.org/officeDocument/2006/relationships">
  <sheetPr>
    <pageSetUpPr fitToPage="1"/>
  </sheetPr>
  <dimension ref="A1:AJ72"/>
  <sheetViews>
    <sheetView tabSelected="1" zoomScaleSheetLayoutView="75" zoomScalePageLayoutView="0" workbookViewId="0" topLeftCell="A1">
      <selection activeCell="B3" sqref="B3:I3"/>
    </sheetView>
  </sheetViews>
  <sheetFormatPr defaultColWidth="9.00390625" defaultRowHeight="13.5"/>
  <cols>
    <col min="1" max="1" width="4.875" style="55" customWidth="1"/>
    <col min="2" max="2" width="24.00390625" style="55" customWidth="1"/>
    <col min="3" max="3" width="13.00390625" style="55" customWidth="1"/>
    <col min="4" max="4" width="11.50390625" style="55" customWidth="1"/>
    <col min="5" max="5" width="13.125" style="55" customWidth="1"/>
    <col min="6" max="6" width="11.625" style="55" customWidth="1"/>
    <col min="7" max="7" width="20.50390625" style="55" customWidth="1"/>
    <col min="8" max="8" width="18.625" style="55" customWidth="1"/>
    <col min="9" max="9" width="12.375" style="55" customWidth="1"/>
    <col min="10" max="10" width="4.125" style="55" customWidth="1"/>
    <col min="11" max="11" width="5.875" style="55" customWidth="1"/>
    <col min="12" max="12" width="9.875" style="55" customWidth="1"/>
    <col min="13" max="13" width="16.125" style="55" bestFit="1" customWidth="1"/>
    <col min="14" max="14" width="11.25390625" style="55" customWidth="1"/>
    <col min="15" max="15" width="10.875" style="55" customWidth="1"/>
    <col min="16" max="16" width="10.75390625" style="55" customWidth="1"/>
    <col min="17" max="17" width="17.625" style="55" customWidth="1"/>
    <col min="18" max="18" width="16.125" style="55" customWidth="1"/>
    <col min="19" max="19" width="18.625" style="55" customWidth="1"/>
    <col min="20" max="20" width="10.75390625" style="55" customWidth="1"/>
    <col min="21" max="16384" width="9.00390625" style="55" customWidth="1"/>
  </cols>
  <sheetData>
    <row r="1" spans="1:20" ht="15" customHeight="1">
      <c r="A1" s="175" t="s">
        <v>211</v>
      </c>
      <c r="T1" s="17" t="s">
        <v>212</v>
      </c>
    </row>
    <row r="2" ht="15" customHeight="1"/>
    <row r="3" spans="1:21" ht="15" customHeight="1">
      <c r="A3" s="442" t="s">
        <v>329</v>
      </c>
      <c r="B3" s="399"/>
      <c r="C3" s="399"/>
      <c r="D3" s="399"/>
      <c r="E3" s="399"/>
      <c r="F3" s="399"/>
      <c r="G3" s="399"/>
      <c r="H3" s="399"/>
      <c r="I3" s="399"/>
      <c r="J3" s="399"/>
      <c r="K3" s="399"/>
      <c r="L3" s="399"/>
      <c r="M3" s="399"/>
      <c r="N3" s="399"/>
      <c r="O3" s="399"/>
      <c r="P3" s="399"/>
      <c r="Q3" s="399"/>
      <c r="R3" s="399"/>
      <c r="S3" s="399"/>
      <c r="T3" s="399"/>
      <c r="U3" s="56"/>
    </row>
    <row r="4" spans="1:21" ht="15" customHeight="1" thickBot="1">
      <c r="A4" s="57"/>
      <c r="B4" s="57"/>
      <c r="C4" s="57"/>
      <c r="D4" s="57"/>
      <c r="E4" s="57"/>
      <c r="F4" s="57"/>
      <c r="G4" s="57"/>
      <c r="H4" s="57"/>
      <c r="I4" s="57"/>
      <c r="J4" s="57"/>
      <c r="K4" s="57"/>
      <c r="L4" s="57"/>
      <c r="M4" s="57"/>
      <c r="N4" s="57"/>
      <c r="O4" s="57"/>
      <c r="P4" s="57"/>
      <c r="Q4" s="57"/>
      <c r="R4" s="57"/>
      <c r="S4" s="57"/>
      <c r="T4" s="58" t="s">
        <v>150</v>
      </c>
      <c r="U4" s="56"/>
    </row>
    <row r="5" spans="1:21" ht="15" customHeight="1">
      <c r="A5" s="464" t="s">
        <v>227</v>
      </c>
      <c r="B5" s="465"/>
      <c r="C5" s="439" t="s">
        <v>187</v>
      </c>
      <c r="D5" s="56"/>
      <c r="E5" s="59"/>
      <c r="F5" s="59"/>
      <c r="G5" s="59"/>
      <c r="H5" s="59"/>
      <c r="I5" s="457" t="s">
        <v>230</v>
      </c>
      <c r="J5" s="466" t="s">
        <v>188</v>
      </c>
      <c r="K5" s="465"/>
      <c r="L5" s="457" t="s">
        <v>189</v>
      </c>
      <c r="M5" s="446" t="s">
        <v>190</v>
      </c>
      <c r="N5" s="60"/>
      <c r="O5" s="457" t="s">
        <v>214</v>
      </c>
      <c r="P5" s="457" t="s">
        <v>191</v>
      </c>
      <c r="Q5" s="457" t="s">
        <v>192</v>
      </c>
      <c r="R5" s="457" t="s">
        <v>213</v>
      </c>
      <c r="S5" s="457" t="s">
        <v>231</v>
      </c>
      <c r="T5" s="447" t="s">
        <v>193</v>
      </c>
      <c r="U5" s="56"/>
    </row>
    <row r="6" spans="1:21" ht="15" customHeight="1">
      <c r="A6" s="438"/>
      <c r="B6" s="439"/>
      <c r="C6" s="439"/>
      <c r="D6" s="475" t="s">
        <v>194</v>
      </c>
      <c r="E6" s="438" t="s">
        <v>228</v>
      </c>
      <c r="F6" s="473" t="s">
        <v>195</v>
      </c>
      <c r="G6" s="438" t="s">
        <v>335</v>
      </c>
      <c r="H6" s="474" t="s">
        <v>229</v>
      </c>
      <c r="I6" s="473"/>
      <c r="J6" s="446"/>
      <c r="K6" s="439"/>
      <c r="L6" s="473"/>
      <c r="M6" s="446"/>
      <c r="N6" s="476" t="s">
        <v>334</v>
      </c>
      <c r="O6" s="473"/>
      <c r="P6" s="473"/>
      <c r="Q6" s="473"/>
      <c r="R6" s="473"/>
      <c r="S6" s="473"/>
      <c r="T6" s="474"/>
      <c r="U6" s="56"/>
    </row>
    <row r="7" spans="1:21" ht="15" customHeight="1">
      <c r="A7" s="440"/>
      <c r="B7" s="441"/>
      <c r="C7" s="441"/>
      <c r="D7" s="457"/>
      <c r="E7" s="440"/>
      <c r="F7" s="473"/>
      <c r="G7" s="440"/>
      <c r="H7" s="474"/>
      <c r="I7" s="473"/>
      <c r="J7" s="447"/>
      <c r="K7" s="441"/>
      <c r="L7" s="473"/>
      <c r="M7" s="447"/>
      <c r="N7" s="447"/>
      <c r="O7" s="473"/>
      <c r="P7" s="473"/>
      <c r="Q7" s="473"/>
      <c r="R7" s="473"/>
      <c r="S7" s="473"/>
      <c r="T7" s="474"/>
      <c r="U7" s="56"/>
    </row>
    <row r="8" spans="1:21" s="34" customFormat="1" ht="15" customHeight="1">
      <c r="A8" s="431" t="s">
        <v>355</v>
      </c>
      <c r="B8" s="209" t="s">
        <v>161</v>
      </c>
      <c r="C8" s="43">
        <f>SUM(C10:C17)</f>
        <v>5987235</v>
      </c>
      <c r="D8" s="43">
        <f>SUM(D10:D17)</f>
        <v>4827294</v>
      </c>
      <c r="E8" s="43">
        <v>331493</v>
      </c>
      <c r="F8" s="43">
        <v>2912259</v>
      </c>
      <c r="G8" s="43">
        <v>1917039</v>
      </c>
      <c r="H8" s="43">
        <v>333464</v>
      </c>
      <c r="I8" s="43">
        <f>SUM(I10:I17)</f>
        <v>1015812</v>
      </c>
      <c r="J8" s="402">
        <v>144129</v>
      </c>
      <c r="K8" s="402"/>
      <c r="L8" s="43">
        <f>SUM(L10:L17)</f>
        <v>95629</v>
      </c>
      <c r="M8" s="43">
        <f>SUM(M10:M17)</f>
        <v>138596</v>
      </c>
      <c r="N8" s="43">
        <v>115178</v>
      </c>
      <c r="O8" s="43">
        <v>101162</v>
      </c>
      <c r="P8" s="43">
        <v>28713</v>
      </c>
      <c r="Q8" s="43">
        <f>SUM(Q10:Q17)</f>
        <v>36660</v>
      </c>
      <c r="R8" s="43">
        <f>SUM(R10:R17)</f>
        <v>93215</v>
      </c>
      <c r="S8" s="43">
        <v>57528</v>
      </c>
      <c r="T8" s="43">
        <f>SUM(T10:T17)</f>
        <v>35687</v>
      </c>
      <c r="U8" s="40"/>
    </row>
    <row r="9" spans="1:21" s="34" customFormat="1" ht="15" customHeight="1">
      <c r="A9" s="431"/>
      <c r="B9" s="209"/>
      <c r="C9" s="43"/>
      <c r="D9" s="43"/>
      <c r="E9" s="43"/>
      <c r="F9" s="43"/>
      <c r="G9" s="43"/>
      <c r="H9" s="43"/>
      <c r="I9" s="43"/>
      <c r="J9" s="249"/>
      <c r="K9" s="249"/>
      <c r="L9" s="43"/>
      <c r="M9" s="43"/>
      <c r="N9" s="43"/>
      <c r="O9" s="43"/>
      <c r="P9" s="43"/>
      <c r="Q9" s="43"/>
      <c r="R9" s="43"/>
      <c r="S9" s="43"/>
      <c r="T9" s="43"/>
      <c r="U9" s="40"/>
    </row>
    <row r="10" spans="1:21" s="34" customFormat="1" ht="15" customHeight="1">
      <c r="A10" s="431"/>
      <c r="B10" s="28" t="s">
        <v>162</v>
      </c>
      <c r="C10" s="34">
        <v>39743</v>
      </c>
      <c r="D10" s="40">
        <v>30537</v>
      </c>
      <c r="E10" s="34">
        <v>1776</v>
      </c>
      <c r="F10" s="34">
        <v>10857</v>
      </c>
      <c r="G10" s="34">
        <v>19064</v>
      </c>
      <c r="H10" s="34">
        <v>1160</v>
      </c>
      <c r="I10" s="34">
        <v>10252</v>
      </c>
      <c r="J10" s="472">
        <f>+-1045</f>
        <v>-1045</v>
      </c>
      <c r="K10" s="472"/>
      <c r="L10" s="34">
        <v>1915</v>
      </c>
      <c r="M10" s="34">
        <v>2236</v>
      </c>
      <c r="N10" s="34">
        <v>2116</v>
      </c>
      <c r="O10" s="95">
        <f>+-1366</f>
        <v>-1366</v>
      </c>
      <c r="P10" s="34">
        <v>77</v>
      </c>
      <c r="Q10" s="34">
        <v>199</v>
      </c>
      <c r="R10" s="95">
        <f>+-1488</f>
        <v>-1488</v>
      </c>
      <c r="S10" s="34">
        <v>1678</v>
      </c>
      <c r="T10" s="95">
        <f>+-3166</f>
        <v>-3166</v>
      </c>
      <c r="U10" s="40"/>
    </row>
    <row r="11" spans="1:21" s="34" customFormat="1" ht="15" customHeight="1">
      <c r="A11" s="431"/>
      <c r="B11" s="28" t="s">
        <v>163</v>
      </c>
      <c r="C11" s="34">
        <v>23250</v>
      </c>
      <c r="D11" s="40">
        <v>15320</v>
      </c>
      <c r="E11" s="34">
        <v>622</v>
      </c>
      <c r="F11" s="34">
        <v>3146</v>
      </c>
      <c r="G11" s="34">
        <v>12192</v>
      </c>
      <c r="H11" s="34">
        <v>640</v>
      </c>
      <c r="I11" s="34">
        <v>6517</v>
      </c>
      <c r="J11" s="397">
        <v>1414</v>
      </c>
      <c r="K11" s="397"/>
      <c r="L11" s="34">
        <v>1018</v>
      </c>
      <c r="M11" s="34">
        <v>1340</v>
      </c>
      <c r="N11" s="34">
        <v>814</v>
      </c>
      <c r="O11" s="34">
        <v>1091</v>
      </c>
      <c r="P11" s="34">
        <v>329</v>
      </c>
      <c r="Q11" s="34">
        <v>717</v>
      </c>
      <c r="R11" s="34">
        <v>703</v>
      </c>
      <c r="S11" s="34">
        <v>503</v>
      </c>
      <c r="T11" s="34">
        <v>200</v>
      </c>
      <c r="U11" s="40"/>
    </row>
    <row r="12" spans="1:20" s="34" customFormat="1" ht="15" customHeight="1">
      <c r="A12" s="431"/>
      <c r="B12" s="28" t="s">
        <v>164</v>
      </c>
      <c r="C12" s="34">
        <v>653800</v>
      </c>
      <c r="D12" s="40">
        <v>550167</v>
      </c>
      <c r="E12" s="34">
        <v>46701</v>
      </c>
      <c r="F12" s="34">
        <v>43968</v>
      </c>
      <c r="G12" s="34">
        <v>504158</v>
      </c>
      <c r="H12" s="34">
        <v>44661</v>
      </c>
      <c r="I12" s="34">
        <v>90831</v>
      </c>
      <c r="J12" s="397">
        <v>12802</v>
      </c>
      <c r="K12" s="397"/>
      <c r="L12" s="34">
        <v>10805</v>
      </c>
      <c r="M12" s="34">
        <v>14383</v>
      </c>
      <c r="N12" s="34">
        <v>12359</v>
      </c>
      <c r="O12" s="34">
        <v>9224</v>
      </c>
      <c r="P12" s="34">
        <v>1790</v>
      </c>
      <c r="Q12" s="34">
        <v>2152</v>
      </c>
      <c r="R12" s="34">
        <v>8862</v>
      </c>
      <c r="S12" s="34">
        <v>4955</v>
      </c>
      <c r="T12" s="34">
        <v>3906</v>
      </c>
    </row>
    <row r="13" spans="1:20" s="34" customFormat="1" ht="15" customHeight="1">
      <c r="A13" s="431"/>
      <c r="B13" s="28" t="s">
        <v>165</v>
      </c>
      <c r="C13" s="34">
        <v>1698351</v>
      </c>
      <c r="D13" s="40">
        <v>1394725</v>
      </c>
      <c r="E13" s="34">
        <v>71212</v>
      </c>
      <c r="F13" s="34">
        <v>165921</v>
      </c>
      <c r="G13" s="34">
        <v>1234035</v>
      </c>
      <c r="H13" s="34">
        <v>76443</v>
      </c>
      <c r="I13" s="34">
        <v>240053</v>
      </c>
      <c r="J13" s="397">
        <v>63752</v>
      </c>
      <c r="K13" s="397"/>
      <c r="L13" s="34">
        <v>36102</v>
      </c>
      <c r="M13" s="34">
        <v>51920</v>
      </c>
      <c r="N13" s="34">
        <v>41228</v>
      </c>
      <c r="O13" s="34">
        <v>47754</v>
      </c>
      <c r="P13" s="34">
        <v>12691</v>
      </c>
      <c r="Q13" s="34">
        <v>16252</v>
      </c>
      <c r="R13" s="34">
        <v>44192</v>
      </c>
      <c r="S13" s="34">
        <v>23103</v>
      </c>
      <c r="T13" s="34">
        <v>21089</v>
      </c>
    </row>
    <row r="14" spans="1:20" s="34" customFormat="1" ht="15" customHeight="1">
      <c r="A14" s="431"/>
      <c r="B14" s="28" t="s">
        <v>166</v>
      </c>
      <c r="C14" s="34">
        <v>808</v>
      </c>
      <c r="D14" s="40">
        <v>458</v>
      </c>
      <c r="E14" s="35" t="s">
        <v>332</v>
      </c>
      <c r="F14" s="35">
        <v>61</v>
      </c>
      <c r="G14" s="34">
        <v>399</v>
      </c>
      <c r="H14" s="34">
        <v>2</v>
      </c>
      <c r="I14" s="34">
        <v>205</v>
      </c>
      <c r="J14" s="397">
        <v>144</v>
      </c>
      <c r="K14" s="397"/>
      <c r="L14" s="34">
        <v>12</v>
      </c>
      <c r="M14" s="34">
        <v>11</v>
      </c>
      <c r="N14" s="34">
        <v>11</v>
      </c>
      <c r="O14" s="34">
        <v>146</v>
      </c>
      <c r="P14" s="35">
        <v>1</v>
      </c>
      <c r="Q14" s="35" t="s">
        <v>332</v>
      </c>
      <c r="R14" s="34">
        <v>146</v>
      </c>
      <c r="S14" s="34">
        <v>87</v>
      </c>
      <c r="T14" s="34">
        <v>59</v>
      </c>
    </row>
    <row r="15" spans="1:20" s="34" customFormat="1" ht="15" customHeight="1">
      <c r="A15" s="431"/>
      <c r="B15" s="28" t="s">
        <v>167</v>
      </c>
      <c r="C15" s="34">
        <v>124791</v>
      </c>
      <c r="D15" s="40">
        <v>68026</v>
      </c>
      <c r="E15" s="34">
        <v>141</v>
      </c>
      <c r="F15" s="34">
        <v>949</v>
      </c>
      <c r="G15" s="34">
        <v>67071</v>
      </c>
      <c r="H15" s="34">
        <v>135</v>
      </c>
      <c r="I15" s="34">
        <v>53834</v>
      </c>
      <c r="J15" s="397">
        <v>2932</v>
      </c>
      <c r="K15" s="397"/>
      <c r="L15" s="34">
        <v>2429</v>
      </c>
      <c r="M15" s="34">
        <v>2993</v>
      </c>
      <c r="N15" s="34">
        <v>2267</v>
      </c>
      <c r="O15" s="34">
        <v>2369</v>
      </c>
      <c r="P15" s="34">
        <v>1160</v>
      </c>
      <c r="Q15" s="34">
        <v>748</v>
      </c>
      <c r="R15" s="34">
        <v>2780</v>
      </c>
      <c r="S15" s="34">
        <v>2049</v>
      </c>
      <c r="T15" s="34">
        <v>731</v>
      </c>
    </row>
    <row r="16" spans="1:20" s="34" customFormat="1" ht="15" customHeight="1">
      <c r="A16" s="431"/>
      <c r="B16" s="28" t="s">
        <v>266</v>
      </c>
      <c r="C16" s="34">
        <v>3086962</v>
      </c>
      <c r="D16" s="40">
        <v>2637626</v>
      </c>
      <c r="E16" s="34">
        <v>206056</v>
      </c>
      <c r="F16" s="34">
        <v>2607663</v>
      </c>
      <c r="G16" s="34">
        <v>28613</v>
      </c>
      <c r="H16" s="34">
        <v>204706</v>
      </c>
      <c r="I16" s="34">
        <v>402751</v>
      </c>
      <c r="J16" s="397">
        <v>46584</v>
      </c>
      <c r="K16" s="397"/>
      <c r="L16" s="34">
        <v>34167</v>
      </c>
      <c r="M16" s="34">
        <v>45393</v>
      </c>
      <c r="N16" s="34">
        <v>37396</v>
      </c>
      <c r="O16" s="34">
        <v>35358</v>
      </c>
      <c r="P16" s="34">
        <v>10058</v>
      </c>
      <c r="Q16" s="34">
        <v>14012</v>
      </c>
      <c r="R16" s="34">
        <v>31405</v>
      </c>
      <c r="S16" s="34">
        <v>21160</v>
      </c>
      <c r="T16" s="34">
        <v>10245</v>
      </c>
    </row>
    <row r="17" spans="1:20" s="34" customFormat="1" ht="15" customHeight="1">
      <c r="A17" s="432"/>
      <c r="B17" s="44" t="s">
        <v>168</v>
      </c>
      <c r="C17" s="45">
        <v>359530</v>
      </c>
      <c r="D17" s="46">
        <v>130435</v>
      </c>
      <c r="E17" s="46">
        <v>4984</v>
      </c>
      <c r="F17" s="46">
        <v>79692</v>
      </c>
      <c r="G17" s="46">
        <v>51508</v>
      </c>
      <c r="H17" s="46">
        <v>5748</v>
      </c>
      <c r="I17" s="46">
        <v>211369</v>
      </c>
      <c r="J17" s="397">
        <v>17726</v>
      </c>
      <c r="K17" s="397"/>
      <c r="L17" s="46">
        <v>9181</v>
      </c>
      <c r="M17" s="46">
        <v>20320</v>
      </c>
      <c r="N17" s="46">
        <v>18986</v>
      </c>
      <c r="O17" s="46">
        <v>6587</v>
      </c>
      <c r="P17" s="46">
        <v>2608</v>
      </c>
      <c r="Q17" s="46">
        <v>2580</v>
      </c>
      <c r="R17" s="46">
        <v>6615</v>
      </c>
      <c r="S17" s="46">
        <v>3992</v>
      </c>
      <c r="T17" s="46">
        <v>2623</v>
      </c>
    </row>
    <row r="18" spans="1:20" ht="15" customHeight="1">
      <c r="A18" s="498" t="s">
        <v>328</v>
      </c>
      <c r="B18" s="61" t="s">
        <v>161</v>
      </c>
      <c r="C18" s="43">
        <v>5987235</v>
      </c>
      <c r="D18" s="43">
        <v>4827294</v>
      </c>
      <c r="E18" s="43">
        <v>331493</v>
      </c>
      <c r="F18" s="43">
        <f>SUM(F20:F24)</f>
        <v>2912256</v>
      </c>
      <c r="G18" s="43">
        <v>1917039</v>
      </c>
      <c r="H18" s="43">
        <f>SUM(H20:H24)</f>
        <v>333494</v>
      </c>
      <c r="I18" s="43">
        <f>SUM(I20:I24)</f>
        <v>1015812</v>
      </c>
      <c r="J18" s="402">
        <v>144129</v>
      </c>
      <c r="K18" s="402"/>
      <c r="L18" s="43">
        <v>95629</v>
      </c>
      <c r="M18" s="43">
        <f>SUM(M20:M24)</f>
        <v>138596</v>
      </c>
      <c r="N18" s="43">
        <v>115178</v>
      </c>
      <c r="O18" s="43">
        <v>101162</v>
      </c>
      <c r="P18" s="43">
        <v>28713</v>
      </c>
      <c r="Q18" s="43">
        <f>SUM(Q20:Q24)</f>
        <v>36660</v>
      </c>
      <c r="R18" s="43">
        <f>SUM(R20:R24)</f>
        <v>93215</v>
      </c>
      <c r="S18" s="43">
        <f>SUM(S20:S24)</f>
        <v>57528</v>
      </c>
      <c r="T18" s="43">
        <v>35687</v>
      </c>
    </row>
    <row r="19" spans="1:20" ht="15" customHeight="1">
      <c r="A19" s="454"/>
      <c r="B19" s="63"/>
      <c r="C19" s="253"/>
      <c r="D19" s="253"/>
      <c r="E19" s="253"/>
      <c r="F19" s="253"/>
      <c r="G19" s="253"/>
      <c r="H19" s="253"/>
      <c r="I19" s="253"/>
      <c r="J19" s="249"/>
      <c r="K19" s="249"/>
      <c r="L19" s="253"/>
      <c r="M19" s="253"/>
      <c r="N19" s="253"/>
      <c r="O19" s="253"/>
      <c r="P19" s="253"/>
      <c r="Q19" s="253"/>
      <c r="R19" s="253"/>
      <c r="S19" s="253"/>
      <c r="T19" s="253"/>
    </row>
    <row r="20" spans="1:20" s="34" customFormat="1" ht="15" customHeight="1">
      <c r="A20" s="454"/>
      <c r="B20" s="28" t="s">
        <v>170</v>
      </c>
      <c r="C20" s="34">
        <v>374439</v>
      </c>
      <c r="D20" s="40">
        <v>280049</v>
      </c>
      <c r="E20" s="34">
        <v>63075</v>
      </c>
      <c r="F20" s="34">
        <v>191767</v>
      </c>
      <c r="G20" s="34">
        <v>83879</v>
      </c>
      <c r="H20" s="34">
        <v>58672</v>
      </c>
      <c r="I20" s="34">
        <v>92024</v>
      </c>
      <c r="J20" s="398">
        <v>2367</v>
      </c>
      <c r="K20" s="398"/>
      <c r="L20" s="34">
        <v>4455</v>
      </c>
      <c r="M20" s="34">
        <v>5310</v>
      </c>
      <c r="N20" s="34">
        <v>4517</v>
      </c>
      <c r="O20" s="34">
        <v>1512</v>
      </c>
      <c r="P20" s="34">
        <v>4821</v>
      </c>
      <c r="Q20" s="34">
        <v>4455</v>
      </c>
      <c r="R20" s="34">
        <v>1877</v>
      </c>
      <c r="S20" s="34">
        <v>996</v>
      </c>
      <c r="T20" s="95">
        <v>881</v>
      </c>
    </row>
    <row r="21" spans="1:20" s="34" customFormat="1" ht="15" customHeight="1">
      <c r="A21" s="454"/>
      <c r="B21" s="28" t="s">
        <v>171</v>
      </c>
      <c r="C21" s="34">
        <v>761969</v>
      </c>
      <c r="D21" s="40">
        <v>550850</v>
      </c>
      <c r="E21" s="34">
        <v>23963</v>
      </c>
      <c r="F21" s="34">
        <v>425836</v>
      </c>
      <c r="G21" s="34">
        <v>127342</v>
      </c>
      <c r="H21" s="34">
        <v>26291</v>
      </c>
      <c r="I21" s="34">
        <v>199500</v>
      </c>
      <c r="J21" s="398">
        <v>11619</v>
      </c>
      <c r="K21" s="398"/>
      <c r="L21" s="34">
        <v>6149</v>
      </c>
      <c r="M21" s="34">
        <v>17080</v>
      </c>
      <c r="N21" s="34">
        <v>15333</v>
      </c>
      <c r="O21" s="34">
        <v>688</v>
      </c>
      <c r="P21" s="34">
        <v>3066</v>
      </c>
      <c r="Q21" s="34">
        <v>3304</v>
      </c>
      <c r="R21" s="34">
        <v>450</v>
      </c>
      <c r="S21" s="34">
        <v>3647</v>
      </c>
      <c r="T21" s="95">
        <f>+-3197</f>
        <v>-3197</v>
      </c>
    </row>
    <row r="22" spans="1:20" s="34" customFormat="1" ht="15" customHeight="1">
      <c r="A22" s="454"/>
      <c r="B22" s="28" t="s">
        <v>172</v>
      </c>
      <c r="C22" s="34">
        <v>661705</v>
      </c>
      <c r="D22" s="40">
        <v>436621</v>
      </c>
      <c r="E22" s="34">
        <v>16548</v>
      </c>
      <c r="F22" s="34">
        <v>191706</v>
      </c>
      <c r="G22" s="34">
        <v>246757</v>
      </c>
      <c r="H22" s="34">
        <v>18391</v>
      </c>
      <c r="I22" s="34">
        <v>191830</v>
      </c>
      <c r="J22" s="398">
        <v>33254</v>
      </c>
      <c r="K22" s="398"/>
      <c r="L22" s="34">
        <v>16220</v>
      </c>
      <c r="M22" s="34">
        <v>25184</v>
      </c>
      <c r="N22" s="34">
        <v>18204</v>
      </c>
      <c r="O22" s="34">
        <v>24290</v>
      </c>
      <c r="P22" s="34">
        <v>3061</v>
      </c>
      <c r="Q22" s="34">
        <v>6938</v>
      </c>
      <c r="R22" s="34">
        <v>20413</v>
      </c>
      <c r="S22" s="34">
        <v>12243</v>
      </c>
      <c r="T22" s="95">
        <v>8170</v>
      </c>
    </row>
    <row r="23" spans="1:20" s="34" customFormat="1" ht="15" customHeight="1">
      <c r="A23" s="454"/>
      <c r="B23" s="28" t="s">
        <v>173</v>
      </c>
      <c r="C23" s="34">
        <v>858270</v>
      </c>
      <c r="D23" s="40">
        <v>730504</v>
      </c>
      <c r="E23" s="34">
        <v>42382</v>
      </c>
      <c r="F23" s="34">
        <v>397552</v>
      </c>
      <c r="G23" s="34">
        <v>333416</v>
      </c>
      <c r="H23" s="34">
        <v>42847</v>
      </c>
      <c r="I23" s="34">
        <v>112421</v>
      </c>
      <c r="J23" s="398">
        <v>15345</v>
      </c>
      <c r="K23" s="398"/>
      <c r="L23" s="34">
        <v>13974</v>
      </c>
      <c r="M23" s="34">
        <v>21843</v>
      </c>
      <c r="N23" s="34">
        <v>19189</v>
      </c>
      <c r="O23" s="34">
        <v>7476</v>
      </c>
      <c r="P23" s="34">
        <v>1897</v>
      </c>
      <c r="Q23" s="34">
        <v>3033</v>
      </c>
      <c r="R23" s="34">
        <v>6339</v>
      </c>
      <c r="S23" s="34">
        <v>2238</v>
      </c>
      <c r="T23" s="95">
        <v>4101</v>
      </c>
    </row>
    <row r="24" spans="1:20" s="34" customFormat="1" ht="15" customHeight="1">
      <c r="A24" s="455"/>
      <c r="B24" s="44" t="s">
        <v>174</v>
      </c>
      <c r="C24" s="45">
        <v>3330853</v>
      </c>
      <c r="D24" s="46">
        <v>2829274</v>
      </c>
      <c r="E24" s="46">
        <v>185524</v>
      </c>
      <c r="F24" s="46">
        <v>1705395</v>
      </c>
      <c r="G24" s="46">
        <v>1125644</v>
      </c>
      <c r="H24" s="46">
        <v>187293</v>
      </c>
      <c r="I24" s="46">
        <v>420037</v>
      </c>
      <c r="J24" s="403">
        <v>81545</v>
      </c>
      <c r="K24" s="403"/>
      <c r="L24" s="46">
        <v>54830</v>
      </c>
      <c r="M24" s="46">
        <v>69179</v>
      </c>
      <c r="N24" s="46">
        <v>57936</v>
      </c>
      <c r="O24" s="46">
        <v>67197</v>
      </c>
      <c r="P24" s="46">
        <v>15869</v>
      </c>
      <c r="Q24" s="46">
        <v>18930</v>
      </c>
      <c r="R24" s="46">
        <v>64136</v>
      </c>
      <c r="S24" s="46">
        <v>38404</v>
      </c>
      <c r="T24" s="96">
        <v>25731</v>
      </c>
    </row>
    <row r="25" ht="15" customHeight="1"/>
    <row r="26" ht="15" customHeight="1"/>
    <row r="27" spans="1:36" ht="15" customHeight="1">
      <c r="A27" s="443" t="s">
        <v>330</v>
      </c>
      <c r="B27" s="399"/>
      <c r="C27" s="399"/>
      <c r="D27" s="399"/>
      <c r="E27" s="399"/>
      <c r="F27" s="399"/>
      <c r="G27" s="399"/>
      <c r="H27" s="399"/>
      <c r="I27" s="399"/>
      <c r="J27" s="399"/>
      <c r="K27" s="399"/>
      <c r="L27" s="399"/>
      <c r="M27" s="399"/>
      <c r="N27" s="399"/>
      <c r="O27" s="399"/>
      <c r="P27" s="399"/>
      <c r="Q27" s="399"/>
      <c r="AI27" s="56"/>
      <c r="AJ27" s="56"/>
    </row>
    <row r="28" spans="1:36" ht="15" customHeight="1" thickBot="1">
      <c r="A28" s="57"/>
      <c r="B28" s="62"/>
      <c r="C28" s="57"/>
      <c r="D28" s="57"/>
      <c r="E28" s="57"/>
      <c r="F28" s="57"/>
      <c r="G28" s="57"/>
      <c r="H28" s="57"/>
      <c r="I28" s="57"/>
      <c r="J28" s="57"/>
      <c r="K28" s="57"/>
      <c r="L28" s="57"/>
      <c r="M28" s="57"/>
      <c r="N28" s="57"/>
      <c r="O28" s="57"/>
      <c r="Q28" s="58" t="s">
        <v>150</v>
      </c>
      <c r="AI28" s="56"/>
      <c r="AJ28" s="56"/>
    </row>
    <row r="29" spans="1:36" ht="15" customHeight="1">
      <c r="A29" s="464" t="s">
        <v>227</v>
      </c>
      <c r="B29" s="469"/>
      <c r="C29" s="466" t="s">
        <v>339</v>
      </c>
      <c r="D29" s="465"/>
      <c r="E29" s="466" t="s">
        <v>196</v>
      </c>
      <c r="F29" s="466" t="s">
        <v>197</v>
      </c>
      <c r="G29" s="466" t="s">
        <v>232</v>
      </c>
      <c r="H29" s="466" t="s">
        <v>233</v>
      </c>
      <c r="I29" s="466" t="s">
        <v>234</v>
      </c>
      <c r="J29" s="466" t="s">
        <v>198</v>
      </c>
      <c r="K29" s="464"/>
      <c r="L29" s="467" t="s">
        <v>199</v>
      </c>
      <c r="M29" s="456" t="s">
        <v>200</v>
      </c>
      <c r="N29" s="467" t="s">
        <v>235</v>
      </c>
      <c r="O29" s="466" t="s">
        <v>201</v>
      </c>
      <c r="P29" s="466" t="s">
        <v>202</v>
      </c>
      <c r="Q29" s="466" t="s">
        <v>203</v>
      </c>
      <c r="W29" s="60"/>
      <c r="X29" s="60"/>
      <c r="Y29" s="60"/>
      <c r="Z29" s="60"/>
      <c r="AA29" s="60"/>
      <c r="AB29" s="60"/>
      <c r="AC29" s="60"/>
      <c r="AD29" s="60"/>
      <c r="AE29" s="60"/>
      <c r="AF29" s="60"/>
      <c r="AG29" s="60"/>
      <c r="AH29" s="60"/>
      <c r="AI29" s="60"/>
      <c r="AJ29" s="60"/>
    </row>
    <row r="30" spans="1:36" ht="15" customHeight="1">
      <c r="A30" s="470"/>
      <c r="B30" s="471"/>
      <c r="C30" s="447"/>
      <c r="D30" s="441"/>
      <c r="E30" s="447"/>
      <c r="F30" s="447"/>
      <c r="G30" s="447"/>
      <c r="H30" s="447"/>
      <c r="I30" s="447"/>
      <c r="J30" s="447"/>
      <c r="K30" s="440"/>
      <c r="L30" s="468"/>
      <c r="M30" s="457"/>
      <c r="N30" s="468"/>
      <c r="O30" s="447"/>
      <c r="P30" s="447"/>
      <c r="Q30" s="447"/>
      <c r="W30" s="60"/>
      <c r="X30" s="60"/>
      <c r="Y30" s="60"/>
      <c r="Z30" s="60"/>
      <c r="AA30" s="60"/>
      <c r="AB30" s="60"/>
      <c r="AC30" s="60"/>
      <c r="AD30" s="60"/>
      <c r="AE30" s="60"/>
      <c r="AF30" s="60"/>
      <c r="AG30" s="60"/>
      <c r="AH30" s="60"/>
      <c r="AI30" s="60"/>
      <c r="AJ30" s="60"/>
    </row>
    <row r="31" spans="1:36" s="97" customFormat="1" ht="15" customHeight="1">
      <c r="A31" s="454" t="s">
        <v>355</v>
      </c>
      <c r="B31" s="207" t="s">
        <v>161</v>
      </c>
      <c r="C31" s="411">
        <f>SUM(C33:D40)</f>
        <v>5845108</v>
      </c>
      <c r="D31" s="402"/>
      <c r="E31" s="43">
        <v>2912256</v>
      </c>
      <c r="F31" s="43">
        <v>812605</v>
      </c>
      <c r="G31" s="43">
        <f>SUM(G33:G40)</f>
        <v>85549</v>
      </c>
      <c r="H31" s="43">
        <f>SUM(H33:H40)</f>
        <v>125260</v>
      </c>
      <c r="I31" s="43">
        <f>SUM(I33:I40)</f>
        <v>646960</v>
      </c>
      <c r="J31" s="402">
        <v>82630</v>
      </c>
      <c r="K31" s="402"/>
      <c r="L31" s="43">
        <f>SUM(L33:L40)</f>
        <v>95065</v>
      </c>
      <c r="M31" s="43">
        <f>SUM(M33:M40)</f>
        <v>33034</v>
      </c>
      <c r="N31" s="43">
        <v>42878</v>
      </c>
      <c r="O31" s="43">
        <f>SUM(O33:O40)</f>
        <v>41089</v>
      </c>
      <c r="P31" s="43">
        <f>SUM(P33:P40)</f>
        <v>570191</v>
      </c>
      <c r="Q31" s="43">
        <v>397589</v>
      </c>
      <c r="R31" s="208"/>
      <c r="S31" s="208"/>
      <c r="T31" s="208"/>
      <c r="W31" s="98"/>
      <c r="X31" s="98"/>
      <c r="Y31" s="98"/>
      <c r="Z31" s="98"/>
      <c r="AA31" s="98"/>
      <c r="AB31" s="98"/>
      <c r="AC31" s="98"/>
      <c r="AD31" s="98"/>
      <c r="AE31" s="98"/>
      <c r="AF31" s="98"/>
      <c r="AG31" s="98"/>
      <c r="AH31" s="98"/>
      <c r="AI31" s="98"/>
      <c r="AJ31" s="98"/>
    </row>
    <row r="32" spans="1:36" s="97" customFormat="1" ht="15" customHeight="1">
      <c r="A32" s="454"/>
      <c r="B32" s="207"/>
      <c r="C32" s="248"/>
      <c r="D32" s="249"/>
      <c r="E32" s="43"/>
      <c r="F32" s="43"/>
      <c r="G32" s="43"/>
      <c r="H32" s="43"/>
      <c r="I32" s="43"/>
      <c r="J32" s="254"/>
      <c r="K32" s="254"/>
      <c r="L32" s="43"/>
      <c r="M32" s="43"/>
      <c r="N32" s="43"/>
      <c r="O32" s="43"/>
      <c r="P32" s="43"/>
      <c r="Q32" s="43"/>
      <c r="R32" s="208"/>
      <c r="S32" s="208"/>
      <c r="T32" s="208"/>
      <c r="W32" s="98"/>
      <c r="X32" s="98"/>
      <c r="Y32" s="98"/>
      <c r="Z32" s="98"/>
      <c r="AA32" s="98"/>
      <c r="AB32" s="98"/>
      <c r="AC32" s="98"/>
      <c r="AD32" s="98"/>
      <c r="AE32" s="98"/>
      <c r="AF32" s="98"/>
      <c r="AG32" s="98"/>
      <c r="AH32" s="98"/>
      <c r="AI32" s="98"/>
      <c r="AJ32" s="98"/>
    </row>
    <row r="33" spans="1:36" ht="15" customHeight="1">
      <c r="A33" s="454"/>
      <c r="B33" s="28" t="s">
        <v>162</v>
      </c>
      <c r="C33" s="407">
        <v>40172</v>
      </c>
      <c r="D33" s="398"/>
      <c r="E33" s="34">
        <v>10857</v>
      </c>
      <c r="F33" s="34">
        <v>2416</v>
      </c>
      <c r="G33" s="34">
        <v>2913</v>
      </c>
      <c r="H33" s="34">
        <v>1459</v>
      </c>
      <c r="I33" s="34">
        <v>7563</v>
      </c>
      <c r="J33" s="397">
        <v>1201</v>
      </c>
      <c r="K33" s="397"/>
      <c r="L33" s="34">
        <v>3708</v>
      </c>
      <c r="M33" s="34">
        <v>1495</v>
      </c>
      <c r="N33" s="34">
        <v>548</v>
      </c>
      <c r="O33" s="34">
        <v>224</v>
      </c>
      <c r="P33" s="34">
        <v>2898</v>
      </c>
      <c r="Q33" s="34">
        <v>4889</v>
      </c>
      <c r="W33" s="56"/>
      <c r="X33" s="56"/>
      <c r="Y33" s="56"/>
      <c r="Z33" s="56"/>
      <c r="AA33" s="56"/>
      <c r="AB33" s="56"/>
      <c r="AC33" s="56"/>
      <c r="AD33" s="56"/>
      <c r="AE33" s="56"/>
      <c r="AF33" s="56"/>
      <c r="AG33" s="56"/>
      <c r="AH33" s="56"/>
      <c r="AI33" s="56"/>
      <c r="AJ33" s="56"/>
    </row>
    <row r="34" spans="1:36" ht="15" customHeight="1">
      <c r="A34" s="454"/>
      <c r="B34" s="28" t="s">
        <v>163</v>
      </c>
      <c r="C34" s="407">
        <v>21855</v>
      </c>
      <c r="D34" s="398"/>
      <c r="E34" s="34">
        <v>3146</v>
      </c>
      <c r="F34" s="34">
        <v>3512</v>
      </c>
      <c r="G34" s="34">
        <v>1632</v>
      </c>
      <c r="H34" s="34">
        <v>1120</v>
      </c>
      <c r="I34" s="34">
        <v>2623</v>
      </c>
      <c r="J34" s="397">
        <v>642</v>
      </c>
      <c r="K34" s="397"/>
      <c r="L34" s="34">
        <v>1365</v>
      </c>
      <c r="M34" s="34">
        <v>846</v>
      </c>
      <c r="N34" s="34">
        <v>388</v>
      </c>
      <c r="O34" s="34">
        <v>191</v>
      </c>
      <c r="P34" s="34">
        <v>246</v>
      </c>
      <c r="Q34" s="34">
        <v>6143</v>
      </c>
      <c r="W34" s="56"/>
      <c r="X34" s="56"/>
      <c r="Y34" s="56"/>
      <c r="Z34" s="56"/>
      <c r="AA34" s="56"/>
      <c r="AB34" s="56"/>
      <c r="AC34" s="56"/>
      <c r="AD34" s="56"/>
      <c r="AE34" s="56"/>
      <c r="AF34" s="56"/>
      <c r="AG34" s="56"/>
      <c r="AH34" s="56"/>
      <c r="AI34" s="56"/>
      <c r="AJ34" s="56"/>
    </row>
    <row r="35" spans="1:36" ht="15" customHeight="1">
      <c r="A35" s="454"/>
      <c r="B35" s="28" t="s">
        <v>164</v>
      </c>
      <c r="C35" s="407">
        <f aca="true" t="shared" si="0" ref="C35:C40">SUM(E35:Q35)</f>
        <v>638958</v>
      </c>
      <c r="D35" s="398"/>
      <c r="E35" s="34">
        <v>43968</v>
      </c>
      <c r="F35" s="34">
        <v>137483</v>
      </c>
      <c r="G35" s="34">
        <v>4412</v>
      </c>
      <c r="H35" s="34">
        <v>16559</v>
      </c>
      <c r="I35" s="34">
        <v>73911</v>
      </c>
      <c r="J35" s="397">
        <v>10721</v>
      </c>
      <c r="K35" s="397"/>
      <c r="L35" s="34">
        <v>7883</v>
      </c>
      <c r="M35" s="34">
        <v>4522</v>
      </c>
      <c r="N35" s="34">
        <v>3826</v>
      </c>
      <c r="O35" s="34">
        <v>4413</v>
      </c>
      <c r="P35" s="34">
        <v>278280</v>
      </c>
      <c r="Q35" s="34">
        <v>52980</v>
      </c>
      <c r="W35" s="60"/>
      <c r="X35" s="60"/>
      <c r="Y35" s="60"/>
      <c r="Z35" s="60"/>
      <c r="AA35" s="60"/>
      <c r="AB35" s="56"/>
      <c r="AC35" s="56"/>
      <c r="AD35" s="56"/>
      <c r="AE35" s="56"/>
      <c r="AF35" s="56"/>
      <c r="AG35" s="56"/>
      <c r="AH35" s="56"/>
      <c r="AI35" s="56"/>
      <c r="AJ35" s="56"/>
    </row>
    <row r="36" spans="1:36" ht="15" customHeight="1">
      <c r="A36" s="454"/>
      <c r="B36" s="28" t="s">
        <v>165</v>
      </c>
      <c r="C36" s="407">
        <v>1640009</v>
      </c>
      <c r="D36" s="398"/>
      <c r="E36" s="34">
        <v>165921</v>
      </c>
      <c r="F36" s="34">
        <v>641080</v>
      </c>
      <c r="G36" s="34">
        <v>43002</v>
      </c>
      <c r="H36" s="34">
        <v>42954</v>
      </c>
      <c r="I36" s="34">
        <v>260681</v>
      </c>
      <c r="J36" s="397">
        <v>34757</v>
      </c>
      <c r="K36" s="397"/>
      <c r="L36" s="34">
        <v>43527</v>
      </c>
      <c r="M36" s="34">
        <v>11917</v>
      </c>
      <c r="N36" s="34">
        <v>12455</v>
      </c>
      <c r="O36" s="34">
        <v>16696</v>
      </c>
      <c r="P36" s="34">
        <v>233115</v>
      </c>
      <c r="Q36" s="34">
        <v>133906</v>
      </c>
      <c r="W36" s="60"/>
      <c r="X36" s="60"/>
      <c r="Y36" s="60"/>
      <c r="Z36" s="60"/>
      <c r="AA36" s="60"/>
      <c r="AB36" s="56"/>
      <c r="AC36" s="56"/>
      <c r="AD36" s="56"/>
      <c r="AE36" s="56"/>
      <c r="AF36" s="56"/>
      <c r="AG36" s="56"/>
      <c r="AH36" s="56"/>
      <c r="AI36" s="56"/>
      <c r="AJ36" s="56"/>
    </row>
    <row r="37" spans="1:36" ht="15" customHeight="1">
      <c r="A37" s="454"/>
      <c r="B37" s="28" t="s">
        <v>166</v>
      </c>
      <c r="C37" s="407">
        <f t="shared" si="0"/>
        <v>665</v>
      </c>
      <c r="D37" s="398"/>
      <c r="E37" s="35">
        <v>61</v>
      </c>
      <c r="F37" s="34">
        <v>278</v>
      </c>
      <c r="G37" s="34">
        <v>14</v>
      </c>
      <c r="H37" s="34">
        <v>13</v>
      </c>
      <c r="I37" s="34">
        <v>146</v>
      </c>
      <c r="J37" s="397">
        <v>16</v>
      </c>
      <c r="K37" s="397"/>
      <c r="L37" s="34">
        <v>47</v>
      </c>
      <c r="M37" s="34">
        <v>12</v>
      </c>
      <c r="N37" s="35" t="s">
        <v>332</v>
      </c>
      <c r="O37" s="34">
        <v>16</v>
      </c>
      <c r="P37" s="35" t="s">
        <v>332</v>
      </c>
      <c r="Q37" s="34">
        <v>62</v>
      </c>
      <c r="W37" s="56"/>
      <c r="X37" s="56"/>
      <c r="Y37" s="56"/>
      <c r="Z37" s="56"/>
      <c r="AA37" s="56"/>
      <c r="AB37" s="56"/>
      <c r="AC37" s="56"/>
      <c r="AD37" s="56"/>
      <c r="AE37" s="56"/>
      <c r="AF37" s="56"/>
      <c r="AG37" s="56"/>
      <c r="AH37" s="56"/>
      <c r="AI37" s="56"/>
      <c r="AJ37" s="56"/>
    </row>
    <row r="38" spans="1:36" ht="15" customHeight="1">
      <c r="A38" s="454"/>
      <c r="B38" s="28" t="s">
        <v>167</v>
      </c>
      <c r="C38" s="407">
        <v>121853</v>
      </c>
      <c r="D38" s="398"/>
      <c r="E38" s="34">
        <v>949</v>
      </c>
      <c r="F38" s="34">
        <v>535</v>
      </c>
      <c r="G38" s="34">
        <v>9637</v>
      </c>
      <c r="H38" s="34">
        <v>4215</v>
      </c>
      <c r="I38" s="34">
        <v>54181</v>
      </c>
      <c r="J38" s="397">
        <v>7585</v>
      </c>
      <c r="K38" s="397"/>
      <c r="L38" s="34">
        <v>6631</v>
      </c>
      <c r="M38" s="34">
        <v>5593</v>
      </c>
      <c r="N38" s="34">
        <v>1232</v>
      </c>
      <c r="O38" s="34">
        <v>1249</v>
      </c>
      <c r="P38" s="34">
        <v>14948</v>
      </c>
      <c r="Q38" s="34">
        <v>15099</v>
      </c>
      <c r="W38" s="56"/>
      <c r="X38" s="56"/>
      <c r="Y38" s="56"/>
      <c r="Z38" s="56"/>
      <c r="AA38" s="56"/>
      <c r="AB38" s="56"/>
      <c r="AC38" s="56"/>
      <c r="AD38" s="56"/>
      <c r="AE38" s="56"/>
      <c r="AF38" s="56"/>
      <c r="AG38" s="56"/>
      <c r="AH38" s="56"/>
      <c r="AI38" s="56"/>
      <c r="AJ38" s="56"/>
    </row>
    <row r="39" spans="1:36" ht="15" customHeight="1">
      <c r="A39" s="454"/>
      <c r="B39" s="28" t="s">
        <v>266</v>
      </c>
      <c r="C39" s="407">
        <v>3039027</v>
      </c>
      <c r="D39" s="398"/>
      <c r="E39" s="34">
        <v>2607663</v>
      </c>
      <c r="F39" s="34">
        <v>12908</v>
      </c>
      <c r="G39" s="34">
        <v>11370</v>
      </c>
      <c r="H39" s="34">
        <v>42614</v>
      </c>
      <c r="I39" s="34">
        <v>165259</v>
      </c>
      <c r="J39" s="397">
        <v>18698</v>
      </c>
      <c r="K39" s="397"/>
      <c r="L39" s="34">
        <v>14982</v>
      </c>
      <c r="M39" s="34">
        <v>4718</v>
      </c>
      <c r="N39" s="34">
        <v>17789</v>
      </c>
      <c r="O39" s="34">
        <v>8943</v>
      </c>
      <c r="P39" s="34">
        <v>15547</v>
      </c>
      <c r="Q39" s="34">
        <v>118537</v>
      </c>
      <c r="W39" s="56"/>
      <c r="X39" s="56"/>
      <c r="Y39" s="56"/>
      <c r="Z39" s="56"/>
      <c r="AA39" s="56"/>
      <c r="AB39" s="56"/>
      <c r="AC39" s="56"/>
      <c r="AD39" s="56"/>
      <c r="AE39" s="56"/>
      <c r="AF39" s="56"/>
      <c r="AG39" s="56"/>
      <c r="AH39" s="56"/>
      <c r="AI39" s="56"/>
      <c r="AJ39" s="56"/>
    </row>
    <row r="40" spans="1:36" ht="15" customHeight="1">
      <c r="A40" s="455"/>
      <c r="B40" s="44" t="s">
        <v>168</v>
      </c>
      <c r="C40" s="408">
        <f t="shared" si="0"/>
        <v>342569</v>
      </c>
      <c r="D40" s="403"/>
      <c r="E40" s="46">
        <v>79692</v>
      </c>
      <c r="F40" s="46">
        <v>14394</v>
      </c>
      <c r="G40" s="46">
        <v>12569</v>
      </c>
      <c r="H40" s="46">
        <v>16326</v>
      </c>
      <c r="I40" s="46">
        <v>82596</v>
      </c>
      <c r="J40" s="403">
        <v>9012</v>
      </c>
      <c r="K40" s="403"/>
      <c r="L40" s="46">
        <v>16922</v>
      </c>
      <c r="M40" s="46">
        <v>3931</v>
      </c>
      <c r="N40" s="46">
        <v>6639</v>
      </c>
      <c r="O40" s="46">
        <v>9357</v>
      </c>
      <c r="P40" s="46">
        <v>25157</v>
      </c>
      <c r="Q40" s="46">
        <v>65974</v>
      </c>
      <c r="W40" s="56"/>
      <c r="X40" s="56"/>
      <c r="Y40" s="56"/>
      <c r="Z40" s="56"/>
      <c r="AA40" s="56"/>
      <c r="AB40" s="56"/>
      <c r="AC40" s="56"/>
      <c r="AD40" s="56"/>
      <c r="AE40" s="56"/>
      <c r="AF40" s="56"/>
      <c r="AG40" s="56"/>
      <c r="AH40" s="56"/>
      <c r="AI40" s="56"/>
      <c r="AJ40" s="56"/>
    </row>
    <row r="41" spans="1:36" s="34" customFormat="1" ht="15" customHeight="1">
      <c r="A41" s="430" t="s">
        <v>328</v>
      </c>
      <c r="B41" s="64" t="s">
        <v>161</v>
      </c>
      <c r="C41" s="412">
        <v>5845108</v>
      </c>
      <c r="D41" s="410"/>
      <c r="E41" s="43">
        <f>SUM(E43:E47)</f>
        <v>2912256</v>
      </c>
      <c r="F41" s="43">
        <f>SUM(F43:F47)</f>
        <v>812605</v>
      </c>
      <c r="G41" s="43">
        <f>SUM(G43:G47)</f>
        <v>85549</v>
      </c>
      <c r="H41" s="43">
        <f>SUM(H43:H47)</f>
        <v>125260</v>
      </c>
      <c r="I41" s="43">
        <f>SUM(I43:I47)</f>
        <v>646960</v>
      </c>
      <c r="J41" s="402">
        <v>82630</v>
      </c>
      <c r="K41" s="402"/>
      <c r="L41" s="43">
        <v>95065</v>
      </c>
      <c r="M41" s="43">
        <f>SUM(M43:M47)</f>
        <v>33034</v>
      </c>
      <c r="N41" s="43">
        <v>42878</v>
      </c>
      <c r="O41" s="43">
        <f>SUM(O43:O47)</f>
        <v>41089</v>
      </c>
      <c r="P41" s="43">
        <v>570191</v>
      </c>
      <c r="Q41" s="43">
        <f>SUM(Q43:Q47)</f>
        <v>397589</v>
      </c>
      <c r="W41" s="40"/>
      <c r="X41" s="40"/>
      <c r="Y41" s="40"/>
      <c r="Z41" s="40"/>
      <c r="AA41" s="40"/>
      <c r="AB41" s="40"/>
      <c r="AC41" s="40"/>
      <c r="AD41" s="40"/>
      <c r="AE41" s="40"/>
      <c r="AF41" s="40"/>
      <c r="AG41" s="40"/>
      <c r="AH41" s="40"/>
      <c r="AI41" s="40"/>
      <c r="AJ41" s="40"/>
    </row>
    <row r="42" spans="1:36" s="34" customFormat="1" ht="15" customHeight="1">
      <c r="A42" s="431"/>
      <c r="B42" s="28"/>
      <c r="C42" s="248"/>
      <c r="D42" s="249"/>
      <c r="E42" s="43"/>
      <c r="F42" s="43"/>
      <c r="G42" s="43"/>
      <c r="H42" s="43"/>
      <c r="I42" s="43"/>
      <c r="J42" s="254"/>
      <c r="K42" s="254"/>
      <c r="L42" s="43"/>
      <c r="M42" s="43"/>
      <c r="N42" s="43"/>
      <c r="O42" s="43"/>
      <c r="P42" s="43"/>
      <c r="Q42" s="43"/>
      <c r="W42" s="40"/>
      <c r="X42" s="40"/>
      <c r="Y42" s="40"/>
      <c r="Z42" s="40"/>
      <c r="AA42" s="40"/>
      <c r="AB42" s="40"/>
      <c r="AC42" s="40"/>
      <c r="AD42" s="40"/>
      <c r="AE42" s="40"/>
      <c r="AF42" s="40"/>
      <c r="AG42" s="40"/>
      <c r="AH42" s="40"/>
      <c r="AI42" s="40"/>
      <c r="AJ42" s="40"/>
    </row>
    <row r="43" spans="1:36" s="34" customFormat="1" ht="15" customHeight="1">
      <c r="A43" s="431"/>
      <c r="B43" s="28" t="s">
        <v>170</v>
      </c>
      <c r="C43" s="407">
        <v>367670</v>
      </c>
      <c r="D43" s="398"/>
      <c r="E43" s="34">
        <v>191767</v>
      </c>
      <c r="F43" s="34">
        <v>39140</v>
      </c>
      <c r="G43" s="34">
        <v>6052</v>
      </c>
      <c r="H43" s="34">
        <v>20653</v>
      </c>
      <c r="I43" s="34">
        <v>39076</v>
      </c>
      <c r="J43" s="397">
        <v>5081</v>
      </c>
      <c r="K43" s="397"/>
      <c r="L43" s="40">
        <v>5614</v>
      </c>
      <c r="M43" s="34">
        <v>1803</v>
      </c>
      <c r="N43" s="34">
        <v>3190</v>
      </c>
      <c r="O43" s="34">
        <v>1792</v>
      </c>
      <c r="P43" s="34">
        <v>25248</v>
      </c>
      <c r="Q43" s="34">
        <v>28253</v>
      </c>
      <c r="W43" s="40"/>
      <c r="X43" s="40"/>
      <c r="Y43" s="40"/>
      <c r="Z43" s="40"/>
      <c r="AA43" s="40"/>
      <c r="AB43" s="40"/>
      <c r="AC43" s="40"/>
      <c r="AD43" s="40"/>
      <c r="AE43" s="40"/>
      <c r="AF43" s="40"/>
      <c r="AG43" s="40"/>
      <c r="AH43" s="40"/>
      <c r="AI43" s="40"/>
      <c r="AJ43" s="40"/>
    </row>
    <row r="44" spans="1:36" s="34" customFormat="1" ht="15" customHeight="1">
      <c r="A44" s="431"/>
      <c r="B44" s="28" t="s">
        <v>171</v>
      </c>
      <c r="C44" s="407">
        <v>752678</v>
      </c>
      <c r="D44" s="398"/>
      <c r="E44" s="34">
        <v>425836</v>
      </c>
      <c r="F44" s="34">
        <v>61534</v>
      </c>
      <c r="G44" s="34">
        <v>7174</v>
      </c>
      <c r="H44" s="34">
        <v>33902</v>
      </c>
      <c r="I44" s="34">
        <v>88469</v>
      </c>
      <c r="J44" s="397">
        <v>11045</v>
      </c>
      <c r="K44" s="397"/>
      <c r="L44" s="40">
        <v>11461</v>
      </c>
      <c r="M44" s="34">
        <v>5851</v>
      </c>
      <c r="N44" s="34">
        <v>6103</v>
      </c>
      <c r="O44" s="34">
        <v>5520</v>
      </c>
      <c r="P44" s="34">
        <v>41441</v>
      </c>
      <c r="Q44" s="34">
        <v>54344</v>
      </c>
      <c r="W44" s="40"/>
      <c r="X44" s="40"/>
      <c r="Y44" s="40"/>
      <c r="Z44" s="40"/>
      <c r="AA44" s="40"/>
      <c r="AB44" s="40"/>
      <c r="AC44" s="40"/>
      <c r="AD44" s="40"/>
      <c r="AE44" s="40"/>
      <c r="AF44" s="40"/>
      <c r="AG44" s="40"/>
      <c r="AH44" s="40"/>
      <c r="AI44" s="40"/>
      <c r="AJ44" s="40"/>
    </row>
    <row r="45" spans="1:36" s="34" customFormat="1" ht="15" customHeight="1">
      <c r="A45" s="431"/>
      <c r="B45" s="28" t="s">
        <v>172</v>
      </c>
      <c r="C45" s="407">
        <f>SUM(E45:Q45)</f>
        <v>630294</v>
      </c>
      <c r="D45" s="398"/>
      <c r="E45" s="34">
        <v>191706</v>
      </c>
      <c r="F45" s="34">
        <v>104347</v>
      </c>
      <c r="G45" s="34">
        <v>16098</v>
      </c>
      <c r="H45" s="34">
        <v>25607</v>
      </c>
      <c r="I45" s="34">
        <v>102847</v>
      </c>
      <c r="J45" s="397">
        <v>10873</v>
      </c>
      <c r="K45" s="397"/>
      <c r="L45" s="40">
        <v>20173</v>
      </c>
      <c r="M45" s="34">
        <v>6145</v>
      </c>
      <c r="N45" s="34">
        <v>5200</v>
      </c>
      <c r="O45" s="34">
        <v>7133</v>
      </c>
      <c r="P45" s="34">
        <v>66531</v>
      </c>
      <c r="Q45" s="34">
        <v>73634</v>
      </c>
      <c r="W45" s="40"/>
      <c r="X45" s="40"/>
      <c r="Y45" s="40"/>
      <c r="Z45" s="40"/>
      <c r="AA45" s="40"/>
      <c r="AB45" s="40"/>
      <c r="AC45" s="40"/>
      <c r="AD45" s="40"/>
      <c r="AE45" s="40"/>
      <c r="AF45" s="40"/>
      <c r="AG45" s="40"/>
      <c r="AH45" s="40"/>
      <c r="AI45" s="40"/>
      <c r="AJ45" s="40"/>
    </row>
    <row r="46" spans="1:36" s="34" customFormat="1" ht="15" customHeight="1">
      <c r="A46" s="431"/>
      <c r="B46" s="28" t="s">
        <v>173</v>
      </c>
      <c r="C46" s="407">
        <v>843390</v>
      </c>
      <c r="D46" s="398"/>
      <c r="E46" s="34">
        <v>397552</v>
      </c>
      <c r="F46" s="34">
        <v>122970</v>
      </c>
      <c r="G46" s="34">
        <v>9662</v>
      </c>
      <c r="H46" s="34">
        <v>14483</v>
      </c>
      <c r="I46" s="34">
        <v>87750</v>
      </c>
      <c r="J46" s="397">
        <v>11944</v>
      </c>
      <c r="K46" s="397"/>
      <c r="L46" s="40">
        <v>8937</v>
      </c>
      <c r="M46" s="34">
        <v>4453</v>
      </c>
      <c r="N46" s="34">
        <v>5004</v>
      </c>
      <c r="O46" s="34">
        <v>3941</v>
      </c>
      <c r="P46" s="34">
        <v>137694</v>
      </c>
      <c r="Q46" s="34">
        <v>38999</v>
      </c>
      <c r="W46" s="40"/>
      <c r="X46" s="40"/>
      <c r="Y46" s="40"/>
      <c r="Z46" s="40"/>
      <c r="AA46" s="40"/>
      <c r="AB46" s="40"/>
      <c r="AC46" s="40"/>
      <c r="AD46" s="40"/>
      <c r="AE46" s="40"/>
      <c r="AF46" s="40"/>
      <c r="AG46" s="40"/>
      <c r="AH46" s="40"/>
      <c r="AI46" s="40"/>
      <c r="AJ46" s="40"/>
    </row>
    <row r="47" spans="1:36" s="34" customFormat="1" ht="15" customHeight="1">
      <c r="A47" s="432"/>
      <c r="B47" s="44" t="s">
        <v>174</v>
      </c>
      <c r="C47" s="408">
        <f>SUM(E47:Q47)</f>
        <v>3251076</v>
      </c>
      <c r="D47" s="403"/>
      <c r="E47" s="46">
        <v>1705395</v>
      </c>
      <c r="F47" s="46">
        <v>484614</v>
      </c>
      <c r="G47" s="46">
        <v>46563</v>
      </c>
      <c r="H47" s="46">
        <v>30615</v>
      </c>
      <c r="I47" s="46">
        <v>328818</v>
      </c>
      <c r="J47" s="403">
        <v>43688</v>
      </c>
      <c r="K47" s="403"/>
      <c r="L47" s="46">
        <v>48881</v>
      </c>
      <c r="M47" s="46">
        <v>14782</v>
      </c>
      <c r="N47" s="46">
        <v>23380</v>
      </c>
      <c r="O47" s="46">
        <v>22703</v>
      </c>
      <c r="P47" s="46">
        <v>299278</v>
      </c>
      <c r="Q47" s="46">
        <v>202359</v>
      </c>
      <c r="W47" s="40"/>
      <c r="X47" s="40"/>
      <c r="Y47" s="40"/>
      <c r="Z47" s="40"/>
      <c r="AA47" s="40"/>
      <c r="AB47" s="40"/>
      <c r="AC47" s="40"/>
      <c r="AD47" s="40"/>
      <c r="AE47" s="40"/>
      <c r="AF47" s="40"/>
      <c r="AG47" s="40"/>
      <c r="AH47" s="40"/>
      <c r="AI47" s="40"/>
      <c r="AJ47" s="40"/>
    </row>
    <row r="48" spans="17:36" ht="15" customHeight="1">
      <c r="Q48" s="56"/>
      <c r="R48" s="56"/>
      <c r="S48" s="56"/>
      <c r="T48" s="56"/>
      <c r="W48" s="56"/>
      <c r="X48" s="56"/>
      <c r="Y48" s="56"/>
      <c r="Z48" s="56"/>
      <c r="AA48" s="56"/>
      <c r="AB48" s="56"/>
      <c r="AC48" s="56"/>
      <c r="AD48" s="56"/>
      <c r="AE48" s="56"/>
      <c r="AF48" s="56"/>
      <c r="AG48" s="56"/>
      <c r="AH48" s="56"/>
      <c r="AI48" s="56"/>
      <c r="AJ48" s="56"/>
    </row>
    <row r="49" spans="23:36" ht="15" customHeight="1">
      <c r="W49" s="56"/>
      <c r="X49" s="56"/>
      <c r="Y49" s="56"/>
      <c r="Z49" s="56"/>
      <c r="AA49" s="56"/>
      <c r="AB49" s="56"/>
      <c r="AC49" s="56"/>
      <c r="AD49" s="56"/>
      <c r="AE49" s="56"/>
      <c r="AF49" s="56"/>
      <c r="AG49" s="56"/>
      <c r="AH49" s="56"/>
      <c r="AI49" s="56"/>
      <c r="AJ49" s="56"/>
    </row>
    <row r="50" spans="1:36" ht="15" customHeight="1">
      <c r="A50" s="442" t="s">
        <v>204</v>
      </c>
      <c r="B50" s="399"/>
      <c r="C50" s="399"/>
      <c r="D50" s="399"/>
      <c r="E50" s="399"/>
      <c r="F50" s="399"/>
      <c r="G50" s="399"/>
      <c r="H50" s="399"/>
      <c r="J50" s="442" t="s">
        <v>331</v>
      </c>
      <c r="K50" s="399"/>
      <c r="L50" s="399"/>
      <c r="M50" s="399"/>
      <c r="N50" s="399"/>
      <c r="O50" s="399"/>
      <c r="P50" s="399"/>
      <c r="Q50" s="399"/>
      <c r="R50" s="399"/>
      <c r="S50" s="399"/>
      <c r="T50" s="65"/>
      <c r="W50" s="56"/>
      <c r="X50" s="56"/>
      <c r="Y50" s="56"/>
      <c r="Z50" s="56"/>
      <c r="AA50" s="56"/>
      <c r="AB50" s="56"/>
      <c r="AC50" s="56"/>
      <c r="AD50" s="56"/>
      <c r="AE50" s="56"/>
      <c r="AF50" s="56"/>
      <c r="AG50" s="56"/>
      <c r="AH50" s="56"/>
      <c r="AI50" s="56"/>
      <c r="AJ50" s="56"/>
    </row>
    <row r="51" spans="3:18" ht="15" customHeight="1" thickBot="1">
      <c r="C51" s="57"/>
      <c r="D51" s="57"/>
      <c r="E51" s="57"/>
      <c r="F51" s="57"/>
      <c r="G51" s="57"/>
      <c r="H51" s="58" t="s">
        <v>150</v>
      </c>
      <c r="I51" s="56"/>
      <c r="J51" s="57"/>
      <c r="K51" s="57"/>
      <c r="L51" s="57"/>
      <c r="M51" s="57"/>
      <c r="N51" s="57"/>
      <c r="O51" s="57"/>
      <c r="P51" s="57"/>
      <c r="Q51" s="57"/>
      <c r="R51" s="58" t="s">
        <v>150</v>
      </c>
    </row>
    <row r="52" spans="1:19" ht="15" customHeight="1">
      <c r="A52" s="464" t="s">
        <v>236</v>
      </c>
      <c r="B52" s="465"/>
      <c r="C52" s="466" t="s">
        <v>336</v>
      </c>
      <c r="D52" s="466" t="s">
        <v>337</v>
      </c>
      <c r="E52" s="466" t="s">
        <v>338</v>
      </c>
      <c r="F52" s="466" t="s">
        <v>215</v>
      </c>
      <c r="G52" s="466" t="s">
        <v>238</v>
      </c>
      <c r="H52" s="466" t="s">
        <v>206</v>
      </c>
      <c r="I52" s="56"/>
      <c r="J52" s="438" t="s">
        <v>237</v>
      </c>
      <c r="K52" s="438"/>
      <c r="L52" s="438"/>
      <c r="M52" s="439"/>
      <c r="N52" s="458" t="s">
        <v>161</v>
      </c>
      <c r="O52" s="458" t="s">
        <v>205</v>
      </c>
      <c r="P52" s="456" t="s">
        <v>215</v>
      </c>
      <c r="Q52" s="444" t="s">
        <v>238</v>
      </c>
      <c r="R52" s="446" t="s">
        <v>206</v>
      </c>
      <c r="S52" s="60"/>
    </row>
    <row r="53" spans="1:19" ht="15" customHeight="1">
      <c r="A53" s="440"/>
      <c r="B53" s="441"/>
      <c r="C53" s="447"/>
      <c r="D53" s="447"/>
      <c r="E53" s="447"/>
      <c r="F53" s="447"/>
      <c r="G53" s="447"/>
      <c r="H53" s="447"/>
      <c r="I53" s="56"/>
      <c r="J53" s="440"/>
      <c r="K53" s="440"/>
      <c r="L53" s="440"/>
      <c r="M53" s="441"/>
      <c r="N53" s="463"/>
      <c r="O53" s="459"/>
      <c r="P53" s="457"/>
      <c r="Q53" s="445"/>
      <c r="R53" s="447"/>
      <c r="S53" s="60"/>
    </row>
    <row r="54" spans="1:19" ht="15" customHeight="1">
      <c r="A54" s="454" t="s">
        <v>362</v>
      </c>
      <c r="B54" s="207" t="s">
        <v>161</v>
      </c>
      <c r="C54" s="206">
        <v>169864</v>
      </c>
      <c r="D54" s="205">
        <v>22425</v>
      </c>
      <c r="E54" s="205">
        <v>42312</v>
      </c>
      <c r="F54" s="205">
        <v>12573</v>
      </c>
      <c r="G54" s="205">
        <v>26303</v>
      </c>
      <c r="H54" s="205">
        <v>66250</v>
      </c>
      <c r="J54" s="454" t="s">
        <v>362</v>
      </c>
      <c r="K54" s="460" t="s">
        <v>161</v>
      </c>
      <c r="L54" s="461"/>
      <c r="M54" s="462"/>
      <c r="N54" s="200">
        <v>144735</v>
      </c>
      <c r="O54" s="201">
        <v>35438</v>
      </c>
      <c r="P54" s="197">
        <v>11887</v>
      </c>
      <c r="Q54" s="197">
        <v>29234</v>
      </c>
      <c r="R54" s="197">
        <v>68142</v>
      </c>
      <c r="S54" s="201"/>
    </row>
    <row r="55" spans="1:19" ht="15" customHeight="1">
      <c r="A55" s="454"/>
      <c r="B55" s="28" t="s">
        <v>162</v>
      </c>
      <c r="C55" s="202">
        <v>4284</v>
      </c>
      <c r="D55" s="40">
        <v>275</v>
      </c>
      <c r="E55" s="40">
        <v>97</v>
      </c>
      <c r="F55" s="40">
        <v>7</v>
      </c>
      <c r="G55" s="40">
        <v>1989</v>
      </c>
      <c r="H55" s="40">
        <v>1916</v>
      </c>
      <c r="J55" s="454"/>
      <c r="K55" s="448" t="s">
        <v>162</v>
      </c>
      <c r="L55" s="449"/>
      <c r="M55" s="450"/>
      <c r="N55" s="199">
        <v>3741</v>
      </c>
      <c r="O55" s="51">
        <v>193</v>
      </c>
      <c r="P55" s="35">
        <v>20</v>
      </c>
      <c r="Q55" s="35">
        <v>1837</v>
      </c>
      <c r="R55" s="35">
        <v>1691</v>
      </c>
      <c r="S55" s="51"/>
    </row>
    <row r="56" spans="1:19" ht="15" customHeight="1">
      <c r="A56" s="454"/>
      <c r="B56" s="28" t="s">
        <v>163</v>
      </c>
      <c r="C56" s="202">
        <v>2408</v>
      </c>
      <c r="D56" s="40">
        <v>165</v>
      </c>
      <c r="E56" s="40">
        <v>150</v>
      </c>
      <c r="F56" s="40">
        <v>94</v>
      </c>
      <c r="G56" s="40">
        <v>284</v>
      </c>
      <c r="H56" s="40">
        <v>1716</v>
      </c>
      <c r="J56" s="454"/>
      <c r="K56" s="448" t="s">
        <v>163</v>
      </c>
      <c r="L56" s="449"/>
      <c r="M56" s="450"/>
      <c r="N56" s="199">
        <v>1746</v>
      </c>
      <c r="O56" s="51">
        <v>173</v>
      </c>
      <c r="P56" s="35">
        <v>51</v>
      </c>
      <c r="Q56" s="35">
        <v>242</v>
      </c>
      <c r="R56" s="35">
        <v>1281</v>
      </c>
      <c r="S56" s="51"/>
    </row>
    <row r="57" spans="1:19" ht="15" customHeight="1">
      <c r="A57" s="454"/>
      <c r="B57" s="28" t="s">
        <v>164</v>
      </c>
      <c r="C57" s="202">
        <v>12716</v>
      </c>
      <c r="D57" s="40">
        <v>3299</v>
      </c>
      <c r="E57" s="40">
        <v>3071</v>
      </c>
      <c r="F57" s="40">
        <v>140</v>
      </c>
      <c r="G57" s="40">
        <v>2667</v>
      </c>
      <c r="H57" s="40">
        <v>3540</v>
      </c>
      <c r="J57" s="454"/>
      <c r="K57" s="448" t="s">
        <v>164</v>
      </c>
      <c r="L57" s="449"/>
      <c r="M57" s="450"/>
      <c r="N57" s="199">
        <v>9119</v>
      </c>
      <c r="O57" s="51">
        <v>1718</v>
      </c>
      <c r="P57" s="35">
        <v>189</v>
      </c>
      <c r="Q57" s="35">
        <v>3256</v>
      </c>
      <c r="R57" s="35">
        <v>3955</v>
      </c>
      <c r="S57" s="51"/>
    </row>
    <row r="58" spans="1:19" ht="15" customHeight="1">
      <c r="A58" s="454"/>
      <c r="B58" s="28" t="s">
        <v>165</v>
      </c>
      <c r="C58" s="202">
        <v>60708</v>
      </c>
      <c r="D58" s="40">
        <v>6212</v>
      </c>
      <c r="E58" s="40">
        <v>12516</v>
      </c>
      <c r="F58" s="40">
        <v>1333</v>
      </c>
      <c r="G58" s="40">
        <v>3396</v>
      </c>
      <c r="H58" s="40">
        <v>37251</v>
      </c>
      <c r="J58" s="454"/>
      <c r="K58" s="448" t="s">
        <v>165</v>
      </c>
      <c r="L58" s="449"/>
      <c r="M58" s="450"/>
      <c r="N58" s="199">
        <v>66887</v>
      </c>
      <c r="O58" s="51">
        <v>17509</v>
      </c>
      <c r="P58" s="35">
        <v>1359</v>
      </c>
      <c r="Q58" s="35">
        <v>8945</v>
      </c>
      <c r="R58" s="35">
        <v>39070</v>
      </c>
      <c r="S58" s="51"/>
    </row>
    <row r="59" spans="1:19" ht="15" customHeight="1">
      <c r="A59" s="454"/>
      <c r="B59" s="28" t="s">
        <v>166</v>
      </c>
      <c r="C59" s="202">
        <v>9123</v>
      </c>
      <c r="D59" s="40">
        <v>269</v>
      </c>
      <c r="E59" s="40">
        <v>249</v>
      </c>
      <c r="F59" s="40">
        <v>7912</v>
      </c>
      <c r="G59" s="40">
        <v>49</v>
      </c>
      <c r="H59" s="40">
        <v>644</v>
      </c>
      <c r="J59" s="454"/>
      <c r="K59" s="448" t="s">
        <v>166</v>
      </c>
      <c r="L59" s="449"/>
      <c r="M59" s="450"/>
      <c r="N59" s="199">
        <v>9550</v>
      </c>
      <c r="O59" s="51">
        <v>391</v>
      </c>
      <c r="P59" s="35">
        <v>6186</v>
      </c>
      <c r="Q59" s="35">
        <v>77</v>
      </c>
      <c r="R59" s="35">
        <v>2896</v>
      </c>
      <c r="S59" s="51"/>
    </row>
    <row r="60" spans="1:19" ht="15" customHeight="1">
      <c r="A60" s="454"/>
      <c r="B60" s="28" t="s">
        <v>167</v>
      </c>
      <c r="C60" s="202">
        <v>11473</v>
      </c>
      <c r="D60" s="40">
        <v>1549</v>
      </c>
      <c r="E60" s="40">
        <v>1834</v>
      </c>
      <c r="F60" s="40">
        <v>277</v>
      </c>
      <c r="G60" s="40">
        <v>7286</v>
      </c>
      <c r="H60" s="40">
        <v>527</v>
      </c>
      <c r="J60" s="454"/>
      <c r="K60" s="448" t="s">
        <v>167</v>
      </c>
      <c r="L60" s="449"/>
      <c r="M60" s="450"/>
      <c r="N60" s="199">
        <v>7755</v>
      </c>
      <c r="O60" s="51">
        <v>756</v>
      </c>
      <c r="P60" s="35">
        <v>216</v>
      </c>
      <c r="Q60" s="35">
        <v>6433</v>
      </c>
      <c r="R60" s="35">
        <v>350</v>
      </c>
      <c r="S60" s="51"/>
    </row>
    <row r="61" spans="1:19" ht="15" customHeight="1">
      <c r="A61" s="454"/>
      <c r="B61" s="28" t="s">
        <v>266</v>
      </c>
      <c r="C61" s="202">
        <v>33518</v>
      </c>
      <c r="D61" s="40">
        <v>7813</v>
      </c>
      <c r="E61" s="40">
        <v>9270</v>
      </c>
      <c r="F61" s="40">
        <v>1415</v>
      </c>
      <c r="G61" s="40">
        <v>7739</v>
      </c>
      <c r="H61" s="40">
        <v>7281</v>
      </c>
      <c r="J61" s="454"/>
      <c r="K61" s="448" t="s">
        <v>269</v>
      </c>
      <c r="L61" s="449"/>
      <c r="M61" s="450"/>
      <c r="N61" s="199">
        <v>25804</v>
      </c>
      <c r="O61" s="51">
        <v>5284</v>
      </c>
      <c r="P61" s="35">
        <v>2772</v>
      </c>
      <c r="Q61" s="35">
        <v>6322</v>
      </c>
      <c r="R61" s="35">
        <v>11349</v>
      </c>
      <c r="S61" s="51"/>
    </row>
    <row r="62" spans="1:19" ht="15" customHeight="1">
      <c r="A62" s="455"/>
      <c r="B62" s="44" t="s">
        <v>168</v>
      </c>
      <c r="C62" s="202">
        <v>35633</v>
      </c>
      <c r="D62" s="46">
        <v>2843</v>
      </c>
      <c r="E62" s="46">
        <v>15126</v>
      </c>
      <c r="F62" s="46">
        <v>1395</v>
      </c>
      <c r="G62" s="46">
        <v>2894</v>
      </c>
      <c r="H62" s="46">
        <v>13376</v>
      </c>
      <c r="J62" s="455"/>
      <c r="K62" s="451" t="s">
        <v>168</v>
      </c>
      <c r="L62" s="452"/>
      <c r="M62" s="453"/>
      <c r="N62" s="198">
        <v>20133</v>
      </c>
      <c r="O62" s="54">
        <v>9413</v>
      </c>
      <c r="P62" s="54">
        <v>1044</v>
      </c>
      <c r="Q62" s="54">
        <v>2123</v>
      </c>
      <c r="R62" s="54">
        <v>7549</v>
      </c>
      <c r="S62" s="51"/>
    </row>
    <row r="63" spans="1:19" ht="15" customHeight="1">
      <c r="A63" s="454" t="s">
        <v>207</v>
      </c>
      <c r="B63" s="63" t="s">
        <v>208</v>
      </c>
      <c r="C63" s="213">
        <v>136532</v>
      </c>
      <c r="D63" s="214">
        <v>19422</v>
      </c>
      <c r="E63" s="214">
        <v>39107</v>
      </c>
      <c r="F63" s="214">
        <v>4177</v>
      </c>
      <c r="G63" s="214">
        <v>21385</v>
      </c>
      <c r="H63" s="214">
        <v>52441</v>
      </c>
      <c r="J63" s="454" t="s">
        <v>207</v>
      </c>
      <c r="K63" s="448" t="s">
        <v>208</v>
      </c>
      <c r="L63" s="449"/>
      <c r="M63" s="450"/>
      <c r="N63" s="210">
        <v>102103</v>
      </c>
      <c r="O63" s="211">
        <v>34922</v>
      </c>
      <c r="P63" s="212">
        <v>3510</v>
      </c>
      <c r="Q63" s="212">
        <v>20393</v>
      </c>
      <c r="R63" s="212">
        <v>53194</v>
      </c>
      <c r="S63" s="201"/>
    </row>
    <row r="64" spans="1:19" ht="15" customHeight="1">
      <c r="A64" s="454"/>
      <c r="B64" s="28" t="s">
        <v>162</v>
      </c>
      <c r="C64" s="203">
        <v>4284</v>
      </c>
      <c r="D64" s="40">
        <v>275</v>
      </c>
      <c r="E64" s="40">
        <v>97</v>
      </c>
      <c r="F64" s="40">
        <v>7</v>
      </c>
      <c r="G64" s="40">
        <v>1989</v>
      </c>
      <c r="H64" s="40">
        <v>1916</v>
      </c>
      <c r="J64" s="454"/>
      <c r="K64" s="448" t="s">
        <v>162</v>
      </c>
      <c r="L64" s="449"/>
      <c r="M64" s="450"/>
      <c r="N64" s="199">
        <v>3741</v>
      </c>
      <c r="O64" s="51">
        <v>193</v>
      </c>
      <c r="P64" s="35">
        <v>20</v>
      </c>
      <c r="Q64" s="35">
        <v>1837</v>
      </c>
      <c r="R64" s="35">
        <v>1691</v>
      </c>
      <c r="S64" s="51"/>
    </row>
    <row r="65" spans="1:19" ht="15" customHeight="1">
      <c r="A65" s="454"/>
      <c r="B65" s="28" t="s">
        <v>163</v>
      </c>
      <c r="C65" s="203">
        <v>2408</v>
      </c>
      <c r="D65" s="40">
        <v>165</v>
      </c>
      <c r="E65" s="40">
        <v>150</v>
      </c>
      <c r="F65" s="40">
        <v>94</v>
      </c>
      <c r="G65" s="40">
        <v>284</v>
      </c>
      <c r="H65" s="40">
        <v>1716</v>
      </c>
      <c r="J65" s="454"/>
      <c r="K65" s="448" t="s">
        <v>163</v>
      </c>
      <c r="L65" s="449"/>
      <c r="M65" s="450"/>
      <c r="N65" s="199">
        <v>1746</v>
      </c>
      <c r="O65" s="51">
        <v>173</v>
      </c>
      <c r="P65" s="35">
        <v>51</v>
      </c>
      <c r="Q65" s="35">
        <v>242</v>
      </c>
      <c r="R65" s="35">
        <v>1281</v>
      </c>
      <c r="S65" s="51"/>
    </row>
    <row r="66" spans="1:19" ht="15" customHeight="1">
      <c r="A66" s="454"/>
      <c r="B66" s="28" t="s">
        <v>164</v>
      </c>
      <c r="C66" s="203">
        <v>12656</v>
      </c>
      <c r="D66" s="40">
        <v>3299</v>
      </c>
      <c r="E66" s="40">
        <v>3071</v>
      </c>
      <c r="F66" s="40">
        <v>140</v>
      </c>
      <c r="G66" s="40">
        <v>2607</v>
      </c>
      <c r="H66" s="40">
        <v>3540</v>
      </c>
      <c r="J66" s="454"/>
      <c r="K66" s="448" t="s">
        <v>164</v>
      </c>
      <c r="L66" s="449"/>
      <c r="M66" s="450"/>
      <c r="N66" s="199">
        <v>8909</v>
      </c>
      <c r="O66" s="51">
        <v>1640</v>
      </c>
      <c r="P66" s="35">
        <v>188</v>
      </c>
      <c r="Q66" s="35">
        <v>3182</v>
      </c>
      <c r="R66" s="35">
        <v>33898</v>
      </c>
      <c r="S66" s="51"/>
    </row>
    <row r="67" spans="1:19" ht="15" customHeight="1">
      <c r="A67" s="454"/>
      <c r="B67" s="28" t="s">
        <v>165</v>
      </c>
      <c r="C67" s="203">
        <v>53024</v>
      </c>
      <c r="D67" s="40">
        <v>6212</v>
      </c>
      <c r="E67" s="40">
        <v>11763</v>
      </c>
      <c r="F67" s="40">
        <v>1179</v>
      </c>
      <c r="G67" s="40">
        <v>3015</v>
      </c>
      <c r="H67" s="40">
        <v>30855</v>
      </c>
      <c r="J67" s="454"/>
      <c r="K67" s="448" t="s">
        <v>165</v>
      </c>
      <c r="L67" s="449"/>
      <c r="M67" s="450"/>
      <c r="N67" s="199">
        <v>48454</v>
      </c>
      <c r="O67" s="51">
        <v>8205</v>
      </c>
      <c r="P67" s="35">
        <v>1127</v>
      </c>
      <c r="Q67" s="35">
        <v>3792</v>
      </c>
      <c r="R67" s="35">
        <v>35325</v>
      </c>
      <c r="S67" s="51"/>
    </row>
    <row r="68" spans="1:19" ht="15" customHeight="1">
      <c r="A68" s="454"/>
      <c r="B68" s="28" t="s">
        <v>166</v>
      </c>
      <c r="C68" s="203">
        <v>57</v>
      </c>
      <c r="D68" s="51" t="s">
        <v>332</v>
      </c>
      <c r="E68" s="51" t="s">
        <v>332</v>
      </c>
      <c r="F68" s="51">
        <v>1</v>
      </c>
      <c r="G68" s="40">
        <v>3</v>
      </c>
      <c r="H68" s="40">
        <v>53</v>
      </c>
      <c r="J68" s="454"/>
      <c r="K68" s="448" t="s">
        <v>166</v>
      </c>
      <c r="L68" s="449"/>
      <c r="M68" s="450"/>
      <c r="N68" s="199">
        <v>53</v>
      </c>
      <c r="O68" s="51">
        <v>2</v>
      </c>
      <c r="P68" s="35">
        <v>5</v>
      </c>
      <c r="Q68" s="35">
        <v>1</v>
      </c>
      <c r="R68" s="35">
        <v>45</v>
      </c>
      <c r="S68" s="51"/>
    </row>
    <row r="69" spans="1:19" ht="15" customHeight="1">
      <c r="A69" s="454"/>
      <c r="B69" s="28" t="s">
        <v>167</v>
      </c>
      <c r="C69" s="203">
        <v>10326</v>
      </c>
      <c r="D69" s="40">
        <v>1530</v>
      </c>
      <c r="E69" s="40">
        <v>1822</v>
      </c>
      <c r="F69" s="40">
        <v>275</v>
      </c>
      <c r="G69" s="40">
        <v>6198</v>
      </c>
      <c r="H69" s="40">
        <v>501</v>
      </c>
      <c r="J69" s="454"/>
      <c r="K69" s="448" t="s">
        <v>167</v>
      </c>
      <c r="L69" s="449"/>
      <c r="M69" s="450"/>
      <c r="N69" s="199">
        <v>6786</v>
      </c>
      <c r="O69" s="51">
        <v>654</v>
      </c>
      <c r="P69" s="35">
        <v>200</v>
      </c>
      <c r="Q69" s="35">
        <v>5604</v>
      </c>
      <c r="R69" s="35">
        <v>328</v>
      </c>
      <c r="S69" s="51"/>
    </row>
    <row r="70" spans="1:19" ht="15" customHeight="1">
      <c r="A70" s="454"/>
      <c r="B70" s="28" t="s">
        <v>266</v>
      </c>
      <c r="C70" s="203">
        <v>24339</v>
      </c>
      <c r="D70" s="40">
        <v>5466</v>
      </c>
      <c r="E70" s="40">
        <v>7109</v>
      </c>
      <c r="F70" s="40">
        <v>1086</v>
      </c>
      <c r="G70" s="40">
        <v>4883</v>
      </c>
      <c r="H70" s="40">
        <v>5794</v>
      </c>
      <c r="J70" s="454"/>
      <c r="K70" s="448" t="s">
        <v>269</v>
      </c>
      <c r="L70" s="449"/>
      <c r="M70" s="450"/>
      <c r="N70" s="199">
        <v>14983</v>
      </c>
      <c r="O70" s="51">
        <v>4689</v>
      </c>
      <c r="P70" s="51">
        <v>889</v>
      </c>
      <c r="Q70" s="51">
        <v>3893</v>
      </c>
      <c r="R70" s="51">
        <v>5434</v>
      </c>
      <c r="S70" s="51"/>
    </row>
    <row r="71" spans="1:19" ht="15" customHeight="1">
      <c r="A71" s="455"/>
      <c r="B71" s="44" t="s">
        <v>168</v>
      </c>
      <c r="C71" s="204">
        <v>29438</v>
      </c>
      <c r="D71" s="46">
        <v>2475</v>
      </c>
      <c r="E71" s="46">
        <v>15095</v>
      </c>
      <c r="F71" s="46">
        <v>1395</v>
      </c>
      <c r="G71" s="46">
        <v>2407</v>
      </c>
      <c r="H71" s="46">
        <v>8066</v>
      </c>
      <c r="J71" s="455"/>
      <c r="K71" s="451" t="s">
        <v>168</v>
      </c>
      <c r="L71" s="452"/>
      <c r="M71" s="453"/>
      <c r="N71" s="198">
        <v>17429</v>
      </c>
      <c r="O71" s="54">
        <v>9365</v>
      </c>
      <c r="P71" s="54">
        <v>1031</v>
      </c>
      <c r="Q71" s="54">
        <v>1840</v>
      </c>
      <c r="R71" s="54">
        <v>5191</v>
      </c>
      <c r="S71" s="51"/>
    </row>
    <row r="72" spans="1:15" ht="15" customHeight="1">
      <c r="A72" s="55" t="s">
        <v>209</v>
      </c>
      <c r="N72" s="66"/>
      <c r="O72" s="66"/>
    </row>
    <row r="73" ht="13.5" customHeight="1"/>
  </sheetData>
  <sheetProtection/>
  <mergeCells count="120">
    <mergeCell ref="M5:M7"/>
    <mergeCell ref="O5:O7"/>
    <mergeCell ref="P5:P7"/>
    <mergeCell ref="Q5:Q7"/>
    <mergeCell ref="A5:B7"/>
    <mergeCell ref="C5:C7"/>
    <mergeCell ref="I5:I7"/>
    <mergeCell ref="J5:K7"/>
    <mergeCell ref="R5:R7"/>
    <mergeCell ref="S5:S7"/>
    <mergeCell ref="T5:T7"/>
    <mergeCell ref="D6:D7"/>
    <mergeCell ref="E6:E7"/>
    <mergeCell ref="F6:F7"/>
    <mergeCell ref="G6:G7"/>
    <mergeCell ref="H6:H7"/>
    <mergeCell ref="N6:N7"/>
    <mergeCell ref="L5:L7"/>
    <mergeCell ref="A8:A17"/>
    <mergeCell ref="J8:K8"/>
    <mergeCell ref="J10:K10"/>
    <mergeCell ref="J11:K11"/>
    <mergeCell ref="J12:K12"/>
    <mergeCell ref="J13:K13"/>
    <mergeCell ref="J14:K14"/>
    <mergeCell ref="J15:K15"/>
    <mergeCell ref="J16:K16"/>
    <mergeCell ref="J17:K17"/>
    <mergeCell ref="A18:A24"/>
    <mergeCell ref="J18:K18"/>
    <mergeCell ref="J20:K20"/>
    <mergeCell ref="J21:K21"/>
    <mergeCell ref="J22:K22"/>
    <mergeCell ref="J23:K23"/>
    <mergeCell ref="J24:K24"/>
    <mergeCell ref="A29:B30"/>
    <mergeCell ref="E29:E30"/>
    <mergeCell ref="F29:F30"/>
    <mergeCell ref="G29:G30"/>
    <mergeCell ref="C29:D30"/>
    <mergeCell ref="M29:M30"/>
    <mergeCell ref="L29:L30"/>
    <mergeCell ref="H29:H30"/>
    <mergeCell ref="I29:I30"/>
    <mergeCell ref="J29:K30"/>
    <mergeCell ref="N29:N30"/>
    <mergeCell ref="O29:O30"/>
    <mergeCell ref="P29:P30"/>
    <mergeCell ref="Q29:Q30"/>
    <mergeCell ref="A31:A40"/>
    <mergeCell ref="J31:K31"/>
    <mergeCell ref="J33:K33"/>
    <mergeCell ref="J34:K34"/>
    <mergeCell ref="J35:K35"/>
    <mergeCell ref="J36:K36"/>
    <mergeCell ref="J37:K37"/>
    <mergeCell ref="J38:K38"/>
    <mergeCell ref="J39:K39"/>
    <mergeCell ref="A41:A47"/>
    <mergeCell ref="J41:K41"/>
    <mergeCell ref="J43:K43"/>
    <mergeCell ref="J44:K44"/>
    <mergeCell ref="J45:K45"/>
    <mergeCell ref="J46:K46"/>
    <mergeCell ref="J47:K47"/>
    <mergeCell ref="C46:D46"/>
    <mergeCell ref="C47:D47"/>
    <mergeCell ref="N52:N53"/>
    <mergeCell ref="A52:B53"/>
    <mergeCell ref="C52:C53"/>
    <mergeCell ref="D52:D53"/>
    <mergeCell ref="E52:E53"/>
    <mergeCell ref="F52:F53"/>
    <mergeCell ref="G52:G53"/>
    <mergeCell ref="H52:H53"/>
    <mergeCell ref="P52:P53"/>
    <mergeCell ref="O52:O53"/>
    <mergeCell ref="A54:A62"/>
    <mergeCell ref="J54:J62"/>
    <mergeCell ref="K54:M54"/>
    <mergeCell ref="K55:M55"/>
    <mergeCell ref="K56:M56"/>
    <mergeCell ref="K58:M58"/>
    <mergeCell ref="K59:M59"/>
    <mergeCell ref="A63:A71"/>
    <mergeCell ref="J63:J71"/>
    <mergeCell ref="K63:M63"/>
    <mergeCell ref="K64:M64"/>
    <mergeCell ref="K70:M70"/>
    <mergeCell ref="K71:M71"/>
    <mergeCell ref="K68:M68"/>
    <mergeCell ref="K69:M69"/>
    <mergeCell ref="K66:M66"/>
    <mergeCell ref="K67:M67"/>
    <mergeCell ref="K65:M65"/>
    <mergeCell ref="K62:M62"/>
    <mergeCell ref="K60:M60"/>
    <mergeCell ref="K61:M61"/>
    <mergeCell ref="C33:D33"/>
    <mergeCell ref="C34:D34"/>
    <mergeCell ref="C35:D35"/>
    <mergeCell ref="K57:M57"/>
    <mergeCell ref="C37:D37"/>
    <mergeCell ref="C45:D45"/>
    <mergeCell ref="J40:K40"/>
    <mergeCell ref="J52:M53"/>
    <mergeCell ref="A3:T3"/>
    <mergeCell ref="A27:Q27"/>
    <mergeCell ref="A50:H50"/>
    <mergeCell ref="J50:S50"/>
    <mergeCell ref="C41:D41"/>
    <mergeCell ref="Q52:Q53"/>
    <mergeCell ref="R52:R53"/>
    <mergeCell ref="C40:D40"/>
    <mergeCell ref="C43:D43"/>
    <mergeCell ref="C44:D44"/>
    <mergeCell ref="C36:D36"/>
    <mergeCell ref="C31:D31"/>
    <mergeCell ref="C38:D38"/>
    <mergeCell ref="C39:D39"/>
  </mergeCells>
  <printOptions horizontalCentered="1"/>
  <pageMargins left="0.5905511811023623" right="0.5905511811023623" top="0.5905511811023623" bottom="0.3937007874015748" header="0" footer="0"/>
  <pageSetup fitToHeight="1" fitToWidth="1"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U63"/>
  <sheetViews>
    <sheetView tabSelected="1" zoomScalePageLayoutView="0" workbookViewId="0" topLeftCell="H25">
      <selection activeCell="B3" sqref="B3:I3"/>
    </sheetView>
  </sheetViews>
  <sheetFormatPr defaultColWidth="9.00390625" defaultRowHeight="13.5"/>
  <cols>
    <col min="1" max="1" width="2.25390625" style="112" customWidth="1"/>
    <col min="2" max="2" width="2.625" style="112" customWidth="1"/>
    <col min="3" max="3" width="15.50390625" style="112" customWidth="1"/>
    <col min="4" max="9" width="13.00390625" style="112" customWidth="1"/>
    <col min="10" max="14" width="9.00390625" style="112" customWidth="1"/>
    <col min="15" max="15" width="11.625" style="112" bestFit="1" customWidth="1"/>
    <col min="16" max="16" width="10.375" style="112" bestFit="1" customWidth="1"/>
    <col min="17" max="17" width="11.625" style="112" bestFit="1" customWidth="1"/>
    <col min="18" max="18" width="10.375" style="112" bestFit="1" customWidth="1"/>
    <col min="19" max="20" width="11.625" style="112" bestFit="1" customWidth="1"/>
    <col min="21" max="21" width="10.375" style="112" bestFit="1" customWidth="1"/>
    <col min="22" max="16384" width="9.00390625" style="112" customWidth="1"/>
  </cols>
  <sheetData>
    <row r="1" spans="1:21" ht="15" customHeight="1">
      <c r="A1" s="127" t="s">
        <v>23</v>
      </c>
      <c r="B1" s="1"/>
      <c r="C1" s="1"/>
      <c r="D1" s="1"/>
      <c r="E1" s="1"/>
      <c r="F1" s="1"/>
      <c r="G1" s="1"/>
      <c r="H1" s="1"/>
      <c r="I1" s="1"/>
      <c r="J1" s="1"/>
      <c r="K1" s="1"/>
      <c r="L1" s="1"/>
      <c r="M1" s="1"/>
      <c r="N1" s="1"/>
      <c r="O1" s="1"/>
      <c r="P1" s="1"/>
      <c r="Q1" s="1"/>
      <c r="R1" s="1"/>
      <c r="S1" s="1"/>
      <c r="T1" s="125" t="s">
        <v>55</v>
      </c>
      <c r="U1" s="131"/>
    </row>
    <row r="2" spans="1:21" ht="15" customHeight="1">
      <c r="A2" s="1"/>
      <c r="B2" s="1"/>
      <c r="C2" s="1"/>
      <c r="D2" s="1"/>
      <c r="E2" s="1"/>
      <c r="F2" s="1"/>
      <c r="G2" s="1"/>
      <c r="H2" s="1"/>
      <c r="I2" s="1"/>
      <c r="J2" s="1"/>
      <c r="K2" s="1"/>
      <c r="L2" s="1"/>
      <c r="M2" s="1"/>
      <c r="N2" s="1"/>
      <c r="O2" s="1"/>
      <c r="P2" s="1"/>
      <c r="Q2" s="1"/>
      <c r="R2" s="1"/>
      <c r="S2" s="1"/>
      <c r="T2" s="1"/>
      <c r="U2" s="131"/>
    </row>
    <row r="3" spans="1:21" ht="18" customHeight="1">
      <c r="A3" s="1"/>
      <c r="B3" s="1"/>
      <c r="C3" s="1"/>
      <c r="D3" s="482" t="s">
        <v>244</v>
      </c>
      <c r="E3" s="1"/>
      <c r="F3" s="1"/>
      <c r="G3" s="1"/>
      <c r="H3" s="1"/>
      <c r="I3" s="1"/>
      <c r="J3" s="1"/>
      <c r="K3" s="1"/>
      <c r="L3" s="1"/>
      <c r="M3" s="1"/>
      <c r="N3" s="483" t="s">
        <v>247</v>
      </c>
      <c r="O3" s="484"/>
      <c r="P3" s="484"/>
      <c r="Q3" s="484"/>
      <c r="R3" s="484"/>
      <c r="S3" s="484"/>
      <c r="T3" s="484"/>
      <c r="U3" s="131"/>
    </row>
    <row r="4" spans="1:21" ht="15" customHeight="1" thickBot="1">
      <c r="A4" s="16"/>
      <c r="B4" s="16"/>
      <c r="C4" s="16"/>
      <c r="D4" s="16"/>
      <c r="E4" s="16"/>
      <c r="F4" s="16"/>
      <c r="G4" s="16"/>
      <c r="H4" s="16"/>
      <c r="I4" s="16"/>
      <c r="J4" s="1"/>
      <c r="K4" s="1"/>
      <c r="L4" s="16"/>
      <c r="M4" s="16"/>
      <c r="N4" s="16"/>
      <c r="O4" s="16"/>
      <c r="P4" s="16"/>
      <c r="Q4" s="16"/>
      <c r="R4" s="16"/>
      <c r="S4" s="16"/>
      <c r="T4" s="16"/>
      <c r="U4" s="131"/>
    </row>
    <row r="5" spans="1:21" ht="15" customHeight="1">
      <c r="A5" s="313" t="s">
        <v>24</v>
      </c>
      <c r="B5" s="313"/>
      <c r="C5" s="314"/>
      <c r="D5" s="285" t="s">
        <v>242</v>
      </c>
      <c r="E5" s="285"/>
      <c r="F5" s="285" t="s">
        <v>243</v>
      </c>
      <c r="G5" s="285"/>
      <c r="H5" s="285" t="s">
        <v>18</v>
      </c>
      <c r="I5" s="286"/>
      <c r="J5" s="1"/>
      <c r="K5" s="1"/>
      <c r="L5" s="297" t="s">
        <v>47</v>
      </c>
      <c r="M5" s="297"/>
      <c r="N5" s="298"/>
      <c r="O5" s="285" t="s">
        <v>242</v>
      </c>
      <c r="P5" s="285"/>
      <c r="Q5" s="285" t="s">
        <v>243</v>
      </c>
      <c r="R5" s="285"/>
      <c r="S5" s="285" t="s">
        <v>18</v>
      </c>
      <c r="T5" s="286"/>
      <c r="U5" s="131"/>
    </row>
    <row r="6" spans="1:21" ht="15" customHeight="1">
      <c r="A6" s="297"/>
      <c r="B6" s="297"/>
      <c r="C6" s="298"/>
      <c r="D6" s="256" t="s">
        <v>348</v>
      </c>
      <c r="E6" s="256" t="s">
        <v>19</v>
      </c>
      <c r="F6" s="256" t="s">
        <v>348</v>
      </c>
      <c r="G6" s="256" t="s">
        <v>19</v>
      </c>
      <c r="H6" s="256" t="s">
        <v>348</v>
      </c>
      <c r="I6" s="283" t="s">
        <v>20</v>
      </c>
      <c r="J6" s="1"/>
      <c r="K6" s="1"/>
      <c r="L6" s="299"/>
      <c r="M6" s="299"/>
      <c r="N6" s="300"/>
      <c r="O6" s="121" t="s">
        <v>21</v>
      </c>
      <c r="P6" s="142" t="s">
        <v>19</v>
      </c>
      <c r="Q6" s="121" t="s">
        <v>21</v>
      </c>
      <c r="R6" s="142" t="s">
        <v>19</v>
      </c>
      <c r="S6" s="121" t="s">
        <v>21</v>
      </c>
      <c r="T6" s="141" t="s">
        <v>20</v>
      </c>
      <c r="U6" s="131"/>
    </row>
    <row r="7" spans="1:21" ht="15" customHeight="1">
      <c r="A7" s="299"/>
      <c r="B7" s="299"/>
      <c r="C7" s="300"/>
      <c r="D7" s="256"/>
      <c r="E7" s="256"/>
      <c r="F7" s="256"/>
      <c r="G7" s="256"/>
      <c r="H7" s="256"/>
      <c r="I7" s="284"/>
      <c r="J7" s="1"/>
      <c r="K7" s="1"/>
      <c r="L7" s="287"/>
      <c r="M7" s="287"/>
      <c r="N7" s="288"/>
      <c r="O7" s="126"/>
      <c r="P7" s="126"/>
      <c r="Q7" s="126"/>
      <c r="R7" s="126"/>
      <c r="S7" s="126"/>
      <c r="T7" s="126"/>
      <c r="U7" s="131"/>
    </row>
    <row r="8" spans="1:21" ht="15" customHeight="1">
      <c r="A8" s="4"/>
      <c r="B8" s="4"/>
      <c r="C8" s="120"/>
      <c r="D8" s="1"/>
      <c r="E8" s="1"/>
      <c r="F8" s="1"/>
      <c r="G8" s="1"/>
      <c r="H8" s="1"/>
      <c r="I8" s="1"/>
      <c r="J8" s="1"/>
      <c r="K8" s="1"/>
      <c r="L8" s="291" t="s">
        <v>25</v>
      </c>
      <c r="M8" s="291"/>
      <c r="N8" s="292"/>
      <c r="O8" s="224">
        <f>SUM(O10:O17)</f>
        <v>71773</v>
      </c>
      <c r="P8" s="225">
        <f>O8/O$8*100</f>
        <v>100</v>
      </c>
      <c r="Q8" s="224">
        <f>SUM(Q10:Q17)</f>
        <v>76188</v>
      </c>
      <c r="R8" s="225">
        <f>Q8/Q$8*100</f>
        <v>100</v>
      </c>
      <c r="S8" s="224">
        <f>SUM(S10:S17)</f>
        <v>4415</v>
      </c>
      <c r="T8" s="231">
        <f>S8/O8*100</f>
        <v>6.151338246973095</v>
      </c>
      <c r="U8" s="131"/>
    </row>
    <row r="9" spans="1:21" ht="15" customHeight="1">
      <c r="A9" s="291" t="s">
        <v>25</v>
      </c>
      <c r="B9" s="291"/>
      <c r="C9" s="292"/>
      <c r="D9" s="224">
        <f>D11+D21</f>
        <v>74256</v>
      </c>
      <c r="E9" s="225">
        <f>D9/D$9*100</f>
        <v>100</v>
      </c>
      <c r="F9" s="224">
        <f>F11+F21</f>
        <v>78795</v>
      </c>
      <c r="G9" s="225">
        <f>F9/F$9*100</f>
        <v>100</v>
      </c>
      <c r="H9" s="224">
        <f>H11+H21</f>
        <v>4539</v>
      </c>
      <c r="I9" s="226">
        <f>H9/D9*100</f>
        <v>6.112637362637362</v>
      </c>
      <c r="J9" s="1"/>
      <c r="K9" s="1"/>
      <c r="L9" s="12"/>
      <c r="M9" s="12"/>
      <c r="N9" s="104"/>
      <c r="O9" s="18"/>
      <c r="P9" s="140"/>
      <c r="Q9" s="18"/>
      <c r="R9" s="140"/>
      <c r="S9" s="18"/>
      <c r="T9" s="231"/>
      <c r="U9" s="131"/>
    </row>
    <row r="10" spans="1:21" ht="15" customHeight="1">
      <c r="A10" s="6"/>
      <c r="B10" s="6"/>
      <c r="C10" s="32"/>
      <c r="D10" s="18"/>
      <c r="E10" s="1"/>
      <c r="F10" s="18"/>
      <c r="G10" s="1"/>
      <c r="H10" s="18"/>
      <c r="I10" s="136"/>
      <c r="J10" s="1"/>
      <c r="K10" s="1"/>
      <c r="L10" s="12"/>
      <c r="M10" s="119" t="s">
        <v>45</v>
      </c>
      <c r="N10" s="104" t="s">
        <v>44</v>
      </c>
      <c r="O10" s="18">
        <v>35813</v>
      </c>
      <c r="P10" s="140">
        <f aca="true" t="shared" si="0" ref="P10:R17">O10/O$8*100</f>
        <v>49.89759380268346</v>
      </c>
      <c r="Q10" s="18">
        <v>36214</v>
      </c>
      <c r="R10" s="140">
        <f t="shared" si="0"/>
        <v>47.53241980364361</v>
      </c>
      <c r="S10" s="18">
        <f>Q10-O10</f>
        <v>401</v>
      </c>
      <c r="T10" s="232">
        <f aca="true" t="shared" si="1" ref="T10:T17">S10/O10*100</f>
        <v>1.1197051350068412</v>
      </c>
      <c r="U10" s="131"/>
    </row>
    <row r="11" spans="1:21" ht="15" customHeight="1">
      <c r="A11" s="6"/>
      <c r="B11" s="311" t="s">
        <v>26</v>
      </c>
      <c r="C11" s="312"/>
      <c r="D11" s="224">
        <f>SUM(D12:D19)</f>
        <v>54298</v>
      </c>
      <c r="E11" s="225">
        <f aca="true" t="shared" si="2" ref="E11:E19">D11/D$9*100</f>
        <v>73.12271062271061</v>
      </c>
      <c r="F11" s="224">
        <f>SUM(F12:F19)</f>
        <v>58196</v>
      </c>
      <c r="G11" s="225">
        <f aca="true" t="shared" si="3" ref="G11:G18">F11/F$9*100</f>
        <v>73.85747826638746</v>
      </c>
      <c r="H11" s="224">
        <f>SUM(H12:H19)</f>
        <v>3898</v>
      </c>
      <c r="I11" s="226">
        <f aca="true" t="shared" si="4" ref="I11:I19">H11/D11*100</f>
        <v>7.1789016170024675</v>
      </c>
      <c r="J11" s="1"/>
      <c r="K11" s="1"/>
      <c r="L11" s="12"/>
      <c r="M11" s="119" t="s">
        <v>280</v>
      </c>
      <c r="N11" s="104"/>
      <c r="O11" s="18">
        <v>16564</v>
      </c>
      <c r="P11" s="140">
        <f t="shared" si="0"/>
        <v>23.07831635851922</v>
      </c>
      <c r="Q11" s="18">
        <v>18298</v>
      </c>
      <c r="R11" s="140">
        <f t="shared" si="0"/>
        <v>24.016905549430355</v>
      </c>
      <c r="S11" s="18">
        <f aca="true" t="shared" si="5" ref="S11:S17">Q11-O11</f>
        <v>1734</v>
      </c>
      <c r="T11" s="233">
        <f t="shared" si="1"/>
        <v>10.468485872977542</v>
      </c>
      <c r="U11" s="131"/>
    </row>
    <row r="12" spans="1:21" ht="15" customHeight="1">
      <c r="A12" s="6"/>
      <c r="B12" s="6"/>
      <c r="C12" s="32" t="s">
        <v>27</v>
      </c>
      <c r="D12" s="18">
        <v>29282</v>
      </c>
      <c r="E12" s="140">
        <f t="shared" si="2"/>
        <v>39.433850463262225</v>
      </c>
      <c r="F12" s="18">
        <v>31326</v>
      </c>
      <c r="G12" s="140">
        <f t="shared" si="3"/>
        <v>39.75632971635256</v>
      </c>
      <c r="H12" s="128">
        <f>F12-D12</f>
        <v>2044</v>
      </c>
      <c r="I12" s="136">
        <f t="shared" si="4"/>
        <v>6.980397513831023</v>
      </c>
      <c r="J12" s="1"/>
      <c r="K12" s="1"/>
      <c r="L12" s="12"/>
      <c r="M12" s="119" t="s">
        <v>279</v>
      </c>
      <c r="N12" s="104"/>
      <c r="O12" s="18">
        <v>11012</v>
      </c>
      <c r="P12" s="140">
        <f t="shared" si="0"/>
        <v>15.342816936731083</v>
      </c>
      <c r="Q12" s="18">
        <v>12365</v>
      </c>
      <c r="R12" s="140">
        <f t="shared" si="0"/>
        <v>16.229589961673753</v>
      </c>
      <c r="S12" s="18">
        <f t="shared" si="5"/>
        <v>1353</v>
      </c>
      <c r="T12" s="232">
        <f t="shared" si="1"/>
        <v>12.286596440247004</v>
      </c>
      <c r="U12" s="131"/>
    </row>
    <row r="13" spans="1:21" ht="15" customHeight="1">
      <c r="A13" s="6"/>
      <c r="B13" s="6"/>
      <c r="C13" s="32" t="s">
        <v>29</v>
      </c>
      <c r="D13" s="18">
        <v>7860</v>
      </c>
      <c r="E13" s="140">
        <f t="shared" si="2"/>
        <v>10.585003232062055</v>
      </c>
      <c r="F13" s="18">
        <v>8079</v>
      </c>
      <c r="G13" s="140">
        <f t="shared" si="3"/>
        <v>10.253188654102416</v>
      </c>
      <c r="H13" s="128">
        <f aca="true" t="shared" si="6" ref="H13:H19">F13-D13</f>
        <v>219</v>
      </c>
      <c r="I13" s="136">
        <f t="shared" si="4"/>
        <v>2.786259541984733</v>
      </c>
      <c r="J13" s="1"/>
      <c r="K13" s="1"/>
      <c r="L13" s="12"/>
      <c r="M13" s="119" t="s">
        <v>278</v>
      </c>
      <c r="N13" s="104"/>
      <c r="O13" s="18">
        <v>6433</v>
      </c>
      <c r="P13" s="140">
        <f t="shared" si="0"/>
        <v>8.96298050799047</v>
      </c>
      <c r="Q13" s="18">
        <v>7158</v>
      </c>
      <c r="R13" s="140">
        <f t="shared" si="0"/>
        <v>9.39518034336116</v>
      </c>
      <c r="S13" s="18">
        <f t="shared" si="5"/>
        <v>725</v>
      </c>
      <c r="T13" s="232">
        <f t="shared" si="1"/>
        <v>11.270013990362195</v>
      </c>
      <c r="U13" s="131"/>
    </row>
    <row r="14" spans="1:21" ht="15" customHeight="1">
      <c r="A14" s="6"/>
      <c r="B14" s="6"/>
      <c r="C14" s="32" t="s">
        <v>32</v>
      </c>
      <c r="D14" s="18">
        <v>4093</v>
      </c>
      <c r="E14" s="140">
        <f t="shared" si="2"/>
        <v>5.512012497306615</v>
      </c>
      <c r="F14" s="18">
        <v>4417</v>
      </c>
      <c r="G14" s="140">
        <f t="shared" si="3"/>
        <v>5.605685639951774</v>
      </c>
      <c r="H14" s="128">
        <f t="shared" si="6"/>
        <v>324</v>
      </c>
      <c r="I14" s="136">
        <f t="shared" si="4"/>
        <v>7.91595406792084</v>
      </c>
      <c r="J14" s="1"/>
      <c r="K14" s="1"/>
      <c r="L14" s="12"/>
      <c r="M14" s="119" t="s">
        <v>277</v>
      </c>
      <c r="N14" s="104"/>
      <c r="O14" s="18">
        <v>1025</v>
      </c>
      <c r="P14" s="140">
        <f t="shared" si="0"/>
        <v>1.4281136360469815</v>
      </c>
      <c r="Q14" s="18">
        <v>1125</v>
      </c>
      <c r="R14" s="140">
        <f t="shared" si="0"/>
        <v>1.4766104898409198</v>
      </c>
      <c r="S14" s="18">
        <f t="shared" si="5"/>
        <v>100</v>
      </c>
      <c r="T14" s="232">
        <f t="shared" si="1"/>
        <v>9.75609756097561</v>
      </c>
      <c r="U14" s="131"/>
    </row>
    <row r="15" spans="1:21" ht="15" customHeight="1">
      <c r="A15" s="6"/>
      <c r="B15" s="6"/>
      <c r="C15" s="32" t="s">
        <v>34</v>
      </c>
      <c r="D15" s="18">
        <v>1763</v>
      </c>
      <c r="E15" s="140">
        <f t="shared" si="2"/>
        <v>2.3742189183365654</v>
      </c>
      <c r="F15" s="18">
        <v>2080</v>
      </c>
      <c r="G15" s="140">
        <f t="shared" si="3"/>
        <v>2.6397614061805954</v>
      </c>
      <c r="H15" s="128">
        <f t="shared" si="6"/>
        <v>317</v>
      </c>
      <c r="I15" s="136">
        <f t="shared" si="4"/>
        <v>17.98071469086784</v>
      </c>
      <c r="J15" s="1"/>
      <c r="K15" s="1"/>
      <c r="L15" s="12"/>
      <c r="M15" s="119" t="s">
        <v>276</v>
      </c>
      <c r="N15" s="104"/>
      <c r="O15" s="18">
        <v>591</v>
      </c>
      <c r="P15" s="140">
        <f t="shared" si="0"/>
        <v>0.8234294233207474</v>
      </c>
      <c r="Q15" s="18">
        <v>666</v>
      </c>
      <c r="R15" s="140">
        <f t="shared" si="0"/>
        <v>0.8741534099858246</v>
      </c>
      <c r="S15" s="18">
        <f t="shared" si="5"/>
        <v>75</v>
      </c>
      <c r="T15" s="232">
        <f t="shared" si="1"/>
        <v>12.690355329949238</v>
      </c>
      <c r="U15" s="131"/>
    </row>
    <row r="16" spans="1:21" ht="15" customHeight="1">
      <c r="A16" s="6"/>
      <c r="B16" s="6"/>
      <c r="C16" s="32" t="s">
        <v>35</v>
      </c>
      <c r="D16" s="18">
        <v>1090</v>
      </c>
      <c r="E16" s="140">
        <f t="shared" si="2"/>
        <v>1.4678948502477913</v>
      </c>
      <c r="F16" s="18">
        <v>1231</v>
      </c>
      <c r="G16" s="140">
        <f t="shared" si="3"/>
        <v>1.5622818706770734</v>
      </c>
      <c r="H16" s="128">
        <f t="shared" si="6"/>
        <v>141</v>
      </c>
      <c r="I16" s="136">
        <f t="shared" si="4"/>
        <v>12.935779816513762</v>
      </c>
      <c r="J16" s="1"/>
      <c r="K16" s="1"/>
      <c r="L16" s="12"/>
      <c r="M16" s="119" t="s">
        <v>275</v>
      </c>
      <c r="N16" s="104"/>
      <c r="O16" s="18">
        <v>294</v>
      </c>
      <c r="P16" s="140">
        <f t="shared" si="0"/>
        <v>0.4096247892661586</v>
      </c>
      <c r="Q16" s="18">
        <v>315</v>
      </c>
      <c r="R16" s="140">
        <f t="shared" si="0"/>
        <v>0.4134509371554576</v>
      </c>
      <c r="S16" s="18">
        <f t="shared" si="5"/>
        <v>21</v>
      </c>
      <c r="T16" s="232">
        <f t="shared" si="1"/>
        <v>7.142857142857142</v>
      </c>
      <c r="U16" s="131"/>
    </row>
    <row r="17" spans="1:21" ht="15" customHeight="1">
      <c r="A17" s="6"/>
      <c r="B17" s="6"/>
      <c r="C17" s="32" t="s">
        <v>36</v>
      </c>
      <c r="D17" s="18">
        <v>2717</v>
      </c>
      <c r="E17" s="140">
        <f t="shared" si="2"/>
        <v>3.658963585434174</v>
      </c>
      <c r="F17" s="18">
        <v>2897</v>
      </c>
      <c r="G17" s="140">
        <f t="shared" si="3"/>
        <v>3.676629227742877</v>
      </c>
      <c r="H17" s="128">
        <f t="shared" si="6"/>
        <v>180</v>
      </c>
      <c r="I17" s="136">
        <f t="shared" si="4"/>
        <v>6.624953993375046</v>
      </c>
      <c r="J17" s="1"/>
      <c r="K17" s="1"/>
      <c r="L17" s="143"/>
      <c r="M17" s="144" t="s">
        <v>46</v>
      </c>
      <c r="N17" s="145"/>
      <c r="O17" s="133">
        <v>41</v>
      </c>
      <c r="P17" s="228">
        <f t="shared" si="0"/>
        <v>0.05712454544187926</v>
      </c>
      <c r="Q17" s="133">
        <v>47</v>
      </c>
      <c r="R17" s="228">
        <f t="shared" si="0"/>
        <v>0.061689504908909544</v>
      </c>
      <c r="S17" s="133">
        <f t="shared" si="5"/>
        <v>6</v>
      </c>
      <c r="T17" s="234">
        <f t="shared" si="1"/>
        <v>14.634146341463413</v>
      </c>
      <c r="U17" s="131"/>
    </row>
    <row r="18" spans="1:21" ht="15" customHeight="1">
      <c r="A18" s="6"/>
      <c r="B18" s="6"/>
      <c r="C18" s="32" t="s">
        <v>37</v>
      </c>
      <c r="D18" s="18">
        <v>3089</v>
      </c>
      <c r="E18" s="140">
        <f t="shared" si="2"/>
        <v>4.1599332040508505</v>
      </c>
      <c r="F18" s="18">
        <v>3472</v>
      </c>
      <c r="G18" s="140">
        <f t="shared" si="3"/>
        <v>4.406370962624532</v>
      </c>
      <c r="H18" s="128">
        <f t="shared" si="6"/>
        <v>383</v>
      </c>
      <c r="I18" s="136">
        <f t="shared" si="4"/>
        <v>12.398834574295888</v>
      </c>
      <c r="J18" s="1"/>
      <c r="K18" s="1"/>
      <c r="L18" s="12" t="s">
        <v>17</v>
      </c>
      <c r="M18" s="126"/>
      <c r="N18" s="126"/>
      <c r="O18" s="126"/>
      <c r="P18" s="126"/>
      <c r="Q18" s="126"/>
      <c r="R18" s="126"/>
      <c r="S18" s="126"/>
      <c r="T18" s="126"/>
      <c r="U18" s="131"/>
    </row>
    <row r="19" spans="1:21" ht="15" customHeight="1">
      <c r="A19" s="6"/>
      <c r="B19" s="6"/>
      <c r="C19" s="32" t="s">
        <v>38</v>
      </c>
      <c r="D19" s="18">
        <v>4404</v>
      </c>
      <c r="E19" s="140">
        <f t="shared" si="2"/>
        <v>5.930833872010342</v>
      </c>
      <c r="F19" s="18">
        <v>4694</v>
      </c>
      <c r="G19" s="140">
        <f>F19/F$9*100</f>
        <v>5.9572307887556315</v>
      </c>
      <c r="H19" s="128">
        <f t="shared" si="6"/>
        <v>290</v>
      </c>
      <c r="I19" s="136">
        <f t="shared" si="4"/>
        <v>6.584922797456858</v>
      </c>
      <c r="J19" s="1"/>
      <c r="K19" s="1"/>
      <c r="L19" s="1"/>
      <c r="M19" s="1"/>
      <c r="N19" s="1"/>
      <c r="O19" s="1"/>
      <c r="P19" s="1"/>
      <c r="Q19" s="1"/>
      <c r="R19" s="1"/>
      <c r="S19" s="1"/>
      <c r="T19" s="1"/>
      <c r="U19" s="131"/>
    </row>
    <row r="20" spans="1:21" ht="15" customHeight="1">
      <c r="A20" s="6"/>
      <c r="B20" s="6"/>
      <c r="C20" s="32"/>
      <c r="D20" s="18"/>
      <c r="E20" s="1"/>
      <c r="F20" s="18"/>
      <c r="G20" s="1"/>
      <c r="H20" s="128"/>
      <c r="I20" s="136"/>
      <c r="J20" s="1"/>
      <c r="K20" s="1"/>
      <c r="L20" s="1"/>
      <c r="M20" s="1"/>
      <c r="N20" s="1"/>
      <c r="O20" s="1"/>
      <c r="P20" s="1"/>
      <c r="Q20" s="1"/>
      <c r="R20" s="1"/>
      <c r="S20" s="1"/>
      <c r="T20" s="1"/>
      <c r="U20" s="131"/>
    </row>
    <row r="21" spans="1:21" ht="18" customHeight="1">
      <c r="A21" s="6"/>
      <c r="B21" s="311" t="s">
        <v>43</v>
      </c>
      <c r="C21" s="312"/>
      <c r="D21" s="224">
        <f>SUM(D22:D29)</f>
        <v>19958</v>
      </c>
      <c r="E21" s="225">
        <f aca="true" t="shared" si="7" ref="E21:E28">D21/D$9*100</f>
        <v>26.877289377289376</v>
      </c>
      <c r="F21" s="224">
        <f>SUM(F22:F29)</f>
        <v>20599</v>
      </c>
      <c r="G21" s="225">
        <f aca="true" t="shared" si="8" ref="G21:G29">F21/F$9*100</f>
        <v>26.14252173361254</v>
      </c>
      <c r="H21" s="227">
        <f>SUM(H22:H29)</f>
        <v>641</v>
      </c>
      <c r="I21" s="226">
        <f aca="true" t="shared" si="9" ref="I21:I29">H21/D21*100</f>
        <v>3.2117446637939673</v>
      </c>
      <c r="J21" s="1"/>
      <c r="K21" s="1"/>
      <c r="L21" s="1"/>
      <c r="M21" s="483" t="s">
        <v>246</v>
      </c>
      <c r="N21" s="484"/>
      <c r="O21" s="484"/>
      <c r="P21" s="484"/>
      <c r="Q21" s="484"/>
      <c r="R21" s="484"/>
      <c r="S21" s="484"/>
      <c r="T21" s="484"/>
      <c r="U21" s="131"/>
    </row>
    <row r="22" spans="1:21" ht="15" customHeight="1" thickBot="1">
      <c r="A22" s="6"/>
      <c r="B22" s="6"/>
      <c r="C22" s="32" t="s">
        <v>28</v>
      </c>
      <c r="D22" s="18">
        <v>3636</v>
      </c>
      <c r="E22" s="140">
        <f t="shared" si="7"/>
        <v>4.896574014221073</v>
      </c>
      <c r="F22" s="18">
        <v>3950</v>
      </c>
      <c r="G22" s="140">
        <f t="shared" si="8"/>
        <v>5.013008439621804</v>
      </c>
      <c r="H22" s="128">
        <f aca="true" t="shared" si="10" ref="H22:H29">F22-D22</f>
        <v>314</v>
      </c>
      <c r="I22" s="136">
        <f t="shared" si="9"/>
        <v>8.635863586358635</v>
      </c>
      <c r="J22" s="1"/>
      <c r="K22" s="1"/>
      <c r="L22" s="16"/>
      <c r="M22" s="16"/>
      <c r="N22" s="16"/>
      <c r="O22" s="16"/>
      <c r="P22" s="16"/>
      <c r="Q22" s="16"/>
      <c r="R22" s="16"/>
      <c r="S22" s="16"/>
      <c r="T22" s="16"/>
      <c r="U22" s="131"/>
    </row>
    <row r="23" spans="1:21" ht="15" customHeight="1">
      <c r="A23" s="6"/>
      <c r="B23" s="6"/>
      <c r="C23" s="32" t="s">
        <v>30</v>
      </c>
      <c r="D23" s="18">
        <v>2435</v>
      </c>
      <c r="E23" s="140">
        <f t="shared" si="7"/>
        <v>3.2791962939021766</v>
      </c>
      <c r="F23" s="18">
        <v>2455</v>
      </c>
      <c r="G23" s="140">
        <f t="shared" si="8"/>
        <v>3.1156799289295005</v>
      </c>
      <c r="H23" s="128">
        <f t="shared" si="10"/>
        <v>20</v>
      </c>
      <c r="I23" s="136">
        <f t="shared" si="9"/>
        <v>0.8213552361396305</v>
      </c>
      <c r="J23" s="1"/>
      <c r="K23" s="1"/>
      <c r="L23" s="297" t="s">
        <v>47</v>
      </c>
      <c r="M23" s="297"/>
      <c r="N23" s="298"/>
      <c r="O23" s="293" t="s">
        <v>242</v>
      </c>
      <c r="P23" s="294"/>
      <c r="Q23" s="309" t="s">
        <v>243</v>
      </c>
      <c r="R23" s="310"/>
      <c r="S23" s="289" t="s">
        <v>18</v>
      </c>
      <c r="T23" s="290"/>
      <c r="U23" s="131"/>
    </row>
    <row r="24" spans="1:21" ht="15" customHeight="1">
      <c r="A24" s="6"/>
      <c r="B24" s="6"/>
      <c r="C24" s="32" t="s">
        <v>31</v>
      </c>
      <c r="D24" s="18">
        <v>1926</v>
      </c>
      <c r="E24" s="140">
        <f t="shared" si="7"/>
        <v>2.5937297996121527</v>
      </c>
      <c r="F24" s="18">
        <v>1976</v>
      </c>
      <c r="G24" s="140">
        <f t="shared" si="8"/>
        <v>2.5077733358715655</v>
      </c>
      <c r="H24" s="128">
        <f t="shared" si="10"/>
        <v>50</v>
      </c>
      <c r="I24" s="136">
        <f t="shared" si="9"/>
        <v>2.596053997923157</v>
      </c>
      <c r="J24" s="1"/>
      <c r="K24" s="1"/>
      <c r="L24" s="299"/>
      <c r="M24" s="299"/>
      <c r="N24" s="300"/>
      <c r="O24" s="121" t="s">
        <v>21</v>
      </c>
      <c r="P24" s="142" t="s">
        <v>19</v>
      </c>
      <c r="Q24" s="121" t="s">
        <v>21</v>
      </c>
      <c r="R24" s="142" t="s">
        <v>19</v>
      </c>
      <c r="S24" s="121" t="s">
        <v>21</v>
      </c>
      <c r="T24" s="141" t="s">
        <v>20</v>
      </c>
      <c r="U24" s="131"/>
    </row>
    <row r="25" spans="1:21" ht="15" customHeight="1">
      <c r="A25" s="6"/>
      <c r="B25" s="6"/>
      <c r="C25" s="32" t="s">
        <v>33</v>
      </c>
      <c r="D25" s="18">
        <v>2035</v>
      </c>
      <c r="E25" s="140">
        <f t="shared" si="7"/>
        <v>2.7405192846369317</v>
      </c>
      <c r="F25" s="18">
        <v>2131</v>
      </c>
      <c r="G25" s="140">
        <f t="shared" si="8"/>
        <v>2.704486325274446</v>
      </c>
      <c r="H25" s="128">
        <f t="shared" si="10"/>
        <v>96</v>
      </c>
      <c r="I25" s="136">
        <f t="shared" si="9"/>
        <v>4.717444717444717</v>
      </c>
      <c r="J25" s="1"/>
      <c r="K25" s="1"/>
      <c r="L25" s="301"/>
      <c r="M25" s="301"/>
      <c r="N25" s="302"/>
      <c r="O25" s="118" t="s">
        <v>44</v>
      </c>
      <c r="P25" s="1"/>
      <c r="Q25" s="118" t="s">
        <v>44</v>
      </c>
      <c r="R25" s="1"/>
      <c r="S25" s="118" t="s">
        <v>44</v>
      </c>
      <c r="T25" s="1"/>
      <c r="U25" s="131"/>
    </row>
    <row r="26" spans="1:21" ht="15" customHeight="1">
      <c r="A26" s="6"/>
      <c r="B26" s="6"/>
      <c r="C26" s="32" t="s">
        <v>39</v>
      </c>
      <c r="D26" s="18">
        <v>3076</v>
      </c>
      <c r="E26" s="140">
        <f t="shared" si="7"/>
        <v>4.14242620124973</v>
      </c>
      <c r="F26" s="18">
        <v>3145</v>
      </c>
      <c r="G26" s="140">
        <f t="shared" si="8"/>
        <v>3.9913700107874863</v>
      </c>
      <c r="H26" s="128">
        <f t="shared" si="10"/>
        <v>69</v>
      </c>
      <c r="I26" s="136">
        <f t="shared" si="9"/>
        <v>2.243172951885566</v>
      </c>
      <c r="J26" s="1"/>
      <c r="K26" s="1"/>
      <c r="L26" s="291" t="s">
        <v>25</v>
      </c>
      <c r="M26" s="291"/>
      <c r="N26" s="292"/>
      <c r="O26" s="224">
        <f>SUM(O28:O35)</f>
        <v>429736</v>
      </c>
      <c r="P26" s="225">
        <f>O26/O$26*100</f>
        <v>100</v>
      </c>
      <c r="Q26" s="224">
        <f>SUM(Q28:Q35)</f>
        <v>476088</v>
      </c>
      <c r="R26" s="225">
        <f>Q26/Q$26*100</f>
        <v>100</v>
      </c>
      <c r="S26" s="224">
        <f>SUM(S28:S35)</f>
        <v>46352</v>
      </c>
      <c r="T26" s="231">
        <f>S26/O26*100</f>
        <v>10.786157082487852</v>
      </c>
      <c r="U26" s="131"/>
    </row>
    <row r="27" spans="1:21" ht="15" customHeight="1">
      <c r="A27" s="6"/>
      <c r="B27" s="6"/>
      <c r="C27" s="32" t="s">
        <v>40</v>
      </c>
      <c r="D27" s="18">
        <v>3508</v>
      </c>
      <c r="E27" s="140">
        <f t="shared" si="7"/>
        <v>4.724197371256195</v>
      </c>
      <c r="F27" s="18">
        <v>3549</v>
      </c>
      <c r="G27" s="140">
        <f t="shared" si="8"/>
        <v>4.504092899295641</v>
      </c>
      <c r="H27" s="128">
        <f t="shared" si="10"/>
        <v>41</v>
      </c>
      <c r="I27" s="136">
        <f t="shared" si="9"/>
        <v>1.168757126567845</v>
      </c>
      <c r="J27" s="1"/>
      <c r="K27" s="1"/>
      <c r="L27" s="4"/>
      <c r="M27" s="4"/>
      <c r="N27" s="120"/>
      <c r="O27" s="18"/>
      <c r="P27" s="140"/>
      <c r="Q27" s="18"/>
      <c r="R27" s="140"/>
      <c r="S27" s="18"/>
      <c r="T27" s="231"/>
      <c r="U27" s="131"/>
    </row>
    <row r="28" spans="1:21" ht="15" customHeight="1">
      <c r="A28" s="6"/>
      <c r="B28" s="6"/>
      <c r="C28" s="32" t="s">
        <v>41</v>
      </c>
      <c r="D28" s="18">
        <v>2781</v>
      </c>
      <c r="E28" s="140">
        <f t="shared" si="7"/>
        <v>3.745151906916613</v>
      </c>
      <c r="F28" s="18">
        <v>2780</v>
      </c>
      <c r="G28" s="140">
        <f t="shared" si="8"/>
        <v>3.5281426486452188</v>
      </c>
      <c r="H28" s="128">
        <f t="shared" si="10"/>
        <v>-1</v>
      </c>
      <c r="I28" s="136">
        <f t="shared" si="9"/>
        <v>-0.03595828838547285</v>
      </c>
      <c r="J28" s="1"/>
      <c r="K28" s="1"/>
      <c r="L28" s="4"/>
      <c r="M28" s="119" t="s">
        <v>45</v>
      </c>
      <c r="N28" s="120" t="s">
        <v>44</v>
      </c>
      <c r="O28" s="18">
        <v>55186</v>
      </c>
      <c r="P28" s="235">
        <f>O28/$O$26*100</f>
        <v>12.841837779473911</v>
      </c>
      <c r="Q28" s="18">
        <v>56750</v>
      </c>
      <c r="R28" s="235">
        <f>Q28/$Q$26*100</f>
        <v>11.920065198030617</v>
      </c>
      <c r="S28" s="18">
        <f>Q28-O28</f>
        <v>1564</v>
      </c>
      <c r="T28" s="232">
        <f aca="true" t="shared" si="11" ref="T28:T35">S28/O28*100</f>
        <v>2.8340521146667634</v>
      </c>
      <c r="U28" s="131"/>
    </row>
    <row r="29" spans="1:21" ht="15" customHeight="1">
      <c r="A29" s="135"/>
      <c r="B29" s="135"/>
      <c r="C29" s="33" t="s">
        <v>42</v>
      </c>
      <c r="D29" s="134">
        <v>561</v>
      </c>
      <c r="E29" s="228">
        <f>D29/D$9*100</f>
        <v>0.7554945054945055</v>
      </c>
      <c r="F29" s="133">
        <v>613</v>
      </c>
      <c r="G29" s="228">
        <f t="shared" si="8"/>
        <v>0.7779681451868773</v>
      </c>
      <c r="H29" s="229">
        <f t="shared" si="10"/>
        <v>52</v>
      </c>
      <c r="I29" s="230">
        <f t="shared" si="9"/>
        <v>9.269162210338681</v>
      </c>
      <c r="J29" s="1"/>
      <c r="K29" s="1"/>
      <c r="L29" s="4"/>
      <c r="M29" s="119" t="s">
        <v>280</v>
      </c>
      <c r="N29" s="120"/>
      <c r="O29" s="18">
        <v>56139</v>
      </c>
      <c r="P29" s="235">
        <f aca="true" t="shared" si="12" ref="P29:P35">O29/$O$26*100</f>
        <v>13.06360183926876</v>
      </c>
      <c r="Q29" s="18">
        <v>62144</v>
      </c>
      <c r="R29" s="235">
        <f aca="true" t="shared" si="13" ref="R29:R35">Q29/$Q$26*100</f>
        <v>13.053049016148274</v>
      </c>
      <c r="S29" s="18">
        <f aca="true" t="shared" si="14" ref="S29:S35">Q29-O29</f>
        <v>6005</v>
      </c>
      <c r="T29" s="233">
        <f t="shared" si="11"/>
        <v>10.6966636384688</v>
      </c>
      <c r="U29" s="131"/>
    </row>
    <row r="30" spans="1:21" ht="15" customHeight="1">
      <c r="A30" s="4" t="s">
        <v>17</v>
      </c>
      <c r="B30" s="1"/>
      <c r="C30" s="1"/>
      <c r="D30" s="1"/>
      <c r="E30" s="1"/>
      <c r="F30" s="1"/>
      <c r="G30" s="1"/>
      <c r="H30" s="1"/>
      <c r="I30" s="1"/>
      <c r="J30" s="1"/>
      <c r="K30" s="1"/>
      <c r="L30" s="4"/>
      <c r="M30" s="119" t="s">
        <v>279</v>
      </c>
      <c r="N30" s="120"/>
      <c r="O30" s="18">
        <v>70112</v>
      </c>
      <c r="P30" s="235">
        <f t="shared" si="12"/>
        <v>16.315133011895675</v>
      </c>
      <c r="Q30" s="18">
        <v>79160</v>
      </c>
      <c r="R30" s="235">
        <f t="shared" si="13"/>
        <v>16.627178168741914</v>
      </c>
      <c r="S30" s="18">
        <f t="shared" si="14"/>
        <v>9048</v>
      </c>
      <c r="T30" s="232">
        <f t="shared" si="11"/>
        <v>12.905066179826562</v>
      </c>
      <c r="U30" s="131"/>
    </row>
    <row r="31" spans="1:21" ht="15" customHeight="1">
      <c r="A31" s="1"/>
      <c r="B31" s="1"/>
      <c r="C31" s="1"/>
      <c r="D31" s="1"/>
      <c r="E31" s="1"/>
      <c r="F31" s="1"/>
      <c r="G31" s="1"/>
      <c r="H31" s="1"/>
      <c r="I31" s="1"/>
      <c r="J31" s="1"/>
      <c r="K31" s="1"/>
      <c r="L31" s="4"/>
      <c r="M31" s="119" t="s">
        <v>278</v>
      </c>
      <c r="N31" s="120"/>
      <c r="O31" s="18">
        <v>100909</v>
      </c>
      <c r="P31" s="235">
        <f t="shared" si="12"/>
        <v>23.48162592847702</v>
      </c>
      <c r="Q31" s="18">
        <v>112540</v>
      </c>
      <c r="R31" s="235">
        <f t="shared" si="13"/>
        <v>23.638487002402915</v>
      </c>
      <c r="S31" s="18">
        <f t="shared" si="14"/>
        <v>11631</v>
      </c>
      <c r="T31" s="232">
        <f t="shared" si="11"/>
        <v>11.526226600204144</v>
      </c>
      <c r="U31" s="131"/>
    </row>
    <row r="32" spans="1:21" ht="15" customHeight="1">
      <c r="A32" s="1"/>
      <c r="B32" s="1"/>
      <c r="C32" s="1"/>
      <c r="D32" s="1"/>
      <c r="E32" s="1"/>
      <c r="F32" s="1"/>
      <c r="G32" s="1"/>
      <c r="H32" s="1"/>
      <c r="I32" s="1"/>
      <c r="J32" s="1"/>
      <c r="K32" s="1"/>
      <c r="L32" s="4"/>
      <c r="M32" s="119" t="s">
        <v>277</v>
      </c>
      <c r="N32" s="120"/>
      <c r="O32" s="18">
        <v>37985</v>
      </c>
      <c r="P32" s="235">
        <f t="shared" si="12"/>
        <v>8.839147755831487</v>
      </c>
      <c r="Q32" s="18">
        <v>42017</v>
      </c>
      <c r="R32" s="235">
        <f t="shared" si="13"/>
        <v>8.82546924098066</v>
      </c>
      <c r="S32" s="18">
        <f t="shared" si="14"/>
        <v>4032</v>
      </c>
      <c r="T32" s="232">
        <f t="shared" si="11"/>
        <v>10.614716335395551</v>
      </c>
      <c r="U32" s="131"/>
    </row>
    <row r="33" spans="1:21" ht="18" customHeight="1">
      <c r="A33" s="1"/>
      <c r="B33" s="1"/>
      <c r="C33" s="1"/>
      <c r="D33" s="482" t="s">
        <v>245</v>
      </c>
      <c r="E33" s="1"/>
      <c r="F33" s="1"/>
      <c r="G33" s="1"/>
      <c r="H33" s="1"/>
      <c r="I33" s="1"/>
      <c r="J33" s="1"/>
      <c r="K33" s="1"/>
      <c r="L33" s="4"/>
      <c r="M33" s="119" t="s">
        <v>276</v>
      </c>
      <c r="N33" s="120"/>
      <c r="O33" s="18">
        <v>39514</v>
      </c>
      <c r="P33" s="235">
        <f t="shared" si="12"/>
        <v>9.194947595733193</v>
      </c>
      <c r="Q33" s="18">
        <v>45233</v>
      </c>
      <c r="R33" s="235">
        <f t="shared" si="13"/>
        <v>9.500974609736016</v>
      </c>
      <c r="S33" s="18">
        <f t="shared" si="14"/>
        <v>5719</v>
      </c>
      <c r="T33" s="232">
        <f t="shared" si="11"/>
        <v>14.473351217290077</v>
      </c>
      <c r="U33" s="131"/>
    </row>
    <row r="34" spans="1:21" ht="15" customHeight="1" thickBot="1">
      <c r="A34" s="16"/>
      <c r="B34" s="16"/>
      <c r="C34" s="16"/>
      <c r="D34" s="16"/>
      <c r="E34" s="16"/>
      <c r="F34" s="16"/>
      <c r="G34" s="16"/>
      <c r="H34" s="16"/>
      <c r="I34" s="16"/>
      <c r="J34" s="1"/>
      <c r="K34" s="1"/>
      <c r="L34" s="4"/>
      <c r="M34" s="119" t="s">
        <v>275</v>
      </c>
      <c r="N34" s="120"/>
      <c r="O34" s="18">
        <v>45068</v>
      </c>
      <c r="P34" s="235">
        <f t="shared" si="12"/>
        <v>10.487368989332985</v>
      </c>
      <c r="Q34" s="18">
        <v>48924</v>
      </c>
      <c r="R34" s="235">
        <f t="shared" si="13"/>
        <v>10.276251449311893</v>
      </c>
      <c r="S34" s="18">
        <f t="shared" si="14"/>
        <v>3856</v>
      </c>
      <c r="T34" s="232">
        <f t="shared" si="11"/>
        <v>8.555959882843704</v>
      </c>
      <c r="U34" s="131"/>
    </row>
    <row r="35" spans="1:21" ht="15" customHeight="1">
      <c r="A35" s="313" t="s">
        <v>220</v>
      </c>
      <c r="B35" s="313"/>
      <c r="C35" s="314"/>
      <c r="D35" s="285" t="s">
        <v>242</v>
      </c>
      <c r="E35" s="285"/>
      <c r="F35" s="285" t="s">
        <v>243</v>
      </c>
      <c r="G35" s="285"/>
      <c r="H35" s="285" t="s">
        <v>18</v>
      </c>
      <c r="I35" s="286"/>
      <c r="J35" s="1"/>
      <c r="K35" s="1"/>
      <c r="L35" s="116"/>
      <c r="M35" s="139" t="s">
        <v>46</v>
      </c>
      <c r="N35" s="146"/>
      <c r="O35" s="133">
        <v>24823</v>
      </c>
      <c r="P35" s="228">
        <f t="shared" si="12"/>
        <v>5.776337099986969</v>
      </c>
      <c r="Q35" s="133">
        <v>29320</v>
      </c>
      <c r="R35" s="228">
        <f t="shared" si="13"/>
        <v>6.158525314647712</v>
      </c>
      <c r="S35" s="133">
        <f t="shared" si="14"/>
        <v>4497</v>
      </c>
      <c r="T35" s="234">
        <f t="shared" si="11"/>
        <v>18.116263143052812</v>
      </c>
      <c r="U35" s="131"/>
    </row>
    <row r="36" spans="1:21" ht="15" customHeight="1">
      <c r="A36" s="297"/>
      <c r="B36" s="297"/>
      <c r="C36" s="298"/>
      <c r="D36" s="256" t="s">
        <v>348</v>
      </c>
      <c r="E36" s="256" t="s">
        <v>19</v>
      </c>
      <c r="F36" s="256" t="s">
        <v>348</v>
      </c>
      <c r="G36" s="256" t="s">
        <v>19</v>
      </c>
      <c r="H36" s="256" t="s">
        <v>348</v>
      </c>
      <c r="I36" s="283" t="s">
        <v>20</v>
      </c>
      <c r="J36" s="1"/>
      <c r="K36" s="1"/>
      <c r="L36" s="12" t="s">
        <v>17</v>
      </c>
      <c r="M36" s="138"/>
      <c r="N36" s="12"/>
      <c r="O36" s="12"/>
      <c r="P36" s="12"/>
      <c r="Q36" s="12"/>
      <c r="R36" s="12"/>
      <c r="S36" s="12"/>
      <c r="T36" s="12"/>
      <c r="U36" s="131"/>
    </row>
    <row r="37" spans="1:21" ht="15" customHeight="1">
      <c r="A37" s="299"/>
      <c r="B37" s="299"/>
      <c r="C37" s="300"/>
      <c r="D37" s="256"/>
      <c r="E37" s="256"/>
      <c r="F37" s="256"/>
      <c r="G37" s="256"/>
      <c r="H37" s="256"/>
      <c r="I37" s="284"/>
      <c r="J37" s="1"/>
      <c r="K37" s="1"/>
      <c r="L37" s="4"/>
      <c r="M37" s="119"/>
      <c r="N37" s="4"/>
      <c r="O37" s="4"/>
      <c r="P37" s="4"/>
      <c r="Q37" s="4"/>
      <c r="R37" s="4"/>
      <c r="S37" s="4"/>
      <c r="T37" s="4"/>
      <c r="U37" s="131"/>
    </row>
    <row r="38" spans="1:21" ht="15" customHeight="1">
      <c r="A38" s="4"/>
      <c r="B38" s="4"/>
      <c r="C38" s="120"/>
      <c r="D38" s="118" t="s">
        <v>44</v>
      </c>
      <c r="E38" s="1"/>
      <c r="F38" s="118" t="s">
        <v>44</v>
      </c>
      <c r="G38" s="1"/>
      <c r="H38" s="118" t="s">
        <v>44</v>
      </c>
      <c r="I38" s="1"/>
      <c r="J38" s="1"/>
      <c r="K38" s="1"/>
      <c r="L38" s="1"/>
      <c r="M38" s="1"/>
      <c r="N38" s="1"/>
      <c r="O38" s="1"/>
      <c r="P38" s="1"/>
      <c r="Q38" s="1"/>
      <c r="R38" s="1"/>
      <c r="S38" s="1"/>
      <c r="T38" s="1"/>
      <c r="U38" s="131"/>
    </row>
    <row r="39" spans="1:21" ht="18" customHeight="1">
      <c r="A39" s="291" t="s">
        <v>25</v>
      </c>
      <c r="B39" s="291"/>
      <c r="C39" s="292"/>
      <c r="D39" s="224">
        <f>D41+D51</f>
        <v>489368</v>
      </c>
      <c r="E39" s="225">
        <f>D39/D$39*100</f>
        <v>100</v>
      </c>
      <c r="F39" s="224">
        <f>F41+F51</f>
        <v>539166</v>
      </c>
      <c r="G39" s="225">
        <f>F39/F$39*100</f>
        <v>100</v>
      </c>
      <c r="H39" s="224">
        <f>H41+H51</f>
        <v>49798</v>
      </c>
      <c r="I39" s="226">
        <f>H39/D39*100</f>
        <v>10.175982083013192</v>
      </c>
      <c r="J39" s="1"/>
      <c r="K39" s="1"/>
      <c r="L39" s="1"/>
      <c r="M39" s="479" t="s">
        <v>248</v>
      </c>
      <c r="N39" s="485"/>
      <c r="O39" s="485"/>
      <c r="P39" s="485"/>
      <c r="Q39" s="485"/>
      <c r="R39" s="485"/>
      <c r="S39" s="485"/>
      <c r="T39" s="485"/>
      <c r="U39" s="485"/>
    </row>
    <row r="40" spans="1:21" ht="15" customHeight="1">
      <c r="A40" s="6"/>
      <c r="B40" s="6"/>
      <c r="C40" s="32"/>
      <c r="D40" s="18"/>
      <c r="E40" s="1"/>
      <c r="F40" s="18"/>
      <c r="G40" s="1"/>
      <c r="H40" s="18"/>
      <c r="I40" s="136"/>
      <c r="J40" s="1"/>
      <c r="K40" s="1"/>
      <c r="L40" s="1"/>
      <c r="M40" s="1"/>
      <c r="N40" s="1"/>
      <c r="O40" s="1"/>
      <c r="P40" s="1"/>
      <c r="Q40" s="1"/>
      <c r="R40" s="1"/>
      <c r="S40" s="1"/>
      <c r="T40" s="1"/>
      <c r="U40" s="131"/>
    </row>
    <row r="41" spans="1:21" ht="15" customHeight="1" thickBot="1">
      <c r="A41" s="6"/>
      <c r="B41" s="311" t="s">
        <v>26</v>
      </c>
      <c r="C41" s="312"/>
      <c r="D41" s="224">
        <f>SUM(D42:D49)</f>
        <v>381136</v>
      </c>
      <c r="E41" s="225">
        <f aca="true" t="shared" si="15" ref="E41:G49">D41/D$39*100</f>
        <v>77.88331071913161</v>
      </c>
      <c r="F41" s="224">
        <f>SUM(F42:F49)</f>
        <v>421127</v>
      </c>
      <c r="G41" s="225">
        <f t="shared" si="15"/>
        <v>78.10711357912035</v>
      </c>
      <c r="H41" s="224">
        <f>SUM(H42:H49)</f>
        <v>39991</v>
      </c>
      <c r="I41" s="226">
        <f aca="true" t="shared" si="16" ref="I41:I49">H41/D41*100</f>
        <v>10.492580076403174</v>
      </c>
      <c r="J41" s="1"/>
      <c r="K41" s="1"/>
      <c r="L41" s="16"/>
      <c r="M41" s="16"/>
      <c r="N41" s="16"/>
      <c r="O41" s="16"/>
      <c r="P41" s="16"/>
      <c r="Q41" s="16"/>
      <c r="R41" s="16"/>
      <c r="S41" s="16"/>
      <c r="T41" s="16"/>
      <c r="U41" s="132" t="s">
        <v>54</v>
      </c>
    </row>
    <row r="42" spans="1:21" ht="15" customHeight="1">
      <c r="A42" s="6"/>
      <c r="B42" s="6"/>
      <c r="C42" s="32" t="s">
        <v>27</v>
      </c>
      <c r="D42" s="18">
        <v>213962</v>
      </c>
      <c r="E42" s="140">
        <f t="shared" si="15"/>
        <v>43.72210688071145</v>
      </c>
      <c r="F42" s="18">
        <v>235875</v>
      </c>
      <c r="G42" s="140">
        <f t="shared" si="15"/>
        <v>43.74812209968729</v>
      </c>
      <c r="H42" s="128">
        <f>F42-D42</f>
        <v>21913</v>
      </c>
      <c r="I42" s="136">
        <f t="shared" si="16"/>
        <v>10.241538217066582</v>
      </c>
      <c r="J42" s="1"/>
      <c r="K42" s="1"/>
      <c r="L42" s="297" t="s">
        <v>15</v>
      </c>
      <c r="M42" s="297"/>
      <c r="N42" s="297"/>
      <c r="O42" s="255" t="s">
        <v>51</v>
      </c>
      <c r="P42" s="255" t="s">
        <v>221</v>
      </c>
      <c r="Q42" s="255" t="s">
        <v>48</v>
      </c>
      <c r="R42" s="255" t="s">
        <v>49</v>
      </c>
      <c r="S42" s="255" t="s">
        <v>52</v>
      </c>
      <c r="T42" s="255"/>
      <c r="U42" s="276"/>
    </row>
    <row r="43" spans="1:21" ht="15" customHeight="1">
      <c r="A43" s="6"/>
      <c r="B43" s="6"/>
      <c r="C43" s="32" t="s">
        <v>29</v>
      </c>
      <c r="D43" s="18">
        <v>47476</v>
      </c>
      <c r="E43" s="140">
        <f t="shared" si="15"/>
        <v>9.701492537313433</v>
      </c>
      <c r="F43" s="18">
        <v>53290</v>
      </c>
      <c r="G43" s="140">
        <f t="shared" si="15"/>
        <v>9.883783472993475</v>
      </c>
      <c r="H43" s="128">
        <f aca="true" t="shared" si="17" ref="H43:H49">F43-D43</f>
        <v>5814</v>
      </c>
      <c r="I43" s="136">
        <f t="shared" si="16"/>
        <v>12.246187547392367</v>
      </c>
      <c r="J43" s="1"/>
      <c r="K43" s="1"/>
      <c r="L43" s="299"/>
      <c r="M43" s="299"/>
      <c r="N43" s="299"/>
      <c r="O43" s="256"/>
      <c r="P43" s="256"/>
      <c r="Q43" s="256"/>
      <c r="R43" s="256"/>
      <c r="S43" s="121" t="s">
        <v>51</v>
      </c>
      <c r="T43" s="121" t="s">
        <v>53</v>
      </c>
      <c r="U43" s="99" t="s">
        <v>50</v>
      </c>
    </row>
    <row r="44" spans="1:20" ht="15" customHeight="1">
      <c r="A44" s="6"/>
      <c r="B44" s="6"/>
      <c r="C44" s="32" t="s">
        <v>32</v>
      </c>
      <c r="D44" s="18">
        <v>30667</v>
      </c>
      <c r="E44" s="140">
        <f t="shared" si="15"/>
        <v>6.2666541334946295</v>
      </c>
      <c r="F44" s="18">
        <v>33039</v>
      </c>
      <c r="G44" s="140">
        <f t="shared" si="15"/>
        <v>6.127797375947297</v>
      </c>
      <c r="H44" s="128">
        <f t="shared" si="17"/>
        <v>2372</v>
      </c>
      <c r="I44" s="136">
        <f t="shared" si="16"/>
        <v>7.73469853588548</v>
      </c>
      <c r="J44" s="1"/>
      <c r="K44" s="1"/>
      <c r="L44" s="303"/>
      <c r="M44" s="303"/>
      <c r="N44" s="304"/>
      <c r="O44" s="1"/>
      <c r="P44" s="1"/>
      <c r="Q44" s="1"/>
      <c r="R44" s="1"/>
      <c r="S44" s="1"/>
      <c r="T44" s="1"/>
    </row>
    <row r="45" spans="1:21" ht="15" customHeight="1">
      <c r="A45" s="6"/>
      <c r="B45" s="6"/>
      <c r="C45" s="32" t="s">
        <v>34</v>
      </c>
      <c r="D45" s="18">
        <v>15966</v>
      </c>
      <c r="E45" s="140">
        <f t="shared" si="15"/>
        <v>3.2625754033774172</v>
      </c>
      <c r="F45" s="18">
        <v>18430</v>
      </c>
      <c r="G45" s="140">
        <f t="shared" si="15"/>
        <v>3.4182422482129806</v>
      </c>
      <c r="H45" s="128">
        <f t="shared" si="17"/>
        <v>2464</v>
      </c>
      <c r="I45" s="136">
        <f t="shared" si="16"/>
        <v>15.432794688713516</v>
      </c>
      <c r="J45" s="1"/>
      <c r="K45" s="1"/>
      <c r="L45" s="270" t="s">
        <v>5</v>
      </c>
      <c r="M45" s="270"/>
      <c r="N45" s="271"/>
      <c r="O45" s="236">
        <f>SUM(O47:O48)</f>
        <v>539166</v>
      </c>
      <c r="P45" s="236">
        <f aca="true" t="shared" si="18" ref="P45:U45">SUM(P47:P48)</f>
        <v>54615</v>
      </c>
      <c r="Q45" s="236">
        <f t="shared" si="18"/>
        <v>45094</v>
      </c>
      <c r="R45" s="236">
        <f t="shared" si="18"/>
        <v>31005</v>
      </c>
      <c r="S45" s="236">
        <f t="shared" si="18"/>
        <v>408452</v>
      </c>
      <c r="T45" s="236">
        <f t="shared" si="18"/>
        <v>374109</v>
      </c>
      <c r="U45" s="236">
        <f t="shared" si="18"/>
        <v>34343</v>
      </c>
    </row>
    <row r="46" spans="1:21" ht="15" customHeight="1">
      <c r="A46" s="6"/>
      <c r="B46" s="6"/>
      <c r="C46" s="32" t="s">
        <v>35</v>
      </c>
      <c r="D46" s="18">
        <v>6025</v>
      </c>
      <c r="E46" s="140">
        <f t="shared" si="15"/>
        <v>1.231179807425087</v>
      </c>
      <c r="F46" s="18">
        <v>6754</v>
      </c>
      <c r="G46" s="140">
        <f t="shared" si="15"/>
        <v>1.252675428346743</v>
      </c>
      <c r="H46" s="128">
        <f t="shared" si="17"/>
        <v>729</v>
      </c>
      <c r="I46" s="136">
        <f t="shared" si="16"/>
        <v>12.099585062240664</v>
      </c>
      <c r="J46" s="1"/>
      <c r="K46" s="1"/>
      <c r="L46" s="295"/>
      <c r="M46" s="295"/>
      <c r="N46" s="296"/>
      <c r="O46" s="70"/>
      <c r="P46" s="70"/>
      <c r="Q46" s="70"/>
      <c r="R46" s="70"/>
      <c r="S46" s="70"/>
      <c r="T46" s="70"/>
      <c r="U46" s="70"/>
    </row>
    <row r="47" spans="1:21" ht="15" customHeight="1">
      <c r="A47" s="6"/>
      <c r="B47" s="6"/>
      <c r="C47" s="32" t="s">
        <v>36</v>
      </c>
      <c r="D47" s="18">
        <v>16537</v>
      </c>
      <c r="E47" s="140">
        <f t="shared" si="15"/>
        <v>3.379256510437953</v>
      </c>
      <c r="F47" s="18">
        <v>18982</v>
      </c>
      <c r="G47" s="140">
        <f t="shared" si="15"/>
        <v>3.5206225911871294</v>
      </c>
      <c r="H47" s="128">
        <f t="shared" si="17"/>
        <v>2445</v>
      </c>
      <c r="I47" s="136">
        <f t="shared" si="16"/>
        <v>14.785027514059381</v>
      </c>
      <c r="J47" s="1"/>
      <c r="K47" s="1"/>
      <c r="L47" s="257" t="s">
        <v>253</v>
      </c>
      <c r="M47" s="257"/>
      <c r="N47" s="258"/>
      <c r="O47" s="70">
        <f>SUM(P47:S47)</f>
        <v>3485</v>
      </c>
      <c r="P47" s="70">
        <v>26</v>
      </c>
      <c r="Q47" s="70">
        <v>17</v>
      </c>
      <c r="R47" s="70">
        <v>404</v>
      </c>
      <c r="S47" s="67">
        <f>SUM(T47:U47)</f>
        <v>3038</v>
      </c>
      <c r="T47" s="70">
        <v>2398</v>
      </c>
      <c r="U47" s="70">
        <v>640</v>
      </c>
    </row>
    <row r="48" spans="1:21" ht="15" customHeight="1">
      <c r="A48" s="6"/>
      <c r="B48" s="6"/>
      <c r="C48" s="32" t="s">
        <v>37</v>
      </c>
      <c r="D48" s="18">
        <v>27188</v>
      </c>
      <c r="E48" s="140">
        <f t="shared" si="15"/>
        <v>5.555737195730003</v>
      </c>
      <c r="F48" s="18">
        <v>28541</v>
      </c>
      <c r="G48" s="140">
        <f t="shared" si="15"/>
        <v>5.29354595801664</v>
      </c>
      <c r="H48" s="128">
        <f t="shared" si="17"/>
        <v>1353</v>
      </c>
      <c r="I48" s="136">
        <f t="shared" si="16"/>
        <v>4.976460203030749</v>
      </c>
      <c r="J48" s="1"/>
      <c r="K48" s="1"/>
      <c r="L48" s="257" t="s">
        <v>254</v>
      </c>
      <c r="M48" s="257"/>
      <c r="N48" s="258"/>
      <c r="O48" s="70">
        <f>SUM(P48:S48)</f>
        <v>535681</v>
      </c>
      <c r="P48" s="70">
        <f aca="true" t="shared" si="19" ref="P48:U48">SUM(P49:P59)</f>
        <v>54589</v>
      </c>
      <c r="Q48" s="70">
        <f t="shared" si="19"/>
        <v>45077</v>
      </c>
      <c r="R48" s="70">
        <f t="shared" si="19"/>
        <v>30601</v>
      </c>
      <c r="S48" s="67">
        <f>SUM(T48:U48)</f>
        <v>405414</v>
      </c>
      <c r="T48" s="67">
        <f t="shared" si="19"/>
        <v>371711</v>
      </c>
      <c r="U48" s="67">
        <f t="shared" si="19"/>
        <v>33703</v>
      </c>
    </row>
    <row r="49" spans="1:21" ht="15" customHeight="1">
      <c r="A49" s="6"/>
      <c r="B49" s="6"/>
      <c r="C49" s="32" t="s">
        <v>38</v>
      </c>
      <c r="D49" s="18">
        <v>23315</v>
      </c>
      <c r="E49" s="140">
        <f t="shared" si="15"/>
        <v>4.764308250641644</v>
      </c>
      <c r="F49" s="18">
        <v>26216</v>
      </c>
      <c r="G49" s="140">
        <f t="shared" si="15"/>
        <v>4.862324404728785</v>
      </c>
      <c r="H49" s="128">
        <f t="shared" si="17"/>
        <v>2901</v>
      </c>
      <c r="I49" s="136">
        <f t="shared" si="16"/>
        <v>12.442633497748231</v>
      </c>
      <c r="J49" s="1"/>
      <c r="K49" s="1"/>
      <c r="L49" s="4"/>
      <c r="M49" s="257" t="s">
        <v>6</v>
      </c>
      <c r="N49" s="258"/>
      <c r="O49" s="70">
        <f aca="true" t="shared" si="20" ref="O49:O59">SUM(P49:S49)</f>
        <v>727</v>
      </c>
      <c r="P49" s="70">
        <v>31</v>
      </c>
      <c r="Q49" s="70">
        <v>25</v>
      </c>
      <c r="R49" s="70">
        <v>116</v>
      </c>
      <c r="S49" s="67">
        <f aca="true" t="shared" si="21" ref="S49:S59">SUM(T49:U49)</f>
        <v>555</v>
      </c>
      <c r="T49" s="67">
        <v>532</v>
      </c>
      <c r="U49" s="67">
        <v>23</v>
      </c>
    </row>
    <row r="50" spans="1:21" ht="15" customHeight="1">
      <c r="A50" s="6"/>
      <c r="B50" s="6"/>
      <c r="C50" s="32"/>
      <c r="D50" s="18"/>
      <c r="E50" s="1"/>
      <c r="F50" s="18"/>
      <c r="G50" s="1"/>
      <c r="H50" s="128"/>
      <c r="I50" s="136"/>
      <c r="J50" s="1"/>
      <c r="K50" s="1"/>
      <c r="L50" s="4"/>
      <c r="M50" s="257" t="s">
        <v>7</v>
      </c>
      <c r="N50" s="258"/>
      <c r="O50" s="70">
        <f t="shared" si="20"/>
        <v>54022</v>
      </c>
      <c r="P50" s="70">
        <v>5841</v>
      </c>
      <c r="Q50" s="70">
        <v>3318</v>
      </c>
      <c r="R50" s="70">
        <v>3927</v>
      </c>
      <c r="S50" s="67">
        <f t="shared" si="21"/>
        <v>40936</v>
      </c>
      <c r="T50" s="67">
        <v>34369</v>
      </c>
      <c r="U50" s="67">
        <v>6567</v>
      </c>
    </row>
    <row r="51" spans="1:21" ht="15" customHeight="1">
      <c r="A51" s="6"/>
      <c r="B51" s="311" t="s">
        <v>43</v>
      </c>
      <c r="C51" s="312"/>
      <c r="D51" s="224">
        <f>SUM(D52:D59)</f>
        <v>108232</v>
      </c>
      <c r="E51" s="225">
        <f aca="true" t="shared" si="22" ref="E51:G59">D51/D$39*100</f>
        <v>22.116689280868385</v>
      </c>
      <c r="F51" s="224">
        <f>SUM(F52:F59)</f>
        <v>118039</v>
      </c>
      <c r="G51" s="225">
        <f t="shared" si="22"/>
        <v>21.892886420879655</v>
      </c>
      <c r="H51" s="227">
        <f>SUM(H52:H59)</f>
        <v>9807</v>
      </c>
      <c r="I51" s="226">
        <f aca="true" t="shared" si="23" ref="I51:I59">H51/D51*100</f>
        <v>9.061090989725775</v>
      </c>
      <c r="J51" s="1"/>
      <c r="K51" s="1"/>
      <c r="L51" s="4"/>
      <c r="M51" s="257" t="s">
        <v>8</v>
      </c>
      <c r="N51" s="258"/>
      <c r="O51" s="70">
        <f t="shared" si="20"/>
        <v>142621</v>
      </c>
      <c r="P51" s="70">
        <v>12644</v>
      </c>
      <c r="Q51" s="70">
        <v>14275</v>
      </c>
      <c r="R51" s="70">
        <v>8182</v>
      </c>
      <c r="S51" s="67">
        <f t="shared" si="21"/>
        <v>107520</v>
      </c>
      <c r="T51" s="67">
        <v>100849</v>
      </c>
      <c r="U51" s="67">
        <v>6671</v>
      </c>
    </row>
    <row r="52" spans="1:21" ht="15" customHeight="1">
      <c r="A52" s="6"/>
      <c r="B52" s="6"/>
      <c r="C52" s="32" t="s">
        <v>28</v>
      </c>
      <c r="D52" s="18">
        <v>25718</v>
      </c>
      <c r="E52" s="140">
        <f t="shared" si="22"/>
        <v>5.255349757237907</v>
      </c>
      <c r="F52" s="18">
        <v>28000</v>
      </c>
      <c r="G52" s="140">
        <f t="shared" si="22"/>
        <v>5.193205803036541</v>
      </c>
      <c r="H52" s="128">
        <f aca="true" t="shared" si="24" ref="H52:H59">F52-D52</f>
        <v>2282</v>
      </c>
      <c r="I52" s="136">
        <f t="shared" si="23"/>
        <v>8.873162765378334</v>
      </c>
      <c r="J52" s="1"/>
      <c r="K52" s="1"/>
      <c r="L52" s="4"/>
      <c r="M52" s="257" t="s">
        <v>255</v>
      </c>
      <c r="N52" s="258"/>
      <c r="O52" s="70">
        <f t="shared" si="20"/>
        <v>144836</v>
      </c>
      <c r="P52" s="70">
        <v>23578</v>
      </c>
      <c r="Q52" s="70">
        <v>20088</v>
      </c>
      <c r="R52" s="70">
        <v>10566</v>
      </c>
      <c r="S52" s="67">
        <f t="shared" si="21"/>
        <v>90604</v>
      </c>
      <c r="T52" s="67">
        <v>78787</v>
      </c>
      <c r="U52" s="67">
        <v>11817</v>
      </c>
    </row>
    <row r="53" spans="1:21" ht="15" customHeight="1">
      <c r="A53" s="6"/>
      <c r="B53" s="6"/>
      <c r="C53" s="32" t="s">
        <v>30</v>
      </c>
      <c r="D53" s="18">
        <v>12528</v>
      </c>
      <c r="E53" s="140">
        <f t="shared" si="22"/>
        <v>2.5600366186591685</v>
      </c>
      <c r="F53" s="18">
        <v>13386</v>
      </c>
      <c r="G53" s="140">
        <f t="shared" si="22"/>
        <v>2.4827233171231122</v>
      </c>
      <c r="H53" s="128">
        <f t="shared" si="24"/>
        <v>858</v>
      </c>
      <c r="I53" s="136">
        <f t="shared" si="23"/>
        <v>6.8486590038314175</v>
      </c>
      <c r="J53" s="1"/>
      <c r="K53" s="1"/>
      <c r="L53" s="4"/>
      <c r="M53" s="257" t="s">
        <v>11</v>
      </c>
      <c r="N53" s="258"/>
      <c r="O53" s="70">
        <f t="shared" si="20"/>
        <v>17632</v>
      </c>
      <c r="P53" s="70">
        <v>184</v>
      </c>
      <c r="Q53" s="70">
        <v>91</v>
      </c>
      <c r="R53" s="70">
        <v>374</v>
      </c>
      <c r="S53" s="67">
        <f t="shared" si="21"/>
        <v>16983</v>
      </c>
      <c r="T53" s="67">
        <v>16783</v>
      </c>
      <c r="U53" s="67">
        <v>200</v>
      </c>
    </row>
    <row r="54" spans="1:21" ht="15" customHeight="1">
      <c r="A54" s="6"/>
      <c r="B54" s="6"/>
      <c r="C54" s="32" t="s">
        <v>31</v>
      </c>
      <c r="D54" s="18">
        <v>9413</v>
      </c>
      <c r="E54" s="140">
        <f t="shared" si="22"/>
        <v>1.9235013323306798</v>
      </c>
      <c r="F54" s="18">
        <v>10796</v>
      </c>
      <c r="G54" s="140">
        <f t="shared" si="22"/>
        <v>2.002351780342232</v>
      </c>
      <c r="H54" s="128">
        <f t="shared" si="24"/>
        <v>1383</v>
      </c>
      <c r="I54" s="136">
        <f t="shared" si="23"/>
        <v>14.692446616381599</v>
      </c>
      <c r="J54" s="1"/>
      <c r="K54" s="1"/>
      <c r="L54" s="4"/>
      <c r="M54" s="101"/>
      <c r="N54" s="9"/>
      <c r="O54" s="70"/>
      <c r="P54" s="70"/>
      <c r="Q54" s="70"/>
      <c r="R54" s="70"/>
      <c r="S54" s="67"/>
      <c r="T54" s="67"/>
      <c r="U54" s="67"/>
    </row>
    <row r="55" spans="1:21" ht="15" customHeight="1">
      <c r="A55" s="6"/>
      <c r="B55" s="6"/>
      <c r="C55" s="32" t="s">
        <v>33</v>
      </c>
      <c r="D55" s="18">
        <v>12362</v>
      </c>
      <c r="E55" s="140">
        <f t="shared" si="22"/>
        <v>2.5261153160811496</v>
      </c>
      <c r="F55" s="18">
        <v>12840</v>
      </c>
      <c r="G55" s="140">
        <f t="shared" si="22"/>
        <v>2.3814558039638998</v>
      </c>
      <c r="H55" s="128">
        <f t="shared" si="24"/>
        <v>478</v>
      </c>
      <c r="I55" s="136">
        <f t="shared" si="23"/>
        <v>3.866688238149167</v>
      </c>
      <c r="J55" s="1"/>
      <c r="K55" s="1"/>
      <c r="L55" s="4"/>
      <c r="M55" s="257" t="s">
        <v>12</v>
      </c>
      <c r="N55" s="258"/>
      <c r="O55" s="70">
        <f t="shared" si="20"/>
        <v>4531</v>
      </c>
      <c r="P55" s="70">
        <v>1417</v>
      </c>
      <c r="Q55" s="70">
        <v>477</v>
      </c>
      <c r="R55" s="70">
        <v>756</v>
      </c>
      <c r="S55" s="67">
        <f t="shared" si="21"/>
        <v>1881</v>
      </c>
      <c r="T55" s="67">
        <v>1730</v>
      </c>
      <c r="U55" s="67">
        <v>151</v>
      </c>
    </row>
    <row r="56" spans="1:21" ht="15" customHeight="1">
      <c r="A56" s="6"/>
      <c r="B56" s="6"/>
      <c r="C56" s="32" t="s">
        <v>39</v>
      </c>
      <c r="D56" s="18">
        <v>14949</v>
      </c>
      <c r="E56" s="140">
        <f t="shared" si="22"/>
        <v>3.0547563387879877</v>
      </c>
      <c r="F56" s="18">
        <v>16382</v>
      </c>
      <c r="G56" s="140">
        <f t="shared" si="22"/>
        <v>3.0383963380480226</v>
      </c>
      <c r="H56" s="128">
        <f t="shared" si="24"/>
        <v>1433</v>
      </c>
      <c r="I56" s="136">
        <f t="shared" si="23"/>
        <v>9.585925479965216</v>
      </c>
      <c r="J56" s="1"/>
      <c r="K56" s="1"/>
      <c r="L56" s="4"/>
      <c r="M56" s="257" t="s">
        <v>10</v>
      </c>
      <c r="N56" s="258"/>
      <c r="O56" s="70">
        <f t="shared" si="20"/>
        <v>33151</v>
      </c>
      <c r="P56" s="70">
        <v>740</v>
      </c>
      <c r="Q56" s="70">
        <v>318</v>
      </c>
      <c r="R56" s="70">
        <v>1051</v>
      </c>
      <c r="S56" s="67">
        <f t="shared" si="21"/>
        <v>31042</v>
      </c>
      <c r="T56" s="67">
        <v>30357</v>
      </c>
      <c r="U56" s="67">
        <v>685</v>
      </c>
    </row>
    <row r="57" spans="1:21" ht="15" customHeight="1">
      <c r="A57" s="6"/>
      <c r="B57" s="6"/>
      <c r="C57" s="32" t="s">
        <v>40</v>
      </c>
      <c r="D57" s="18">
        <v>15226</v>
      </c>
      <c r="E57" s="140">
        <f t="shared" si="22"/>
        <v>3.111359958150104</v>
      </c>
      <c r="F57" s="18">
        <v>16208</v>
      </c>
      <c r="G57" s="140">
        <f t="shared" si="22"/>
        <v>3.0061242734148665</v>
      </c>
      <c r="H57" s="128">
        <f t="shared" si="24"/>
        <v>982</v>
      </c>
      <c r="I57" s="136">
        <f t="shared" si="23"/>
        <v>6.449494286089584</v>
      </c>
      <c r="J57" s="1"/>
      <c r="K57" s="1"/>
      <c r="L57" s="4"/>
      <c r="M57" s="307" t="s">
        <v>9</v>
      </c>
      <c r="N57" s="308"/>
      <c r="O57" s="70">
        <f t="shared" si="20"/>
        <v>2624</v>
      </c>
      <c r="P57" s="70">
        <v>0</v>
      </c>
      <c r="Q57" s="70">
        <v>0</v>
      </c>
      <c r="R57" s="70">
        <v>15</v>
      </c>
      <c r="S57" s="67">
        <f t="shared" si="21"/>
        <v>2609</v>
      </c>
      <c r="T57" s="67">
        <v>2595</v>
      </c>
      <c r="U57" s="67">
        <v>14</v>
      </c>
    </row>
    <row r="58" spans="1:21" ht="15" customHeight="1">
      <c r="A58" s="6"/>
      <c r="B58" s="6"/>
      <c r="C58" s="32" t="s">
        <v>41</v>
      </c>
      <c r="D58" s="18">
        <v>15008</v>
      </c>
      <c r="E58" s="140">
        <f t="shared" si="22"/>
        <v>3.0668127053669223</v>
      </c>
      <c r="F58" s="18">
        <v>16461</v>
      </c>
      <c r="G58" s="140">
        <f t="shared" si="22"/>
        <v>3.053048597278018</v>
      </c>
      <c r="H58" s="128">
        <f t="shared" si="24"/>
        <v>1453</v>
      </c>
      <c r="I58" s="136">
        <f t="shared" si="23"/>
        <v>9.681503198294243</v>
      </c>
      <c r="J58" s="1"/>
      <c r="K58" s="1"/>
      <c r="L58" s="4"/>
      <c r="M58" s="257" t="s">
        <v>13</v>
      </c>
      <c r="N58" s="258"/>
      <c r="O58" s="70">
        <f t="shared" si="20"/>
        <v>117714</v>
      </c>
      <c r="P58" s="70">
        <v>10154</v>
      </c>
      <c r="Q58" s="70">
        <v>6485</v>
      </c>
      <c r="R58" s="70">
        <v>5614</v>
      </c>
      <c r="S58" s="67">
        <f t="shared" si="21"/>
        <v>95461</v>
      </c>
      <c r="T58" s="67">
        <v>87965</v>
      </c>
      <c r="U58" s="67">
        <v>7496</v>
      </c>
    </row>
    <row r="59" spans="1:21" ht="15" customHeight="1">
      <c r="A59" s="135"/>
      <c r="B59" s="135"/>
      <c r="C59" s="33" t="s">
        <v>42</v>
      </c>
      <c r="D59" s="134">
        <v>3028</v>
      </c>
      <c r="E59" s="228">
        <f t="shared" si="22"/>
        <v>0.6187572542544669</v>
      </c>
      <c r="F59" s="133">
        <v>3966</v>
      </c>
      <c r="G59" s="228">
        <f t="shared" si="22"/>
        <v>0.7355805076729616</v>
      </c>
      <c r="H59" s="229">
        <f t="shared" si="24"/>
        <v>938</v>
      </c>
      <c r="I59" s="230">
        <f t="shared" si="23"/>
        <v>30.9775429326288</v>
      </c>
      <c r="J59" s="1"/>
      <c r="K59" s="1"/>
      <c r="L59" s="116"/>
      <c r="M59" s="305" t="s">
        <v>256</v>
      </c>
      <c r="N59" s="306"/>
      <c r="O59" s="71">
        <f t="shared" si="20"/>
        <v>17823</v>
      </c>
      <c r="P59" s="68">
        <v>0</v>
      </c>
      <c r="Q59" s="68">
        <v>0</v>
      </c>
      <c r="R59" s="68">
        <v>0</v>
      </c>
      <c r="S59" s="68">
        <f t="shared" si="21"/>
        <v>17823</v>
      </c>
      <c r="T59" s="68">
        <v>17744</v>
      </c>
      <c r="U59" s="68">
        <v>79</v>
      </c>
    </row>
    <row r="60" spans="1:21" ht="15" customHeight="1">
      <c r="A60" s="4" t="s">
        <v>17</v>
      </c>
      <c r="B60" s="1"/>
      <c r="C60" s="1"/>
      <c r="D60" s="1"/>
      <c r="E60" s="1"/>
      <c r="F60" s="1"/>
      <c r="G60" s="1"/>
      <c r="H60" s="1"/>
      <c r="I60" s="1"/>
      <c r="J60" s="1"/>
      <c r="K60" s="1"/>
      <c r="L60" s="12" t="s">
        <v>17</v>
      </c>
      <c r="M60" s="126"/>
      <c r="N60" s="126"/>
      <c r="O60" s="126"/>
      <c r="P60" s="126"/>
      <c r="Q60" s="126"/>
      <c r="R60" s="126"/>
      <c r="S60" s="126"/>
      <c r="T60" s="126"/>
      <c r="U60" s="111"/>
    </row>
    <row r="61" spans="12:21" ht="14.25">
      <c r="L61" s="131"/>
      <c r="M61" s="131"/>
      <c r="N61" s="131"/>
      <c r="O61" s="131"/>
      <c r="P61" s="131"/>
      <c r="Q61" s="131"/>
      <c r="R61" s="131"/>
      <c r="S61" s="131"/>
      <c r="T61" s="131"/>
      <c r="U61" s="131"/>
    </row>
    <row r="62" spans="12:21" ht="14.25">
      <c r="L62" s="131"/>
      <c r="M62" s="131"/>
      <c r="N62" s="131"/>
      <c r="O62" s="131"/>
      <c r="P62" s="131"/>
      <c r="Q62" s="131"/>
      <c r="R62" s="131"/>
      <c r="S62" s="131"/>
      <c r="T62" s="131"/>
      <c r="U62" s="131"/>
    </row>
    <row r="63" spans="12:21" ht="14.25">
      <c r="L63" s="131"/>
      <c r="M63" s="131"/>
      <c r="N63" s="131"/>
      <c r="O63" s="131"/>
      <c r="P63" s="131"/>
      <c r="Q63" s="131"/>
      <c r="R63" s="131"/>
      <c r="S63" s="131"/>
      <c r="T63" s="131"/>
      <c r="U63" s="131"/>
    </row>
  </sheetData>
  <sheetProtection/>
  <mergeCells count="62">
    <mergeCell ref="B51:C51"/>
    <mergeCell ref="H36:H37"/>
    <mergeCell ref="I36:I37"/>
    <mergeCell ref="A39:C39"/>
    <mergeCell ref="B41:C41"/>
    <mergeCell ref="A35:C37"/>
    <mergeCell ref="D35:E35"/>
    <mergeCell ref="F35:G35"/>
    <mergeCell ref="D36:D37"/>
    <mergeCell ref="E36:E37"/>
    <mergeCell ref="A5:C7"/>
    <mergeCell ref="D5:E5"/>
    <mergeCell ref="F5:G5"/>
    <mergeCell ref="H5:I5"/>
    <mergeCell ref="D6:D7"/>
    <mergeCell ref="E6:E7"/>
    <mergeCell ref="F6:F7"/>
    <mergeCell ref="G6:G7"/>
    <mergeCell ref="H6:H7"/>
    <mergeCell ref="I6:I7"/>
    <mergeCell ref="Q23:R23"/>
    <mergeCell ref="A9:C9"/>
    <mergeCell ref="B11:C11"/>
    <mergeCell ref="B21:C21"/>
    <mergeCell ref="F36:F37"/>
    <mergeCell ref="G36:G37"/>
    <mergeCell ref="H35:I35"/>
    <mergeCell ref="Q42:Q43"/>
    <mergeCell ref="R42:R43"/>
    <mergeCell ref="S42:U42"/>
    <mergeCell ref="L26:N26"/>
    <mergeCell ref="O42:O43"/>
    <mergeCell ref="M59:N59"/>
    <mergeCell ref="M53:N53"/>
    <mergeCell ref="M55:N55"/>
    <mergeCell ref="M58:N58"/>
    <mergeCell ref="M57:N57"/>
    <mergeCell ref="L5:N6"/>
    <mergeCell ref="L23:N24"/>
    <mergeCell ref="L25:N25"/>
    <mergeCell ref="L42:N43"/>
    <mergeCell ref="L44:N44"/>
    <mergeCell ref="M52:N52"/>
    <mergeCell ref="M49:N49"/>
    <mergeCell ref="M50:N50"/>
    <mergeCell ref="M51:N51"/>
    <mergeCell ref="M56:N56"/>
    <mergeCell ref="L45:N45"/>
    <mergeCell ref="L46:N46"/>
    <mergeCell ref="P42:P43"/>
    <mergeCell ref="L48:N48"/>
    <mergeCell ref="L47:N47"/>
    <mergeCell ref="N3:T3"/>
    <mergeCell ref="M21:T21"/>
    <mergeCell ref="M39:U39"/>
    <mergeCell ref="O5:P5"/>
    <mergeCell ref="Q5:R5"/>
    <mergeCell ref="S5:T5"/>
    <mergeCell ref="L7:N7"/>
    <mergeCell ref="S23:T23"/>
    <mergeCell ref="L8:N8"/>
    <mergeCell ref="O23:P23"/>
  </mergeCells>
  <printOptions horizontalCentered="1"/>
  <pageMargins left="0.5905511811023623" right="0.5905511811023623" top="0.5905511811023623" bottom="0.3937007874015748" header="0" footer="0"/>
  <pageSetup fitToHeight="1" fitToWidth="1" horizontalDpi="600" verticalDpi="600" orientation="landscape" paperSize="8" scale="92" r:id="rId1"/>
</worksheet>
</file>

<file path=xl/worksheets/sheet3.xml><?xml version="1.0" encoding="utf-8"?>
<worksheet xmlns="http://schemas.openxmlformats.org/spreadsheetml/2006/main" xmlns:r="http://schemas.openxmlformats.org/officeDocument/2006/relationships">
  <sheetPr>
    <pageSetUpPr fitToPage="1"/>
  </sheetPr>
  <dimension ref="A1:AC86"/>
  <sheetViews>
    <sheetView tabSelected="1" zoomScalePageLayoutView="0" workbookViewId="0" topLeftCell="A1">
      <selection activeCell="B3" sqref="B3:I3"/>
    </sheetView>
  </sheetViews>
  <sheetFormatPr defaultColWidth="9.00390625" defaultRowHeight="13.5"/>
  <cols>
    <col min="1" max="1" width="3.75390625" style="152" customWidth="1"/>
    <col min="2" max="2" width="19.875" style="152" customWidth="1"/>
    <col min="3" max="3" width="9.625" style="152" customWidth="1"/>
    <col min="4" max="4" width="10.25390625" style="152" customWidth="1"/>
    <col min="5" max="7" width="9.625" style="152" customWidth="1"/>
    <col min="8" max="8" width="10.00390625" style="152" customWidth="1"/>
    <col min="9" max="13" width="9.625" style="152" customWidth="1"/>
    <col min="14" max="14" width="10.875" style="152" customWidth="1"/>
    <col min="15" max="15" width="9.625" style="152" customWidth="1"/>
    <col min="16" max="16" width="10.25390625" style="152" customWidth="1"/>
    <col min="17" max="25" width="9.625" style="152" customWidth="1"/>
    <col min="26" max="26" width="10.25390625" style="152" customWidth="1"/>
    <col min="27" max="28" width="9.625" style="152" customWidth="1"/>
    <col min="29" max="16384" width="9.00390625" style="152" customWidth="1"/>
  </cols>
  <sheetData>
    <row r="1" spans="1:29" s="150" customFormat="1" ht="19.5" customHeight="1">
      <c r="A1" s="154" t="s">
        <v>281</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65" t="s">
        <v>216</v>
      </c>
      <c r="AC1" s="149"/>
    </row>
    <row r="2" s="72" customFormat="1" ht="19.5" customHeight="1">
      <c r="AB2" s="151"/>
    </row>
    <row r="3" spans="1:28" s="72" customFormat="1" ht="18" customHeight="1">
      <c r="A3" s="486" t="s">
        <v>249</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row>
    <row r="4" spans="1:29" s="72" customFormat="1" ht="19.5" customHeight="1" thickBot="1">
      <c r="A4" s="73"/>
      <c r="B4" s="74"/>
      <c r="C4" s="75"/>
      <c r="D4" s="75"/>
      <c r="E4" s="75"/>
      <c r="F4" s="75"/>
      <c r="G4" s="75"/>
      <c r="H4" s="75"/>
      <c r="I4" s="75"/>
      <c r="J4" s="75"/>
      <c r="K4" s="75"/>
      <c r="L4" s="75"/>
      <c r="M4" s="75"/>
      <c r="N4" s="75"/>
      <c r="O4" s="75"/>
      <c r="P4" s="75"/>
      <c r="Q4" s="75"/>
      <c r="R4" s="75"/>
      <c r="S4" s="75"/>
      <c r="T4" s="75"/>
      <c r="U4" s="75"/>
      <c r="V4" s="75"/>
      <c r="W4" s="75"/>
      <c r="X4" s="75"/>
      <c r="Y4" s="75"/>
      <c r="Z4" s="75"/>
      <c r="AA4" s="75"/>
      <c r="AB4" s="75"/>
      <c r="AC4" s="76"/>
    </row>
    <row r="5" spans="1:29" s="72" customFormat="1" ht="19.5" customHeight="1">
      <c r="A5" s="323" t="s">
        <v>271</v>
      </c>
      <c r="B5" s="324"/>
      <c r="C5" s="337" t="s">
        <v>89</v>
      </c>
      <c r="D5" s="316"/>
      <c r="E5" s="315" t="s">
        <v>250</v>
      </c>
      <c r="F5" s="316"/>
      <c r="G5" s="315" t="s">
        <v>251</v>
      </c>
      <c r="H5" s="316"/>
      <c r="I5" s="315" t="s">
        <v>294</v>
      </c>
      <c r="J5" s="316"/>
      <c r="K5" s="315" t="s">
        <v>293</v>
      </c>
      <c r="L5" s="316"/>
      <c r="M5" s="315" t="s">
        <v>292</v>
      </c>
      <c r="N5" s="316"/>
      <c r="O5" s="315" t="s">
        <v>252</v>
      </c>
      <c r="P5" s="316"/>
      <c r="Q5" s="315" t="s">
        <v>291</v>
      </c>
      <c r="R5" s="316"/>
      <c r="S5" s="339" t="s">
        <v>290</v>
      </c>
      <c r="T5" s="340"/>
      <c r="U5" s="315" t="s">
        <v>289</v>
      </c>
      <c r="V5" s="316"/>
      <c r="W5" s="319" t="s">
        <v>288</v>
      </c>
      <c r="X5" s="320"/>
      <c r="Y5" s="315" t="s">
        <v>287</v>
      </c>
      <c r="Z5" s="316"/>
      <c r="AA5" s="319" t="s">
        <v>286</v>
      </c>
      <c r="AB5" s="333"/>
      <c r="AC5" s="76"/>
    </row>
    <row r="6" spans="1:29" s="72" customFormat="1" ht="19.5" customHeight="1">
      <c r="A6" s="325"/>
      <c r="B6" s="326"/>
      <c r="C6" s="338"/>
      <c r="D6" s="318"/>
      <c r="E6" s="317"/>
      <c r="F6" s="318"/>
      <c r="G6" s="317"/>
      <c r="H6" s="318"/>
      <c r="I6" s="317"/>
      <c r="J6" s="318"/>
      <c r="K6" s="317"/>
      <c r="L6" s="318"/>
      <c r="M6" s="317"/>
      <c r="N6" s="318"/>
      <c r="O6" s="335"/>
      <c r="P6" s="336"/>
      <c r="Q6" s="335"/>
      <c r="R6" s="336"/>
      <c r="S6" s="341"/>
      <c r="T6" s="342"/>
      <c r="U6" s="317"/>
      <c r="V6" s="318"/>
      <c r="W6" s="321"/>
      <c r="X6" s="322"/>
      <c r="Y6" s="317"/>
      <c r="Z6" s="318"/>
      <c r="AA6" s="321"/>
      <c r="AB6" s="334"/>
      <c r="AC6" s="76"/>
    </row>
    <row r="7" spans="1:29" s="72" customFormat="1" ht="19.5" customHeight="1">
      <c r="A7" s="325"/>
      <c r="B7" s="326"/>
      <c r="C7" s="77" t="s">
        <v>285</v>
      </c>
      <c r="D7" s="78" t="s">
        <v>284</v>
      </c>
      <c r="E7" s="77" t="s">
        <v>285</v>
      </c>
      <c r="F7" s="78" t="s">
        <v>284</v>
      </c>
      <c r="G7" s="77" t="s">
        <v>285</v>
      </c>
      <c r="H7" s="78" t="s">
        <v>284</v>
      </c>
      <c r="I7" s="77" t="s">
        <v>285</v>
      </c>
      <c r="J7" s="78" t="s">
        <v>284</v>
      </c>
      <c r="K7" s="77" t="s">
        <v>285</v>
      </c>
      <c r="L7" s="78" t="s">
        <v>284</v>
      </c>
      <c r="M7" s="77" t="s">
        <v>285</v>
      </c>
      <c r="N7" s="78" t="s">
        <v>284</v>
      </c>
      <c r="O7" s="77" t="s">
        <v>285</v>
      </c>
      <c r="P7" s="78" t="s">
        <v>284</v>
      </c>
      <c r="Q7" s="77" t="s">
        <v>285</v>
      </c>
      <c r="R7" s="78" t="s">
        <v>284</v>
      </c>
      <c r="S7" s="77" t="s">
        <v>285</v>
      </c>
      <c r="T7" s="78" t="s">
        <v>284</v>
      </c>
      <c r="U7" s="77" t="s">
        <v>285</v>
      </c>
      <c r="V7" s="78" t="s">
        <v>284</v>
      </c>
      <c r="W7" s="77" t="s">
        <v>285</v>
      </c>
      <c r="X7" s="78" t="s">
        <v>284</v>
      </c>
      <c r="Y7" s="77" t="s">
        <v>285</v>
      </c>
      <c r="Z7" s="78" t="s">
        <v>284</v>
      </c>
      <c r="AA7" s="77" t="s">
        <v>285</v>
      </c>
      <c r="AB7" s="147" t="s">
        <v>284</v>
      </c>
      <c r="AC7" s="76"/>
    </row>
    <row r="8" spans="1:29" s="72" customFormat="1" ht="19.5" customHeight="1">
      <c r="A8" s="327"/>
      <c r="B8" s="328"/>
      <c r="C8" s="79" t="s">
        <v>283</v>
      </c>
      <c r="D8" s="80" t="s">
        <v>282</v>
      </c>
      <c r="E8" s="79" t="s">
        <v>283</v>
      </c>
      <c r="F8" s="80" t="s">
        <v>282</v>
      </c>
      <c r="G8" s="79" t="s">
        <v>283</v>
      </c>
      <c r="H8" s="80" t="s">
        <v>282</v>
      </c>
      <c r="I8" s="79" t="s">
        <v>283</v>
      </c>
      <c r="J8" s="80" t="s">
        <v>282</v>
      </c>
      <c r="K8" s="79" t="s">
        <v>283</v>
      </c>
      <c r="L8" s="80" t="s">
        <v>282</v>
      </c>
      <c r="M8" s="79" t="s">
        <v>283</v>
      </c>
      <c r="N8" s="80" t="s">
        <v>282</v>
      </c>
      <c r="O8" s="79" t="s">
        <v>283</v>
      </c>
      <c r="P8" s="80" t="s">
        <v>282</v>
      </c>
      <c r="Q8" s="79" t="s">
        <v>283</v>
      </c>
      <c r="R8" s="80" t="s">
        <v>282</v>
      </c>
      <c r="S8" s="79" t="s">
        <v>283</v>
      </c>
      <c r="T8" s="80" t="s">
        <v>282</v>
      </c>
      <c r="U8" s="79" t="s">
        <v>283</v>
      </c>
      <c r="V8" s="80" t="s">
        <v>282</v>
      </c>
      <c r="W8" s="79" t="s">
        <v>283</v>
      </c>
      <c r="X8" s="80" t="s">
        <v>282</v>
      </c>
      <c r="Y8" s="79" t="s">
        <v>283</v>
      </c>
      <c r="Z8" s="80" t="s">
        <v>282</v>
      </c>
      <c r="AA8" s="79" t="s">
        <v>283</v>
      </c>
      <c r="AB8" s="148" t="s">
        <v>282</v>
      </c>
      <c r="AC8" s="76"/>
    </row>
    <row r="9" spans="1:29" ht="19.5" customHeight="1">
      <c r="A9" s="164"/>
      <c r="B9" s="163"/>
      <c r="C9" s="158"/>
      <c r="D9" s="151" t="s">
        <v>44</v>
      </c>
      <c r="E9" s="151"/>
      <c r="F9" s="151" t="s">
        <v>44</v>
      </c>
      <c r="G9" s="151"/>
      <c r="H9" s="151" t="s">
        <v>44</v>
      </c>
      <c r="I9" s="151"/>
      <c r="J9" s="151" t="s">
        <v>44</v>
      </c>
      <c r="K9" s="151"/>
      <c r="L9" s="151" t="s">
        <v>44</v>
      </c>
      <c r="M9" s="151"/>
      <c r="N9" s="151" t="s">
        <v>44</v>
      </c>
      <c r="O9" s="151"/>
      <c r="P9" s="151" t="s">
        <v>44</v>
      </c>
      <c r="Q9" s="151"/>
      <c r="R9" s="151" t="s">
        <v>44</v>
      </c>
      <c r="S9" s="151"/>
      <c r="T9" s="151" t="s">
        <v>44</v>
      </c>
      <c r="U9" s="151"/>
      <c r="V9" s="151" t="s">
        <v>44</v>
      </c>
      <c r="W9" s="151"/>
      <c r="X9" s="151" t="s">
        <v>44</v>
      </c>
      <c r="Y9" s="151"/>
      <c r="Z9" s="151" t="s">
        <v>44</v>
      </c>
      <c r="AA9" s="151"/>
      <c r="AB9" s="151" t="s">
        <v>44</v>
      </c>
      <c r="AC9" s="76"/>
    </row>
    <row r="10" spans="1:29" s="153" customFormat="1" ht="19.5" customHeight="1">
      <c r="A10" s="329" t="s">
        <v>25</v>
      </c>
      <c r="B10" s="330"/>
      <c r="C10" s="237">
        <f>SUM(C11:C12)</f>
        <v>78795</v>
      </c>
      <c r="D10" s="237">
        <f>SUM(D11:D12)</f>
        <v>539166</v>
      </c>
      <c r="E10" s="237">
        <f aca="true" t="shared" si="0" ref="E10:AB10">SUM(E11:E12)</f>
        <v>259</v>
      </c>
      <c r="F10" s="237">
        <f t="shared" si="0"/>
        <v>3485</v>
      </c>
      <c r="G10" s="237">
        <f t="shared" si="0"/>
        <v>78536</v>
      </c>
      <c r="H10" s="237">
        <f t="shared" si="0"/>
        <v>535681</v>
      </c>
      <c r="I10" s="237">
        <f t="shared" si="0"/>
        <v>78</v>
      </c>
      <c r="J10" s="237">
        <f t="shared" si="0"/>
        <v>727</v>
      </c>
      <c r="K10" s="237">
        <f t="shared" si="0"/>
        <v>7627</v>
      </c>
      <c r="L10" s="237">
        <f t="shared" si="0"/>
        <v>54022</v>
      </c>
      <c r="M10" s="237">
        <f t="shared" si="0"/>
        <v>16283</v>
      </c>
      <c r="N10" s="237">
        <f t="shared" si="0"/>
        <v>142621</v>
      </c>
      <c r="O10" s="237">
        <f t="shared" si="0"/>
        <v>32088</v>
      </c>
      <c r="P10" s="237">
        <f t="shared" si="0"/>
        <v>144836</v>
      </c>
      <c r="Q10" s="237">
        <f t="shared" si="0"/>
        <v>989</v>
      </c>
      <c r="R10" s="237">
        <f t="shared" si="0"/>
        <v>17632</v>
      </c>
      <c r="S10" s="237">
        <f t="shared" si="0"/>
        <v>1904</v>
      </c>
      <c r="T10" s="237">
        <f t="shared" si="0"/>
        <v>4531</v>
      </c>
      <c r="U10" s="237">
        <f t="shared" si="0"/>
        <v>1852</v>
      </c>
      <c r="V10" s="237">
        <f t="shared" si="0"/>
        <v>33151</v>
      </c>
      <c r="W10" s="237">
        <f t="shared" si="0"/>
        <v>138</v>
      </c>
      <c r="X10" s="237">
        <f t="shared" si="0"/>
        <v>2624</v>
      </c>
      <c r="Y10" s="237">
        <f t="shared" si="0"/>
        <v>16953</v>
      </c>
      <c r="Z10" s="237">
        <f t="shared" si="0"/>
        <v>117714</v>
      </c>
      <c r="AA10" s="237">
        <f t="shared" si="0"/>
        <v>624</v>
      </c>
      <c r="AB10" s="237">
        <f t="shared" si="0"/>
        <v>17823</v>
      </c>
      <c r="AC10" s="166"/>
    </row>
    <row r="11" spans="1:29" ht="19.5" customHeight="1">
      <c r="A11" s="76"/>
      <c r="B11" s="159" t="s">
        <v>88</v>
      </c>
      <c r="C11" s="151">
        <f>SUM(E11,G11,)</f>
        <v>76188</v>
      </c>
      <c r="D11" s="151">
        <f>SUM(F11,H11,)</f>
        <v>476088</v>
      </c>
      <c r="E11" s="158">
        <v>242</v>
      </c>
      <c r="F11" s="158">
        <v>3365</v>
      </c>
      <c r="G11" s="158">
        <f>SUM(I11,K11,M11,O11,Q11,S11,U11,W11,Y11,AA11)</f>
        <v>75946</v>
      </c>
      <c r="H11" s="158">
        <f>SUM(J11,L11,N11,P11,R11,T11,V11,X11,Z11,AB11)</f>
        <v>472723</v>
      </c>
      <c r="I11" s="158">
        <v>78</v>
      </c>
      <c r="J11" s="158">
        <v>727</v>
      </c>
      <c r="K11" s="158">
        <v>7622</v>
      </c>
      <c r="L11" s="158">
        <v>53734</v>
      </c>
      <c r="M11" s="158">
        <v>16282</v>
      </c>
      <c r="N11" s="158">
        <v>142109</v>
      </c>
      <c r="O11" s="158">
        <v>32060</v>
      </c>
      <c r="P11" s="158">
        <v>144288</v>
      </c>
      <c r="Q11" s="158">
        <v>988</v>
      </c>
      <c r="R11" s="158">
        <v>17204</v>
      </c>
      <c r="S11" s="158">
        <v>1898</v>
      </c>
      <c r="T11" s="158">
        <v>4511</v>
      </c>
      <c r="U11" s="158">
        <v>1515</v>
      </c>
      <c r="V11" s="158">
        <v>19996</v>
      </c>
      <c r="W11" s="158">
        <v>63</v>
      </c>
      <c r="X11" s="158">
        <v>1509</v>
      </c>
      <c r="Y11" s="158">
        <v>15440</v>
      </c>
      <c r="Z11" s="158">
        <v>88645</v>
      </c>
      <c r="AA11" s="158" t="s">
        <v>332</v>
      </c>
      <c r="AB11" s="158" t="s">
        <v>332</v>
      </c>
      <c r="AC11" s="76"/>
    </row>
    <row r="12" spans="1:29" ht="19.5" customHeight="1">
      <c r="A12" s="76"/>
      <c r="B12" s="161" t="s">
        <v>272</v>
      </c>
      <c r="C12" s="151">
        <f>SUM(E12,G12,)</f>
        <v>2607</v>
      </c>
      <c r="D12" s="151">
        <f>SUM(F12,H12,)</f>
        <v>63078</v>
      </c>
      <c r="E12" s="158">
        <v>17</v>
      </c>
      <c r="F12" s="158">
        <v>120</v>
      </c>
      <c r="G12" s="158">
        <f>SUM(I12,K12,M12,O12,Q12,S12,U12,W12,Y12,AA12)</f>
        <v>2590</v>
      </c>
      <c r="H12" s="158">
        <f>SUM(J12,L12,N12,P12,R12,T12,V12,X12,Z12,AB12)</f>
        <v>62958</v>
      </c>
      <c r="I12" s="158" t="s">
        <v>332</v>
      </c>
      <c r="J12" s="158" t="s">
        <v>332</v>
      </c>
      <c r="K12" s="158">
        <v>5</v>
      </c>
      <c r="L12" s="158">
        <v>288</v>
      </c>
      <c r="M12" s="158">
        <v>1</v>
      </c>
      <c r="N12" s="158">
        <v>512</v>
      </c>
      <c r="O12" s="158">
        <v>28</v>
      </c>
      <c r="P12" s="158">
        <v>548</v>
      </c>
      <c r="Q12" s="158">
        <v>1</v>
      </c>
      <c r="R12" s="158">
        <v>428</v>
      </c>
      <c r="S12" s="158">
        <v>6</v>
      </c>
      <c r="T12" s="158">
        <v>20</v>
      </c>
      <c r="U12" s="158">
        <v>337</v>
      </c>
      <c r="V12" s="158">
        <v>13155</v>
      </c>
      <c r="W12" s="158">
        <v>75</v>
      </c>
      <c r="X12" s="158">
        <v>1115</v>
      </c>
      <c r="Y12" s="158">
        <v>1513</v>
      </c>
      <c r="Z12" s="158">
        <v>29069</v>
      </c>
      <c r="AA12" s="158">
        <v>624</v>
      </c>
      <c r="AB12" s="158">
        <v>17823</v>
      </c>
      <c r="AC12" s="72"/>
    </row>
    <row r="13" spans="1:29" ht="19.5" customHeight="1">
      <c r="A13" s="76"/>
      <c r="B13" s="160"/>
      <c r="C13" s="151"/>
      <c r="D13" s="151"/>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72"/>
    </row>
    <row r="14" spans="1:29" ht="19.5" customHeight="1">
      <c r="A14" s="331" t="s">
        <v>27</v>
      </c>
      <c r="B14" s="332"/>
      <c r="C14" s="151">
        <f aca="true" t="shared" si="1" ref="C14:AB14">SUM(C15:C16)</f>
        <v>31326</v>
      </c>
      <c r="D14" s="151">
        <f t="shared" si="1"/>
        <v>235875</v>
      </c>
      <c r="E14" s="158">
        <f t="shared" si="1"/>
        <v>58</v>
      </c>
      <c r="F14" s="158">
        <f t="shared" si="1"/>
        <v>704</v>
      </c>
      <c r="G14" s="158">
        <f t="shared" si="1"/>
        <v>31268</v>
      </c>
      <c r="H14" s="158">
        <f t="shared" si="1"/>
        <v>235171</v>
      </c>
      <c r="I14" s="158">
        <f t="shared" si="1"/>
        <v>11</v>
      </c>
      <c r="J14" s="158">
        <f t="shared" si="1"/>
        <v>85</v>
      </c>
      <c r="K14" s="158">
        <f t="shared" si="1"/>
        <v>2767</v>
      </c>
      <c r="L14" s="158">
        <f t="shared" si="1"/>
        <v>23436</v>
      </c>
      <c r="M14" s="158">
        <f t="shared" si="1"/>
        <v>3838</v>
      </c>
      <c r="N14" s="158">
        <f t="shared" si="1"/>
        <v>39607</v>
      </c>
      <c r="O14" s="158">
        <f t="shared" si="1"/>
        <v>14694</v>
      </c>
      <c r="P14" s="158">
        <f t="shared" si="1"/>
        <v>79126</v>
      </c>
      <c r="Q14" s="158">
        <f t="shared" si="1"/>
        <v>546</v>
      </c>
      <c r="R14" s="158">
        <f t="shared" si="1"/>
        <v>11711</v>
      </c>
      <c r="S14" s="158">
        <f t="shared" si="1"/>
        <v>1276</v>
      </c>
      <c r="T14" s="158">
        <f t="shared" si="1"/>
        <v>3394</v>
      </c>
      <c r="U14" s="158">
        <f t="shared" si="1"/>
        <v>830</v>
      </c>
      <c r="V14" s="158">
        <f t="shared" si="1"/>
        <v>16990</v>
      </c>
      <c r="W14" s="158">
        <f t="shared" si="1"/>
        <v>25</v>
      </c>
      <c r="X14" s="158">
        <f t="shared" si="1"/>
        <v>1159</v>
      </c>
      <c r="Y14" s="158">
        <f t="shared" si="1"/>
        <v>7146</v>
      </c>
      <c r="Z14" s="158">
        <f t="shared" si="1"/>
        <v>51145</v>
      </c>
      <c r="AA14" s="158">
        <f t="shared" si="1"/>
        <v>135</v>
      </c>
      <c r="AB14" s="158">
        <f t="shared" si="1"/>
        <v>8518</v>
      </c>
      <c r="AC14" s="72"/>
    </row>
    <row r="15" spans="1:29" ht="19.5" customHeight="1">
      <c r="A15" s="76"/>
      <c r="B15" s="159" t="s">
        <v>88</v>
      </c>
      <c r="C15" s="151">
        <f>SUM(E15,G15)</f>
        <v>30782</v>
      </c>
      <c r="D15" s="151">
        <f>SUM(F15,H15)</f>
        <v>206697</v>
      </c>
      <c r="E15" s="158">
        <v>55</v>
      </c>
      <c r="F15" s="158">
        <v>648</v>
      </c>
      <c r="G15" s="158">
        <f>SUM(I15,K15,M15,O15,Q15,S15,U15,W15,Y15,AA15)</f>
        <v>30727</v>
      </c>
      <c r="H15" s="158">
        <f>SUM(J15,L15,N15,P15,R15,T15,V15,X15,Z15,AB15)</f>
        <v>206049</v>
      </c>
      <c r="I15" s="158">
        <v>11</v>
      </c>
      <c r="J15" s="158">
        <v>85</v>
      </c>
      <c r="K15" s="158">
        <v>2762</v>
      </c>
      <c r="L15" s="158">
        <v>23148</v>
      </c>
      <c r="M15" s="158">
        <v>3837</v>
      </c>
      <c r="N15" s="158">
        <v>39095</v>
      </c>
      <c r="O15" s="158">
        <v>14685</v>
      </c>
      <c r="P15" s="158">
        <v>78817</v>
      </c>
      <c r="Q15" s="158">
        <v>545</v>
      </c>
      <c r="R15" s="158">
        <v>11283</v>
      </c>
      <c r="S15" s="158">
        <v>1275</v>
      </c>
      <c r="T15" s="158">
        <v>3386</v>
      </c>
      <c r="U15" s="158">
        <v>727</v>
      </c>
      <c r="V15" s="158">
        <v>9388</v>
      </c>
      <c r="W15" s="158">
        <v>10</v>
      </c>
      <c r="X15" s="158">
        <v>597</v>
      </c>
      <c r="Y15" s="158">
        <v>6875</v>
      </c>
      <c r="Z15" s="158">
        <v>40250</v>
      </c>
      <c r="AA15" s="158" t="s">
        <v>332</v>
      </c>
      <c r="AB15" s="158" t="s">
        <v>332</v>
      </c>
      <c r="AC15" s="72"/>
    </row>
    <row r="16" spans="1:29" ht="19.5" customHeight="1">
      <c r="A16" s="76"/>
      <c r="B16" s="161" t="s">
        <v>272</v>
      </c>
      <c r="C16" s="151">
        <f>SUM(E16,G16)</f>
        <v>544</v>
      </c>
      <c r="D16" s="151">
        <f>SUM(F16,H16)</f>
        <v>29178</v>
      </c>
      <c r="E16" s="158">
        <v>3</v>
      </c>
      <c r="F16" s="158">
        <v>56</v>
      </c>
      <c r="G16" s="158">
        <f>SUM(I16,K16,M16,O16,Q16,S16,U16,W16,Y16,AA16)</f>
        <v>541</v>
      </c>
      <c r="H16" s="158">
        <f>SUM(J16,L16,N16,P16,R16,T16,V16,X16,Z16,AB16)</f>
        <v>29122</v>
      </c>
      <c r="I16" s="158" t="s">
        <v>332</v>
      </c>
      <c r="J16" s="158" t="s">
        <v>332</v>
      </c>
      <c r="K16" s="158">
        <v>5</v>
      </c>
      <c r="L16" s="158">
        <v>288</v>
      </c>
      <c r="M16" s="158">
        <v>1</v>
      </c>
      <c r="N16" s="158">
        <v>512</v>
      </c>
      <c r="O16" s="158">
        <v>9</v>
      </c>
      <c r="P16" s="158">
        <v>309</v>
      </c>
      <c r="Q16" s="158">
        <v>1</v>
      </c>
      <c r="R16" s="158">
        <v>428</v>
      </c>
      <c r="S16" s="158">
        <v>1</v>
      </c>
      <c r="T16" s="158">
        <v>8</v>
      </c>
      <c r="U16" s="158">
        <v>103</v>
      </c>
      <c r="V16" s="158">
        <v>7602</v>
      </c>
      <c r="W16" s="158">
        <v>15</v>
      </c>
      <c r="X16" s="158">
        <v>562</v>
      </c>
      <c r="Y16" s="158">
        <v>271</v>
      </c>
      <c r="Z16" s="158">
        <v>10895</v>
      </c>
      <c r="AA16" s="158">
        <v>135</v>
      </c>
      <c r="AB16" s="158">
        <v>8518</v>
      </c>
      <c r="AC16" s="72"/>
    </row>
    <row r="17" spans="1:29" ht="19.5" customHeight="1">
      <c r="A17" s="76"/>
      <c r="B17" s="160"/>
      <c r="C17" s="151"/>
      <c r="D17" s="151"/>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72"/>
    </row>
    <row r="18" spans="1:29" ht="19.5" customHeight="1">
      <c r="A18" s="331" t="s">
        <v>28</v>
      </c>
      <c r="B18" s="332"/>
      <c r="C18" s="151">
        <f aca="true" t="shared" si="2" ref="C18:AB18">SUM(C19:C20)</f>
        <v>3950</v>
      </c>
      <c r="D18" s="151">
        <f t="shared" si="2"/>
        <v>28000</v>
      </c>
      <c r="E18" s="158">
        <f t="shared" si="2"/>
        <v>10</v>
      </c>
      <c r="F18" s="158">
        <f t="shared" si="2"/>
        <v>308</v>
      </c>
      <c r="G18" s="158">
        <f t="shared" si="2"/>
        <v>3940</v>
      </c>
      <c r="H18" s="158">
        <f t="shared" si="2"/>
        <v>27692</v>
      </c>
      <c r="I18" s="158">
        <f t="shared" si="2"/>
        <v>3</v>
      </c>
      <c r="J18" s="158">
        <f t="shared" si="2"/>
        <v>33</v>
      </c>
      <c r="K18" s="158">
        <f t="shared" si="2"/>
        <v>358</v>
      </c>
      <c r="L18" s="158">
        <f t="shared" si="2"/>
        <v>2878</v>
      </c>
      <c r="M18" s="158">
        <f t="shared" si="2"/>
        <v>528</v>
      </c>
      <c r="N18" s="158">
        <f t="shared" si="2"/>
        <v>5804</v>
      </c>
      <c r="O18" s="158">
        <f t="shared" si="2"/>
        <v>1826</v>
      </c>
      <c r="P18" s="158">
        <f t="shared" si="2"/>
        <v>7462</v>
      </c>
      <c r="Q18" s="158">
        <f t="shared" si="2"/>
        <v>52</v>
      </c>
      <c r="R18" s="158">
        <f t="shared" si="2"/>
        <v>761</v>
      </c>
      <c r="S18" s="158">
        <f t="shared" si="2"/>
        <v>90</v>
      </c>
      <c r="T18" s="158">
        <f t="shared" si="2"/>
        <v>142</v>
      </c>
      <c r="U18" s="158">
        <f t="shared" si="2"/>
        <v>91</v>
      </c>
      <c r="V18" s="158">
        <f t="shared" si="2"/>
        <v>2285</v>
      </c>
      <c r="W18" s="158">
        <f t="shared" si="2"/>
        <v>13</v>
      </c>
      <c r="X18" s="158">
        <f t="shared" si="2"/>
        <v>248</v>
      </c>
      <c r="Y18" s="158">
        <f t="shared" si="2"/>
        <v>930</v>
      </c>
      <c r="Z18" s="158">
        <f t="shared" si="2"/>
        <v>7270</v>
      </c>
      <c r="AA18" s="158">
        <f t="shared" si="2"/>
        <v>49</v>
      </c>
      <c r="AB18" s="158">
        <f t="shared" si="2"/>
        <v>809</v>
      </c>
      <c r="AC18" s="72"/>
    </row>
    <row r="19" spans="1:29" ht="19.5" customHeight="1">
      <c r="A19" s="76"/>
      <c r="B19" s="159" t="s">
        <v>88</v>
      </c>
      <c r="C19" s="151">
        <f>SUM(E19,G19)</f>
        <v>3782</v>
      </c>
      <c r="D19" s="151">
        <f>SUM(F19,H19)</f>
        <v>24234</v>
      </c>
      <c r="E19" s="158">
        <v>10</v>
      </c>
      <c r="F19" s="158">
        <v>308</v>
      </c>
      <c r="G19" s="158">
        <f>SUM(I19,K19,M19,O19,Q19,S19,U19,W19,Y19,AA19)</f>
        <v>3772</v>
      </c>
      <c r="H19" s="158">
        <f>SUM(J19,L19,N19,P19,R19,T19,V19,X19,Z19,AB19)</f>
        <v>23926</v>
      </c>
      <c r="I19" s="158">
        <v>3</v>
      </c>
      <c r="J19" s="158">
        <v>33</v>
      </c>
      <c r="K19" s="158">
        <v>358</v>
      </c>
      <c r="L19" s="158">
        <v>2878</v>
      </c>
      <c r="M19" s="158">
        <v>528</v>
      </c>
      <c r="N19" s="158">
        <v>5804</v>
      </c>
      <c r="O19" s="158">
        <v>1825</v>
      </c>
      <c r="P19" s="158">
        <v>7430</v>
      </c>
      <c r="Q19" s="158">
        <v>52</v>
      </c>
      <c r="R19" s="158">
        <v>761</v>
      </c>
      <c r="S19" s="158">
        <v>90</v>
      </c>
      <c r="T19" s="158">
        <v>142</v>
      </c>
      <c r="U19" s="158">
        <v>68</v>
      </c>
      <c r="V19" s="158">
        <v>1190</v>
      </c>
      <c r="W19" s="158">
        <v>9</v>
      </c>
      <c r="X19" s="158">
        <v>210</v>
      </c>
      <c r="Y19" s="158">
        <v>839</v>
      </c>
      <c r="Z19" s="158">
        <v>5478</v>
      </c>
      <c r="AA19" s="158" t="s">
        <v>332</v>
      </c>
      <c r="AB19" s="158" t="s">
        <v>332</v>
      </c>
      <c r="AC19" s="72"/>
    </row>
    <row r="20" spans="1:29" ht="19.5" customHeight="1">
      <c r="A20" s="76"/>
      <c r="B20" s="161" t="s">
        <v>272</v>
      </c>
      <c r="C20" s="151">
        <f>SUM(E20,G20)</f>
        <v>168</v>
      </c>
      <c r="D20" s="151">
        <f>SUM(F20,H20)</f>
        <v>3766</v>
      </c>
      <c r="E20" s="158" t="s">
        <v>332</v>
      </c>
      <c r="F20" s="158" t="s">
        <v>332</v>
      </c>
      <c r="G20" s="158">
        <f>SUM(I20,K20,M20,O20,Q20,S20,U20,W20,Y20,AA20)</f>
        <v>168</v>
      </c>
      <c r="H20" s="158">
        <f>SUM(J20,L20,N20,P20,R20,T20,V20,X20,Z20,AB20)</f>
        <v>3766</v>
      </c>
      <c r="I20" s="158" t="s">
        <v>332</v>
      </c>
      <c r="J20" s="158" t="s">
        <v>332</v>
      </c>
      <c r="K20" s="158" t="s">
        <v>332</v>
      </c>
      <c r="L20" s="158" t="s">
        <v>332</v>
      </c>
      <c r="M20" s="158" t="s">
        <v>332</v>
      </c>
      <c r="N20" s="158" t="s">
        <v>332</v>
      </c>
      <c r="O20" s="158">
        <v>1</v>
      </c>
      <c r="P20" s="158">
        <v>32</v>
      </c>
      <c r="Q20" s="158" t="s">
        <v>332</v>
      </c>
      <c r="R20" s="158" t="s">
        <v>332</v>
      </c>
      <c r="S20" s="158" t="s">
        <v>332</v>
      </c>
      <c r="T20" s="158" t="s">
        <v>332</v>
      </c>
      <c r="U20" s="158">
        <v>23</v>
      </c>
      <c r="V20" s="158">
        <v>1095</v>
      </c>
      <c r="W20" s="158">
        <v>4</v>
      </c>
      <c r="X20" s="158">
        <v>38</v>
      </c>
      <c r="Y20" s="158">
        <v>91</v>
      </c>
      <c r="Z20" s="158">
        <v>1792</v>
      </c>
      <c r="AA20" s="158">
        <v>49</v>
      </c>
      <c r="AB20" s="158">
        <v>809</v>
      </c>
      <c r="AC20" s="72"/>
    </row>
    <row r="21" spans="1:29" ht="19.5" customHeight="1">
      <c r="A21" s="76"/>
      <c r="B21" s="160"/>
      <c r="C21" s="151"/>
      <c r="D21" s="151"/>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72"/>
    </row>
    <row r="22" spans="1:29" ht="19.5" customHeight="1">
      <c r="A22" s="331" t="s">
        <v>29</v>
      </c>
      <c r="B22" s="332"/>
      <c r="C22" s="151">
        <f aca="true" t="shared" si="3" ref="C22:AB22">SUM(C23:C24)</f>
        <v>8079</v>
      </c>
      <c r="D22" s="151">
        <f t="shared" si="3"/>
        <v>53290</v>
      </c>
      <c r="E22" s="158">
        <f t="shared" si="3"/>
        <v>18</v>
      </c>
      <c r="F22" s="158">
        <f t="shared" si="3"/>
        <v>40</v>
      </c>
      <c r="G22" s="158">
        <f t="shared" si="3"/>
        <v>8061</v>
      </c>
      <c r="H22" s="158">
        <f t="shared" si="3"/>
        <v>53250</v>
      </c>
      <c r="I22" s="158">
        <f t="shared" si="3"/>
        <v>19</v>
      </c>
      <c r="J22" s="158">
        <f t="shared" si="3"/>
        <v>65</v>
      </c>
      <c r="K22" s="158">
        <f t="shared" si="3"/>
        <v>689</v>
      </c>
      <c r="L22" s="158">
        <f t="shared" si="3"/>
        <v>3871</v>
      </c>
      <c r="M22" s="158">
        <f t="shared" si="3"/>
        <v>2439</v>
      </c>
      <c r="N22" s="158">
        <f t="shared" si="3"/>
        <v>20191</v>
      </c>
      <c r="O22" s="158">
        <f t="shared" si="3"/>
        <v>2953</v>
      </c>
      <c r="P22" s="158">
        <f t="shared" si="3"/>
        <v>12227</v>
      </c>
      <c r="Q22" s="158">
        <f t="shared" si="3"/>
        <v>103</v>
      </c>
      <c r="R22" s="158">
        <f t="shared" si="3"/>
        <v>1280</v>
      </c>
      <c r="S22" s="158">
        <f t="shared" si="3"/>
        <v>197</v>
      </c>
      <c r="T22" s="158">
        <f t="shared" si="3"/>
        <v>316</v>
      </c>
      <c r="U22" s="158">
        <f t="shared" si="3"/>
        <v>151</v>
      </c>
      <c r="V22" s="158">
        <f t="shared" si="3"/>
        <v>2629</v>
      </c>
      <c r="W22" s="158">
        <f t="shared" si="3"/>
        <v>8</v>
      </c>
      <c r="X22" s="158">
        <f t="shared" si="3"/>
        <v>279</v>
      </c>
      <c r="Y22" s="158">
        <f t="shared" si="3"/>
        <v>1452</v>
      </c>
      <c r="Z22" s="158">
        <f t="shared" si="3"/>
        <v>9703</v>
      </c>
      <c r="AA22" s="158">
        <f t="shared" si="3"/>
        <v>50</v>
      </c>
      <c r="AB22" s="158">
        <f t="shared" si="3"/>
        <v>2689</v>
      </c>
      <c r="AC22" s="72"/>
    </row>
    <row r="23" spans="1:29" ht="19.5" customHeight="1">
      <c r="A23" s="76"/>
      <c r="B23" s="159" t="s">
        <v>88</v>
      </c>
      <c r="C23" s="151">
        <f>SUM(E23,G23)</f>
        <v>7880</v>
      </c>
      <c r="D23" s="151">
        <f>SUM(F23,H23)</f>
        <v>47535</v>
      </c>
      <c r="E23" s="162">
        <v>17</v>
      </c>
      <c r="F23" s="162">
        <v>31</v>
      </c>
      <c r="G23" s="158">
        <f>SUM(I23,K23,M23,O23,Q23,S23,U23,W23,Y23,AA23)</f>
        <v>7863</v>
      </c>
      <c r="H23" s="158">
        <f>SUM(J23,L23,N23,P23,R23,T23,V23,X23,Z23,AB23)</f>
        <v>47504</v>
      </c>
      <c r="I23" s="158">
        <v>19</v>
      </c>
      <c r="J23" s="158">
        <v>65</v>
      </c>
      <c r="K23" s="158">
        <v>689</v>
      </c>
      <c r="L23" s="158">
        <v>3871</v>
      </c>
      <c r="M23" s="158">
        <v>2439</v>
      </c>
      <c r="N23" s="158">
        <v>20191</v>
      </c>
      <c r="O23" s="158">
        <v>2952</v>
      </c>
      <c r="P23" s="158">
        <v>12219</v>
      </c>
      <c r="Q23" s="158">
        <v>103</v>
      </c>
      <c r="R23" s="158">
        <v>1280</v>
      </c>
      <c r="S23" s="158">
        <v>197</v>
      </c>
      <c r="T23" s="158">
        <v>316</v>
      </c>
      <c r="U23" s="158">
        <v>122</v>
      </c>
      <c r="V23" s="158">
        <v>1959</v>
      </c>
      <c r="W23" s="158">
        <v>5</v>
      </c>
      <c r="X23" s="158">
        <v>166</v>
      </c>
      <c r="Y23" s="158">
        <v>1337</v>
      </c>
      <c r="Z23" s="158">
        <v>7437</v>
      </c>
      <c r="AA23" s="158" t="s">
        <v>332</v>
      </c>
      <c r="AB23" s="158" t="s">
        <v>332</v>
      </c>
      <c r="AC23" s="72"/>
    </row>
    <row r="24" spans="1:29" ht="19.5" customHeight="1">
      <c r="A24" s="76"/>
      <c r="B24" s="161" t="s">
        <v>272</v>
      </c>
      <c r="C24" s="151">
        <f>SUM(E24,G24)</f>
        <v>199</v>
      </c>
      <c r="D24" s="151">
        <f>SUM(F24,H24)</f>
        <v>5755</v>
      </c>
      <c r="E24" s="158">
        <v>1</v>
      </c>
      <c r="F24" s="158">
        <v>9</v>
      </c>
      <c r="G24" s="158">
        <f>SUM(I24,K24,M24,O24,Q24,S24,U24,W24,Y24,AA24)</f>
        <v>198</v>
      </c>
      <c r="H24" s="158">
        <f>SUM(J24,L24,N24,P24,R24,T24,V24,X24,Z24,AB24)</f>
        <v>5746</v>
      </c>
      <c r="I24" s="158" t="s">
        <v>332</v>
      </c>
      <c r="J24" s="158" t="s">
        <v>332</v>
      </c>
      <c r="K24" s="158" t="s">
        <v>332</v>
      </c>
      <c r="L24" s="158" t="s">
        <v>332</v>
      </c>
      <c r="M24" s="158" t="s">
        <v>332</v>
      </c>
      <c r="N24" s="158" t="s">
        <v>332</v>
      </c>
      <c r="O24" s="158">
        <v>1</v>
      </c>
      <c r="P24" s="158">
        <v>8</v>
      </c>
      <c r="Q24" s="158" t="s">
        <v>332</v>
      </c>
      <c r="R24" s="158" t="s">
        <v>332</v>
      </c>
      <c r="S24" s="158" t="s">
        <v>332</v>
      </c>
      <c r="T24" s="158" t="s">
        <v>332</v>
      </c>
      <c r="U24" s="158">
        <v>29</v>
      </c>
      <c r="V24" s="158">
        <v>670</v>
      </c>
      <c r="W24" s="158">
        <v>3</v>
      </c>
      <c r="X24" s="158">
        <v>113</v>
      </c>
      <c r="Y24" s="158">
        <v>115</v>
      </c>
      <c r="Z24" s="158">
        <v>2266</v>
      </c>
      <c r="AA24" s="158">
        <v>50</v>
      </c>
      <c r="AB24" s="158">
        <v>2689</v>
      </c>
      <c r="AC24" s="72"/>
    </row>
    <row r="25" spans="1:29" ht="19.5" customHeight="1">
      <c r="A25" s="76"/>
      <c r="B25" s="160"/>
      <c r="C25" s="151"/>
      <c r="D25" s="151"/>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72"/>
    </row>
    <row r="26" spans="1:29" ht="19.5" customHeight="1">
      <c r="A26" s="331" t="s">
        <v>30</v>
      </c>
      <c r="B26" s="332"/>
      <c r="C26" s="151">
        <f aca="true" t="shared" si="4" ref="C26:AB26">SUM(C27:C28)</f>
        <v>2455</v>
      </c>
      <c r="D26" s="151">
        <f t="shared" si="4"/>
        <v>13386</v>
      </c>
      <c r="E26" s="158">
        <f t="shared" si="4"/>
        <v>13</v>
      </c>
      <c r="F26" s="158">
        <f t="shared" si="4"/>
        <v>286</v>
      </c>
      <c r="G26" s="158">
        <f t="shared" si="4"/>
        <v>2442</v>
      </c>
      <c r="H26" s="158">
        <f t="shared" si="4"/>
        <v>13100</v>
      </c>
      <c r="I26" s="158" t="s">
        <v>332</v>
      </c>
      <c r="J26" s="158" t="s">
        <v>332</v>
      </c>
      <c r="K26" s="158">
        <f t="shared" si="4"/>
        <v>189</v>
      </c>
      <c r="L26" s="158">
        <f t="shared" si="4"/>
        <v>1360</v>
      </c>
      <c r="M26" s="158">
        <f t="shared" si="4"/>
        <v>720</v>
      </c>
      <c r="N26" s="158">
        <f t="shared" si="4"/>
        <v>3893</v>
      </c>
      <c r="O26" s="158">
        <f t="shared" si="4"/>
        <v>860</v>
      </c>
      <c r="P26" s="158">
        <f t="shared" si="4"/>
        <v>2798</v>
      </c>
      <c r="Q26" s="158">
        <f t="shared" si="4"/>
        <v>21</v>
      </c>
      <c r="R26" s="158">
        <f t="shared" si="4"/>
        <v>284</v>
      </c>
      <c r="S26" s="158">
        <f t="shared" si="4"/>
        <v>7</v>
      </c>
      <c r="T26" s="158">
        <f t="shared" si="4"/>
        <v>12</v>
      </c>
      <c r="U26" s="158">
        <f t="shared" si="4"/>
        <v>45</v>
      </c>
      <c r="V26" s="158">
        <f t="shared" si="4"/>
        <v>560</v>
      </c>
      <c r="W26" s="158">
        <f t="shared" si="4"/>
        <v>6</v>
      </c>
      <c r="X26" s="158">
        <f t="shared" si="4"/>
        <v>75</v>
      </c>
      <c r="Y26" s="158">
        <f t="shared" si="4"/>
        <v>558</v>
      </c>
      <c r="Z26" s="158">
        <f t="shared" si="4"/>
        <v>3327</v>
      </c>
      <c r="AA26" s="158">
        <f t="shared" si="4"/>
        <v>36</v>
      </c>
      <c r="AB26" s="158">
        <f t="shared" si="4"/>
        <v>791</v>
      </c>
      <c r="AC26" s="72"/>
    </row>
    <row r="27" spans="1:29" ht="19.5" customHeight="1">
      <c r="A27" s="76"/>
      <c r="B27" s="159" t="s">
        <v>88</v>
      </c>
      <c r="C27" s="151">
        <f>SUM(E27,G27)</f>
        <v>2326</v>
      </c>
      <c r="D27" s="151">
        <f>SUM(F27,H27)</f>
        <v>11057</v>
      </c>
      <c r="E27" s="158">
        <v>10</v>
      </c>
      <c r="F27" s="158">
        <v>275</v>
      </c>
      <c r="G27" s="158">
        <f>SUM(I27,K27,M27,O27,Q27,S27,U27,W27,Y27,AA27)</f>
        <v>2316</v>
      </c>
      <c r="H27" s="158">
        <f>SUM(J27,L27,N27,P27,R27,T27,V27,X27,Z27,AB27)</f>
        <v>10782</v>
      </c>
      <c r="I27" s="158" t="s">
        <v>332</v>
      </c>
      <c r="J27" s="158" t="s">
        <v>332</v>
      </c>
      <c r="K27" s="158">
        <v>189</v>
      </c>
      <c r="L27" s="158">
        <v>1360</v>
      </c>
      <c r="M27" s="158">
        <v>720</v>
      </c>
      <c r="N27" s="158">
        <v>3893</v>
      </c>
      <c r="O27" s="158">
        <v>859</v>
      </c>
      <c r="P27" s="158">
        <v>2792</v>
      </c>
      <c r="Q27" s="158">
        <v>21</v>
      </c>
      <c r="R27" s="158">
        <v>284</v>
      </c>
      <c r="S27" s="158">
        <v>7</v>
      </c>
      <c r="T27" s="158">
        <v>12</v>
      </c>
      <c r="U27" s="158">
        <v>31</v>
      </c>
      <c r="V27" s="158">
        <v>260</v>
      </c>
      <c r="W27" s="158">
        <v>4</v>
      </c>
      <c r="X27" s="158">
        <v>49</v>
      </c>
      <c r="Y27" s="158">
        <v>485</v>
      </c>
      <c r="Z27" s="158">
        <v>2132</v>
      </c>
      <c r="AA27" s="158" t="s">
        <v>332</v>
      </c>
      <c r="AB27" s="158" t="s">
        <v>332</v>
      </c>
      <c r="AC27" s="72"/>
    </row>
    <row r="28" spans="1:29" ht="19.5" customHeight="1">
      <c r="A28" s="76"/>
      <c r="B28" s="161" t="s">
        <v>272</v>
      </c>
      <c r="C28" s="151">
        <f>SUM(E28,G28)</f>
        <v>129</v>
      </c>
      <c r="D28" s="151">
        <f>SUM(F28,H28)</f>
        <v>2329</v>
      </c>
      <c r="E28" s="158">
        <v>3</v>
      </c>
      <c r="F28" s="158">
        <v>11</v>
      </c>
      <c r="G28" s="158">
        <f>SUM(I28,K28,M28,O28,Q28,S28,U28,W28,Y28,AA28)</f>
        <v>126</v>
      </c>
      <c r="H28" s="158">
        <f>SUM(J28,L28,N28,P28,R28,T28,V28,X28,Z28,AB28)</f>
        <v>2318</v>
      </c>
      <c r="I28" s="158" t="s">
        <v>332</v>
      </c>
      <c r="J28" s="158" t="s">
        <v>332</v>
      </c>
      <c r="K28" s="158" t="s">
        <v>332</v>
      </c>
      <c r="L28" s="158" t="s">
        <v>332</v>
      </c>
      <c r="M28" s="158" t="s">
        <v>332</v>
      </c>
      <c r="N28" s="158" t="s">
        <v>332</v>
      </c>
      <c r="O28" s="158">
        <v>1</v>
      </c>
      <c r="P28" s="158">
        <v>6</v>
      </c>
      <c r="Q28" s="158" t="s">
        <v>332</v>
      </c>
      <c r="R28" s="158" t="s">
        <v>332</v>
      </c>
      <c r="S28" s="158" t="s">
        <v>332</v>
      </c>
      <c r="T28" s="158" t="s">
        <v>332</v>
      </c>
      <c r="U28" s="158">
        <v>14</v>
      </c>
      <c r="V28" s="158">
        <v>300</v>
      </c>
      <c r="W28" s="158">
        <v>2</v>
      </c>
      <c r="X28" s="158">
        <v>26</v>
      </c>
      <c r="Y28" s="158">
        <v>73</v>
      </c>
      <c r="Z28" s="158">
        <v>1195</v>
      </c>
      <c r="AA28" s="158">
        <v>36</v>
      </c>
      <c r="AB28" s="158">
        <v>791</v>
      </c>
      <c r="AC28" s="72"/>
    </row>
    <row r="29" spans="1:29" ht="19.5" customHeight="1">
      <c r="A29" s="76"/>
      <c r="B29" s="160"/>
      <c r="C29" s="151"/>
      <c r="D29" s="151"/>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72"/>
    </row>
    <row r="30" spans="1:29" ht="19.5" customHeight="1">
      <c r="A30" s="331" t="s">
        <v>31</v>
      </c>
      <c r="B30" s="332"/>
      <c r="C30" s="151">
        <f aca="true" t="shared" si="5" ref="C30:AB30">SUM(C31:C32)</f>
        <v>1976</v>
      </c>
      <c r="D30" s="151">
        <f t="shared" si="5"/>
        <v>10796</v>
      </c>
      <c r="E30" s="158">
        <f t="shared" si="5"/>
        <v>18</v>
      </c>
      <c r="F30" s="158">
        <f t="shared" si="5"/>
        <v>382</v>
      </c>
      <c r="G30" s="158">
        <f t="shared" si="5"/>
        <v>1958</v>
      </c>
      <c r="H30" s="158">
        <f t="shared" si="5"/>
        <v>10414</v>
      </c>
      <c r="I30" s="158">
        <f t="shared" si="5"/>
        <v>4</v>
      </c>
      <c r="J30" s="158">
        <f t="shared" si="5"/>
        <v>43</v>
      </c>
      <c r="K30" s="158">
        <f t="shared" si="5"/>
        <v>255</v>
      </c>
      <c r="L30" s="158">
        <f t="shared" si="5"/>
        <v>1917</v>
      </c>
      <c r="M30" s="158">
        <f t="shared" si="5"/>
        <v>186</v>
      </c>
      <c r="N30" s="158">
        <f t="shared" si="5"/>
        <v>2096</v>
      </c>
      <c r="O30" s="158">
        <f t="shared" si="5"/>
        <v>829</v>
      </c>
      <c r="P30" s="158">
        <f t="shared" si="5"/>
        <v>2597</v>
      </c>
      <c r="Q30" s="158">
        <f t="shared" si="5"/>
        <v>19</v>
      </c>
      <c r="R30" s="158">
        <f t="shared" si="5"/>
        <v>248</v>
      </c>
      <c r="S30" s="158">
        <f t="shared" si="5"/>
        <v>2</v>
      </c>
      <c r="T30" s="158">
        <f t="shared" si="5"/>
        <v>4</v>
      </c>
      <c r="U30" s="158">
        <f t="shared" si="5"/>
        <v>61</v>
      </c>
      <c r="V30" s="158">
        <f t="shared" si="5"/>
        <v>407</v>
      </c>
      <c r="W30" s="158">
        <f t="shared" si="5"/>
        <v>7</v>
      </c>
      <c r="X30" s="158">
        <f t="shared" si="5"/>
        <v>59</v>
      </c>
      <c r="Y30" s="158">
        <f t="shared" si="5"/>
        <v>568</v>
      </c>
      <c r="Z30" s="158">
        <f t="shared" si="5"/>
        <v>2684</v>
      </c>
      <c r="AA30" s="158">
        <f t="shared" si="5"/>
        <v>27</v>
      </c>
      <c r="AB30" s="158">
        <f t="shared" si="5"/>
        <v>359</v>
      </c>
      <c r="AC30" s="72"/>
    </row>
    <row r="31" spans="1:29" ht="19.5" customHeight="1">
      <c r="A31" s="76"/>
      <c r="B31" s="159" t="s">
        <v>88</v>
      </c>
      <c r="C31" s="151">
        <f>SUM(E31,G31)</f>
        <v>1853</v>
      </c>
      <c r="D31" s="151">
        <f>SUM(F31,H31)</f>
        <v>9267</v>
      </c>
      <c r="E31" s="158">
        <v>16</v>
      </c>
      <c r="F31" s="158">
        <v>378</v>
      </c>
      <c r="G31" s="158">
        <f>SUM(I31,K31,M31,O31,Q31,S31,U31,W31,Y31,AA31)</f>
        <v>1837</v>
      </c>
      <c r="H31" s="158">
        <f>SUM(J31,L31,N31,P31,R31,T31,V31,X31,Z31,AB31)</f>
        <v>8889</v>
      </c>
      <c r="I31" s="158">
        <v>4</v>
      </c>
      <c r="J31" s="158">
        <v>43</v>
      </c>
      <c r="K31" s="158">
        <v>255</v>
      </c>
      <c r="L31" s="158">
        <v>1917</v>
      </c>
      <c r="M31" s="158">
        <v>186</v>
      </c>
      <c r="N31" s="158">
        <v>2096</v>
      </c>
      <c r="O31" s="158">
        <v>828</v>
      </c>
      <c r="P31" s="158">
        <v>2567</v>
      </c>
      <c r="Q31" s="158">
        <v>19</v>
      </c>
      <c r="R31" s="158">
        <v>248</v>
      </c>
      <c r="S31" s="158">
        <v>2</v>
      </c>
      <c r="T31" s="158">
        <v>4</v>
      </c>
      <c r="U31" s="158">
        <v>47</v>
      </c>
      <c r="V31" s="158">
        <v>225</v>
      </c>
      <c r="W31" s="158">
        <v>3</v>
      </c>
      <c r="X31" s="158">
        <v>42</v>
      </c>
      <c r="Y31" s="158">
        <v>493</v>
      </c>
      <c r="Z31" s="158">
        <v>1747</v>
      </c>
      <c r="AA31" s="158" t="s">
        <v>332</v>
      </c>
      <c r="AB31" s="158" t="s">
        <v>332</v>
      </c>
      <c r="AC31" s="72"/>
    </row>
    <row r="32" spans="1:29" ht="19.5" customHeight="1">
      <c r="A32" s="76"/>
      <c r="B32" s="161" t="s">
        <v>272</v>
      </c>
      <c r="C32" s="151">
        <f>SUM(E32,G32)</f>
        <v>123</v>
      </c>
      <c r="D32" s="151">
        <f>SUM(F32,H32)</f>
        <v>1529</v>
      </c>
      <c r="E32" s="158">
        <v>2</v>
      </c>
      <c r="F32" s="158">
        <v>4</v>
      </c>
      <c r="G32" s="158">
        <f>SUM(I32,K32,M32,O32,Q32,S32,U32,W32,Y32,AA32)</f>
        <v>121</v>
      </c>
      <c r="H32" s="158">
        <f>SUM(J32,L32,N32,P32,R32,T32,V32,X32,Z32,AB32)</f>
        <v>1525</v>
      </c>
      <c r="I32" s="158" t="s">
        <v>332</v>
      </c>
      <c r="J32" s="158" t="s">
        <v>332</v>
      </c>
      <c r="K32" s="158" t="s">
        <v>332</v>
      </c>
      <c r="L32" s="158" t="s">
        <v>332</v>
      </c>
      <c r="M32" s="158" t="s">
        <v>332</v>
      </c>
      <c r="N32" s="158" t="s">
        <v>332</v>
      </c>
      <c r="O32" s="158">
        <v>1</v>
      </c>
      <c r="P32" s="158">
        <v>30</v>
      </c>
      <c r="Q32" s="158" t="s">
        <v>332</v>
      </c>
      <c r="R32" s="158" t="s">
        <v>332</v>
      </c>
      <c r="S32" s="158" t="s">
        <v>332</v>
      </c>
      <c r="T32" s="158" t="s">
        <v>332</v>
      </c>
      <c r="U32" s="158">
        <v>14</v>
      </c>
      <c r="V32" s="158">
        <v>182</v>
      </c>
      <c r="W32" s="158">
        <v>4</v>
      </c>
      <c r="X32" s="158">
        <v>17</v>
      </c>
      <c r="Y32" s="158">
        <v>75</v>
      </c>
      <c r="Z32" s="158">
        <v>937</v>
      </c>
      <c r="AA32" s="158">
        <v>27</v>
      </c>
      <c r="AB32" s="158">
        <v>359</v>
      </c>
      <c r="AC32" s="72"/>
    </row>
    <row r="33" spans="1:29" ht="19.5" customHeight="1">
      <c r="A33" s="76"/>
      <c r="B33" s="160"/>
      <c r="C33" s="151"/>
      <c r="D33" s="151"/>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72"/>
    </row>
    <row r="34" spans="1:29" ht="19.5" customHeight="1">
      <c r="A34" s="331" t="s">
        <v>32</v>
      </c>
      <c r="B34" s="332"/>
      <c r="C34" s="151">
        <f aca="true" t="shared" si="6" ref="C34:AB34">SUM(C35:C36)</f>
        <v>4417</v>
      </c>
      <c r="D34" s="151">
        <f t="shared" si="6"/>
        <v>33039</v>
      </c>
      <c r="E34" s="158">
        <f t="shared" si="6"/>
        <v>12</v>
      </c>
      <c r="F34" s="158">
        <f t="shared" si="6"/>
        <v>33</v>
      </c>
      <c r="G34" s="158">
        <f t="shared" si="6"/>
        <v>4405</v>
      </c>
      <c r="H34" s="158">
        <f t="shared" si="6"/>
        <v>33006</v>
      </c>
      <c r="I34" s="158" t="s">
        <v>332</v>
      </c>
      <c r="J34" s="158" t="s">
        <v>332</v>
      </c>
      <c r="K34" s="158">
        <f t="shared" si="6"/>
        <v>327</v>
      </c>
      <c r="L34" s="158">
        <f t="shared" si="6"/>
        <v>2067</v>
      </c>
      <c r="M34" s="158">
        <f t="shared" si="6"/>
        <v>956</v>
      </c>
      <c r="N34" s="158">
        <f t="shared" si="6"/>
        <v>9421</v>
      </c>
      <c r="O34" s="158">
        <f t="shared" si="6"/>
        <v>1914</v>
      </c>
      <c r="P34" s="158">
        <f t="shared" si="6"/>
        <v>7572</v>
      </c>
      <c r="Q34" s="158">
        <f t="shared" si="6"/>
        <v>45</v>
      </c>
      <c r="R34" s="158">
        <f t="shared" si="6"/>
        <v>675</v>
      </c>
      <c r="S34" s="158">
        <f t="shared" si="6"/>
        <v>112</v>
      </c>
      <c r="T34" s="158">
        <f t="shared" si="6"/>
        <v>234</v>
      </c>
      <c r="U34" s="158">
        <f t="shared" si="6"/>
        <v>71</v>
      </c>
      <c r="V34" s="158">
        <f t="shared" si="6"/>
        <v>1457</v>
      </c>
      <c r="W34" s="158">
        <f t="shared" si="6"/>
        <v>6</v>
      </c>
      <c r="X34" s="158">
        <f t="shared" si="6"/>
        <v>112</v>
      </c>
      <c r="Y34" s="158">
        <f t="shared" si="6"/>
        <v>943</v>
      </c>
      <c r="Z34" s="158">
        <f t="shared" si="6"/>
        <v>10975</v>
      </c>
      <c r="AA34" s="158">
        <f t="shared" si="6"/>
        <v>31</v>
      </c>
      <c r="AB34" s="158">
        <f t="shared" si="6"/>
        <v>493</v>
      </c>
      <c r="AC34" s="72"/>
    </row>
    <row r="35" spans="1:29" ht="19.5" customHeight="1">
      <c r="A35" s="76"/>
      <c r="B35" s="159" t="s">
        <v>88</v>
      </c>
      <c r="C35" s="151">
        <f>SUM(E35,G35)</f>
        <v>4283</v>
      </c>
      <c r="D35" s="151">
        <f>SUM(F35,H35)</f>
        <v>30460</v>
      </c>
      <c r="E35" s="158">
        <v>10</v>
      </c>
      <c r="F35" s="158">
        <v>30</v>
      </c>
      <c r="G35" s="158">
        <f>SUM(I35,K35,M35,O35,Q35,S35,U35,W35,Y35,AA35)</f>
        <v>4273</v>
      </c>
      <c r="H35" s="158">
        <f>SUM(J35,L35,N35,P35,R35,T35,V35,X35,Z35,AB35)</f>
        <v>30430</v>
      </c>
      <c r="I35" s="158" t="s">
        <v>332</v>
      </c>
      <c r="J35" s="158" t="s">
        <v>332</v>
      </c>
      <c r="K35" s="158">
        <v>327</v>
      </c>
      <c r="L35" s="158">
        <v>2067</v>
      </c>
      <c r="M35" s="158">
        <v>956</v>
      </c>
      <c r="N35" s="158">
        <v>9421</v>
      </c>
      <c r="O35" s="158">
        <v>1913</v>
      </c>
      <c r="P35" s="158">
        <v>7564</v>
      </c>
      <c r="Q35" s="158">
        <v>45</v>
      </c>
      <c r="R35" s="158">
        <v>675</v>
      </c>
      <c r="S35" s="158">
        <v>109</v>
      </c>
      <c r="T35" s="158">
        <v>225</v>
      </c>
      <c r="U35" s="158">
        <v>57</v>
      </c>
      <c r="V35" s="158">
        <v>1031</v>
      </c>
      <c r="W35" s="158">
        <v>2</v>
      </c>
      <c r="X35" s="158">
        <v>59</v>
      </c>
      <c r="Y35" s="158">
        <v>864</v>
      </c>
      <c r="Z35" s="158">
        <v>9388</v>
      </c>
      <c r="AA35" s="158" t="s">
        <v>332</v>
      </c>
      <c r="AB35" s="158" t="s">
        <v>332</v>
      </c>
      <c r="AC35" s="72"/>
    </row>
    <row r="36" spans="1:29" ht="19.5" customHeight="1">
      <c r="A36" s="76"/>
      <c r="B36" s="161" t="s">
        <v>272</v>
      </c>
      <c r="C36" s="151">
        <f>SUM(E36,G36)</f>
        <v>134</v>
      </c>
      <c r="D36" s="151">
        <f>SUM(F36,H36)</f>
        <v>2579</v>
      </c>
      <c r="E36" s="158">
        <v>2</v>
      </c>
      <c r="F36" s="158">
        <v>3</v>
      </c>
      <c r="G36" s="158">
        <f>SUM(I36,K36,M36,O36,Q36,S36,U36,W36,Y36,AA36)</f>
        <v>132</v>
      </c>
      <c r="H36" s="158">
        <f>SUM(J36,L36,N36,P36,R36,T36,V36,X36,Z36,AB36)</f>
        <v>2576</v>
      </c>
      <c r="I36" s="158" t="s">
        <v>332</v>
      </c>
      <c r="J36" s="158" t="s">
        <v>332</v>
      </c>
      <c r="K36" s="158" t="s">
        <v>332</v>
      </c>
      <c r="L36" s="158" t="s">
        <v>332</v>
      </c>
      <c r="M36" s="158" t="s">
        <v>332</v>
      </c>
      <c r="N36" s="158" t="s">
        <v>332</v>
      </c>
      <c r="O36" s="158">
        <v>1</v>
      </c>
      <c r="P36" s="158">
        <v>8</v>
      </c>
      <c r="Q36" s="158" t="s">
        <v>332</v>
      </c>
      <c r="R36" s="158" t="s">
        <v>332</v>
      </c>
      <c r="S36" s="158">
        <v>3</v>
      </c>
      <c r="T36" s="158">
        <v>9</v>
      </c>
      <c r="U36" s="158">
        <v>14</v>
      </c>
      <c r="V36" s="158">
        <v>426</v>
      </c>
      <c r="W36" s="158">
        <v>4</v>
      </c>
      <c r="X36" s="158">
        <v>53</v>
      </c>
      <c r="Y36" s="158">
        <v>79</v>
      </c>
      <c r="Z36" s="158">
        <v>1587</v>
      </c>
      <c r="AA36" s="158">
        <v>31</v>
      </c>
      <c r="AB36" s="158">
        <v>493</v>
      </c>
      <c r="AC36" s="72"/>
    </row>
    <row r="37" spans="1:29" ht="19.5" customHeight="1">
      <c r="A37" s="76"/>
      <c r="B37" s="160"/>
      <c r="C37" s="151"/>
      <c r="D37" s="151"/>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72"/>
    </row>
    <row r="38" spans="1:29" ht="19.5" customHeight="1">
      <c r="A38" s="331" t="s">
        <v>33</v>
      </c>
      <c r="B38" s="332"/>
      <c r="C38" s="151">
        <f aca="true" t="shared" si="7" ref="C38:AB38">SUM(C39:C40)</f>
        <v>2131</v>
      </c>
      <c r="D38" s="151">
        <v>12840</v>
      </c>
      <c r="E38" s="158">
        <f t="shared" si="7"/>
        <v>12</v>
      </c>
      <c r="F38" s="158">
        <f t="shared" si="7"/>
        <v>38</v>
      </c>
      <c r="G38" s="158">
        <f t="shared" si="7"/>
        <v>2119</v>
      </c>
      <c r="H38" s="158">
        <f t="shared" si="7"/>
        <v>12865</v>
      </c>
      <c r="I38" s="158">
        <f t="shared" si="7"/>
        <v>2</v>
      </c>
      <c r="J38" s="158">
        <f t="shared" si="7"/>
        <v>14</v>
      </c>
      <c r="K38" s="158">
        <f t="shared" si="7"/>
        <v>180</v>
      </c>
      <c r="L38" s="158">
        <f t="shared" si="7"/>
        <v>1316</v>
      </c>
      <c r="M38" s="158">
        <f t="shared" si="7"/>
        <v>547</v>
      </c>
      <c r="N38" s="158">
        <f t="shared" si="7"/>
        <v>4642</v>
      </c>
      <c r="O38" s="158">
        <f t="shared" si="7"/>
        <v>804</v>
      </c>
      <c r="P38" s="158">
        <f t="shared" si="7"/>
        <v>2964</v>
      </c>
      <c r="Q38" s="158">
        <f t="shared" si="7"/>
        <v>18</v>
      </c>
      <c r="R38" s="158">
        <f t="shared" si="7"/>
        <v>306</v>
      </c>
      <c r="S38" s="158">
        <f t="shared" si="7"/>
        <v>14</v>
      </c>
      <c r="T38" s="158">
        <f t="shared" si="7"/>
        <v>34</v>
      </c>
      <c r="U38" s="158">
        <f t="shared" si="7"/>
        <v>41</v>
      </c>
      <c r="V38" s="158">
        <f t="shared" si="7"/>
        <v>583</v>
      </c>
      <c r="W38" s="158">
        <f t="shared" si="7"/>
        <v>2</v>
      </c>
      <c r="X38" s="158">
        <f t="shared" si="7"/>
        <v>53</v>
      </c>
      <c r="Y38" s="158">
        <f t="shared" si="7"/>
        <v>490</v>
      </c>
      <c r="Z38" s="158">
        <f t="shared" si="7"/>
        <v>2524</v>
      </c>
      <c r="AA38" s="158">
        <f t="shared" si="7"/>
        <v>21</v>
      </c>
      <c r="AB38" s="158">
        <f t="shared" si="7"/>
        <v>429</v>
      </c>
      <c r="AC38" s="72"/>
    </row>
    <row r="39" spans="1:29" ht="19.5" customHeight="1">
      <c r="A39" s="76"/>
      <c r="B39" s="159" t="s">
        <v>88</v>
      </c>
      <c r="C39" s="151">
        <f>SUM(E39,G39)</f>
        <v>2036</v>
      </c>
      <c r="D39" s="151">
        <v>11105</v>
      </c>
      <c r="E39" s="158">
        <v>12</v>
      </c>
      <c r="F39" s="158">
        <v>38</v>
      </c>
      <c r="G39" s="158">
        <f>SUM(I39,K39,M39,O39,Q39,S39,U39,W39,Y39,AA39)</f>
        <v>2024</v>
      </c>
      <c r="H39" s="158">
        <f>SUM(J39,L39,N39,P39,R39,T39,V39,X39,Z39,AB39)</f>
        <v>11130</v>
      </c>
      <c r="I39" s="158">
        <v>2</v>
      </c>
      <c r="J39" s="158">
        <v>14</v>
      </c>
      <c r="K39" s="158">
        <v>180</v>
      </c>
      <c r="L39" s="158">
        <v>1316</v>
      </c>
      <c r="M39" s="158">
        <v>547</v>
      </c>
      <c r="N39" s="158">
        <v>4642</v>
      </c>
      <c r="O39" s="158">
        <v>801</v>
      </c>
      <c r="P39" s="158">
        <v>2922</v>
      </c>
      <c r="Q39" s="158">
        <v>18</v>
      </c>
      <c r="R39" s="158">
        <v>306</v>
      </c>
      <c r="S39" s="158">
        <v>14</v>
      </c>
      <c r="T39" s="158">
        <v>34</v>
      </c>
      <c r="U39" s="158">
        <v>31</v>
      </c>
      <c r="V39" s="158">
        <v>266</v>
      </c>
      <c r="W39" s="158">
        <v>1</v>
      </c>
      <c r="X39" s="158">
        <v>38</v>
      </c>
      <c r="Y39" s="158">
        <v>430</v>
      </c>
      <c r="Z39" s="158">
        <v>1592</v>
      </c>
      <c r="AA39" s="158" t="s">
        <v>332</v>
      </c>
      <c r="AB39" s="158" t="s">
        <v>332</v>
      </c>
      <c r="AC39" s="72"/>
    </row>
    <row r="40" spans="1:29" ht="19.5" customHeight="1">
      <c r="A40" s="76"/>
      <c r="B40" s="161" t="s">
        <v>272</v>
      </c>
      <c r="C40" s="151">
        <f>SUM(E40,G40)</f>
        <v>95</v>
      </c>
      <c r="D40" s="151">
        <f>SUM(F40,H40)</f>
        <v>1735</v>
      </c>
      <c r="E40" s="158" t="s">
        <v>332</v>
      </c>
      <c r="F40" s="158" t="s">
        <v>332</v>
      </c>
      <c r="G40" s="158">
        <f>SUM(I40,K40,M40,O40,Q40,S40,U40,W40,Y40,AA40)</f>
        <v>95</v>
      </c>
      <c r="H40" s="158">
        <f>SUM(J40,L40,N40,P40,R40,T40,V40,X40,Z40,AB40)</f>
        <v>1735</v>
      </c>
      <c r="I40" s="158" t="s">
        <v>332</v>
      </c>
      <c r="J40" s="158" t="s">
        <v>332</v>
      </c>
      <c r="K40" s="158" t="s">
        <v>332</v>
      </c>
      <c r="L40" s="158" t="s">
        <v>332</v>
      </c>
      <c r="M40" s="158" t="s">
        <v>332</v>
      </c>
      <c r="N40" s="158" t="s">
        <v>332</v>
      </c>
      <c r="O40" s="158">
        <v>3</v>
      </c>
      <c r="P40" s="158">
        <v>42</v>
      </c>
      <c r="Q40" s="158" t="s">
        <v>332</v>
      </c>
      <c r="R40" s="158" t="s">
        <v>332</v>
      </c>
      <c r="S40" s="158" t="s">
        <v>332</v>
      </c>
      <c r="T40" s="158" t="s">
        <v>332</v>
      </c>
      <c r="U40" s="158">
        <v>10</v>
      </c>
      <c r="V40" s="158">
        <v>317</v>
      </c>
      <c r="W40" s="158">
        <v>1</v>
      </c>
      <c r="X40" s="158">
        <v>15</v>
      </c>
      <c r="Y40" s="158">
        <v>60</v>
      </c>
      <c r="Z40" s="158">
        <v>932</v>
      </c>
      <c r="AA40" s="158">
        <v>21</v>
      </c>
      <c r="AB40" s="158">
        <v>429</v>
      </c>
      <c r="AC40" s="72"/>
    </row>
    <row r="41" spans="1:29" ht="19.5" customHeight="1">
      <c r="A41" s="76"/>
      <c r="B41" s="160"/>
      <c r="C41" s="151"/>
      <c r="D41" s="151"/>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72"/>
    </row>
    <row r="42" spans="1:29" ht="19.5" customHeight="1">
      <c r="A42" s="331" t="s">
        <v>34</v>
      </c>
      <c r="B42" s="332"/>
      <c r="C42" s="151">
        <f aca="true" t="shared" si="8" ref="C42:AB42">SUM(C43:C44)</f>
        <v>2080</v>
      </c>
      <c r="D42" s="151">
        <f t="shared" si="8"/>
        <v>18430</v>
      </c>
      <c r="E42" s="158">
        <f t="shared" si="8"/>
        <v>11</v>
      </c>
      <c r="F42" s="158">
        <f t="shared" si="8"/>
        <v>102</v>
      </c>
      <c r="G42" s="158">
        <f t="shared" si="8"/>
        <v>2069</v>
      </c>
      <c r="H42" s="158">
        <f t="shared" si="8"/>
        <v>18328</v>
      </c>
      <c r="I42" s="158" t="s">
        <v>332</v>
      </c>
      <c r="J42" s="158" t="s">
        <v>332</v>
      </c>
      <c r="K42" s="158">
        <f t="shared" si="8"/>
        <v>280</v>
      </c>
      <c r="L42" s="158">
        <f t="shared" si="8"/>
        <v>1798</v>
      </c>
      <c r="M42" s="158">
        <f t="shared" si="8"/>
        <v>389</v>
      </c>
      <c r="N42" s="158">
        <f t="shared" si="8"/>
        <v>6775</v>
      </c>
      <c r="O42" s="158">
        <f t="shared" si="8"/>
        <v>815</v>
      </c>
      <c r="P42" s="158">
        <f t="shared" si="8"/>
        <v>4120</v>
      </c>
      <c r="Q42" s="158">
        <f t="shared" si="8"/>
        <v>18</v>
      </c>
      <c r="R42" s="158">
        <f t="shared" si="8"/>
        <v>300</v>
      </c>
      <c r="S42" s="158">
        <f t="shared" si="8"/>
        <v>27</v>
      </c>
      <c r="T42" s="158">
        <f t="shared" si="8"/>
        <v>55</v>
      </c>
      <c r="U42" s="158">
        <f t="shared" si="8"/>
        <v>51</v>
      </c>
      <c r="V42" s="158">
        <f t="shared" si="8"/>
        <v>1828</v>
      </c>
      <c r="W42" s="158">
        <f t="shared" si="8"/>
        <v>3</v>
      </c>
      <c r="X42" s="158">
        <f t="shared" si="8"/>
        <v>21</v>
      </c>
      <c r="Y42" s="158">
        <f t="shared" si="8"/>
        <v>467</v>
      </c>
      <c r="Z42" s="158">
        <f t="shared" si="8"/>
        <v>3057</v>
      </c>
      <c r="AA42" s="158">
        <f t="shared" si="8"/>
        <v>19</v>
      </c>
      <c r="AB42" s="158">
        <f t="shared" si="8"/>
        <v>374</v>
      </c>
      <c r="AC42" s="72"/>
    </row>
    <row r="43" spans="1:29" ht="19.5" customHeight="1">
      <c r="A43" s="76"/>
      <c r="B43" s="159" t="s">
        <v>88</v>
      </c>
      <c r="C43" s="151">
        <f>SUM(E43,G43)</f>
        <v>1979</v>
      </c>
      <c r="D43" s="151">
        <f>SUM(F43,H43)</f>
        <v>16031</v>
      </c>
      <c r="E43" s="158">
        <v>11</v>
      </c>
      <c r="F43" s="158">
        <v>102</v>
      </c>
      <c r="G43" s="158">
        <f>SUM(I43,K43,M43,O43,Q43,S43,U43,W43,Y43,AA43)</f>
        <v>1968</v>
      </c>
      <c r="H43" s="158">
        <f>SUM(J43,L43,N43,P43,R43,T43,V43,X43,Z43,AB43)</f>
        <v>15929</v>
      </c>
      <c r="I43" s="158" t="s">
        <v>332</v>
      </c>
      <c r="J43" s="158" t="s">
        <v>332</v>
      </c>
      <c r="K43" s="158">
        <v>280</v>
      </c>
      <c r="L43" s="158">
        <v>1798</v>
      </c>
      <c r="M43" s="158">
        <v>389</v>
      </c>
      <c r="N43" s="158">
        <v>6775</v>
      </c>
      <c r="O43" s="158">
        <v>815</v>
      </c>
      <c r="P43" s="158">
        <v>4120</v>
      </c>
      <c r="Q43" s="158">
        <v>18</v>
      </c>
      <c r="R43" s="158">
        <v>300</v>
      </c>
      <c r="S43" s="158">
        <v>27</v>
      </c>
      <c r="T43" s="158">
        <v>55</v>
      </c>
      <c r="U43" s="158">
        <v>40</v>
      </c>
      <c r="V43" s="158">
        <v>819</v>
      </c>
      <c r="W43" s="158" t="s">
        <v>332</v>
      </c>
      <c r="X43" s="158" t="s">
        <v>332</v>
      </c>
      <c r="Y43" s="158">
        <v>399</v>
      </c>
      <c r="Z43" s="158">
        <v>2062</v>
      </c>
      <c r="AA43" s="158" t="s">
        <v>332</v>
      </c>
      <c r="AB43" s="158" t="s">
        <v>332</v>
      </c>
      <c r="AC43" s="72"/>
    </row>
    <row r="44" spans="1:29" ht="19.5" customHeight="1">
      <c r="A44" s="76"/>
      <c r="B44" s="161" t="s">
        <v>272</v>
      </c>
      <c r="C44" s="151">
        <f>SUM(E44,G44)</f>
        <v>101</v>
      </c>
      <c r="D44" s="151">
        <f>SUM(F44,H44)</f>
        <v>2399</v>
      </c>
      <c r="E44" s="158" t="s">
        <v>332</v>
      </c>
      <c r="F44" s="158" t="s">
        <v>332</v>
      </c>
      <c r="G44" s="158">
        <f>SUM(I44,K44,M44,O44,Q44,S44,U44,W44,Y44,AA44)</f>
        <v>101</v>
      </c>
      <c r="H44" s="158">
        <f>SUM(J44,L44,N44,P44,R44,T44,V44,X44,Z44,AB44)</f>
        <v>2399</v>
      </c>
      <c r="I44" s="158" t="s">
        <v>332</v>
      </c>
      <c r="J44" s="158" t="s">
        <v>332</v>
      </c>
      <c r="K44" s="158" t="s">
        <v>332</v>
      </c>
      <c r="L44" s="158" t="s">
        <v>332</v>
      </c>
      <c r="M44" s="158" t="s">
        <v>332</v>
      </c>
      <c r="N44" s="158" t="s">
        <v>332</v>
      </c>
      <c r="O44" s="158" t="s">
        <v>332</v>
      </c>
      <c r="P44" s="158" t="s">
        <v>332</v>
      </c>
      <c r="Q44" s="158" t="s">
        <v>332</v>
      </c>
      <c r="R44" s="158" t="s">
        <v>332</v>
      </c>
      <c r="S44" s="158" t="s">
        <v>332</v>
      </c>
      <c r="T44" s="158" t="s">
        <v>332</v>
      </c>
      <c r="U44" s="158">
        <v>11</v>
      </c>
      <c r="V44" s="158">
        <v>1009</v>
      </c>
      <c r="W44" s="158">
        <v>3</v>
      </c>
      <c r="X44" s="158">
        <v>21</v>
      </c>
      <c r="Y44" s="158">
        <v>68</v>
      </c>
      <c r="Z44" s="158">
        <v>995</v>
      </c>
      <c r="AA44" s="158">
        <v>19</v>
      </c>
      <c r="AB44" s="158">
        <v>374</v>
      </c>
      <c r="AC44" s="72"/>
    </row>
    <row r="45" spans="1:29" ht="19.5" customHeight="1">
      <c r="A45" s="76"/>
      <c r="B45" s="160"/>
      <c r="C45" s="151"/>
      <c r="D45" s="151"/>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72"/>
    </row>
    <row r="46" spans="1:29" s="153" customFormat="1" ht="19.5" customHeight="1">
      <c r="A46" s="343" t="s">
        <v>35</v>
      </c>
      <c r="B46" s="344"/>
      <c r="C46" s="237">
        <f>C47</f>
        <v>1231</v>
      </c>
      <c r="D46" s="237">
        <f aca="true" t="shared" si="9" ref="D46:AB46">D47</f>
        <v>6754</v>
      </c>
      <c r="E46" s="238" t="s">
        <v>333</v>
      </c>
      <c r="F46" s="238" t="s">
        <v>332</v>
      </c>
      <c r="G46" s="238">
        <f t="shared" si="9"/>
        <v>1231</v>
      </c>
      <c r="H46" s="238">
        <f t="shared" si="9"/>
        <v>6754</v>
      </c>
      <c r="I46" s="238" t="s">
        <v>333</v>
      </c>
      <c r="J46" s="238" t="s">
        <v>332</v>
      </c>
      <c r="K46" s="238">
        <f t="shared" si="9"/>
        <v>58</v>
      </c>
      <c r="L46" s="238">
        <f t="shared" si="9"/>
        <v>302</v>
      </c>
      <c r="M46" s="238">
        <f t="shared" si="9"/>
        <v>592</v>
      </c>
      <c r="N46" s="238">
        <f t="shared" si="9"/>
        <v>2146</v>
      </c>
      <c r="O46" s="238">
        <f t="shared" si="9"/>
        <v>343</v>
      </c>
      <c r="P46" s="238">
        <f t="shared" si="9"/>
        <v>1453</v>
      </c>
      <c r="Q46" s="238">
        <f t="shared" si="9"/>
        <v>8</v>
      </c>
      <c r="R46" s="238">
        <f t="shared" si="9"/>
        <v>124</v>
      </c>
      <c r="S46" s="238">
        <f t="shared" si="9"/>
        <v>12</v>
      </c>
      <c r="T46" s="238">
        <f t="shared" si="9"/>
        <v>17</v>
      </c>
      <c r="U46" s="238">
        <f t="shared" si="9"/>
        <v>11</v>
      </c>
      <c r="V46" s="238">
        <f t="shared" si="9"/>
        <v>176</v>
      </c>
      <c r="W46" s="238">
        <f t="shared" si="9"/>
        <v>3</v>
      </c>
      <c r="X46" s="238">
        <f t="shared" si="9"/>
        <v>20</v>
      </c>
      <c r="Y46" s="238">
        <f t="shared" si="9"/>
        <v>196</v>
      </c>
      <c r="Z46" s="238">
        <f t="shared" si="9"/>
        <v>2387</v>
      </c>
      <c r="AA46" s="238">
        <f t="shared" si="9"/>
        <v>8</v>
      </c>
      <c r="AB46" s="238">
        <f t="shared" si="9"/>
        <v>129</v>
      </c>
      <c r="AC46" s="167"/>
    </row>
    <row r="47" spans="1:29" ht="19.5" customHeight="1">
      <c r="A47" s="331" t="s">
        <v>56</v>
      </c>
      <c r="B47" s="332"/>
      <c r="C47" s="151">
        <f aca="true" t="shared" si="10" ref="C47:AB47">SUM(C48:C49)</f>
        <v>1231</v>
      </c>
      <c r="D47" s="151">
        <f t="shared" si="10"/>
        <v>6754</v>
      </c>
      <c r="E47" s="158" t="s">
        <v>332</v>
      </c>
      <c r="F47" s="158" t="s">
        <v>332</v>
      </c>
      <c r="G47" s="158">
        <f t="shared" si="10"/>
        <v>1231</v>
      </c>
      <c r="H47" s="158">
        <f t="shared" si="10"/>
        <v>6754</v>
      </c>
      <c r="I47" s="158" t="s">
        <v>332</v>
      </c>
      <c r="J47" s="158" t="s">
        <v>332</v>
      </c>
      <c r="K47" s="158">
        <f t="shared" si="10"/>
        <v>58</v>
      </c>
      <c r="L47" s="158">
        <f t="shared" si="10"/>
        <v>302</v>
      </c>
      <c r="M47" s="158">
        <f t="shared" si="10"/>
        <v>592</v>
      </c>
      <c r="N47" s="158">
        <f t="shared" si="10"/>
        <v>2146</v>
      </c>
      <c r="O47" s="158">
        <f t="shared" si="10"/>
        <v>343</v>
      </c>
      <c r="P47" s="158">
        <f t="shared" si="10"/>
        <v>1453</v>
      </c>
      <c r="Q47" s="158">
        <f t="shared" si="10"/>
        <v>8</v>
      </c>
      <c r="R47" s="158">
        <f t="shared" si="10"/>
        <v>124</v>
      </c>
      <c r="S47" s="158">
        <f t="shared" si="10"/>
        <v>12</v>
      </c>
      <c r="T47" s="158">
        <f t="shared" si="10"/>
        <v>17</v>
      </c>
      <c r="U47" s="158">
        <f t="shared" si="10"/>
        <v>11</v>
      </c>
      <c r="V47" s="158">
        <f t="shared" si="10"/>
        <v>176</v>
      </c>
      <c r="W47" s="158">
        <f t="shared" si="10"/>
        <v>3</v>
      </c>
      <c r="X47" s="158">
        <f t="shared" si="10"/>
        <v>20</v>
      </c>
      <c r="Y47" s="158">
        <f t="shared" si="10"/>
        <v>196</v>
      </c>
      <c r="Z47" s="158">
        <f t="shared" si="10"/>
        <v>2387</v>
      </c>
      <c r="AA47" s="158">
        <f t="shared" si="10"/>
        <v>8</v>
      </c>
      <c r="AB47" s="158">
        <f t="shared" si="10"/>
        <v>129</v>
      </c>
      <c r="AC47" s="72"/>
    </row>
    <row r="48" spans="1:29" ht="19.5" customHeight="1">
      <c r="A48" s="76"/>
      <c r="B48" s="159" t="s">
        <v>88</v>
      </c>
      <c r="C48" s="151">
        <f>SUM(E48,G48)</f>
        <v>1191</v>
      </c>
      <c r="D48" s="151">
        <f>SUM(F48,H48)</f>
        <v>6134</v>
      </c>
      <c r="E48" s="158" t="s">
        <v>332</v>
      </c>
      <c r="F48" s="158" t="s">
        <v>332</v>
      </c>
      <c r="G48" s="158">
        <f>SUM(I48,K48,M48,O48,Q48,S48,U48,W48,Y48,AA48)</f>
        <v>1191</v>
      </c>
      <c r="H48" s="158">
        <f>SUM(J48,L48,N48,P48,R48,T48,V48,X48,Z48,AB48)</f>
        <v>6134</v>
      </c>
      <c r="I48" s="158" t="s">
        <v>332</v>
      </c>
      <c r="J48" s="158" t="s">
        <v>332</v>
      </c>
      <c r="K48" s="158">
        <v>58</v>
      </c>
      <c r="L48" s="158">
        <v>302</v>
      </c>
      <c r="M48" s="158">
        <v>592</v>
      </c>
      <c r="N48" s="158">
        <v>2146</v>
      </c>
      <c r="O48" s="158">
        <v>342</v>
      </c>
      <c r="P48" s="158">
        <v>1440</v>
      </c>
      <c r="Q48" s="158">
        <v>8</v>
      </c>
      <c r="R48" s="158">
        <v>124</v>
      </c>
      <c r="S48" s="158">
        <v>12</v>
      </c>
      <c r="T48" s="158">
        <v>17</v>
      </c>
      <c r="U48" s="158">
        <v>7</v>
      </c>
      <c r="V48" s="158">
        <v>117</v>
      </c>
      <c r="W48" s="158" t="s">
        <v>332</v>
      </c>
      <c r="X48" s="158" t="s">
        <v>332</v>
      </c>
      <c r="Y48" s="158">
        <v>172</v>
      </c>
      <c r="Z48" s="158">
        <v>1988</v>
      </c>
      <c r="AA48" s="158" t="s">
        <v>332</v>
      </c>
      <c r="AB48" s="158" t="s">
        <v>332</v>
      </c>
      <c r="AC48" s="72"/>
    </row>
    <row r="49" spans="1:29" ht="19.5" customHeight="1">
      <c r="A49" s="76"/>
      <c r="B49" s="161" t="s">
        <v>272</v>
      </c>
      <c r="C49" s="151">
        <f>SUM(E49,G49)</f>
        <v>40</v>
      </c>
      <c r="D49" s="151">
        <f>SUM(F49,H49)</f>
        <v>620</v>
      </c>
      <c r="E49" s="158" t="s">
        <v>332</v>
      </c>
      <c r="F49" s="158" t="s">
        <v>332</v>
      </c>
      <c r="G49" s="158">
        <f>SUM(I49,K49,M49,O49,Q49,S49,U49,W49,Y49,AA49)</f>
        <v>40</v>
      </c>
      <c r="H49" s="158">
        <f>SUM(J49,L49,N49,P49,R49,T49,V49,X49,Z49,AB49)</f>
        <v>620</v>
      </c>
      <c r="I49" s="158" t="s">
        <v>332</v>
      </c>
      <c r="J49" s="158" t="s">
        <v>332</v>
      </c>
      <c r="K49" s="158" t="s">
        <v>332</v>
      </c>
      <c r="L49" s="158" t="s">
        <v>332</v>
      </c>
      <c r="M49" s="158" t="s">
        <v>332</v>
      </c>
      <c r="N49" s="158" t="s">
        <v>332</v>
      </c>
      <c r="O49" s="158">
        <v>1</v>
      </c>
      <c r="P49" s="158">
        <v>13</v>
      </c>
      <c r="Q49" s="158" t="s">
        <v>332</v>
      </c>
      <c r="R49" s="158" t="s">
        <v>332</v>
      </c>
      <c r="S49" s="158" t="s">
        <v>332</v>
      </c>
      <c r="T49" s="158" t="s">
        <v>332</v>
      </c>
      <c r="U49" s="158">
        <v>4</v>
      </c>
      <c r="V49" s="158">
        <v>59</v>
      </c>
      <c r="W49" s="158">
        <v>3</v>
      </c>
      <c r="X49" s="158">
        <v>20</v>
      </c>
      <c r="Y49" s="158">
        <v>24</v>
      </c>
      <c r="Z49" s="158">
        <v>399</v>
      </c>
      <c r="AA49" s="158">
        <v>8</v>
      </c>
      <c r="AB49" s="158">
        <v>129</v>
      </c>
      <c r="AC49" s="72"/>
    </row>
    <row r="50" spans="1:29" ht="19.5" customHeight="1">
      <c r="A50" s="76"/>
      <c r="B50" s="160"/>
      <c r="C50" s="151"/>
      <c r="D50" s="151"/>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72"/>
    </row>
    <row r="51" spans="1:29" s="153" customFormat="1" ht="19.5" customHeight="1">
      <c r="A51" s="343" t="s">
        <v>36</v>
      </c>
      <c r="B51" s="344"/>
      <c r="C51" s="237">
        <f>SUM(E51,G51)</f>
        <v>2897</v>
      </c>
      <c r="D51" s="237">
        <f>SUM(F51,H51)</f>
        <v>18982</v>
      </c>
      <c r="E51" s="166">
        <f>SUM(E52,'040'!E10,'040'!E14,'040'!E18)</f>
        <v>7</v>
      </c>
      <c r="F51" s="166">
        <f>SUM(F52,'040'!F10,'040'!F14,'040'!F18)</f>
        <v>58</v>
      </c>
      <c r="G51" s="166">
        <f>SUM(G52,'040'!G10,'040'!G14,'040'!G18)</f>
        <v>2890</v>
      </c>
      <c r="H51" s="166">
        <f>SUM(H52,'040'!H10,'040'!H14,'040'!H18)</f>
        <v>18924</v>
      </c>
      <c r="I51" s="166">
        <f>SUM(I52,'040'!I10,'040'!I14,'040'!I18)</f>
        <v>10</v>
      </c>
      <c r="J51" s="166">
        <f>SUM(J52,'040'!J10,'040'!J14,'040'!J18)</f>
        <v>137</v>
      </c>
      <c r="K51" s="166">
        <f>SUM(K52,'040'!K10,'040'!K14,'040'!K18)</f>
        <v>387</v>
      </c>
      <c r="L51" s="166">
        <f>SUM(L52,'040'!L10,'040'!L14,'040'!L18)</f>
        <v>1833</v>
      </c>
      <c r="M51" s="166">
        <f>SUM(M52,'040'!M10,'040'!M14,'040'!M18)</f>
        <v>1088</v>
      </c>
      <c r="N51" s="166">
        <f>SUM(N52,'040'!N10,'040'!N14,'040'!N18)</f>
        <v>9772</v>
      </c>
      <c r="O51" s="166">
        <f>SUM(O52,'040'!O10,'040'!O14,'040'!O18)</f>
        <v>837</v>
      </c>
      <c r="P51" s="166">
        <f>SUM(P52,'040'!P10,'040'!P14,'040'!P18)</f>
        <v>3179</v>
      </c>
      <c r="Q51" s="166">
        <f>SUM(Q52,'040'!Q10,'040'!Q14,'040'!Q18)</f>
        <v>16</v>
      </c>
      <c r="R51" s="166">
        <f>SUM(R52,'040'!R10,'040'!R14,'040'!R18)</f>
        <v>199</v>
      </c>
      <c r="S51" s="166">
        <f>SUM(S52,'040'!S10,'040'!S14,'040'!S18)</f>
        <v>19</v>
      </c>
      <c r="T51" s="166">
        <f>SUM(T52,'040'!T10,'040'!T14,'040'!T18)</f>
        <v>28</v>
      </c>
      <c r="U51" s="166">
        <f>SUM(U52,'040'!U10,'040'!U14,'040'!U18)</f>
        <v>78</v>
      </c>
      <c r="V51" s="166">
        <f>SUM(V52,'040'!V10,'040'!V14,'040'!V18)</f>
        <v>904</v>
      </c>
      <c r="W51" s="166">
        <f>SUM(W52,'040'!W10,'040'!W14,'040'!W18)</f>
        <v>4</v>
      </c>
      <c r="X51" s="166">
        <f>SUM(X52,'040'!X10,'040'!X14,'040'!X18)</f>
        <v>14</v>
      </c>
      <c r="Y51" s="166">
        <f>SUM(Y52,'040'!Y10,'040'!Y14,'040'!Y18)</f>
        <v>427</v>
      </c>
      <c r="Z51" s="166">
        <f>SUM(Z52,'040'!Z10,'040'!Z14,'040'!Z18)</f>
        <v>2491</v>
      </c>
      <c r="AA51" s="166">
        <f>SUM(AA52,'040'!AA10,'040'!AA14,'040'!AA18)</f>
        <v>24</v>
      </c>
      <c r="AB51" s="166">
        <f>SUM(AB52,'040'!AB10,'040'!AB14,'040'!AB18)</f>
        <v>367</v>
      </c>
      <c r="AC51" s="167"/>
    </row>
    <row r="52" spans="1:29" ht="19.5" customHeight="1">
      <c r="A52" s="331" t="s">
        <v>57</v>
      </c>
      <c r="B52" s="332"/>
      <c r="C52" s="151">
        <f aca="true" t="shared" si="11" ref="C52:AB52">SUM(C53:C54)</f>
        <v>961</v>
      </c>
      <c r="D52" s="151">
        <f t="shared" si="11"/>
        <v>7805</v>
      </c>
      <c r="E52" s="158">
        <f t="shared" si="11"/>
        <v>2</v>
      </c>
      <c r="F52" s="158">
        <f t="shared" si="11"/>
        <v>7</v>
      </c>
      <c r="G52" s="158">
        <f t="shared" si="11"/>
        <v>959</v>
      </c>
      <c r="H52" s="158">
        <f t="shared" si="11"/>
        <v>7798</v>
      </c>
      <c r="I52" s="158" t="s">
        <v>332</v>
      </c>
      <c r="J52" s="158" t="s">
        <v>332</v>
      </c>
      <c r="K52" s="158">
        <f t="shared" si="11"/>
        <v>117</v>
      </c>
      <c r="L52" s="158">
        <f t="shared" si="11"/>
        <v>477</v>
      </c>
      <c r="M52" s="158">
        <f t="shared" si="11"/>
        <v>403</v>
      </c>
      <c r="N52" s="158">
        <f t="shared" si="11"/>
        <v>4989</v>
      </c>
      <c r="O52" s="158">
        <f t="shared" si="11"/>
        <v>257</v>
      </c>
      <c r="P52" s="158">
        <f t="shared" si="11"/>
        <v>917</v>
      </c>
      <c r="Q52" s="158">
        <f t="shared" si="11"/>
        <v>4</v>
      </c>
      <c r="R52" s="158">
        <f t="shared" si="11"/>
        <v>85</v>
      </c>
      <c r="S52" s="158">
        <f t="shared" si="11"/>
        <v>4</v>
      </c>
      <c r="T52" s="158">
        <f t="shared" si="11"/>
        <v>6</v>
      </c>
      <c r="U52" s="158">
        <f t="shared" si="11"/>
        <v>23</v>
      </c>
      <c r="V52" s="158">
        <f t="shared" si="11"/>
        <v>452</v>
      </c>
      <c r="W52" s="158">
        <f t="shared" si="11"/>
        <v>1</v>
      </c>
      <c r="X52" s="158">
        <f t="shared" si="11"/>
        <v>6</v>
      </c>
      <c r="Y52" s="158">
        <f t="shared" si="11"/>
        <v>144</v>
      </c>
      <c r="Z52" s="158">
        <f t="shared" si="11"/>
        <v>749</v>
      </c>
      <c r="AA52" s="158">
        <f t="shared" si="11"/>
        <v>6</v>
      </c>
      <c r="AB52" s="158">
        <f t="shared" si="11"/>
        <v>117</v>
      </c>
      <c r="AC52" s="72"/>
    </row>
    <row r="53" spans="1:29" ht="19.5" customHeight="1">
      <c r="A53" s="76"/>
      <c r="B53" s="159" t="s">
        <v>88</v>
      </c>
      <c r="C53" s="151">
        <f>SUM(E53,G53)</f>
        <v>920</v>
      </c>
      <c r="D53" s="151">
        <f>SUM(F53,H53)</f>
        <v>7244</v>
      </c>
      <c r="E53" s="158">
        <v>2</v>
      </c>
      <c r="F53" s="158">
        <v>7</v>
      </c>
      <c r="G53" s="158">
        <f>SUM(I53,K53,M53,O53,Q53,S53,U53,W53,Y53,AA53)</f>
        <v>918</v>
      </c>
      <c r="H53" s="158">
        <f>SUM(J53,L53,N53,P53,R53,T53,V53,X53,Z53,AB53)</f>
        <v>7237</v>
      </c>
      <c r="I53" s="158" t="s">
        <v>332</v>
      </c>
      <c r="J53" s="158" t="s">
        <v>332</v>
      </c>
      <c r="K53" s="158">
        <v>117</v>
      </c>
      <c r="L53" s="158">
        <v>477</v>
      </c>
      <c r="M53" s="158">
        <v>403</v>
      </c>
      <c r="N53" s="158">
        <v>4989</v>
      </c>
      <c r="O53" s="158">
        <v>257</v>
      </c>
      <c r="P53" s="158">
        <v>917</v>
      </c>
      <c r="Q53" s="158">
        <v>4</v>
      </c>
      <c r="R53" s="158">
        <v>85</v>
      </c>
      <c r="S53" s="158">
        <v>4</v>
      </c>
      <c r="T53" s="158">
        <v>6</v>
      </c>
      <c r="U53" s="158">
        <v>19</v>
      </c>
      <c r="V53" s="158">
        <v>398</v>
      </c>
      <c r="W53" s="158" t="s">
        <v>332</v>
      </c>
      <c r="X53" s="158" t="s">
        <v>332</v>
      </c>
      <c r="Y53" s="158">
        <v>114</v>
      </c>
      <c r="Z53" s="158">
        <v>365</v>
      </c>
      <c r="AA53" s="158" t="s">
        <v>332</v>
      </c>
      <c r="AB53" s="158" t="s">
        <v>332</v>
      </c>
      <c r="AC53" s="72"/>
    </row>
    <row r="54" spans="1:29" ht="19.5" customHeight="1">
      <c r="A54" s="157"/>
      <c r="B54" s="156" t="s">
        <v>272</v>
      </c>
      <c r="C54" s="239">
        <f>SUM(E54,G54)</f>
        <v>41</v>
      </c>
      <c r="D54" s="155">
        <f>SUM(F54,H54)</f>
        <v>561</v>
      </c>
      <c r="E54" s="155" t="s">
        <v>332</v>
      </c>
      <c r="F54" s="155" t="s">
        <v>332</v>
      </c>
      <c r="G54" s="155">
        <f>SUM(I54,K54,M54,O54,Q54,S54,U54,W54,Y54,AA54)</f>
        <v>41</v>
      </c>
      <c r="H54" s="155">
        <f>SUM(J54,L54,N54,P54,R54,T54,V54,X54,Z54,AB54)</f>
        <v>561</v>
      </c>
      <c r="I54" s="155" t="s">
        <v>332</v>
      </c>
      <c r="J54" s="155" t="s">
        <v>332</v>
      </c>
      <c r="K54" s="155" t="s">
        <v>332</v>
      </c>
      <c r="L54" s="155" t="s">
        <v>332</v>
      </c>
      <c r="M54" s="155" t="s">
        <v>332</v>
      </c>
      <c r="N54" s="155" t="s">
        <v>332</v>
      </c>
      <c r="O54" s="155" t="s">
        <v>332</v>
      </c>
      <c r="P54" s="155" t="s">
        <v>332</v>
      </c>
      <c r="Q54" s="155" t="s">
        <v>332</v>
      </c>
      <c r="R54" s="155" t="s">
        <v>332</v>
      </c>
      <c r="S54" s="155" t="s">
        <v>332</v>
      </c>
      <c r="T54" s="155" t="s">
        <v>332</v>
      </c>
      <c r="U54" s="155">
        <v>4</v>
      </c>
      <c r="V54" s="155">
        <v>54</v>
      </c>
      <c r="W54" s="155">
        <v>1</v>
      </c>
      <c r="X54" s="155">
        <v>6</v>
      </c>
      <c r="Y54" s="155">
        <v>30</v>
      </c>
      <c r="Z54" s="155">
        <v>384</v>
      </c>
      <c r="AA54" s="155">
        <v>6</v>
      </c>
      <c r="AB54" s="155">
        <v>117</v>
      </c>
      <c r="AC54" s="72"/>
    </row>
    <row r="55" spans="1:29" ht="19.5" customHeight="1">
      <c r="A55" s="72"/>
      <c r="B55" s="72"/>
      <c r="C55" s="72"/>
      <c r="D55" s="72"/>
      <c r="E55" s="76"/>
      <c r="F55" s="76"/>
      <c r="G55" s="76"/>
      <c r="H55" s="76"/>
      <c r="I55" s="72"/>
      <c r="J55" s="72"/>
      <c r="K55" s="72"/>
      <c r="L55" s="72"/>
      <c r="M55" s="72"/>
      <c r="N55" s="72"/>
      <c r="O55" s="72"/>
      <c r="P55" s="72"/>
      <c r="Q55" s="72"/>
      <c r="R55" s="72"/>
      <c r="S55" s="72"/>
      <c r="T55" s="72"/>
      <c r="U55" s="72"/>
      <c r="V55" s="72"/>
      <c r="W55" s="72"/>
      <c r="X55" s="72"/>
      <c r="Y55" s="72"/>
      <c r="Z55" s="72"/>
      <c r="AA55" s="72"/>
      <c r="AB55" s="72"/>
      <c r="AC55" s="72"/>
    </row>
    <row r="56" spans="1:29" ht="19.5" customHeight="1">
      <c r="A56" s="72" t="s">
        <v>218</v>
      </c>
      <c r="B56" s="72"/>
      <c r="C56" s="72"/>
      <c r="D56" s="72"/>
      <c r="E56" s="76"/>
      <c r="F56" s="76"/>
      <c r="G56" s="76"/>
      <c r="H56" s="76"/>
      <c r="I56" s="72"/>
      <c r="J56" s="72"/>
      <c r="K56" s="72"/>
      <c r="L56" s="72"/>
      <c r="M56" s="72"/>
      <c r="N56" s="72"/>
      <c r="O56" s="72"/>
      <c r="P56" s="72"/>
      <c r="Q56" s="72"/>
      <c r="R56" s="72"/>
      <c r="S56" s="72"/>
      <c r="T56" s="72"/>
      <c r="U56" s="72"/>
      <c r="V56" s="72"/>
      <c r="W56" s="72"/>
      <c r="X56" s="72"/>
      <c r="Y56" s="72"/>
      <c r="Z56" s="72"/>
      <c r="AA56" s="72"/>
      <c r="AB56" s="72"/>
      <c r="AC56" s="72"/>
    </row>
    <row r="57" spans="1:29" ht="14.25">
      <c r="A57" s="72"/>
      <c r="B57" s="72"/>
      <c r="C57" s="72"/>
      <c r="D57" s="72"/>
      <c r="E57" s="76"/>
      <c r="F57" s="76"/>
      <c r="G57" s="76"/>
      <c r="H57" s="76"/>
      <c r="I57" s="72"/>
      <c r="J57" s="72"/>
      <c r="K57" s="72"/>
      <c r="L57" s="72"/>
      <c r="M57" s="72"/>
      <c r="N57" s="72"/>
      <c r="O57" s="72"/>
      <c r="P57" s="72"/>
      <c r="Q57" s="72"/>
      <c r="R57" s="72"/>
      <c r="S57" s="72"/>
      <c r="T57" s="72"/>
      <c r="U57" s="72"/>
      <c r="V57" s="72"/>
      <c r="W57" s="72"/>
      <c r="X57" s="72"/>
      <c r="Y57" s="72"/>
      <c r="Z57" s="72"/>
      <c r="AA57" s="72"/>
      <c r="AB57" s="72"/>
      <c r="AC57" s="72"/>
    </row>
    <row r="58" spans="1:29" ht="14.25">
      <c r="A58" s="72"/>
      <c r="B58" s="72"/>
      <c r="C58" s="72"/>
      <c r="D58" s="72"/>
      <c r="E58" s="76"/>
      <c r="F58" s="76"/>
      <c r="G58" s="76"/>
      <c r="H58" s="76"/>
      <c r="I58" s="72"/>
      <c r="J58" s="72"/>
      <c r="K58" s="72"/>
      <c r="L58" s="72"/>
      <c r="M58" s="72"/>
      <c r="N58" s="72"/>
      <c r="O58" s="72"/>
      <c r="P58" s="72"/>
      <c r="Q58" s="72"/>
      <c r="R58" s="72"/>
      <c r="S58" s="72"/>
      <c r="T58" s="72"/>
      <c r="U58" s="72"/>
      <c r="V58" s="72"/>
      <c r="W58" s="72"/>
      <c r="X58" s="72"/>
      <c r="Y58" s="72"/>
      <c r="Z58" s="72"/>
      <c r="AA58" s="72"/>
      <c r="AB58" s="72"/>
      <c r="AC58" s="72"/>
    </row>
    <row r="59" spans="1:29" ht="14.25">
      <c r="A59" s="72"/>
      <c r="B59" s="72"/>
      <c r="C59" s="72"/>
      <c r="D59" s="72"/>
      <c r="E59" s="76"/>
      <c r="F59" s="76"/>
      <c r="G59" s="76"/>
      <c r="H59" s="76"/>
      <c r="I59" s="72"/>
      <c r="J59" s="72"/>
      <c r="K59" s="72"/>
      <c r="L59" s="72"/>
      <c r="M59" s="72"/>
      <c r="N59" s="72"/>
      <c r="O59" s="72"/>
      <c r="P59" s="72"/>
      <c r="Q59" s="72"/>
      <c r="R59" s="72"/>
      <c r="S59" s="72"/>
      <c r="T59" s="72"/>
      <c r="U59" s="72"/>
      <c r="V59" s="72"/>
      <c r="W59" s="72"/>
      <c r="X59" s="72"/>
      <c r="Y59" s="72"/>
      <c r="Z59" s="72"/>
      <c r="AA59" s="72"/>
      <c r="AB59" s="72"/>
      <c r="AC59" s="72"/>
    </row>
    <row r="60" spans="1:29" ht="14.25">
      <c r="A60" s="72"/>
      <c r="B60" s="72"/>
      <c r="C60" s="72"/>
      <c r="D60" s="72"/>
      <c r="E60" s="76"/>
      <c r="F60" s="76"/>
      <c r="G60" s="76"/>
      <c r="H60" s="76"/>
      <c r="I60" s="72"/>
      <c r="J60" s="72"/>
      <c r="K60" s="72"/>
      <c r="L60" s="72"/>
      <c r="M60" s="72"/>
      <c r="N60" s="72"/>
      <c r="O60" s="72"/>
      <c r="P60" s="72"/>
      <c r="Q60" s="72"/>
      <c r="R60" s="72"/>
      <c r="S60" s="72"/>
      <c r="T60" s="72"/>
      <c r="U60" s="72"/>
      <c r="V60" s="72"/>
      <c r="W60" s="72"/>
      <c r="X60" s="72"/>
      <c r="Y60" s="72"/>
      <c r="Z60" s="72"/>
      <c r="AA60" s="72"/>
      <c r="AB60" s="72"/>
      <c r="AC60" s="72"/>
    </row>
    <row r="61" spans="1:29" ht="14.25">
      <c r="A61" s="72"/>
      <c r="B61" s="72"/>
      <c r="C61" s="72"/>
      <c r="D61" s="72"/>
      <c r="E61" s="76"/>
      <c r="F61" s="76"/>
      <c r="G61" s="76"/>
      <c r="H61" s="76"/>
      <c r="I61" s="72"/>
      <c r="J61" s="72"/>
      <c r="K61" s="72"/>
      <c r="L61" s="72"/>
      <c r="M61" s="72"/>
      <c r="N61" s="72"/>
      <c r="O61" s="72"/>
      <c r="P61" s="72"/>
      <c r="Q61" s="72"/>
      <c r="R61" s="72"/>
      <c r="S61" s="72"/>
      <c r="T61" s="72"/>
      <c r="U61" s="72"/>
      <c r="V61" s="72"/>
      <c r="W61" s="72"/>
      <c r="X61" s="72"/>
      <c r="Y61" s="72"/>
      <c r="Z61" s="72"/>
      <c r="AA61" s="72"/>
      <c r="AB61" s="72"/>
      <c r="AC61" s="72"/>
    </row>
    <row r="62" spans="1:29" ht="14.25">
      <c r="A62" s="72"/>
      <c r="B62" s="72"/>
      <c r="C62" s="72"/>
      <c r="D62" s="72"/>
      <c r="E62" s="76"/>
      <c r="F62" s="76"/>
      <c r="G62" s="76"/>
      <c r="H62" s="76"/>
      <c r="I62" s="72"/>
      <c r="J62" s="72"/>
      <c r="K62" s="72"/>
      <c r="L62" s="72"/>
      <c r="M62" s="72"/>
      <c r="N62" s="72"/>
      <c r="O62" s="72"/>
      <c r="P62" s="72"/>
      <c r="Q62" s="72"/>
      <c r="R62" s="72"/>
      <c r="S62" s="72"/>
      <c r="T62" s="72"/>
      <c r="U62" s="72"/>
      <c r="V62" s="72"/>
      <c r="W62" s="72"/>
      <c r="X62" s="72"/>
      <c r="Y62" s="72"/>
      <c r="Z62" s="72"/>
      <c r="AA62" s="72"/>
      <c r="AB62" s="72"/>
      <c r="AC62" s="72"/>
    </row>
    <row r="63" spans="1:29" ht="14.25">
      <c r="A63" s="72"/>
      <c r="B63" s="72"/>
      <c r="C63" s="72"/>
      <c r="D63" s="72"/>
      <c r="E63" s="76"/>
      <c r="F63" s="76"/>
      <c r="G63" s="76"/>
      <c r="H63" s="76"/>
      <c r="I63" s="72"/>
      <c r="J63" s="72"/>
      <c r="K63" s="72"/>
      <c r="L63" s="72"/>
      <c r="M63" s="72"/>
      <c r="N63" s="72"/>
      <c r="O63" s="72"/>
      <c r="P63" s="72"/>
      <c r="Q63" s="72"/>
      <c r="R63" s="72"/>
      <c r="S63" s="72"/>
      <c r="T63" s="72"/>
      <c r="U63" s="72"/>
      <c r="V63" s="72"/>
      <c r="W63" s="72"/>
      <c r="X63" s="72"/>
      <c r="Y63" s="72"/>
      <c r="Z63" s="72"/>
      <c r="AA63" s="72"/>
      <c r="AB63" s="72"/>
      <c r="AC63" s="72"/>
    </row>
    <row r="64" spans="1:29" ht="14.25">
      <c r="A64" s="72"/>
      <c r="B64" s="72"/>
      <c r="C64" s="72"/>
      <c r="D64" s="72"/>
      <c r="E64" s="76"/>
      <c r="F64" s="76"/>
      <c r="G64" s="76"/>
      <c r="H64" s="76"/>
      <c r="I64" s="72"/>
      <c r="J64" s="72"/>
      <c r="K64" s="72"/>
      <c r="L64" s="72"/>
      <c r="M64" s="72"/>
      <c r="N64" s="72"/>
      <c r="O64" s="72"/>
      <c r="P64" s="72"/>
      <c r="Q64" s="72"/>
      <c r="R64" s="72"/>
      <c r="S64" s="72"/>
      <c r="T64" s="72"/>
      <c r="U64" s="72"/>
      <c r="V64" s="72"/>
      <c r="W64" s="72"/>
      <c r="X64" s="72"/>
      <c r="Y64" s="72"/>
      <c r="Z64" s="72"/>
      <c r="AA64" s="72"/>
      <c r="AB64" s="72"/>
      <c r="AC64" s="72"/>
    </row>
    <row r="65" spans="1:29" ht="14.25">
      <c r="A65" s="72"/>
      <c r="B65" s="72"/>
      <c r="C65" s="72"/>
      <c r="D65" s="72"/>
      <c r="E65" s="76"/>
      <c r="F65" s="76"/>
      <c r="G65" s="76"/>
      <c r="H65" s="76"/>
      <c r="I65" s="72"/>
      <c r="J65" s="72"/>
      <c r="K65" s="72"/>
      <c r="L65" s="72"/>
      <c r="M65" s="72"/>
      <c r="N65" s="72"/>
      <c r="O65" s="72"/>
      <c r="P65" s="72"/>
      <c r="Q65" s="72"/>
      <c r="R65" s="72"/>
      <c r="S65" s="72"/>
      <c r="T65" s="72"/>
      <c r="U65" s="72"/>
      <c r="V65" s="72"/>
      <c r="W65" s="72"/>
      <c r="X65" s="72"/>
      <c r="Y65" s="72"/>
      <c r="Z65" s="72"/>
      <c r="AA65" s="72"/>
      <c r="AB65" s="72"/>
      <c r="AC65" s="72"/>
    </row>
    <row r="66" spans="1:29" ht="14.25">
      <c r="A66" s="72"/>
      <c r="B66" s="72"/>
      <c r="C66" s="72"/>
      <c r="D66" s="72"/>
      <c r="E66" s="76"/>
      <c r="F66" s="76"/>
      <c r="G66" s="76"/>
      <c r="H66" s="76"/>
      <c r="I66" s="72"/>
      <c r="J66" s="72"/>
      <c r="K66" s="72"/>
      <c r="L66" s="72"/>
      <c r="M66" s="72"/>
      <c r="N66" s="72"/>
      <c r="O66" s="72"/>
      <c r="P66" s="72"/>
      <c r="Q66" s="72"/>
      <c r="R66" s="72"/>
      <c r="S66" s="72"/>
      <c r="T66" s="72"/>
      <c r="U66" s="72"/>
      <c r="V66" s="72"/>
      <c r="W66" s="72"/>
      <c r="X66" s="72"/>
      <c r="Y66" s="72"/>
      <c r="Z66" s="72"/>
      <c r="AA66" s="72"/>
      <c r="AB66" s="72"/>
      <c r="AC66" s="72"/>
    </row>
    <row r="67" spans="1:29" ht="14.25">
      <c r="A67" s="72"/>
      <c r="B67" s="72"/>
      <c r="C67" s="72"/>
      <c r="D67" s="72"/>
      <c r="E67" s="76"/>
      <c r="F67" s="76"/>
      <c r="G67" s="76"/>
      <c r="H67" s="76"/>
      <c r="I67" s="72"/>
      <c r="J67" s="72"/>
      <c r="K67" s="72"/>
      <c r="L67" s="72"/>
      <c r="M67" s="72"/>
      <c r="N67" s="72"/>
      <c r="O67" s="72"/>
      <c r="P67" s="72"/>
      <c r="Q67" s="72"/>
      <c r="R67" s="72"/>
      <c r="S67" s="72"/>
      <c r="T67" s="72"/>
      <c r="U67" s="72"/>
      <c r="V67" s="72"/>
      <c r="W67" s="72"/>
      <c r="X67" s="72"/>
      <c r="Y67" s="72"/>
      <c r="Z67" s="72"/>
      <c r="AA67" s="72"/>
      <c r="AB67" s="72"/>
      <c r="AC67" s="72"/>
    </row>
    <row r="68" spans="1:29" ht="14.25">
      <c r="A68" s="72"/>
      <c r="B68" s="72"/>
      <c r="C68" s="72"/>
      <c r="D68" s="72"/>
      <c r="E68" s="76"/>
      <c r="F68" s="76"/>
      <c r="G68" s="76"/>
      <c r="H68" s="76"/>
      <c r="I68" s="72"/>
      <c r="J68" s="72"/>
      <c r="K68" s="72"/>
      <c r="L68" s="72"/>
      <c r="M68" s="72"/>
      <c r="N68" s="72"/>
      <c r="O68" s="72"/>
      <c r="P68" s="72"/>
      <c r="Q68" s="72"/>
      <c r="R68" s="72"/>
      <c r="S68" s="72"/>
      <c r="T68" s="72"/>
      <c r="U68" s="72"/>
      <c r="V68" s="72"/>
      <c r="W68" s="72"/>
      <c r="X68" s="72"/>
      <c r="Y68" s="72"/>
      <c r="Z68" s="72"/>
      <c r="AA68" s="72"/>
      <c r="AB68" s="72"/>
      <c r="AC68" s="72"/>
    </row>
    <row r="69" spans="1:29" ht="14.25">
      <c r="A69" s="72"/>
      <c r="B69" s="72"/>
      <c r="C69" s="72"/>
      <c r="D69" s="72"/>
      <c r="E69" s="76"/>
      <c r="F69" s="76"/>
      <c r="G69" s="76"/>
      <c r="H69" s="76"/>
      <c r="I69" s="72"/>
      <c r="J69" s="72"/>
      <c r="K69" s="72"/>
      <c r="L69" s="72"/>
      <c r="M69" s="72"/>
      <c r="N69" s="72"/>
      <c r="O69" s="72"/>
      <c r="P69" s="72"/>
      <c r="Q69" s="72"/>
      <c r="R69" s="72"/>
      <c r="S69" s="72"/>
      <c r="T69" s="72"/>
      <c r="U69" s="72"/>
      <c r="V69" s="72"/>
      <c r="W69" s="72"/>
      <c r="X69" s="72"/>
      <c r="Y69" s="72"/>
      <c r="Z69" s="72"/>
      <c r="AA69" s="72"/>
      <c r="AB69" s="72"/>
      <c r="AC69" s="72"/>
    </row>
    <row r="70" spans="1:29" ht="14.25">
      <c r="A70" s="72"/>
      <c r="B70" s="72"/>
      <c r="C70" s="72"/>
      <c r="D70" s="72"/>
      <c r="E70" s="76"/>
      <c r="F70" s="76"/>
      <c r="G70" s="76"/>
      <c r="H70" s="76"/>
      <c r="I70" s="72"/>
      <c r="J70" s="72"/>
      <c r="K70" s="72"/>
      <c r="L70" s="72"/>
      <c r="M70" s="72"/>
      <c r="N70" s="72"/>
      <c r="O70" s="72"/>
      <c r="P70" s="72"/>
      <c r="Q70" s="72"/>
      <c r="R70" s="72"/>
      <c r="S70" s="72"/>
      <c r="T70" s="72"/>
      <c r="U70" s="72"/>
      <c r="V70" s="72"/>
      <c r="W70" s="72"/>
      <c r="X70" s="72"/>
      <c r="Y70" s="72"/>
      <c r="Z70" s="72"/>
      <c r="AA70" s="72"/>
      <c r="AB70" s="72"/>
      <c r="AC70" s="72"/>
    </row>
    <row r="71" spans="1:29" ht="14.25">
      <c r="A71" s="72"/>
      <c r="B71" s="72"/>
      <c r="C71" s="72"/>
      <c r="D71" s="72"/>
      <c r="E71" s="76"/>
      <c r="F71" s="76"/>
      <c r="G71" s="76"/>
      <c r="H71" s="76"/>
      <c r="I71" s="72"/>
      <c r="J71" s="72"/>
      <c r="K71" s="72"/>
      <c r="L71" s="72"/>
      <c r="M71" s="72"/>
      <c r="N71" s="72"/>
      <c r="O71" s="72"/>
      <c r="P71" s="72"/>
      <c r="Q71" s="72"/>
      <c r="R71" s="72"/>
      <c r="S71" s="72"/>
      <c r="T71" s="72"/>
      <c r="U71" s="72"/>
      <c r="V71" s="72"/>
      <c r="W71" s="72"/>
      <c r="X71" s="72"/>
      <c r="Y71" s="72"/>
      <c r="Z71" s="72"/>
      <c r="AA71" s="72"/>
      <c r="AB71" s="72"/>
      <c r="AC71" s="72"/>
    </row>
    <row r="72" spans="1:29" ht="14.25">
      <c r="A72" s="72"/>
      <c r="B72" s="72"/>
      <c r="C72" s="72"/>
      <c r="D72" s="72"/>
      <c r="E72" s="76"/>
      <c r="F72" s="76"/>
      <c r="G72" s="76"/>
      <c r="H72" s="76"/>
      <c r="I72" s="72"/>
      <c r="J72" s="72"/>
      <c r="K72" s="72"/>
      <c r="L72" s="72"/>
      <c r="M72" s="72"/>
      <c r="N72" s="72"/>
      <c r="O72" s="72"/>
      <c r="P72" s="72"/>
      <c r="Q72" s="72"/>
      <c r="R72" s="72"/>
      <c r="S72" s="72"/>
      <c r="T72" s="72"/>
      <c r="U72" s="72"/>
      <c r="V72" s="72"/>
      <c r="W72" s="72"/>
      <c r="X72" s="72"/>
      <c r="Y72" s="72"/>
      <c r="Z72" s="72"/>
      <c r="AA72" s="72"/>
      <c r="AB72" s="72"/>
      <c r="AC72" s="72"/>
    </row>
    <row r="73" spans="1:29" ht="14.25">
      <c r="A73" s="72"/>
      <c r="B73" s="72"/>
      <c r="C73" s="72"/>
      <c r="D73" s="72"/>
      <c r="E73" s="76"/>
      <c r="F73" s="76"/>
      <c r="G73" s="76"/>
      <c r="H73" s="76"/>
      <c r="I73" s="72"/>
      <c r="J73" s="72"/>
      <c r="K73" s="72"/>
      <c r="L73" s="72"/>
      <c r="M73" s="72"/>
      <c r="N73" s="72"/>
      <c r="O73" s="72"/>
      <c r="P73" s="72"/>
      <c r="Q73" s="72"/>
      <c r="R73" s="72"/>
      <c r="S73" s="72"/>
      <c r="T73" s="72"/>
      <c r="U73" s="72"/>
      <c r="V73" s="72"/>
      <c r="W73" s="72"/>
      <c r="X73" s="72"/>
      <c r="Y73" s="72"/>
      <c r="Z73" s="72"/>
      <c r="AA73" s="72"/>
      <c r="AB73" s="72"/>
      <c r="AC73" s="72"/>
    </row>
    <row r="74" spans="1:29" ht="14.25">
      <c r="A74" s="72"/>
      <c r="B74" s="72"/>
      <c r="C74" s="72"/>
      <c r="D74" s="72"/>
      <c r="E74" s="76"/>
      <c r="F74" s="76"/>
      <c r="G74" s="76"/>
      <c r="H74" s="76"/>
      <c r="I74" s="72"/>
      <c r="J74" s="72"/>
      <c r="K74" s="72"/>
      <c r="L74" s="72"/>
      <c r="M74" s="72"/>
      <c r="N74" s="72"/>
      <c r="O74" s="72"/>
      <c r="P74" s="72"/>
      <c r="Q74" s="72"/>
      <c r="R74" s="72"/>
      <c r="S74" s="72"/>
      <c r="T74" s="72"/>
      <c r="U74" s="72"/>
      <c r="V74" s="72"/>
      <c r="W74" s="72"/>
      <c r="X74" s="72"/>
      <c r="Y74" s="72"/>
      <c r="Z74" s="72"/>
      <c r="AA74" s="72"/>
      <c r="AB74" s="72"/>
      <c r="AC74" s="72"/>
    </row>
    <row r="75" spans="1:29" ht="14.25">
      <c r="A75" s="72"/>
      <c r="B75" s="72"/>
      <c r="C75" s="72"/>
      <c r="D75" s="72"/>
      <c r="E75" s="76"/>
      <c r="F75" s="76"/>
      <c r="G75" s="76"/>
      <c r="H75" s="76"/>
      <c r="I75" s="72"/>
      <c r="J75" s="72"/>
      <c r="K75" s="72"/>
      <c r="L75" s="72"/>
      <c r="M75" s="72"/>
      <c r="N75" s="72"/>
      <c r="O75" s="72"/>
      <c r="P75" s="72"/>
      <c r="Q75" s="72"/>
      <c r="R75" s="72"/>
      <c r="S75" s="72"/>
      <c r="T75" s="72"/>
      <c r="U75" s="72"/>
      <c r="V75" s="72"/>
      <c r="W75" s="72"/>
      <c r="X75" s="72"/>
      <c r="Y75" s="72"/>
      <c r="Z75" s="72"/>
      <c r="AA75" s="72"/>
      <c r="AB75" s="72"/>
      <c r="AC75" s="72"/>
    </row>
    <row r="76" spans="1:29" ht="14.25">
      <c r="A76" s="72"/>
      <c r="B76" s="72"/>
      <c r="C76" s="72"/>
      <c r="D76" s="72"/>
      <c r="E76" s="76"/>
      <c r="F76" s="76"/>
      <c r="G76" s="76"/>
      <c r="H76" s="76"/>
      <c r="I76" s="72"/>
      <c r="J76" s="72"/>
      <c r="K76" s="72"/>
      <c r="L76" s="72"/>
      <c r="M76" s="72"/>
      <c r="N76" s="72"/>
      <c r="O76" s="72"/>
      <c r="P76" s="72"/>
      <c r="Q76" s="72"/>
      <c r="R76" s="72"/>
      <c r="S76" s="72"/>
      <c r="T76" s="72"/>
      <c r="U76" s="72"/>
      <c r="V76" s="72"/>
      <c r="W76" s="72"/>
      <c r="X76" s="72"/>
      <c r="Y76" s="72"/>
      <c r="Z76" s="72"/>
      <c r="AA76" s="72"/>
      <c r="AB76" s="72"/>
      <c r="AC76" s="72"/>
    </row>
    <row r="77" spans="1:29" ht="14.25">
      <c r="A77" s="72"/>
      <c r="B77" s="72"/>
      <c r="C77" s="72"/>
      <c r="D77" s="72"/>
      <c r="E77" s="76"/>
      <c r="F77" s="76"/>
      <c r="G77" s="76"/>
      <c r="H77" s="76"/>
      <c r="I77" s="72"/>
      <c r="J77" s="72"/>
      <c r="K77" s="72"/>
      <c r="L77" s="72"/>
      <c r="M77" s="72"/>
      <c r="N77" s="72"/>
      <c r="O77" s="72"/>
      <c r="P77" s="72"/>
      <c r="Q77" s="72"/>
      <c r="R77" s="72"/>
      <c r="S77" s="72"/>
      <c r="T77" s="72"/>
      <c r="U77" s="72"/>
      <c r="V77" s="72"/>
      <c r="W77" s="72"/>
      <c r="X77" s="72"/>
      <c r="Y77" s="72"/>
      <c r="Z77" s="72"/>
      <c r="AA77" s="72"/>
      <c r="AB77" s="72"/>
      <c r="AC77" s="72"/>
    </row>
    <row r="78" spans="1:29" ht="14.25">
      <c r="A78" s="72"/>
      <c r="B78" s="72"/>
      <c r="C78" s="72"/>
      <c r="D78" s="72"/>
      <c r="E78" s="76"/>
      <c r="F78" s="76"/>
      <c r="G78" s="76"/>
      <c r="H78" s="76"/>
      <c r="I78" s="72"/>
      <c r="J78" s="72"/>
      <c r="K78" s="72"/>
      <c r="L78" s="72"/>
      <c r="M78" s="72"/>
      <c r="N78" s="72"/>
      <c r="O78" s="72"/>
      <c r="P78" s="72"/>
      <c r="Q78" s="72"/>
      <c r="R78" s="72"/>
      <c r="S78" s="72"/>
      <c r="T78" s="72"/>
      <c r="U78" s="72"/>
      <c r="V78" s="72"/>
      <c r="W78" s="72"/>
      <c r="X78" s="72"/>
      <c r="Y78" s="72"/>
      <c r="Z78" s="72"/>
      <c r="AA78" s="72"/>
      <c r="AB78" s="72"/>
      <c r="AC78" s="72"/>
    </row>
    <row r="79" spans="1:29" ht="14.25">
      <c r="A79" s="72"/>
      <c r="B79" s="72"/>
      <c r="C79" s="72"/>
      <c r="D79" s="72"/>
      <c r="E79" s="76"/>
      <c r="F79" s="76"/>
      <c r="G79" s="76"/>
      <c r="H79" s="76"/>
      <c r="I79" s="72"/>
      <c r="J79" s="72"/>
      <c r="K79" s="72"/>
      <c r="L79" s="72"/>
      <c r="M79" s="72"/>
      <c r="N79" s="72"/>
      <c r="O79" s="72"/>
      <c r="P79" s="72"/>
      <c r="Q79" s="72"/>
      <c r="R79" s="72"/>
      <c r="S79" s="72"/>
      <c r="T79" s="72"/>
      <c r="U79" s="72"/>
      <c r="V79" s="72"/>
      <c r="W79" s="72"/>
      <c r="X79" s="72"/>
      <c r="Y79" s="72"/>
      <c r="Z79" s="72"/>
      <c r="AA79" s="72"/>
      <c r="AB79" s="72"/>
      <c r="AC79" s="72"/>
    </row>
    <row r="80" spans="1:29" ht="14.25">
      <c r="A80" s="72"/>
      <c r="B80" s="72"/>
      <c r="C80" s="72"/>
      <c r="D80" s="72"/>
      <c r="E80" s="76"/>
      <c r="F80" s="76"/>
      <c r="G80" s="76"/>
      <c r="H80" s="76"/>
      <c r="I80" s="72"/>
      <c r="J80" s="72"/>
      <c r="K80" s="72"/>
      <c r="L80" s="72"/>
      <c r="M80" s="72"/>
      <c r="N80" s="72"/>
      <c r="O80" s="72"/>
      <c r="P80" s="72"/>
      <c r="Q80" s="72"/>
      <c r="R80" s="72"/>
      <c r="S80" s="72"/>
      <c r="T80" s="72"/>
      <c r="U80" s="72"/>
      <c r="V80" s="72"/>
      <c r="W80" s="72"/>
      <c r="X80" s="72"/>
      <c r="Y80" s="72"/>
      <c r="Z80" s="72"/>
      <c r="AA80" s="72"/>
      <c r="AB80" s="72"/>
      <c r="AC80" s="72"/>
    </row>
    <row r="81" spans="1:29" ht="14.25">
      <c r="A81" s="72"/>
      <c r="B81" s="72"/>
      <c r="C81" s="72"/>
      <c r="D81" s="72"/>
      <c r="E81" s="76"/>
      <c r="F81" s="76"/>
      <c r="G81" s="76"/>
      <c r="H81" s="76"/>
      <c r="I81" s="72"/>
      <c r="J81" s="72"/>
      <c r="K81" s="72"/>
      <c r="L81" s="72"/>
      <c r="M81" s="72"/>
      <c r="N81" s="72"/>
      <c r="O81" s="72"/>
      <c r="P81" s="72"/>
      <c r="Q81" s="72"/>
      <c r="R81" s="72"/>
      <c r="S81" s="72"/>
      <c r="T81" s="72"/>
      <c r="U81" s="72"/>
      <c r="V81" s="72"/>
      <c r="W81" s="72"/>
      <c r="X81" s="72"/>
      <c r="Y81" s="72"/>
      <c r="Z81" s="72"/>
      <c r="AA81" s="72"/>
      <c r="AB81" s="72"/>
      <c r="AC81" s="72"/>
    </row>
    <row r="82" spans="1:29" ht="14.25">
      <c r="A82" s="72"/>
      <c r="B82" s="72"/>
      <c r="C82" s="72"/>
      <c r="D82" s="72"/>
      <c r="E82" s="72"/>
      <c r="F82" s="76"/>
      <c r="G82" s="76"/>
      <c r="H82" s="76"/>
      <c r="I82" s="72"/>
      <c r="J82" s="72"/>
      <c r="K82" s="72"/>
      <c r="L82" s="72"/>
      <c r="M82" s="72"/>
      <c r="N82" s="72"/>
      <c r="O82" s="72"/>
      <c r="P82" s="72"/>
      <c r="Q82" s="72"/>
      <c r="R82" s="72"/>
      <c r="S82" s="72"/>
      <c r="T82" s="72"/>
      <c r="U82" s="72"/>
      <c r="V82" s="72"/>
      <c r="W82" s="72"/>
      <c r="X82" s="72"/>
      <c r="Y82" s="72"/>
      <c r="Z82" s="72"/>
      <c r="AA82" s="72"/>
      <c r="AB82" s="72"/>
      <c r="AC82" s="72"/>
    </row>
    <row r="83" spans="1:29" ht="14.25">
      <c r="A83" s="72"/>
      <c r="B83" s="72"/>
      <c r="C83" s="72"/>
      <c r="D83" s="72"/>
      <c r="E83" s="72"/>
      <c r="F83" s="76"/>
      <c r="G83" s="76"/>
      <c r="H83" s="76"/>
      <c r="I83" s="72"/>
      <c r="J83" s="72"/>
      <c r="K83" s="72"/>
      <c r="L83" s="72"/>
      <c r="M83" s="72"/>
      <c r="N83" s="72"/>
      <c r="O83" s="72"/>
      <c r="P83" s="72"/>
      <c r="Q83" s="72"/>
      <c r="R83" s="72"/>
      <c r="S83" s="72"/>
      <c r="T83" s="72"/>
      <c r="U83" s="72"/>
      <c r="V83" s="72"/>
      <c r="W83" s="72"/>
      <c r="X83" s="72"/>
      <c r="Y83" s="72"/>
      <c r="Z83" s="72"/>
      <c r="AA83" s="72"/>
      <c r="AB83" s="72"/>
      <c r="AC83" s="72"/>
    </row>
    <row r="84" spans="1:29" ht="14.25">
      <c r="A84" s="72"/>
      <c r="B84" s="72"/>
      <c r="C84" s="72"/>
      <c r="D84" s="72"/>
      <c r="E84" s="72"/>
      <c r="F84" s="76"/>
      <c r="G84" s="76"/>
      <c r="H84" s="76"/>
      <c r="I84" s="72"/>
      <c r="J84" s="72"/>
      <c r="K84" s="72"/>
      <c r="L84" s="72"/>
      <c r="M84" s="72"/>
      <c r="N84" s="72"/>
      <c r="O84" s="72"/>
      <c r="P84" s="72"/>
      <c r="Q84" s="72"/>
      <c r="R84" s="72"/>
      <c r="S84" s="72"/>
      <c r="T84" s="72"/>
      <c r="U84" s="72"/>
      <c r="V84" s="72"/>
      <c r="W84" s="72"/>
      <c r="X84" s="72"/>
      <c r="Y84" s="72"/>
      <c r="Z84" s="72"/>
      <c r="AA84" s="72"/>
      <c r="AB84" s="72"/>
      <c r="AC84" s="72"/>
    </row>
    <row r="85" spans="1:29" ht="14.25">
      <c r="A85" s="72"/>
      <c r="B85" s="72"/>
      <c r="C85" s="72"/>
      <c r="D85" s="72"/>
      <c r="E85" s="72"/>
      <c r="F85" s="76"/>
      <c r="G85" s="76"/>
      <c r="H85" s="76"/>
      <c r="I85" s="72"/>
      <c r="J85" s="72"/>
      <c r="K85" s="72"/>
      <c r="L85" s="72"/>
      <c r="M85" s="72"/>
      <c r="N85" s="72"/>
      <c r="O85" s="72"/>
      <c r="P85" s="72"/>
      <c r="Q85" s="72"/>
      <c r="R85" s="72"/>
      <c r="S85" s="72"/>
      <c r="T85" s="72"/>
      <c r="U85" s="72"/>
      <c r="V85" s="72"/>
      <c r="W85" s="72"/>
      <c r="X85" s="72"/>
      <c r="Y85" s="72"/>
      <c r="Z85" s="72"/>
      <c r="AA85" s="72"/>
      <c r="AB85" s="72"/>
      <c r="AC85" s="72"/>
    </row>
    <row r="86" spans="1:29" ht="14.25">
      <c r="A86" s="72"/>
      <c r="B86" s="72"/>
      <c r="C86" s="72"/>
      <c r="D86" s="72"/>
      <c r="E86" s="72"/>
      <c r="F86" s="76"/>
      <c r="G86" s="76"/>
      <c r="H86" s="76"/>
      <c r="I86" s="72"/>
      <c r="J86" s="72"/>
      <c r="K86" s="72"/>
      <c r="L86" s="72"/>
      <c r="M86" s="72"/>
      <c r="N86" s="72"/>
      <c r="O86" s="72"/>
      <c r="P86" s="72"/>
      <c r="Q86" s="72"/>
      <c r="R86" s="72"/>
      <c r="S86" s="72"/>
      <c r="T86" s="72"/>
      <c r="U86" s="72"/>
      <c r="V86" s="72"/>
      <c r="W86" s="72"/>
      <c r="X86" s="72"/>
      <c r="Y86" s="72"/>
      <c r="Z86" s="72"/>
      <c r="AA86" s="72"/>
      <c r="AB86" s="72"/>
      <c r="AC86" s="72"/>
    </row>
  </sheetData>
  <sheetProtection/>
  <mergeCells count="28">
    <mergeCell ref="A26:B26"/>
    <mergeCell ref="A30:B30"/>
    <mergeCell ref="A18:B18"/>
    <mergeCell ref="A22:B22"/>
    <mergeCell ref="A51:B51"/>
    <mergeCell ref="A52:B52"/>
    <mergeCell ref="A34:B34"/>
    <mergeCell ref="A38:B38"/>
    <mergeCell ref="A42:B42"/>
    <mergeCell ref="A46:B46"/>
    <mergeCell ref="A47:B47"/>
    <mergeCell ref="A14:B14"/>
    <mergeCell ref="AA5:AB6"/>
    <mergeCell ref="O5:P6"/>
    <mergeCell ref="K5:L6"/>
    <mergeCell ref="M5:N6"/>
    <mergeCell ref="C5:D6"/>
    <mergeCell ref="Q5:R6"/>
    <mergeCell ref="S5:T6"/>
    <mergeCell ref="Y5:Z6"/>
    <mergeCell ref="E5:F6"/>
    <mergeCell ref="W5:X6"/>
    <mergeCell ref="A3:AB3"/>
    <mergeCell ref="A5:B8"/>
    <mergeCell ref="A10:B10"/>
    <mergeCell ref="G5:H6"/>
    <mergeCell ref="I5:J6"/>
    <mergeCell ref="U5:V6"/>
  </mergeCells>
  <printOptions horizontalCentered="1"/>
  <pageMargins left="0.5905511811023623" right="0.5905511811023623" top="0.5905511811023623" bottom="0.3937007874015748" header="0" footer="0"/>
  <pageSetup fitToHeight="1" fitToWidth="1" horizontalDpi="600" verticalDpi="600" orientation="landscape" paperSize="8" scale="72" r:id="rId1"/>
</worksheet>
</file>

<file path=xl/worksheets/sheet4.xml><?xml version="1.0" encoding="utf-8"?>
<worksheet xmlns="http://schemas.openxmlformats.org/spreadsheetml/2006/main" xmlns:r="http://schemas.openxmlformats.org/officeDocument/2006/relationships">
  <sheetPr>
    <pageSetUpPr fitToPage="1"/>
  </sheetPr>
  <dimension ref="A1:AJ73"/>
  <sheetViews>
    <sheetView tabSelected="1" zoomScaleSheetLayoutView="75" zoomScalePageLayoutView="0" workbookViewId="0" topLeftCell="A1">
      <selection activeCell="B3" sqref="B3:I3"/>
    </sheetView>
  </sheetViews>
  <sheetFormatPr defaultColWidth="9.00390625" defaultRowHeight="13.5"/>
  <cols>
    <col min="1" max="1" width="3.75390625" style="171" customWidth="1"/>
    <col min="2" max="2" width="19.875" style="171" customWidth="1"/>
    <col min="3" max="3" width="8.50390625" style="171" customWidth="1"/>
    <col min="4" max="4" width="8.375" style="171" customWidth="1"/>
    <col min="5" max="6" width="6.375" style="171" customWidth="1"/>
    <col min="7" max="7" width="7.125" style="171" customWidth="1"/>
    <col min="8" max="8" width="8.625" style="171" customWidth="1"/>
    <col min="9" max="11" width="6.375" style="171" customWidth="1"/>
    <col min="12" max="12" width="7.125" style="171" customWidth="1"/>
    <col min="13" max="13" width="6.375" style="171" customWidth="1"/>
    <col min="14" max="14" width="7.125" style="171" customWidth="1"/>
    <col min="15" max="15" width="8.125" style="171" customWidth="1"/>
    <col min="16" max="16" width="7.125" style="171" customWidth="1"/>
    <col min="17" max="21" width="6.375" style="171" customWidth="1"/>
    <col min="22" max="22" width="7.75390625" style="171" customWidth="1"/>
    <col min="23" max="24" width="9.25390625" style="171" customWidth="1"/>
    <col min="25" max="25" width="6.375" style="171" customWidth="1"/>
    <col min="26" max="26" width="7.50390625" style="171" customWidth="1"/>
    <col min="27" max="28" width="6.375" style="171" customWidth="1"/>
    <col min="29" max="16384" width="9.00390625" style="171" customWidth="1"/>
  </cols>
  <sheetData>
    <row r="1" spans="1:28" s="170" customFormat="1" ht="15" customHeight="1">
      <c r="A1" s="175" t="s">
        <v>295</v>
      </c>
      <c r="B1" s="34"/>
      <c r="C1" s="34"/>
      <c r="D1" s="34"/>
      <c r="E1" s="34"/>
      <c r="F1" s="34"/>
      <c r="G1" s="34"/>
      <c r="H1" s="34"/>
      <c r="I1" s="34"/>
      <c r="J1" s="34"/>
      <c r="K1" s="34"/>
      <c r="L1" s="34"/>
      <c r="M1" s="34"/>
      <c r="N1" s="34"/>
      <c r="O1" s="34"/>
      <c r="P1" s="34"/>
      <c r="Q1" s="34"/>
      <c r="R1" s="34"/>
      <c r="S1" s="34"/>
      <c r="T1" s="34"/>
      <c r="U1" s="34"/>
      <c r="V1" s="34"/>
      <c r="W1" s="34"/>
      <c r="X1" s="34"/>
      <c r="Y1" s="34"/>
      <c r="Z1" s="34"/>
      <c r="AA1" s="34"/>
      <c r="AB1" s="17" t="s">
        <v>90</v>
      </c>
    </row>
    <row r="2" s="18" customFormat="1" ht="15" customHeight="1">
      <c r="AB2" s="70"/>
    </row>
    <row r="3" spans="3:28" s="18" customFormat="1" ht="18" customHeight="1">
      <c r="C3" s="81"/>
      <c r="D3" s="488" t="s">
        <v>257</v>
      </c>
      <c r="E3" s="81"/>
      <c r="F3" s="81"/>
      <c r="G3" s="81"/>
      <c r="H3" s="81"/>
      <c r="I3" s="81"/>
      <c r="J3" s="81"/>
      <c r="K3" s="81"/>
      <c r="L3" s="81"/>
      <c r="M3" s="81"/>
      <c r="N3" s="81"/>
      <c r="O3" s="81"/>
      <c r="P3" s="81"/>
      <c r="Q3" s="81"/>
      <c r="R3" s="81"/>
      <c r="S3" s="81"/>
      <c r="T3" s="81"/>
      <c r="U3" s="81"/>
      <c r="V3" s="81"/>
      <c r="W3" s="81"/>
      <c r="X3" s="81"/>
      <c r="Y3" s="81"/>
      <c r="Z3" s="81"/>
      <c r="AA3" s="81"/>
      <c r="AB3" s="81"/>
    </row>
    <row r="4" spans="1:29" s="18" customFormat="1" ht="15" customHeight="1" thickBot="1">
      <c r="A4" s="21"/>
      <c r="B4" s="82"/>
      <c r="C4" s="20"/>
      <c r="D4" s="20"/>
      <c r="E4" s="20"/>
      <c r="F4" s="20"/>
      <c r="G4" s="20"/>
      <c r="H4" s="20"/>
      <c r="I4" s="20"/>
      <c r="J4" s="20"/>
      <c r="K4" s="20"/>
      <c r="L4" s="20"/>
      <c r="M4" s="20"/>
      <c r="N4" s="20"/>
      <c r="O4" s="20"/>
      <c r="P4" s="20"/>
      <c r="Q4" s="20"/>
      <c r="R4" s="20"/>
      <c r="S4" s="20"/>
      <c r="T4" s="20"/>
      <c r="U4" s="20"/>
      <c r="V4" s="20"/>
      <c r="W4" s="20"/>
      <c r="X4" s="20"/>
      <c r="Y4" s="20"/>
      <c r="Z4" s="20"/>
      <c r="AA4" s="20"/>
      <c r="AB4" s="20"/>
      <c r="AC4" s="23"/>
    </row>
    <row r="5" spans="1:29" s="18" customFormat="1" ht="15" customHeight="1">
      <c r="A5" s="353" t="s">
        <v>300</v>
      </c>
      <c r="B5" s="354"/>
      <c r="C5" s="359" t="s">
        <v>89</v>
      </c>
      <c r="D5" s="346"/>
      <c r="E5" s="345" t="s">
        <v>250</v>
      </c>
      <c r="F5" s="346"/>
      <c r="G5" s="345" t="s">
        <v>251</v>
      </c>
      <c r="H5" s="346"/>
      <c r="I5" s="345" t="s">
        <v>294</v>
      </c>
      <c r="J5" s="346"/>
      <c r="K5" s="345" t="s">
        <v>293</v>
      </c>
      <c r="L5" s="346"/>
      <c r="M5" s="345" t="s">
        <v>292</v>
      </c>
      <c r="N5" s="346"/>
      <c r="O5" s="349" t="s">
        <v>298</v>
      </c>
      <c r="P5" s="346"/>
      <c r="Q5" s="349" t="s">
        <v>299</v>
      </c>
      <c r="R5" s="346"/>
      <c r="S5" s="363" t="s">
        <v>290</v>
      </c>
      <c r="T5" s="364"/>
      <c r="U5" s="345" t="s">
        <v>289</v>
      </c>
      <c r="V5" s="346"/>
      <c r="W5" s="349" t="s">
        <v>301</v>
      </c>
      <c r="X5" s="350"/>
      <c r="Y5" s="345" t="s">
        <v>287</v>
      </c>
      <c r="Z5" s="346"/>
      <c r="AA5" s="349" t="s">
        <v>286</v>
      </c>
      <c r="AB5" s="361"/>
      <c r="AC5" s="23"/>
    </row>
    <row r="6" spans="1:29" s="18" customFormat="1" ht="15" customHeight="1">
      <c r="A6" s="355"/>
      <c r="B6" s="356"/>
      <c r="C6" s="360"/>
      <c r="D6" s="348"/>
      <c r="E6" s="347"/>
      <c r="F6" s="348"/>
      <c r="G6" s="347"/>
      <c r="H6" s="348"/>
      <c r="I6" s="347"/>
      <c r="J6" s="348"/>
      <c r="K6" s="347"/>
      <c r="L6" s="348"/>
      <c r="M6" s="347"/>
      <c r="N6" s="348"/>
      <c r="O6" s="347"/>
      <c r="P6" s="348"/>
      <c r="Q6" s="347"/>
      <c r="R6" s="348"/>
      <c r="S6" s="365"/>
      <c r="T6" s="366"/>
      <c r="U6" s="347"/>
      <c r="V6" s="348"/>
      <c r="W6" s="351"/>
      <c r="X6" s="352"/>
      <c r="Y6" s="347"/>
      <c r="Z6" s="348"/>
      <c r="AA6" s="351"/>
      <c r="AB6" s="362"/>
      <c r="AC6" s="23"/>
    </row>
    <row r="7" spans="1:29" s="18" customFormat="1" ht="15" customHeight="1">
      <c r="A7" s="355"/>
      <c r="B7" s="356"/>
      <c r="C7" s="83" t="s">
        <v>285</v>
      </c>
      <c r="D7" s="84" t="s">
        <v>284</v>
      </c>
      <c r="E7" s="83" t="s">
        <v>285</v>
      </c>
      <c r="F7" s="84" t="s">
        <v>284</v>
      </c>
      <c r="G7" s="83" t="s">
        <v>285</v>
      </c>
      <c r="H7" s="84" t="s">
        <v>284</v>
      </c>
      <c r="I7" s="83" t="s">
        <v>285</v>
      </c>
      <c r="J7" s="84" t="s">
        <v>284</v>
      </c>
      <c r="K7" s="83" t="s">
        <v>285</v>
      </c>
      <c r="L7" s="84" t="s">
        <v>284</v>
      </c>
      <c r="M7" s="83" t="s">
        <v>285</v>
      </c>
      <c r="N7" s="84" t="s">
        <v>284</v>
      </c>
      <c r="O7" s="83" t="s">
        <v>285</v>
      </c>
      <c r="P7" s="84" t="s">
        <v>284</v>
      </c>
      <c r="Q7" s="83" t="s">
        <v>285</v>
      </c>
      <c r="R7" s="84" t="s">
        <v>284</v>
      </c>
      <c r="S7" s="83" t="s">
        <v>285</v>
      </c>
      <c r="T7" s="84" t="s">
        <v>284</v>
      </c>
      <c r="U7" s="83" t="s">
        <v>285</v>
      </c>
      <c r="V7" s="84" t="s">
        <v>284</v>
      </c>
      <c r="W7" s="83" t="s">
        <v>285</v>
      </c>
      <c r="X7" s="84" t="s">
        <v>284</v>
      </c>
      <c r="Y7" s="83" t="s">
        <v>285</v>
      </c>
      <c r="Z7" s="84" t="s">
        <v>284</v>
      </c>
      <c r="AA7" s="83" t="s">
        <v>285</v>
      </c>
      <c r="AB7" s="168" t="s">
        <v>284</v>
      </c>
      <c r="AC7" s="23"/>
    </row>
    <row r="8" spans="1:29" s="18" customFormat="1" ht="15" customHeight="1">
      <c r="A8" s="357"/>
      <c r="B8" s="358"/>
      <c r="C8" s="85" t="s">
        <v>283</v>
      </c>
      <c r="D8" s="86" t="s">
        <v>282</v>
      </c>
      <c r="E8" s="85" t="s">
        <v>283</v>
      </c>
      <c r="F8" s="86" t="s">
        <v>282</v>
      </c>
      <c r="G8" s="85" t="s">
        <v>283</v>
      </c>
      <c r="H8" s="86" t="s">
        <v>282</v>
      </c>
      <c r="I8" s="85" t="s">
        <v>283</v>
      </c>
      <c r="J8" s="86" t="s">
        <v>282</v>
      </c>
      <c r="K8" s="85" t="s">
        <v>283</v>
      </c>
      <c r="L8" s="86" t="s">
        <v>282</v>
      </c>
      <c r="M8" s="85" t="s">
        <v>283</v>
      </c>
      <c r="N8" s="86" t="s">
        <v>282</v>
      </c>
      <c r="O8" s="85" t="s">
        <v>283</v>
      </c>
      <c r="P8" s="86" t="s">
        <v>282</v>
      </c>
      <c r="Q8" s="85" t="s">
        <v>283</v>
      </c>
      <c r="R8" s="86" t="s">
        <v>282</v>
      </c>
      <c r="S8" s="85" t="s">
        <v>283</v>
      </c>
      <c r="T8" s="86" t="s">
        <v>282</v>
      </c>
      <c r="U8" s="85" t="s">
        <v>283</v>
      </c>
      <c r="V8" s="86" t="s">
        <v>282</v>
      </c>
      <c r="W8" s="85" t="s">
        <v>283</v>
      </c>
      <c r="X8" s="86" t="s">
        <v>282</v>
      </c>
      <c r="Y8" s="85" t="s">
        <v>283</v>
      </c>
      <c r="Z8" s="86" t="s">
        <v>282</v>
      </c>
      <c r="AA8" s="85" t="s">
        <v>283</v>
      </c>
      <c r="AB8" s="169" t="s">
        <v>282</v>
      </c>
      <c r="AC8" s="23"/>
    </row>
    <row r="9" spans="1:36" ht="15" customHeight="1">
      <c r="A9" s="179"/>
      <c r="B9" s="178"/>
      <c r="C9" s="34"/>
      <c r="D9" s="70" t="s">
        <v>44</v>
      </c>
      <c r="E9" s="18"/>
      <c r="F9" s="70" t="s">
        <v>44</v>
      </c>
      <c r="G9" s="18"/>
      <c r="H9" s="70" t="s">
        <v>44</v>
      </c>
      <c r="I9" s="18"/>
      <c r="J9" s="70" t="s">
        <v>44</v>
      </c>
      <c r="K9" s="18"/>
      <c r="L9" s="70" t="s">
        <v>44</v>
      </c>
      <c r="M9" s="18"/>
      <c r="N9" s="70" t="s">
        <v>44</v>
      </c>
      <c r="O9" s="18"/>
      <c r="P9" s="70" t="s">
        <v>44</v>
      </c>
      <c r="Q9" s="18"/>
      <c r="R9" s="70" t="s">
        <v>44</v>
      </c>
      <c r="S9" s="18"/>
      <c r="T9" s="70" t="s">
        <v>44</v>
      </c>
      <c r="U9" s="18"/>
      <c r="V9" s="70" t="s">
        <v>44</v>
      </c>
      <c r="W9" s="18"/>
      <c r="X9" s="70" t="s">
        <v>44</v>
      </c>
      <c r="Y9" s="18"/>
      <c r="Z9" s="70" t="s">
        <v>44</v>
      </c>
      <c r="AA9" s="18"/>
      <c r="AB9" s="70" t="s">
        <v>44</v>
      </c>
      <c r="AC9" s="172"/>
      <c r="AD9" s="114"/>
      <c r="AE9" s="114"/>
      <c r="AF9" s="114"/>
      <c r="AG9" s="114"/>
      <c r="AH9" s="114"/>
      <c r="AI9" s="114"/>
      <c r="AJ9" s="114"/>
    </row>
    <row r="10" spans="1:29" ht="15" customHeight="1">
      <c r="A10" s="367" t="s">
        <v>58</v>
      </c>
      <c r="B10" s="368"/>
      <c r="C10" s="151">
        <f>SUM(C11:C12)</f>
        <v>1092</v>
      </c>
      <c r="D10" s="151">
        <f>SUM(D11:D12)</f>
        <v>6071</v>
      </c>
      <c r="E10" s="151">
        <f>SUM(E11:E12)</f>
        <v>1</v>
      </c>
      <c r="F10" s="151">
        <f aca="true" t="shared" si="0" ref="F10:AB10">SUM(F11:F12)</f>
        <v>13</v>
      </c>
      <c r="G10" s="151">
        <f t="shared" si="0"/>
        <v>1091</v>
      </c>
      <c r="H10" s="151">
        <f t="shared" si="0"/>
        <v>6058</v>
      </c>
      <c r="I10" s="151" t="s">
        <v>333</v>
      </c>
      <c r="J10" s="151" t="s">
        <v>333</v>
      </c>
      <c r="K10" s="151">
        <f t="shared" si="0"/>
        <v>123</v>
      </c>
      <c r="L10" s="151">
        <f t="shared" si="0"/>
        <v>585</v>
      </c>
      <c r="M10" s="151">
        <f t="shared" si="0"/>
        <v>427</v>
      </c>
      <c r="N10" s="151">
        <f t="shared" si="0"/>
        <v>2543</v>
      </c>
      <c r="O10" s="151">
        <f t="shared" si="0"/>
        <v>374</v>
      </c>
      <c r="P10" s="151">
        <f t="shared" si="0"/>
        <v>1679</v>
      </c>
      <c r="Q10" s="151">
        <f t="shared" si="0"/>
        <v>7</v>
      </c>
      <c r="R10" s="151">
        <f t="shared" si="0"/>
        <v>74</v>
      </c>
      <c r="S10" s="151">
        <f t="shared" si="0"/>
        <v>4</v>
      </c>
      <c r="T10" s="151">
        <f t="shared" si="0"/>
        <v>6</v>
      </c>
      <c r="U10" s="151">
        <f t="shared" si="0"/>
        <v>17</v>
      </c>
      <c r="V10" s="151">
        <f t="shared" si="0"/>
        <v>274</v>
      </c>
      <c r="W10" s="151">
        <f t="shared" si="0"/>
        <v>2</v>
      </c>
      <c r="X10" s="151">
        <f t="shared" si="0"/>
        <v>7</v>
      </c>
      <c r="Y10" s="151">
        <f t="shared" si="0"/>
        <v>132</v>
      </c>
      <c r="Z10" s="151">
        <f t="shared" si="0"/>
        <v>759</v>
      </c>
      <c r="AA10" s="151">
        <f t="shared" si="0"/>
        <v>5</v>
      </c>
      <c r="AB10" s="151">
        <f t="shared" si="0"/>
        <v>131</v>
      </c>
      <c r="AC10" s="173"/>
    </row>
    <row r="11" spans="1:29" ht="15" customHeight="1">
      <c r="A11" s="110"/>
      <c r="B11" s="27" t="s">
        <v>88</v>
      </c>
      <c r="C11" s="151">
        <f>SUM(E11,G11)</f>
        <v>1065</v>
      </c>
      <c r="D11" s="151">
        <f>SUM(F11,H11)</f>
        <v>5645</v>
      </c>
      <c r="E11" s="70">
        <v>1</v>
      </c>
      <c r="F11" s="70">
        <v>13</v>
      </c>
      <c r="G11" s="158">
        <f>SUM(I11,K11,M11,O11,Q11,S11,U11,W11,Y11,AA11)</f>
        <v>1064</v>
      </c>
      <c r="H11" s="158">
        <f>SUM(J11,L11,N11,P11,R11,T11,V11,X11,Z11,AB11)</f>
        <v>5632</v>
      </c>
      <c r="I11" s="70" t="s">
        <v>333</v>
      </c>
      <c r="J11" s="70" t="s">
        <v>333</v>
      </c>
      <c r="K11" s="70">
        <v>123</v>
      </c>
      <c r="L11" s="70">
        <v>585</v>
      </c>
      <c r="M11" s="70">
        <v>427</v>
      </c>
      <c r="N11" s="70">
        <v>2543</v>
      </c>
      <c r="O11" s="70">
        <v>374</v>
      </c>
      <c r="P11" s="70">
        <v>1679</v>
      </c>
      <c r="Q11" s="70">
        <v>7</v>
      </c>
      <c r="R11" s="70">
        <v>74</v>
      </c>
      <c r="S11" s="70">
        <v>3</v>
      </c>
      <c r="T11" s="70">
        <v>5</v>
      </c>
      <c r="U11" s="70">
        <v>13</v>
      </c>
      <c r="V11" s="70">
        <v>243</v>
      </c>
      <c r="W11" s="70" t="s">
        <v>333</v>
      </c>
      <c r="X11" s="70" t="s">
        <v>333</v>
      </c>
      <c r="Y11" s="70">
        <v>117</v>
      </c>
      <c r="Z11" s="70">
        <v>503</v>
      </c>
      <c r="AA11" s="70" t="s">
        <v>333</v>
      </c>
      <c r="AB11" s="70" t="s">
        <v>333</v>
      </c>
      <c r="AC11" s="173"/>
    </row>
    <row r="12" spans="1:28" ht="15" customHeight="1">
      <c r="A12" s="110"/>
      <c r="B12" s="177" t="s">
        <v>296</v>
      </c>
      <c r="C12" s="151">
        <f>SUM(E12,G12)</f>
        <v>27</v>
      </c>
      <c r="D12" s="151">
        <f>SUM(F12,H12)</f>
        <v>426</v>
      </c>
      <c r="E12" s="70" t="s">
        <v>333</v>
      </c>
      <c r="F12" s="70" t="s">
        <v>332</v>
      </c>
      <c r="G12" s="158">
        <f>SUM(I12,K12,M12,O12,Q12,S12,U12,W12,Y12,AA12)</f>
        <v>27</v>
      </c>
      <c r="H12" s="158">
        <f>SUM(J12,L12,N12,P12,R12,T12,V12,X12,Z12,AB12)</f>
        <v>426</v>
      </c>
      <c r="I12" s="70" t="s">
        <v>332</v>
      </c>
      <c r="J12" s="70" t="s">
        <v>332</v>
      </c>
      <c r="K12" s="70" t="s">
        <v>332</v>
      </c>
      <c r="L12" s="70" t="s">
        <v>332</v>
      </c>
      <c r="M12" s="70" t="s">
        <v>332</v>
      </c>
      <c r="N12" s="70" t="s">
        <v>332</v>
      </c>
      <c r="O12" s="70" t="s">
        <v>332</v>
      </c>
      <c r="P12" s="70" t="s">
        <v>332</v>
      </c>
      <c r="Q12" s="70" t="s">
        <v>332</v>
      </c>
      <c r="R12" s="70" t="s">
        <v>332</v>
      </c>
      <c r="S12" s="70">
        <v>1</v>
      </c>
      <c r="T12" s="70">
        <v>1</v>
      </c>
      <c r="U12" s="70">
        <v>4</v>
      </c>
      <c r="V12" s="70">
        <v>31</v>
      </c>
      <c r="W12" s="70">
        <v>2</v>
      </c>
      <c r="X12" s="70">
        <v>7</v>
      </c>
      <c r="Y12" s="70">
        <v>15</v>
      </c>
      <c r="Z12" s="70">
        <v>256</v>
      </c>
      <c r="AA12" s="70">
        <v>5</v>
      </c>
      <c r="AB12" s="70">
        <v>131</v>
      </c>
    </row>
    <row r="13" spans="1:28" ht="15" customHeight="1">
      <c r="A13" s="110"/>
      <c r="B13" s="28"/>
      <c r="C13" s="18"/>
      <c r="D13" s="18"/>
      <c r="E13" s="18"/>
      <c r="F13" s="34"/>
      <c r="G13" s="34"/>
      <c r="H13" s="34"/>
      <c r="I13" s="34"/>
      <c r="J13" s="34"/>
      <c r="K13" s="34"/>
      <c r="L13" s="34"/>
      <c r="M13" s="34"/>
      <c r="N13" s="34"/>
      <c r="O13" s="34"/>
      <c r="P13" s="34"/>
      <c r="Q13" s="34"/>
      <c r="R13" s="34"/>
      <c r="S13" s="34"/>
      <c r="T13" s="34"/>
      <c r="U13" s="34"/>
      <c r="V13" s="34"/>
      <c r="W13" s="34"/>
      <c r="X13" s="34"/>
      <c r="Y13" s="34"/>
      <c r="Z13" s="34"/>
      <c r="AA13" s="34"/>
      <c r="AB13" s="34"/>
    </row>
    <row r="14" spans="1:28" ht="15" customHeight="1">
      <c r="A14" s="367" t="s">
        <v>59</v>
      </c>
      <c r="B14" s="368"/>
      <c r="C14" s="151">
        <f aca="true" t="shared" si="1" ref="C14:AB14">SUM(C15:C16)</f>
        <v>674</v>
      </c>
      <c r="D14" s="151">
        <f t="shared" si="1"/>
        <v>3658</v>
      </c>
      <c r="E14" s="151">
        <f t="shared" si="1"/>
        <v>3</v>
      </c>
      <c r="F14" s="151">
        <f t="shared" si="1"/>
        <v>36</v>
      </c>
      <c r="G14" s="151">
        <f t="shared" si="1"/>
        <v>671</v>
      </c>
      <c r="H14" s="151">
        <f t="shared" si="1"/>
        <v>3622</v>
      </c>
      <c r="I14" s="151">
        <f t="shared" si="1"/>
        <v>2</v>
      </c>
      <c r="J14" s="151">
        <f t="shared" si="1"/>
        <v>44</v>
      </c>
      <c r="K14" s="151">
        <f t="shared" si="1"/>
        <v>125</v>
      </c>
      <c r="L14" s="151">
        <f t="shared" si="1"/>
        <v>468</v>
      </c>
      <c r="M14" s="151">
        <f t="shared" si="1"/>
        <v>198</v>
      </c>
      <c r="N14" s="151">
        <f t="shared" si="1"/>
        <v>1574</v>
      </c>
      <c r="O14" s="151">
        <f t="shared" si="1"/>
        <v>165</v>
      </c>
      <c r="P14" s="151">
        <f t="shared" si="1"/>
        <v>447</v>
      </c>
      <c r="Q14" s="151">
        <f t="shared" si="1"/>
        <v>4</v>
      </c>
      <c r="R14" s="151">
        <f t="shared" si="1"/>
        <v>37</v>
      </c>
      <c r="S14" s="151">
        <f t="shared" si="1"/>
        <v>11</v>
      </c>
      <c r="T14" s="151">
        <f t="shared" si="1"/>
        <v>16</v>
      </c>
      <c r="U14" s="151">
        <f t="shared" si="1"/>
        <v>36</v>
      </c>
      <c r="V14" s="151">
        <f t="shared" si="1"/>
        <v>147</v>
      </c>
      <c r="W14" s="151">
        <f t="shared" si="1"/>
        <v>1</v>
      </c>
      <c r="X14" s="151">
        <f t="shared" si="1"/>
        <v>1</v>
      </c>
      <c r="Y14" s="151">
        <f t="shared" si="1"/>
        <v>122</v>
      </c>
      <c r="Z14" s="151">
        <f t="shared" si="1"/>
        <v>819</v>
      </c>
      <c r="AA14" s="151">
        <f t="shared" si="1"/>
        <v>7</v>
      </c>
      <c r="AB14" s="151">
        <f t="shared" si="1"/>
        <v>69</v>
      </c>
    </row>
    <row r="15" spans="1:28" ht="15" customHeight="1">
      <c r="A15" s="110"/>
      <c r="B15" s="27" t="s">
        <v>88</v>
      </c>
      <c r="C15" s="151">
        <f>SUM(E15,G15)</f>
        <v>641</v>
      </c>
      <c r="D15" s="151">
        <f>SUM(F15,H15)</f>
        <v>3410</v>
      </c>
      <c r="E15" s="70">
        <v>3</v>
      </c>
      <c r="F15" s="70">
        <v>36</v>
      </c>
      <c r="G15" s="158">
        <f>SUM(I15,K15,M15,O15,Q15,S15,U15,W15,Y15,AA15)</f>
        <v>638</v>
      </c>
      <c r="H15" s="158">
        <f>SUM(J15,L15,N15,P15,R15,T15,V15,X15,Z15,AB15)</f>
        <v>3374</v>
      </c>
      <c r="I15" s="70">
        <v>2</v>
      </c>
      <c r="J15" s="70">
        <v>44</v>
      </c>
      <c r="K15" s="70">
        <v>125</v>
      </c>
      <c r="L15" s="70">
        <v>468</v>
      </c>
      <c r="M15" s="70">
        <v>198</v>
      </c>
      <c r="N15" s="70">
        <v>1574</v>
      </c>
      <c r="O15" s="70">
        <v>164</v>
      </c>
      <c r="P15" s="70">
        <v>435</v>
      </c>
      <c r="Q15" s="70">
        <v>4</v>
      </c>
      <c r="R15" s="70">
        <v>37</v>
      </c>
      <c r="S15" s="70">
        <v>11</v>
      </c>
      <c r="T15" s="70">
        <v>16</v>
      </c>
      <c r="U15" s="70">
        <v>33</v>
      </c>
      <c r="V15" s="70">
        <v>123</v>
      </c>
      <c r="W15" s="70" t="s">
        <v>332</v>
      </c>
      <c r="X15" s="70" t="s">
        <v>332</v>
      </c>
      <c r="Y15" s="70">
        <v>101</v>
      </c>
      <c r="Z15" s="70">
        <v>677</v>
      </c>
      <c r="AA15" s="70" t="s">
        <v>332</v>
      </c>
      <c r="AB15" s="70" t="s">
        <v>332</v>
      </c>
    </row>
    <row r="16" spans="1:28" ht="15" customHeight="1">
      <c r="A16" s="110"/>
      <c r="B16" s="177" t="s">
        <v>296</v>
      </c>
      <c r="C16" s="151">
        <f>SUM(E16,G16)</f>
        <v>33</v>
      </c>
      <c r="D16" s="151">
        <f>SUM(F16,H16)</f>
        <v>248</v>
      </c>
      <c r="E16" s="70" t="s">
        <v>333</v>
      </c>
      <c r="F16" s="70" t="s">
        <v>332</v>
      </c>
      <c r="G16" s="158">
        <f>SUM(I16,K16,M16,O16,Q16,S16,U16,W16,Y16,AA16)</f>
        <v>33</v>
      </c>
      <c r="H16" s="158">
        <f>SUM(J16,L16,N16,P16,R16,T16,V16,X16,Z16,AB16)</f>
        <v>248</v>
      </c>
      <c r="I16" s="70" t="s">
        <v>332</v>
      </c>
      <c r="J16" s="70" t="s">
        <v>332</v>
      </c>
      <c r="K16" s="70" t="s">
        <v>332</v>
      </c>
      <c r="L16" s="70" t="s">
        <v>332</v>
      </c>
      <c r="M16" s="70" t="s">
        <v>332</v>
      </c>
      <c r="N16" s="70" t="s">
        <v>332</v>
      </c>
      <c r="O16" s="70">
        <v>1</v>
      </c>
      <c r="P16" s="70">
        <v>12</v>
      </c>
      <c r="Q16" s="70" t="s">
        <v>332</v>
      </c>
      <c r="R16" s="70" t="s">
        <v>332</v>
      </c>
      <c r="S16" s="70" t="s">
        <v>332</v>
      </c>
      <c r="T16" s="70" t="s">
        <v>332</v>
      </c>
      <c r="U16" s="70">
        <v>3</v>
      </c>
      <c r="V16" s="70">
        <v>24</v>
      </c>
      <c r="W16" s="70">
        <v>1</v>
      </c>
      <c r="X16" s="70">
        <v>1</v>
      </c>
      <c r="Y16" s="70">
        <v>21</v>
      </c>
      <c r="Z16" s="70">
        <v>142</v>
      </c>
      <c r="AA16" s="70">
        <v>7</v>
      </c>
      <c r="AB16" s="70">
        <v>69</v>
      </c>
    </row>
    <row r="17" spans="1:28" ht="15" customHeight="1">
      <c r="A17" s="110"/>
      <c r="B17" s="28"/>
      <c r="C17" s="88"/>
      <c r="D17" s="23"/>
      <c r="E17" s="23"/>
      <c r="F17" s="34"/>
      <c r="G17" s="34"/>
      <c r="H17" s="34"/>
      <c r="I17" s="34"/>
      <c r="J17" s="34"/>
      <c r="K17" s="34"/>
      <c r="L17" s="34"/>
      <c r="M17" s="34"/>
      <c r="N17" s="34"/>
      <c r="O17" s="34"/>
      <c r="P17" s="34"/>
      <c r="Q17" s="34"/>
      <c r="R17" s="34"/>
      <c r="S17" s="34"/>
      <c r="T17" s="34"/>
      <c r="U17" s="34"/>
      <c r="V17" s="34"/>
      <c r="W17" s="34"/>
      <c r="X17" s="34"/>
      <c r="Y17" s="34"/>
      <c r="Z17" s="34"/>
      <c r="AA17" s="34"/>
      <c r="AB17" s="34"/>
    </row>
    <row r="18" spans="1:28" ht="15" customHeight="1">
      <c r="A18" s="367" t="s">
        <v>60</v>
      </c>
      <c r="B18" s="368"/>
      <c r="C18" s="151">
        <f aca="true" t="shared" si="2" ref="C18:AB18">SUM(C19:C20)</f>
        <v>170</v>
      </c>
      <c r="D18" s="151">
        <f t="shared" si="2"/>
        <v>1448</v>
      </c>
      <c r="E18" s="151">
        <f t="shared" si="2"/>
        <v>1</v>
      </c>
      <c r="F18" s="151">
        <f t="shared" si="2"/>
        <v>2</v>
      </c>
      <c r="G18" s="151">
        <f t="shared" si="2"/>
        <v>169</v>
      </c>
      <c r="H18" s="151">
        <f t="shared" si="2"/>
        <v>1446</v>
      </c>
      <c r="I18" s="151">
        <f t="shared" si="2"/>
        <v>8</v>
      </c>
      <c r="J18" s="151">
        <f t="shared" si="2"/>
        <v>93</v>
      </c>
      <c r="K18" s="151">
        <f t="shared" si="2"/>
        <v>22</v>
      </c>
      <c r="L18" s="151">
        <f t="shared" si="2"/>
        <v>303</v>
      </c>
      <c r="M18" s="151">
        <f t="shared" si="2"/>
        <v>60</v>
      </c>
      <c r="N18" s="151">
        <f t="shared" si="2"/>
        <v>666</v>
      </c>
      <c r="O18" s="151">
        <f t="shared" si="2"/>
        <v>41</v>
      </c>
      <c r="P18" s="151">
        <f t="shared" si="2"/>
        <v>136</v>
      </c>
      <c r="Q18" s="151">
        <f t="shared" si="2"/>
        <v>1</v>
      </c>
      <c r="R18" s="151">
        <f t="shared" si="2"/>
        <v>3</v>
      </c>
      <c r="S18" s="151" t="s">
        <v>332</v>
      </c>
      <c r="T18" s="151" t="s">
        <v>332</v>
      </c>
      <c r="U18" s="151">
        <f t="shared" si="2"/>
        <v>2</v>
      </c>
      <c r="V18" s="151">
        <f t="shared" si="2"/>
        <v>31</v>
      </c>
      <c r="W18" s="151" t="s">
        <v>332</v>
      </c>
      <c r="X18" s="151" t="s">
        <v>332</v>
      </c>
      <c r="Y18" s="151">
        <f t="shared" si="2"/>
        <v>29</v>
      </c>
      <c r="Z18" s="151">
        <f t="shared" si="2"/>
        <v>164</v>
      </c>
      <c r="AA18" s="151">
        <f t="shared" si="2"/>
        <v>6</v>
      </c>
      <c r="AB18" s="151">
        <f t="shared" si="2"/>
        <v>50</v>
      </c>
    </row>
    <row r="19" spans="1:28" ht="15" customHeight="1">
      <c r="A19" s="110"/>
      <c r="B19" s="27" t="s">
        <v>88</v>
      </c>
      <c r="C19" s="151">
        <f>SUM(E19,G19)</f>
        <v>156</v>
      </c>
      <c r="D19" s="151">
        <f>SUM(F19,H19)</f>
        <v>1311</v>
      </c>
      <c r="E19" s="67">
        <v>1</v>
      </c>
      <c r="F19" s="70">
        <v>2</v>
      </c>
      <c r="G19" s="158">
        <f>SUM(I19,K19,M19,O19,Q19,S19,U19,W19,Y19,AA19)</f>
        <v>155</v>
      </c>
      <c r="H19" s="158">
        <f>SUM(J19,L19,N19,P19,R19,T19,V19,X19,Z19,AB19)</f>
        <v>1309</v>
      </c>
      <c r="I19" s="70">
        <v>8</v>
      </c>
      <c r="J19" s="70">
        <v>93</v>
      </c>
      <c r="K19" s="70">
        <v>22</v>
      </c>
      <c r="L19" s="70">
        <v>303</v>
      </c>
      <c r="M19" s="70">
        <v>60</v>
      </c>
      <c r="N19" s="70">
        <v>666</v>
      </c>
      <c r="O19" s="70">
        <v>41</v>
      </c>
      <c r="P19" s="70">
        <v>136</v>
      </c>
      <c r="Q19" s="70">
        <v>1</v>
      </c>
      <c r="R19" s="70">
        <v>3</v>
      </c>
      <c r="S19" s="70" t="s">
        <v>332</v>
      </c>
      <c r="T19" s="70" t="s">
        <v>332</v>
      </c>
      <c r="U19" s="70">
        <v>2</v>
      </c>
      <c r="V19" s="70">
        <v>31</v>
      </c>
      <c r="W19" s="70" t="s">
        <v>332</v>
      </c>
      <c r="X19" s="70" t="s">
        <v>332</v>
      </c>
      <c r="Y19" s="70">
        <v>21</v>
      </c>
      <c r="Z19" s="70">
        <v>77</v>
      </c>
      <c r="AA19" s="70" t="s">
        <v>332</v>
      </c>
      <c r="AB19" s="70" t="s">
        <v>332</v>
      </c>
    </row>
    <row r="20" spans="1:28" ht="15" customHeight="1">
      <c r="A20" s="110"/>
      <c r="B20" s="177" t="s">
        <v>297</v>
      </c>
      <c r="C20" s="151">
        <f>SUM(E20,G20)</f>
        <v>14</v>
      </c>
      <c r="D20" s="151">
        <f>SUM(F20,H20)</f>
        <v>137</v>
      </c>
      <c r="E20" s="67" t="s">
        <v>333</v>
      </c>
      <c r="F20" s="70" t="s">
        <v>332</v>
      </c>
      <c r="G20" s="158">
        <f>SUM(I20,K20,M20,O20,Q20,S20,U20,W20,Y20,AA20)</f>
        <v>14</v>
      </c>
      <c r="H20" s="158">
        <f>SUM(J20,L20,N20,P20,R20,T20,V20,X20,Z20,AB20)</f>
        <v>137</v>
      </c>
      <c r="I20" s="70" t="s">
        <v>332</v>
      </c>
      <c r="J20" s="70" t="s">
        <v>332</v>
      </c>
      <c r="K20" s="70" t="s">
        <v>332</v>
      </c>
      <c r="L20" s="70" t="s">
        <v>332</v>
      </c>
      <c r="M20" s="70" t="s">
        <v>332</v>
      </c>
      <c r="N20" s="70" t="s">
        <v>332</v>
      </c>
      <c r="O20" s="70" t="s">
        <v>332</v>
      </c>
      <c r="P20" s="70" t="s">
        <v>332</v>
      </c>
      <c r="Q20" s="70" t="s">
        <v>332</v>
      </c>
      <c r="R20" s="70" t="s">
        <v>332</v>
      </c>
      <c r="S20" s="70" t="s">
        <v>332</v>
      </c>
      <c r="T20" s="70" t="s">
        <v>332</v>
      </c>
      <c r="U20" s="70" t="s">
        <v>332</v>
      </c>
      <c r="V20" s="70" t="s">
        <v>332</v>
      </c>
      <c r="W20" s="70" t="s">
        <v>332</v>
      </c>
      <c r="X20" s="70" t="s">
        <v>332</v>
      </c>
      <c r="Y20" s="70">
        <v>8</v>
      </c>
      <c r="Z20" s="70">
        <v>87</v>
      </c>
      <c r="AA20" s="70">
        <v>6</v>
      </c>
      <c r="AB20" s="70">
        <v>50</v>
      </c>
    </row>
    <row r="21" spans="1:28" ht="15" customHeight="1">
      <c r="A21" s="110"/>
      <c r="B21" s="28"/>
      <c r="C21" s="89"/>
      <c r="D21" s="18"/>
      <c r="E21" s="23"/>
      <c r="F21" s="34"/>
      <c r="G21" s="34"/>
      <c r="H21" s="34"/>
      <c r="I21" s="34"/>
      <c r="J21" s="34"/>
      <c r="K21" s="34"/>
      <c r="L21" s="34"/>
      <c r="M21" s="34"/>
      <c r="N21" s="34"/>
      <c r="O21" s="34"/>
      <c r="P21" s="34"/>
      <c r="Q21" s="34"/>
      <c r="R21" s="34"/>
      <c r="S21" s="34"/>
      <c r="T21" s="34"/>
      <c r="U21" s="34"/>
      <c r="V21" s="34"/>
      <c r="W21" s="34"/>
      <c r="X21" s="34"/>
      <c r="Y21" s="34"/>
      <c r="Z21" s="34"/>
      <c r="AA21" s="34"/>
      <c r="AB21" s="34"/>
    </row>
    <row r="22" spans="1:28" s="174" customFormat="1" ht="15" customHeight="1">
      <c r="A22" s="369" t="s">
        <v>37</v>
      </c>
      <c r="B22" s="370"/>
      <c r="C22" s="224">
        <f>SUM(E22,G22)</f>
        <v>3472</v>
      </c>
      <c r="D22" s="224">
        <f>SUM(F22,H22)</f>
        <v>28541</v>
      </c>
      <c r="E22" s="240">
        <f>SUM(E23,E27,E31,E35,E39,E43,E47,E51)</f>
        <v>17</v>
      </c>
      <c r="F22" s="240">
        <f>SUM(F23,F27,F31,F35,F39,F43,F47,F51)</f>
        <v>81</v>
      </c>
      <c r="G22" s="240">
        <f aca="true" t="shared" si="3" ref="G22:AB22">SUM(G23,G27,G31,G35,G39,G43,G47,G51)</f>
        <v>3455</v>
      </c>
      <c r="H22" s="240">
        <f t="shared" si="3"/>
        <v>28460</v>
      </c>
      <c r="I22" s="240">
        <f t="shared" si="3"/>
        <v>10</v>
      </c>
      <c r="J22" s="240">
        <f t="shared" si="3"/>
        <v>166</v>
      </c>
      <c r="K22" s="240">
        <f t="shared" si="3"/>
        <v>413</v>
      </c>
      <c r="L22" s="240">
        <f t="shared" si="3"/>
        <v>3579</v>
      </c>
      <c r="M22" s="240">
        <f t="shared" si="3"/>
        <v>524</v>
      </c>
      <c r="N22" s="240">
        <f t="shared" si="3"/>
        <v>8227</v>
      </c>
      <c r="O22" s="240">
        <f t="shared" si="3"/>
        <v>1447</v>
      </c>
      <c r="P22" s="240">
        <f t="shared" si="3"/>
        <v>7187</v>
      </c>
      <c r="Q22" s="240">
        <f t="shared" si="3"/>
        <v>35</v>
      </c>
      <c r="R22" s="240">
        <f t="shared" si="3"/>
        <v>460</v>
      </c>
      <c r="S22" s="240">
        <f t="shared" si="3"/>
        <v>96</v>
      </c>
      <c r="T22" s="240">
        <f t="shared" si="3"/>
        <v>179</v>
      </c>
      <c r="U22" s="240">
        <f t="shared" si="3"/>
        <v>104</v>
      </c>
      <c r="V22" s="240">
        <f t="shared" si="3"/>
        <v>2480</v>
      </c>
      <c r="W22" s="240">
        <f t="shared" si="3"/>
        <v>18</v>
      </c>
      <c r="X22" s="240">
        <f t="shared" si="3"/>
        <v>248</v>
      </c>
      <c r="Y22" s="240">
        <f t="shared" si="3"/>
        <v>764</v>
      </c>
      <c r="Z22" s="240">
        <f t="shared" si="3"/>
        <v>5308</v>
      </c>
      <c r="AA22" s="240">
        <f t="shared" si="3"/>
        <v>44</v>
      </c>
      <c r="AB22" s="240">
        <f t="shared" si="3"/>
        <v>626</v>
      </c>
    </row>
    <row r="23" spans="1:28" ht="15" customHeight="1">
      <c r="A23" s="367" t="s">
        <v>61</v>
      </c>
      <c r="B23" s="368"/>
      <c r="C23" s="151">
        <f aca="true" t="shared" si="4" ref="C23:AB23">SUM(C24:C25)</f>
        <v>793</v>
      </c>
      <c r="D23" s="151">
        <f t="shared" si="4"/>
        <v>5086</v>
      </c>
      <c r="E23" s="151">
        <f t="shared" si="4"/>
        <v>2</v>
      </c>
      <c r="F23" s="151">
        <f t="shared" si="4"/>
        <v>5</v>
      </c>
      <c r="G23" s="151">
        <f t="shared" si="4"/>
        <v>791</v>
      </c>
      <c r="H23" s="151">
        <f t="shared" si="4"/>
        <v>5081</v>
      </c>
      <c r="I23" s="151">
        <f t="shared" si="4"/>
        <v>2</v>
      </c>
      <c r="J23" s="151">
        <f t="shared" si="4"/>
        <v>27</v>
      </c>
      <c r="K23" s="151">
        <f t="shared" si="4"/>
        <v>108</v>
      </c>
      <c r="L23" s="151">
        <f t="shared" si="4"/>
        <v>374</v>
      </c>
      <c r="M23" s="151">
        <f t="shared" si="4"/>
        <v>196</v>
      </c>
      <c r="N23" s="151">
        <f t="shared" si="4"/>
        <v>2749</v>
      </c>
      <c r="O23" s="151">
        <f t="shared" si="4"/>
        <v>303</v>
      </c>
      <c r="P23" s="151">
        <f t="shared" si="4"/>
        <v>942</v>
      </c>
      <c r="Q23" s="151">
        <f t="shared" si="4"/>
        <v>5</v>
      </c>
      <c r="R23" s="151">
        <f t="shared" si="4"/>
        <v>66</v>
      </c>
      <c r="S23" s="151">
        <f t="shared" si="4"/>
        <v>2</v>
      </c>
      <c r="T23" s="151">
        <f t="shared" si="4"/>
        <v>6</v>
      </c>
      <c r="U23" s="151">
        <f t="shared" si="4"/>
        <v>25</v>
      </c>
      <c r="V23" s="151">
        <f t="shared" si="4"/>
        <v>317</v>
      </c>
      <c r="W23" s="151">
        <f t="shared" si="4"/>
        <v>3</v>
      </c>
      <c r="X23" s="151">
        <f t="shared" si="4"/>
        <v>9</v>
      </c>
      <c r="Y23" s="151">
        <f t="shared" si="4"/>
        <v>140</v>
      </c>
      <c r="Z23" s="151">
        <f t="shared" si="4"/>
        <v>500</v>
      </c>
      <c r="AA23" s="151">
        <f t="shared" si="4"/>
        <v>7</v>
      </c>
      <c r="AB23" s="151">
        <f t="shared" si="4"/>
        <v>91</v>
      </c>
    </row>
    <row r="24" spans="1:28" ht="15" customHeight="1">
      <c r="A24" s="110"/>
      <c r="B24" s="27" t="s">
        <v>88</v>
      </c>
      <c r="C24" s="151">
        <f>SUM(E24,G24)</f>
        <v>764</v>
      </c>
      <c r="D24" s="151">
        <f>SUM(F24,H24)</f>
        <v>4770</v>
      </c>
      <c r="E24" s="23">
        <v>2</v>
      </c>
      <c r="F24" s="18">
        <v>5</v>
      </c>
      <c r="G24" s="158">
        <f>SUM(I24,K24,M24,O24,Q24,S24,U24,W24,Y24,AA24)</f>
        <v>762</v>
      </c>
      <c r="H24" s="158">
        <f>SUM(J24,L24,N24,P24,R24,T24,V24,X24,Z24,AB24)</f>
        <v>4765</v>
      </c>
      <c r="I24" s="18">
        <v>2</v>
      </c>
      <c r="J24" s="18">
        <v>27</v>
      </c>
      <c r="K24" s="18">
        <v>108</v>
      </c>
      <c r="L24" s="18">
        <v>374</v>
      </c>
      <c r="M24" s="18">
        <v>196</v>
      </c>
      <c r="N24" s="18">
        <v>2749</v>
      </c>
      <c r="O24" s="70">
        <v>303</v>
      </c>
      <c r="P24" s="70">
        <v>942</v>
      </c>
      <c r="Q24" s="70">
        <v>5</v>
      </c>
      <c r="R24" s="70">
        <v>66</v>
      </c>
      <c r="S24" s="70">
        <v>2</v>
      </c>
      <c r="T24" s="70">
        <v>6</v>
      </c>
      <c r="U24" s="18">
        <v>21</v>
      </c>
      <c r="V24" s="18">
        <v>261</v>
      </c>
      <c r="W24" s="18">
        <v>1</v>
      </c>
      <c r="X24" s="18">
        <v>2</v>
      </c>
      <c r="Y24" s="70">
        <v>124</v>
      </c>
      <c r="Z24" s="70">
        <v>338</v>
      </c>
      <c r="AA24" s="70" t="s">
        <v>332</v>
      </c>
      <c r="AB24" s="70" t="s">
        <v>332</v>
      </c>
    </row>
    <row r="25" spans="1:28" ht="15" customHeight="1">
      <c r="A25" s="110"/>
      <c r="B25" s="177" t="s">
        <v>296</v>
      </c>
      <c r="C25" s="151">
        <f>SUM(E25,G25)</f>
        <v>29</v>
      </c>
      <c r="D25" s="151">
        <f>SUM(F25,H25)</f>
        <v>316</v>
      </c>
      <c r="E25" s="67" t="s">
        <v>333</v>
      </c>
      <c r="F25" s="70" t="s">
        <v>332</v>
      </c>
      <c r="G25" s="158">
        <f>SUM(I25,K25,M25,O25,Q25,S25,U25,W25,Y25,AA25)</f>
        <v>29</v>
      </c>
      <c r="H25" s="158">
        <f>SUM(J25,L25,N25,P25,R25,T25,V25,X25,Z25,AB25)</f>
        <v>316</v>
      </c>
      <c r="I25" s="70" t="s">
        <v>332</v>
      </c>
      <c r="J25" s="70" t="s">
        <v>332</v>
      </c>
      <c r="K25" s="70" t="s">
        <v>332</v>
      </c>
      <c r="L25" s="70" t="s">
        <v>332</v>
      </c>
      <c r="M25" s="70" t="s">
        <v>332</v>
      </c>
      <c r="N25" s="70" t="s">
        <v>332</v>
      </c>
      <c r="O25" s="70" t="s">
        <v>332</v>
      </c>
      <c r="P25" s="70" t="s">
        <v>332</v>
      </c>
      <c r="Q25" s="70" t="s">
        <v>332</v>
      </c>
      <c r="R25" s="70" t="s">
        <v>332</v>
      </c>
      <c r="S25" s="70" t="s">
        <v>332</v>
      </c>
      <c r="T25" s="70" t="s">
        <v>332</v>
      </c>
      <c r="U25" s="18">
        <v>4</v>
      </c>
      <c r="V25" s="18">
        <v>56</v>
      </c>
      <c r="W25" s="18">
        <v>2</v>
      </c>
      <c r="X25" s="18">
        <v>7</v>
      </c>
      <c r="Y25" s="70">
        <v>16</v>
      </c>
      <c r="Z25" s="70">
        <v>162</v>
      </c>
      <c r="AA25" s="70">
        <v>7</v>
      </c>
      <c r="AB25" s="70">
        <v>91</v>
      </c>
    </row>
    <row r="26" spans="1:28" ht="15" customHeight="1">
      <c r="A26" s="110"/>
      <c r="B26" s="28"/>
      <c r="C26" s="88"/>
      <c r="D26" s="18"/>
      <c r="E26" s="23"/>
      <c r="F26" s="34"/>
      <c r="G26" s="34"/>
      <c r="H26" s="34"/>
      <c r="I26" s="34"/>
      <c r="J26" s="34"/>
      <c r="K26" s="34"/>
      <c r="L26" s="34"/>
      <c r="M26" s="34"/>
      <c r="N26" s="34"/>
      <c r="O26" s="34"/>
      <c r="P26" s="34"/>
      <c r="Q26" s="34"/>
      <c r="R26" s="34"/>
      <c r="S26" s="34"/>
      <c r="T26" s="34"/>
      <c r="U26" s="34"/>
      <c r="V26" s="34"/>
      <c r="W26" s="34"/>
      <c r="X26" s="34"/>
      <c r="Y26" s="34"/>
      <c r="Z26" s="34"/>
      <c r="AA26" s="34"/>
      <c r="AB26" s="34"/>
    </row>
    <row r="27" spans="1:28" ht="15" customHeight="1">
      <c r="A27" s="367" t="s">
        <v>62</v>
      </c>
      <c r="B27" s="368"/>
      <c r="C27" s="151">
        <f aca="true" t="shared" si="5" ref="C27:AB27">SUM(C28:C29)</f>
        <v>718</v>
      </c>
      <c r="D27" s="151">
        <f t="shared" si="5"/>
        <v>5277</v>
      </c>
      <c r="E27" s="151">
        <f t="shared" si="5"/>
        <v>3</v>
      </c>
      <c r="F27" s="151">
        <f t="shared" si="5"/>
        <v>10</v>
      </c>
      <c r="G27" s="151">
        <f t="shared" si="5"/>
        <v>715</v>
      </c>
      <c r="H27" s="151">
        <f t="shared" si="5"/>
        <v>5267</v>
      </c>
      <c r="I27" s="151">
        <f t="shared" si="5"/>
        <v>3</v>
      </c>
      <c r="J27" s="151">
        <f t="shared" si="5"/>
        <v>46</v>
      </c>
      <c r="K27" s="151">
        <f t="shared" si="5"/>
        <v>67</v>
      </c>
      <c r="L27" s="151">
        <f t="shared" si="5"/>
        <v>611</v>
      </c>
      <c r="M27" s="151">
        <f t="shared" si="5"/>
        <v>89</v>
      </c>
      <c r="N27" s="151">
        <f t="shared" si="5"/>
        <v>1632</v>
      </c>
      <c r="O27" s="151">
        <f t="shared" si="5"/>
        <v>340</v>
      </c>
      <c r="P27" s="151">
        <f t="shared" si="5"/>
        <v>1263</v>
      </c>
      <c r="Q27" s="151">
        <f t="shared" si="5"/>
        <v>4</v>
      </c>
      <c r="R27" s="151">
        <f t="shared" si="5"/>
        <v>100</v>
      </c>
      <c r="S27" s="151">
        <f t="shared" si="5"/>
        <v>6</v>
      </c>
      <c r="T27" s="151">
        <f t="shared" si="5"/>
        <v>12</v>
      </c>
      <c r="U27" s="151">
        <f t="shared" si="5"/>
        <v>19</v>
      </c>
      <c r="V27" s="151">
        <f t="shared" si="5"/>
        <v>297</v>
      </c>
      <c r="W27" s="151">
        <f t="shared" si="5"/>
        <v>3</v>
      </c>
      <c r="X27" s="151">
        <f t="shared" si="5"/>
        <v>67</v>
      </c>
      <c r="Y27" s="151">
        <f t="shared" si="5"/>
        <v>174</v>
      </c>
      <c r="Z27" s="151">
        <f t="shared" si="5"/>
        <v>1089</v>
      </c>
      <c r="AA27" s="151">
        <f t="shared" si="5"/>
        <v>10</v>
      </c>
      <c r="AB27" s="151">
        <f t="shared" si="5"/>
        <v>150</v>
      </c>
    </row>
    <row r="28" spans="1:28" ht="15" customHeight="1">
      <c r="A28" s="110"/>
      <c r="B28" s="27" t="s">
        <v>88</v>
      </c>
      <c r="C28" s="151">
        <f>SUM(E28,G28)</f>
        <v>673</v>
      </c>
      <c r="D28" s="151">
        <f>SUM(F28,H28)</f>
        <v>4439</v>
      </c>
      <c r="E28" s="67">
        <v>2</v>
      </c>
      <c r="F28" s="70">
        <v>9</v>
      </c>
      <c r="G28" s="158">
        <f>SUM(I28,K28,M28,O28,Q28,S28,U28,W28,Y28,AA28)</f>
        <v>671</v>
      </c>
      <c r="H28" s="158">
        <f>SUM(J28,L28,N28,P28,R28,T28,V28,X28,Z28,AB28)</f>
        <v>4430</v>
      </c>
      <c r="I28" s="70">
        <v>3</v>
      </c>
      <c r="J28" s="70">
        <v>46</v>
      </c>
      <c r="K28" s="70">
        <v>67</v>
      </c>
      <c r="L28" s="70">
        <v>611</v>
      </c>
      <c r="M28" s="70">
        <v>89</v>
      </c>
      <c r="N28" s="70">
        <v>1632</v>
      </c>
      <c r="O28" s="70">
        <v>340</v>
      </c>
      <c r="P28" s="70">
        <v>1263</v>
      </c>
      <c r="Q28" s="70">
        <v>4</v>
      </c>
      <c r="R28" s="70">
        <v>100</v>
      </c>
      <c r="S28" s="70">
        <v>6</v>
      </c>
      <c r="T28" s="70">
        <v>12</v>
      </c>
      <c r="U28" s="70">
        <v>15</v>
      </c>
      <c r="V28" s="70">
        <v>174</v>
      </c>
      <c r="W28" s="70">
        <v>1</v>
      </c>
      <c r="X28" s="70">
        <v>2</v>
      </c>
      <c r="Y28" s="70">
        <v>146</v>
      </c>
      <c r="Z28" s="70">
        <v>590</v>
      </c>
      <c r="AA28" s="70" t="s">
        <v>332</v>
      </c>
      <c r="AB28" s="70" t="s">
        <v>332</v>
      </c>
    </row>
    <row r="29" spans="1:28" ht="15" customHeight="1">
      <c r="A29" s="110"/>
      <c r="B29" s="177" t="s">
        <v>296</v>
      </c>
      <c r="C29" s="151">
        <f>SUM(E29,G29)</f>
        <v>45</v>
      </c>
      <c r="D29" s="151">
        <f>SUM(F29,H29)</f>
        <v>838</v>
      </c>
      <c r="E29" s="67">
        <v>1</v>
      </c>
      <c r="F29" s="70">
        <v>1</v>
      </c>
      <c r="G29" s="158">
        <f>SUM(I29,K29,M29,O29,Q29,S29,U29,W29,Y29,AA29)</f>
        <v>44</v>
      </c>
      <c r="H29" s="158">
        <f>SUM(J29,L29,N29,P29,R29,T29,V29,X29,Z29,AB29)</f>
        <v>837</v>
      </c>
      <c r="I29" s="70" t="s">
        <v>332</v>
      </c>
      <c r="J29" s="70" t="s">
        <v>332</v>
      </c>
      <c r="K29" s="70" t="s">
        <v>332</v>
      </c>
      <c r="L29" s="70" t="s">
        <v>332</v>
      </c>
      <c r="M29" s="70" t="s">
        <v>332</v>
      </c>
      <c r="N29" s="70" t="s">
        <v>332</v>
      </c>
      <c r="O29" s="70" t="s">
        <v>332</v>
      </c>
      <c r="P29" s="70" t="s">
        <v>332</v>
      </c>
      <c r="Q29" s="70" t="s">
        <v>332</v>
      </c>
      <c r="R29" s="70" t="s">
        <v>332</v>
      </c>
      <c r="S29" s="70" t="s">
        <v>332</v>
      </c>
      <c r="T29" s="70" t="s">
        <v>332</v>
      </c>
      <c r="U29" s="70">
        <v>4</v>
      </c>
      <c r="V29" s="70">
        <v>123</v>
      </c>
      <c r="W29" s="70">
        <v>2</v>
      </c>
      <c r="X29" s="70">
        <v>65</v>
      </c>
      <c r="Y29" s="70">
        <v>28</v>
      </c>
      <c r="Z29" s="70">
        <v>499</v>
      </c>
      <c r="AA29" s="70">
        <v>10</v>
      </c>
      <c r="AB29" s="70">
        <v>150</v>
      </c>
    </row>
    <row r="30" spans="1:28" ht="15" customHeight="1">
      <c r="A30" s="110"/>
      <c r="B30" s="28"/>
      <c r="C30" s="88"/>
      <c r="D30" s="18"/>
      <c r="E30" s="23"/>
      <c r="F30" s="34"/>
      <c r="G30" s="34"/>
      <c r="H30" s="34"/>
      <c r="I30" s="34"/>
      <c r="J30" s="34"/>
      <c r="K30" s="34"/>
      <c r="L30" s="34"/>
      <c r="M30" s="34"/>
      <c r="N30" s="34"/>
      <c r="O30" s="34"/>
      <c r="P30" s="34"/>
      <c r="Q30" s="34"/>
      <c r="R30" s="34"/>
      <c r="S30" s="34"/>
      <c r="T30" s="34"/>
      <c r="U30" s="34"/>
      <c r="V30" s="34"/>
      <c r="W30" s="34"/>
      <c r="X30" s="34"/>
      <c r="Y30" s="34"/>
      <c r="Z30" s="34"/>
      <c r="AA30" s="34"/>
      <c r="AB30" s="34"/>
    </row>
    <row r="31" spans="1:28" ht="15" customHeight="1">
      <c r="A31" s="367" t="s">
        <v>63</v>
      </c>
      <c r="B31" s="368"/>
      <c r="C31" s="151">
        <f aca="true" t="shared" si="6" ref="C31:AB31">SUM(C32:C33)</f>
        <v>1467</v>
      </c>
      <c r="D31" s="151">
        <f t="shared" si="6"/>
        <v>14738</v>
      </c>
      <c r="E31" s="151">
        <f t="shared" si="6"/>
        <v>2</v>
      </c>
      <c r="F31" s="151">
        <f t="shared" si="6"/>
        <v>15</v>
      </c>
      <c r="G31" s="151">
        <f t="shared" si="6"/>
        <v>1465</v>
      </c>
      <c r="H31" s="151">
        <f t="shared" si="6"/>
        <v>14723</v>
      </c>
      <c r="I31" s="151">
        <f t="shared" si="6"/>
        <v>1</v>
      </c>
      <c r="J31" s="151">
        <f t="shared" si="6"/>
        <v>2</v>
      </c>
      <c r="K31" s="151">
        <f t="shared" si="6"/>
        <v>158</v>
      </c>
      <c r="L31" s="151">
        <f t="shared" si="6"/>
        <v>1565</v>
      </c>
      <c r="M31" s="151">
        <f t="shared" si="6"/>
        <v>171</v>
      </c>
      <c r="N31" s="151">
        <f t="shared" si="6"/>
        <v>3079</v>
      </c>
      <c r="O31" s="151">
        <f t="shared" si="6"/>
        <v>660</v>
      </c>
      <c r="P31" s="151">
        <f t="shared" si="6"/>
        <v>4661</v>
      </c>
      <c r="Q31" s="151">
        <f t="shared" si="6"/>
        <v>24</v>
      </c>
      <c r="R31" s="151">
        <f t="shared" si="6"/>
        <v>280</v>
      </c>
      <c r="S31" s="151">
        <f t="shared" si="6"/>
        <v>87</v>
      </c>
      <c r="T31" s="151">
        <f t="shared" si="6"/>
        <v>159</v>
      </c>
      <c r="U31" s="151">
        <f t="shared" si="6"/>
        <v>47</v>
      </c>
      <c r="V31" s="151">
        <f t="shared" si="6"/>
        <v>1803</v>
      </c>
      <c r="W31" s="151">
        <f t="shared" si="6"/>
        <v>2</v>
      </c>
      <c r="X31" s="151">
        <f t="shared" si="6"/>
        <v>14</v>
      </c>
      <c r="Y31" s="151">
        <f t="shared" si="6"/>
        <v>310</v>
      </c>
      <c r="Z31" s="151">
        <f t="shared" si="6"/>
        <v>3002</v>
      </c>
      <c r="AA31" s="151">
        <f t="shared" si="6"/>
        <v>5</v>
      </c>
      <c r="AB31" s="151">
        <f t="shared" si="6"/>
        <v>158</v>
      </c>
    </row>
    <row r="32" spans="1:28" ht="15" customHeight="1">
      <c r="A32" s="110"/>
      <c r="B32" s="27" t="s">
        <v>88</v>
      </c>
      <c r="C32" s="151">
        <f>SUM(E32,G32)</f>
        <v>1430</v>
      </c>
      <c r="D32" s="151">
        <f>SUM(F32,H32)</f>
        <v>13931</v>
      </c>
      <c r="E32" s="67">
        <v>2</v>
      </c>
      <c r="F32" s="70">
        <v>15</v>
      </c>
      <c r="G32" s="158">
        <f>SUM(I32,K32,M32,O32,Q32,S32,U32,W32,Y32,AA32)</f>
        <v>1428</v>
      </c>
      <c r="H32" s="158">
        <f>SUM(J32,L32,N32,P32,R32,T32,V32,X32,Z32,AB32)</f>
        <v>13916</v>
      </c>
      <c r="I32" s="70">
        <v>1</v>
      </c>
      <c r="J32" s="70">
        <v>2</v>
      </c>
      <c r="K32" s="70">
        <v>158</v>
      </c>
      <c r="L32" s="70">
        <v>1565</v>
      </c>
      <c r="M32" s="70">
        <v>171</v>
      </c>
      <c r="N32" s="70">
        <v>3079</v>
      </c>
      <c r="O32" s="70">
        <v>660</v>
      </c>
      <c r="P32" s="70">
        <v>4661</v>
      </c>
      <c r="Q32" s="70">
        <v>24</v>
      </c>
      <c r="R32" s="70">
        <v>280</v>
      </c>
      <c r="S32" s="70">
        <v>87</v>
      </c>
      <c r="T32" s="70">
        <v>159</v>
      </c>
      <c r="U32" s="70">
        <v>44</v>
      </c>
      <c r="V32" s="70">
        <v>1788</v>
      </c>
      <c r="W32" s="70">
        <v>1</v>
      </c>
      <c r="X32" s="70">
        <v>2</v>
      </c>
      <c r="Y32" s="70">
        <v>282</v>
      </c>
      <c r="Z32" s="70">
        <v>2380</v>
      </c>
      <c r="AA32" s="70" t="s">
        <v>332</v>
      </c>
      <c r="AB32" s="70" t="s">
        <v>332</v>
      </c>
    </row>
    <row r="33" spans="1:28" ht="15" customHeight="1">
      <c r="A33" s="110"/>
      <c r="B33" s="177" t="s">
        <v>296</v>
      </c>
      <c r="C33" s="151">
        <f>SUM(E33,G33)</f>
        <v>37</v>
      </c>
      <c r="D33" s="151">
        <f>SUM(F33,H33)</f>
        <v>807</v>
      </c>
      <c r="E33" s="67" t="s">
        <v>333</v>
      </c>
      <c r="F33" s="70" t="s">
        <v>332</v>
      </c>
      <c r="G33" s="158">
        <f>SUM(I33,K33,M33,O33,Q33,S33,U33,W33,Y33,AA33)</f>
        <v>37</v>
      </c>
      <c r="H33" s="158">
        <f>SUM(J33,L33,N33,P33,R33,T33,V33,X33,Z33,AB33)</f>
        <v>807</v>
      </c>
      <c r="I33" s="70" t="s">
        <v>332</v>
      </c>
      <c r="J33" s="70" t="s">
        <v>332</v>
      </c>
      <c r="K33" s="70" t="s">
        <v>332</v>
      </c>
      <c r="L33" s="70" t="s">
        <v>332</v>
      </c>
      <c r="M33" s="70" t="s">
        <v>332</v>
      </c>
      <c r="N33" s="70" t="s">
        <v>332</v>
      </c>
      <c r="O33" s="70" t="s">
        <v>332</v>
      </c>
      <c r="P33" s="70" t="s">
        <v>332</v>
      </c>
      <c r="Q33" s="70" t="s">
        <v>332</v>
      </c>
      <c r="R33" s="70" t="s">
        <v>332</v>
      </c>
      <c r="S33" s="70" t="s">
        <v>332</v>
      </c>
      <c r="T33" s="70" t="s">
        <v>332</v>
      </c>
      <c r="U33" s="70">
        <v>3</v>
      </c>
      <c r="V33" s="70">
        <v>15</v>
      </c>
      <c r="W33" s="70">
        <v>1</v>
      </c>
      <c r="X33" s="70">
        <v>12</v>
      </c>
      <c r="Y33" s="70">
        <v>28</v>
      </c>
      <c r="Z33" s="70">
        <v>622</v>
      </c>
      <c r="AA33" s="70">
        <v>5</v>
      </c>
      <c r="AB33" s="70">
        <v>158</v>
      </c>
    </row>
    <row r="34" spans="1:28" ht="15" customHeight="1">
      <c r="A34" s="110"/>
      <c r="B34" s="28"/>
      <c r="C34" s="88"/>
      <c r="D34" s="87"/>
      <c r="E34" s="23"/>
      <c r="F34" s="34"/>
      <c r="G34" s="34"/>
      <c r="H34" s="34"/>
      <c r="I34" s="34"/>
      <c r="J34" s="34"/>
      <c r="K34" s="34"/>
      <c r="L34" s="34"/>
      <c r="M34" s="34"/>
      <c r="N34" s="34"/>
      <c r="O34" s="34"/>
      <c r="P34" s="34"/>
      <c r="Q34" s="34"/>
      <c r="R34" s="34"/>
      <c r="S34" s="34"/>
      <c r="T34" s="34"/>
      <c r="U34" s="34"/>
      <c r="V34" s="34"/>
      <c r="W34" s="34"/>
      <c r="X34" s="34"/>
      <c r="Y34" s="34"/>
      <c r="Z34" s="34"/>
      <c r="AA34" s="34"/>
      <c r="AB34" s="34"/>
    </row>
    <row r="35" spans="1:28" ht="15" customHeight="1">
      <c r="A35" s="367" t="s">
        <v>64</v>
      </c>
      <c r="B35" s="368"/>
      <c r="C35" s="151">
        <f aca="true" t="shared" si="7" ref="C35:AB35">SUM(C36:C37)</f>
        <v>52</v>
      </c>
      <c r="D35" s="151">
        <f t="shared" si="7"/>
        <v>392</v>
      </c>
      <c r="E35" s="151">
        <f t="shared" si="7"/>
        <v>4</v>
      </c>
      <c r="F35" s="151">
        <f t="shared" si="7"/>
        <v>6</v>
      </c>
      <c r="G35" s="151">
        <f t="shared" si="7"/>
        <v>48</v>
      </c>
      <c r="H35" s="151">
        <f t="shared" si="7"/>
        <v>386</v>
      </c>
      <c r="I35" s="151" t="s">
        <v>332</v>
      </c>
      <c r="J35" s="151" t="s">
        <v>332</v>
      </c>
      <c r="K35" s="151">
        <f t="shared" si="7"/>
        <v>9</v>
      </c>
      <c r="L35" s="151">
        <f t="shared" si="7"/>
        <v>53</v>
      </c>
      <c r="M35" s="151">
        <f t="shared" si="7"/>
        <v>13</v>
      </c>
      <c r="N35" s="151">
        <f t="shared" si="7"/>
        <v>185</v>
      </c>
      <c r="O35" s="151">
        <f t="shared" si="7"/>
        <v>11</v>
      </c>
      <c r="P35" s="151">
        <f t="shared" si="7"/>
        <v>26</v>
      </c>
      <c r="Q35" s="151" t="s">
        <v>332</v>
      </c>
      <c r="R35" s="151" t="s">
        <v>332</v>
      </c>
      <c r="S35" s="151" t="s">
        <v>332</v>
      </c>
      <c r="T35" s="151" t="s">
        <v>332</v>
      </c>
      <c r="U35" s="151">
        <f t="shared" si="7"/>
        <v>3</v>
      </c>
      <c r="V35" s="151">
        <f t="shared" si="7"/>
        <v>4</v>
      </c>
      <c r="W35" s="151">
        <f t="shared" si="7"/>
        <v>1</v>
      </c>
      <c r="X35" s="151">
        <f t="shared" si="7"/>
        <v>37</v>
      </c>
      <c r="Y35" s="151">
        <f t="shared" si="7"/>
        <v>8</v>
      </c>
      <c r="Z35" s="151">
        <f t="shared" si="7"/>
        <v>51</v>
      </c>
      <c r="AA35" s="151">
        <f t="shared" si="7"/>
        <v>3</v>
      </c>
      <c r="AB35" s="151">
        <f t="shared" si="7"/>
        <v>30</v>
      </c>
    </row>
    <row r="36" spans="1:28" ht="15" customHeight="1">
      <c r="A36" s="110"/>
      <c r="B36" s="27" t="s">
        <v>88</v>
      </c>
      <c r="C36" s="151">
        <f>SUM(E36,G36)</f>
        <v>45</v>
      </c>
      <c r="D36" s="151">
        <f>SUM(F36,H36)</f>
        <v>332</v>
      </c>
      <c r="E36" s="67">
        <v>4</v>
      </c>
      <c r="F36" s="70">
        <v>6</v>
      </c>
      <c r="G36" s="158">
        <f>SUM(I36,K36,M36,O36,Q36,S36,U36,W36,Y36,AA36)</f>
        <v>41</v>
      </c>
      <c r="H36" s="158">
        <f>SUM(J36,L36,N36,P36,R36,T36,V36,X36,Z36,AB36)</f>
        <v>326</v>
      </c>
      <c r="I36" s="70" t="s">
        <v>332</v>
      </c>
      <c r="J36" s="70" t="s">
        <v>332</v>
      </c>
      <c r="K36" s="70">
        <v>9</v>
      </c>
      <c r="L36" s="70">
        <v>53</v>
      </c>
      <c r="M36" s="70">
        <v>13</v>
      </c>
      <c r="N36" s="70">
        <v>185</v>
      </c>
      <c r="O36" s="70">
        <v>11</v>
      </c>
      <c r="P36" s="70">
        <v>26</v>
      </c>
      <c r="Q36" s="70" t="s">
        <v>332</v>
      </c>
      <c r="R36" s="70" t="s">
        <v>332</v>
      </c>
      <c r="S36" s="70" t="s">
        <v>332</v>
      </c>
      <c r="T36" s="70" t="s">
        <v>332</v>
      </c>
      <c r="U36" s="70">
        <v>2</v>
      </c>
      <c r="V36" s="70">
        <v>2</v>
      </c>
      <c r="W36" s="70">
        <v>1</v>
      </c>
      <c r="X36" s="70">
        <v>37</v>
      </c>
      <c r="Y36" s="70">
        <v>5</v>
      </c>
      <c r="Z36" s="70">
        <v>23</v>
      </c>
      <c r="AA36" s="70" t="s">
        <v>332</v>
      </c>
      <c r="AB36" s="70" t="s">
        <v>332</v>
      </c>
    </row>
    <row r="37" spans="1:28" ht="15" customHeight="1">
      <c r="A37" s="110"/>
      <c r="B37" s="177" t="s">
        <v>296</v>
      </c>
      <c r="C37" s="151">
        <f>SUM(E37,G37)</f>
        <v>7</v>
      </c>
      <c r="D37" s="151">
        <f>SUM(F37,H37)</f>
        <v>60</v>
      </c>
      <c r="E37" s="67" t="s">
        <v>333</v>
      </c>
      <c r="F37" s="70" t="s">
        <v>332</v>
      </c>
      <c r="G37" s="158">
        <f>SUM(I37,K37,M37,O37,Q37,S37,U37,W37,Y37,AA37)</f>
        <v>7</v>
      </c>
      <c r="H37" s="158">
        <f>SUM(J37,L37,N37,P37,R37,T37,V37,X37,Z37,AB37)</f>
        <v>60</v>
      </c>
      <c r="I37" s="70" t="s">
        <v>332</v>
      </c>
      <c r="J37" s="70" t="s">
        <v>332</v>
      </c>
      <c r="K37" s="70" t="s">
        <v>332</v>
      </c>
      <c r="L37" s="70" t="s">
        <v>332</v>
      </c>
      <c r="M37" s="70" t="s">
        <v>332</v>
      </c>
      <c r="N37" s="70" t="s">
        <v>332</v>
      </c>
      <c r="O37" s="70" t="s">
        <v>332</v>
      </c>
      <c r="P37" s="70" t="s">
        <v>332</v>
      </c>
      <c r="Q37" s="70" t="s">
        <v>332</v>
      </c>
      <c r="R37" s="70" t="s">
        <v>332</v>
      </c>
      <c r="S37" s="70" t="s">
        <v>332</v>
      </c>
      <c r="T37" s="70" t="s">
        <v>332</v>
      </c>
      <c r="U37" s="70">
        <v>1</v>
      </c>
      <c r="V37" s="70">
        <v>2</v>
      </c>
      <c r="W37" s="70" t="s">
        <v>332</v>
      </c>
      <c r="X37" s="70" t="s">
        <v>332</v>
      </c>
      <c r="Y37" s="70">
        <v>3</v>
      </c>
      <c r="Z37" s="70">
        <v>28</v>
      </c>
      <c r="AA37" s="70">
        <v>3</v>
      </c>
      <c r="AB37" s="70">
        <v>30</v>
      </c>
    </row>
    <row r="38" spans="1:28" ht="15" customHeight="1">
      <c r="A38" s="110"/>
      <c r="B38" s="28"/>
      <c r="C38" s="88"/>
      <c r="D38" s="87"/>
      <c r="E38" s="23"/>
      <c r="F38" s="34"/>
      <c r="G38" s="34"/>
      <c r="H38" s="34"/>
      <c r="I38" s="34"/>
      <c r="J38" s="34"/>
      <c r="K38" s="34"/>
      <c r="L38" s="34"/>
      <c r="M38" s="34"/>
      <c r="N38" s="34"/>
      <c r="O38" s="34"/>
      <c r="P38" s="34"/>
      <c r="Q38" s="34"/>
      <c r="R38" s="34"/>
      <c r="S38" s="34"/>
      <c r="T38" s="34"/>
      <c r="U38" s="34"/>
      <c r="V38" s="34"/>
      <c r="W38" s="34"/>
      <c r="X38" s="34"/>
      <c r="Y38" s="34"/>
      <c r="Z38" s="34"/>
      <c r="AA38" s="34"/>
      <c r="AB38" s="34"/>
    </row>
    <row r="39" spans="1:28" ht="15" customHeight="1">
      <c r="A39" s="367" t="s">
        <v>65</v>
      </c>
      <c r="B39" s="368"/>
      <c r="C39" s="151">
        <f aca="true" t="shared" si="8" ref="C39:AB39">SUM(C40:C41)</f>
        <v>94</v>
      </c>
      <c r="D39" s="151">
        <f t="shared" si="8"/>
        <v>813</v>
      </c>
      <c r="E39" s="151">
        <f t="shared" si="8"/>
        <v>1</v>
      </c>
      <c r="F39" s="151">
        <f t="shared" si="8"/>
        <v>5</v>
      </c>
      <c r="G39" s="151">
        <f t="shared" si="8"/>
        <v>93</v>
      </c>
      <c r="H39" s="151">
        <f t="shared" si="8"/>
        <v>808</v>
      </c>
      <c r="I39" s="151">
        <f t="shared" si="8"/>
        <v>1</v>
      </c>
      <c r="J39" s="151">
        <f t="shared" si="8"/>
        <v>17</v>
      </c>
      <c r="K39" s="151">
        <f t="shared" si="8"/>
        <v>12</v>
      </c>
      <c r="L39" s="151">
        <f t="shared" si="8"/>
        <v>277</v>
      </c>
      <c r="M39" s="151">
        <f t="shared" si="8"/>
        <v>15</v>
      </c>
      <c r="N39" s="151">
        <f t="shared" si="8"/>
        <v>154</v>
      </c>
      <c r="O39" s="151">
        <f t="shared" si="8"/>
        <v>32</v>
      </c>
      <c r="P39" s="151">
        <f t="shared" si="8"/>
        <v>75</v>
      </c>
      <c r="Q39" s="151" t="s">
        <v>332</v>
      </c>
      <c r="R39" s="151" t="s">
        <v>332</v>
      </c>
      <c r="S39" s="151" t="s">
        <v>332</v>
      </c>
      <c r="T39" s="151" t="s">
        <v>332</v>
      </c>
      <c r="U39" s="151">
        <f t="shared" si="8"/>
        <v>2</v>
      </c>
      <c r="V39" s="151">
        <f t="shared" si="8"/>
        <v>9</v>
      </c>
      <c r="W39" s="151">
        <f t="shared" si="8"/>
        <v>3</v>
      </c>
      <c r="X39" s="151">
        <f t="shared" si="8"/>
        <v>79</v>
      </c>
      <c r="Y39" s="151">
        <f t="shared" si="8"/>
        <v>24</v>
      </c>
      <c r="Z39" s="151">
        <f t="shared" si="8"/>
        <v>144</v>
      </c>
      <c r="AA39" s="151">
        <f t="shared" si="8"/>
        <v>4</v>
      </c>
      <c r="AB39" s="151">
        <f t="shared" si="8"/>
        <v>53</v>
      </c>
    </row>
    <row r="40" spans="1:28" ht="15" customHeight="1">
      <c r="A40" s="110"/>
      <c r="B40" s="27" t="s">
        <v>88</v>
      </c>
      <c r="C40" s="151">
        <f>SUM(E40,G40)</f>
        <v>81</v>
      </c>
      <c r="D40" s="151">
        <f>SUM(F40,H40)</f>
        <v>701</v>
      </c>
      <c r="E40" s="67">
        <v>1</v>
      </c>
      <c r="F40" s="70">
        <v>5</v>
      </c>
      <c r="G40" s="158">
        <f>SUM(I40,K40,M40,O40,Q40,S40,U40,W40,Y40,AA40)</f>
        <v>80</v>
      </c>
      <c r="H40" s="158">
        <f>SUM(J40,L40,N40,P40,R40,T40,V40,X40,Z40,AB40)</f>
        <v>696</v>
      </c>
      <c r="I40" s="70">
        <v>1</v>
      </c>
      <c r="J40" s="70">
        <v>17</v>
      </c>
      <c r="K40" s="70">
        <v>12</v>
      </c>
      <c r="L40" s="70">
        <v>277</v>
      </c>
      <c r="M40" s="70">
        <v>15</v>
      </c>
      <c r="N40" s="70">
        <v>154</v>
      </c>
      <c r="O40" s="18">
        <v>32</v>
      </c>
      <c r="P40" s="18">
        <v>75</v>
      </c>
      <c r="Q40" s="70" t="s">
        <v>332</v>
      </c>
      <c r="R40" s="70" t="s">
        <v>332</v>
      </c>
      <c r="S40" s="70" t="s">
        <v>332</v>
      </c>
      <c r="T40" s="70" t="s">
        <v>332</v>
      </c>
      <c r="U40" s="70">
        <v>1</v>
      </c>
      <c r="V40" s="70">
        <v>2</v>
      </c>
      <c r="W40" s="70">
        <v>3</v>
      </c>
      <c r="X40" s="70">
        <v>79</v>
      </c>
      <c r="Y40" s="18">
        <v>16</v>
      </c>
      <c r="Z40" s="18">
        <v>92</v>
      </c>
      <c r="AA40" s="70" t="s">
        <v>332</v>
      </c>
      <c r="AB40" s="70" t="s">
        <v>332</v>
      </c>
    </row>
    <row r="41" spans="1:28" ht="15" customHeight="1">
      <c r="A41" s="110"/>
      <c r="B41" s="177" t="s">
        <v>296</v>
      </c>
      <c r="C41" s="151">
        <f>SUM(E41,G41)</f>
        <v>13</v>
      </c>
      <c r="D41" s="151">
        <f>SUM(F41,H41)</f>
        <v>112</v>
      </c>
      <c r="E41" s="67" t="s">
        <v>333</v>
      </c>
      <c r="F41" s="70" t="s">
        <v>332</v>
      </c>
      <c r="G41" s="158">
        <f>SUM(I41,K41,M41,O41,Q41,S41,U41,W41,Y41,AA41)</f>
        <v>13</v>
      </c>
      <c r="H41" s="158">
        <f>SUM(J41,L41,N41,P41,R41,T41,V41,X41,Z41,AB41)</f>
        <v>112</v>
      </c>
      <c r="I41" s="70" t="s">
        <v>332</v>
      </c>
      <c r="J41" s="70" t="s">
        <v>332</v>
      </c>
      <c r="K41" s="70" t="s">
        <v>332</v>
      </c>
      <c r="L41" s="70" t="s">
        <v>332</v>
      </c>
      <c r="M41" s="70" t="s">
        <v>332</v>
      </c>
      <c r="N41" s="70" t="s">
        <v>332</v>
      </c>
      <c r="O41" s="70" t="s">
        <v>332</v>
      </c>
      <c r="P41" s="70" t="s">
        <v>332</v>
      </c>
      <c r="Q41" s="70" t="s">
        <v>332</v>
      </c>
      <c r="R41" s="70" t="s">
        <v>332</v>
      </c>
      <c r="S41" s="70" t="s">
        <v>332</v>
      </c>
      <c r="T41" s="70" t="s">
        <v>332</v>
      </c>
      <c r="U41" s="70">
        <v>1</v>
      </c>
      <c r="V41" s="70">
        <v>7</v>
      </c>
      <c r="W41" s="70" t="s">
        <v>332</v>
      </c>
      <c r="X41" s="70" t="s">
        <v>332</v>
      </c>
      <c r="Y41" s="18">
        <v>8</v>
      </c>
      <c r="Z41" s="18">
        <v>52</v>
      </c>
      <c r="AA41" s="18">
        <v>4</v>
      </c>
      <c r="AB41" s="18">
        <v>53</v>
      </c>
    </row>
    <row r="42" spans="1:28" ht="15" customHeight="1">
      <c r="A42" s="110"/>
      <c r="B42" s="28"/>
      <c r="C42" s="241"/>
      <c r="D42" s="242"/>
      <c r="E42" s="23"/>
      <c r="F42" s="34"/>
      <c r="G42" s="34"/>
      <c r="H42" s="34"/>
      <c r="I42" s="34"/>
      <c r="J42" s="34"/>
      <c r="K42" s="34"/>
      <c r="L42" s="34"/>
      <c r="M42" s="34"/>
      <c r="N42" s="34"/>
      <c r="O42" s="34"/>
      <c r="P42" s="34"/>
      <c r="Q42" s="34"/>
      <c r="R42" s="34"/>
      <c r="S42" s="34"/>
      <c r="T42" s="34"/>
      <c r="U42" s="34"/>
      <c r="V42" s="34"/>
      <c r="W42" s="34"/>
      <c r="X42" s="34"/>
      <c r="Y42" s="34"/>
      <c r="Z42" s="34"/>
      <c r="AA42" s="34"/>
      <c r="AB42" s="34"/>
    </row>
    <row r="43" spans="1:28" ht="15" customHeight="1">
      <c r="A43" s="367" t="s">
        <v>66</v>
      </c>
      <c r="B43" s="368"/>
      <c r="C43" s="151">
        <f aca="true" t="shared" si="9" ref="C43:AB43">SUM(C44:C45)</f>
        <v>143</v>
      </c>
      <c r="D43" s="151">
        <f t="shared" si="9"/>
        <v>873</v>
      </c>
      <c r="E43" s="151" t="s">
        <v>333</v>
      </c>
      <c r="F43" s="151" t="s">
        <v>332</v>
      </c>
      <c r="G43" s="151">
        <f t="shared" si="9"/>
        <v>143</v>
      </c>
      <c r="H43" s="151">
        <f t="shared" si="9"/>
        <v>873</v>
      </c>
      <c r="I43" s="151">
        <f t="shared" si="9"/>
        <v>2</v>
      </c>
      <c r="J43" s="151">
        <f t="shared" si="9"/>
        <v>50</v>
      </c>
      <c r="K43" s="151">
        <f t="shared" si="9"/>
        <v>32</v>
      </c>
      <c r="L43" s="151">
        <f t="shared" si="9"/>
        <v>357</v>
      </c>
      <c r="M43" s="151">
        <f t="shared" si="9"/>
        <v>25</v>
      </c>
      <c r="N43" s="151">
        <f t="shared" si="9"/>
        <v>143</v>
      </c>
      <c r="O43" s="151">
        <f t="shared" si="9"/>
        <v>39</v>
      </c>
      <c r="P43" s="151">
        <f t="shared" si="9"/>
        <v>72</v>
      </c>
      <c r="Q43" s="151">
        <f t="shared" si="9"/>
        <v>1</v>
      </c>
      <c r="R43" s="151">
        <f t="shared" si="9"/>
        <v>6</v>
      </c>
      <c r="S43" s="151">
        <f t="shared" si="9"/>
        <v>1</v>
      </c>
      <c r="T43" s="151">
        <f t="shared" si="9"/>
        <v>2</v>
      </c>
      <c r="U43" s="151">
        <f t="shared" si="9"/>
        <v>2</v>
      </c>
      <c r="V43" s="151">
        <f t="shared" si="9"/>
        <v>12</v>
      </c>
      <c r="W43" s="151">
        <f t="shared" si="9"/>
        <v>1</v>
      </c>
      <c r="X43" s="151">
        <f t="shared" si="9"/>
        <v>2</v>
      </c>
      <c r="Y43" s="151">
        <f t="shared" si="9"/>
        <v>34</v>
      </c>
      <c r="Z43" s="151">
        <f t="shared" si="9"/>
        <v>172</v>
      </c>
      <c r="AA43" s="151">
        <f t="shared" si="9"/>
        <v>6</v>
      </c>
      <c r="AB43" s="151">
        <f t="shared" si="9"/>
        <v>57</v>
      </c>
    </row>
    <row r="44" spans="1:28" ht="15" customHeight="1">
      <c r="A44" s="110"/>
      <c r="B44" s="27" t="s">
        <v>88</v>
      </c>
      <c r="C44" s="151">
        <f>SUM(E44,G44)</f>
        <v>124</v>
      </c>
      <c r="D44" s="151">
        <f>SUM(F44,H44)</f>
        <v>727</v>
      </c>
      <c r="E44" s="67" t="s">
        <v>333</v>
      </c>
      <c r="F44" s="70" t="s">
        <v>332</v>
      </c>
      <c r="G44" s="158">
        <f>SUM(I44,K44,M44,O44,Q44,S44,U44,W44,Y44,AA44)</f>
        <v>124</v>
      </c>
      <c r="H44" s="158">
        <f>SUM(J44,L44,N44,P44,R44,T44,V44,X44,Z44,AB44)</f>
        <v>727</v>
      </c>
      <c r="I44" s="70">
        <v>2</v>
      </c>
      <c r="J44" s="70">
        <v>50</v>
      </c>
      <c r="K44" s="70">
        <v>32</v>
      </c>
      <c r="L44" s="70">
        <v>357</v>
      </c>
      <c r="M44" s="70">
        <v>25</v>
      </c>
      <c r="N44" s="70">
        <v>143</v>
      </c>
      <c r="O44" s="70">
        <v>39</v>
      </c>
      <c r="P44" s="70">
        <v>72</v>
      </c>
      <c r="Q44" s="70">
        <v>1</v>
      </c>
      <c r="R44" s="70">
        <v>6</v>
      </c>
      <c r="S44" s="70" t="s">
        <v>332</v>
      </c>
      <c r="T44" s="70" t="s">
        <v>332</v>
      </c>
      <c r="U44" s="70">
        <v>1</v>
      </c>
      <c r="V44" s="70">
        <v>1</v>
      </c>
      <c r="W44" s="70" t="s">
        <v>332</v>
      </c>
      <c r="X44" s="70" t="s">
        <v>332</v>
      </c>
      <c r="Y44" s="70">
        <v>24</v>
      </c>
      <c r="Z44" s="70">
        <v>98</v>
      </c>
      <c r="AA44" s="70" t="s">
        <v>332</v>
      </c>
      <c r="AB44" s="70" t="s">
        <v>332</v>
      </c>
    </row>
    <row r="45" spans="1:28" ht="15" customHeight="1">
      <c r="A45" s="110"/>
      <c r="B45" s="177" t="s">
        <v>296</v>
      </c>
      <c r="C45" s="151">
        <f>SUM(E45,G45)</f>
        <v>19</v>
      </c>
      <c r="D45" s="151">
        <f>SUM(F45,H45)</f>
        <v>146</v>
      </c>
      <c r="E45" s="67" t="s">
        <v>333</v>
      </c>
      <c r="F45" s="70" t="s">
        <v>332</v>
      </c>
      <c r="G45" s="158">
        <f>SUM(I45,K45,M45,O45,Q45,S45,U45,W45,Y45,AA45)</f>
        <v>19</v>
      </c>
      <c r="H45" s="158">
        <f>SUM(J45,L45,N45,P45,R45,T45,V45,X45,Z45,AB45)</f>
        <v>146</v>
      </c>
      <c r="I45" s="70" t="s">
        <v>332</v>
      </c>
      <c r="J45" s="70" t="s">
        <v>332</v>
      </c>
      <c r="K45" s="70" t="s">
        <v>332</v>
      </c>
      <c r="L45" s="70" t="s">
        <v>332</v>
      </c>
      <c r="M45" s="70" t="s">
        <v>332</v>
      </c>
      <c r="N45" s="70" t="s">
        <v>332</v>
      </c>
      <c r="O45" s="70" t="s">
        <v>332</v>
      </c>
      <c r="P45" s="70" t="s">
        <v>332</v>
      </c>
      <c r="Q45" s="70" t="s">
        <v>332</v>
      </c>
      <c r="R45" s="70" t="s">
        <v>332</v>
      </c>
      <c r="S45" s="70">
        <v>1</v>
      </c>
      <c r="T45" s="70">
        <v>2</v>
      </c>
      <c r="U45" s="70">
        <v>1</v>
      </c>
      <c r="V45" s="70">
        <v>11</v>
      </c>
      <c r="W45" s="70">
        <v>1</v>
      </c>
      <c r="X45" s="70">
        <v>2</v>
      </c>
      <c r="Y45" s="70">
        <v>10</v>
      </c>
      <c r="Z45" s="70">
        <v>74</v>
      </c>
      <c r="AA45" s="70">
        <v>6</v>
      </c>
      <c r="AB45" s="70">
        <v>57</v>
      </c>
    </row>
    <row r="46" spans="1:28" ht="15" customHeight="1">
      <c r="A46" s="110"/>
      <c r="B46" s="28"/>
      <c r="C46" s="90"/>
      <c r="D46" s="87"/>
      <c r="E46" s="23"/>
      <c r="F46" s="34"/>
      <c r="G46" s="34"/>
      <c r="H46" s="34"/>
      <c r="I46" s="34"/>
      <c r="J46" s="34"/>
      <c r="K46" s="34"/>
      <c r="L46" s="34"/>
      <c r="M46" s="34"/>
      <c r="N46" s="34"/>
      <c r="O46" s="34"/>
      <c r="P46" s="34"/>
      <c r="Q46" s="34"/>
      <c r="R46" s="34"/>
      <c r="S46" s="34"/>
      <c r="T46" s="34"/>
      <c r="U46" s="34"/>
      <c r="V46" s="34"/>
      <c r="W46" s="34"/>
      <c r="X46" s="34"/>
      <c r="Y46" s="34"/>
      <c r="Z46" s="34"/>
      <c r="AA46" s="34"/>
      <c r="AB46" s="34"/>
    </row>
    <row r="47" spans="1:28" ht="15" customHeight="1">
      <c r="A47" s="367" t="s">
        <v>67</v>
      </c>
      <c r="B47" s="368"/>
      <c r="C47" s="151">
        <f aca="true" t="shared" si="10" ref="C47:AB47">SUM(C48:C49)</f>
        <v>79</v>
      </c>
      <c r="D47" s="151">
        <f t="shared" si="10"/>
        <v>551</v>
      </c>
      <c r="E47" s="151" t="s">
        <v>333</v>
      </c>
      <c r="F47" s="151" t="s">
        <v>332</v>
      </c>
      <c r="G47" s="151">
        <f t="shared" si="10"/>
        <v>79</v>
      </c>
      <c r="H47" s="151">
        <f t="shared" si="10"/>
        <v>551</v>
      </c>
      <c r="I47" s="151">
        <f t="shared" si="10"/>
        <v>1</v>
      </c>
      <c r="J47" s="151">
        <f t="shared" si="10"/>
        <v>24</v>
      </c>
      <c r="K47" s="151">
        <f t="shared" si="10"/>
        <v>11</v>
      </c>
      <c r="L47" s="151">
        <f t="shared" si="10"/>
        <v>125</v>
      </c>
      <c r="M47" s="151">
        <f t="shared" si="10"/>
        <v>4</v>
      </c>
      <c r="N47" s="151">
        <f t="shared" si="10"/>
        <v>112</v>
      </c>
      <c r="O47" s="151">
        <f t="shared" si="10"/>
        <v>24</v>
      </c>
      <c r="P47" s="151">
        <f t="shared" si="10"/>
        <v>58</v>
      </c>
      <c r="Q47" s="151" t="s">
        <v>332</v>
      </c>
      <c r="R47" s="151" t="s">
        <v>332</v>
      </c>
      <c r="S47" s="151" t="s">
        <v>332</v>
      </c>
      <c r="T47" s="151" t="s">
        <v>332</v>
      </c>
      <c r="U47" s="151">
        <f t="shared" si="10"/>
        <v>2</v>
      </c>
      <c r="V47" s="151">
        <f t="shared" si="10"/>
        <v>10</v>
      </c>
      <c r="W47" s="151">
        <f t="shared" si="10"/>
        <v>3</v>
      </c>
      <c r="X47" s="151">
        <f t="shared" si="10"/>
        <v>37</v>
      </c>
      <c r="Y47" s="151">
        <f t="shared" si="10"/>
        <v>29</v>
      </c>
      <c r="Z47" s="151">
        <f t="shared" si="10"/>
        <v>136</v>
      </c>
      <c r="AA47" s="151">
        <f t="shared" si="10"/>
        <v>5</v>
      </c>
      <c r="AB47" s="151">
        <f t="shared" si="10"/>
        <v>49</v>
      </c>
    </row>
    <row r="48" spans="1:28" ht="15" customHeight="1">
      <c r="A48" s="110"/>
      <c r="B48" s="27" t="s">
        <v>88</v>
      </c>
      <c r="C48" s="151">
        <f>SUM(E48,G48)</f>
        <v>62</v>
      </c>
      <c r="D48" s="151">
        <f>SUM(F48,H48)</f>
        <v>435</v>
      </c>
      <c r="E48" s="67" t="s">
        <v>333</v>
      </c>
      <c r="F48" s="70" t="s">
        <v>332</v>
      </c>
      <c r="G48" s="158">
        <f>SUM(I48,K48,M48,O48,Q48,S48,U48,W48,Y48,AA48)</f>
        <v>62</v>
      </c>
      <c r="H48" s="158">
        <f>SUM(J48,L48,N48,P48,R48,T48,V48,X48,Z48,AB48)</f>
        <v>435</v>
      </c>
      <c r="I48" s="70">
        <v>1</v>
      </c>
      <c r="J48" s="70">
        <v>24</v>
      </c>
      <c r="K48" s="70">
        <v>11</v>
      </c>
      <c r="L48" s="70">
        <v>125</v>
      </c>
      <c r="M48" s="70">
        <v>4</v>
      </c>
      <c r="N48" s="70">
        <v>112</v>
      </c>
      <c r="O48" s="70">
        <v>24</v>
      </c>
      <c r="P48" s="70">
        <v>58</v>
      </c>
      <c r="Q48" s="70" t="s">
        <v>332</v>
      </c>
      <c r="R48" s="70" t="s">
        <v>332</v>
      </c>
      <c r="S48" s="70" t="s">
        <v>332</v>
      </c>
      <c r="T48" s="70" t="s">
        <v>332</v>
      </c>
      <c r="U48" s="70" t="s">
        <v>332</v>
      </c>
      <c r="V48" s="70" t="s">
        <v>332</v>
      </c>
      <c r="W48" s="70">
        <v>3</v>
      </c>
      <c r="X48" s="70">
        <v>37</v>
      </c>
      <c r="Y48" s="70">
        <v>19</v>
      </c>
      <c r="Z48" s="70">
        <v>79</v>
      </c>
      <c r="AA48" s="70" t="s">
        <v>332</v>
      </c>
      <c r="AB48" s="70" t="s">
        <v>332</v>
      </c>
    </row>
    <row r="49" spans="1:28" ht="15" customHeight="1">
      <c r="A49" s="110"/>
      <c r="B49" s="177" t="s">
        <v>296</v>
      </c>
      <c r="C49" s="151">
        <f>SUM(E49,G49)</f>
        <v>17</v>
      </c>
      <c r="D49" s="151">
        <f>SUM(F49,H49)</f>
        <v>116</v>
      </c>
      <c r="E49" s="67" t="s">
        <v>333</v>
      </c>
      <c r="F49" s="70" t="s">
        <v>332</v>
      </c>
      <c r="G49" s="158">
        <f>SUM(I49,K49,M49,O49,Q49,S49,U49,W49,Y49,AA49)</f>
        <v>17</v>
      </c>
      <c r="H49" s="158">
        <f>SUM(J49,L49,N49,P49,R49,T49,V49,X49,Z49,AB49)</f>
        <v>116</v>
      </c>
      <c r="I49" s="70" t="s">
        <v>332</v>
      </c>
      <c r="J49" s="70" t="s">
        <v>332</v>
      </c>
      <c r="K49" s="70" t="s">
        <v>332</v>
      </c>
      <c r="L49" s="70" t="s">
        <v>332</v>
      </c>
      <c r="M49" s="70" t="s">
        <v>332</v>
      </c>
      <c r="N49" s="70" t="s">
        <v>332</v>
      </c>
      <c r="O49" s="70" t="s">
        <v>332</v>
      </c>
      <c r="P49" s="70" t="s">
        <v>332</v>
      </c>
      <c r="Q49" s="70" t="s">
        <v>332</v>
      </c>
      <c r="R49" s="70" t="s">
        <v>332</v>
      </c>
      <c r="S49" s="70" t="s">
        <v>332</v>
      </c>
      <c r="T49" s="70" t="s">
        <v>332</v>
      </c>
      <c r="U49" s="70">
        <v>2</v>
      </c>
      <c r="V49" s="70">
        <v>10</v>
      </c>
      <c r="W49" s="70" t="s">
        <v>332</v>
      </c>
      <c r="X49" s="70" t="s">
        <v>332</v>
      </c>
      <c r="Y49" s="70">
        <v>10</v>
      </c>
      <c r="Z49" s="70">
        <v>57</v>
      </c>
      <c r="AA49" s="70">
        <v>5</v>
      </c>
      <c r="AB49" s="70">
        <v>49</v>
      </c>
    </row>
    <row r="50" spans="1:28" ht="15" customHeight="1">
      <c r="A50" s="110"/>
      <c r="B50" s="28"/>
      <c r="C50" s="88"/>
      <c r="D50" s="87"/>
      <c r="E50" s="23"/>
      <c r="F50" s="34"/>
      <c r="G50" s="34"/>
      <c r="H50" s="34"/>
      <c r="I50" s="34"/>
      <c r="J50" s="34"/>
      <c r="K50" s="34"/>
      <c r="L50" s="34"/>
      <c r="M50" s="34"/>
      <c r="N50" s="34"/>
      <c r="O50" s="34"/>
      <c r="P50" s="34"/>
      <c r="Q50" s="34"/>
      <c r="R50" s="34"/>
      <c r="S50" s="34"/>
      <c r="T50" s="34"/>
      <c r="U50" s="34"/>
      <c r="V50" s="34"/>
      <c r="W50" s="34"/>
      <c r="X50" s="34"/>
      <c r="Y50" s="34"/>
      <c r="Z50" s="34"/>
      <c r="AA50" s="34"/>
      <c r="AB50" s="34"/>
    </row>
    <row r="51" spans="1:28" ht="15" customHeight="1">
      <c r="A51" s="367" t="s">
        <v>68</v>
      </c>
      <c r="B51" s="368"/>
      <c r="C51" s="151">
        <f aca="true" t="shared" si="11" ref="C51:AB51">SUM(C52:C53)</f>
        <v>126</v>
      </c>
      <c r="D51" s="151">
        <f t="shared" si="11"/>
        <v>811</v>
      </c>
      <c r="E51" s="151">
        <f t="shared" si="11"/>
        <v>5</v>
      </c>
      <c r="F51" s="151">
        <f t="shared" si="11"/>
        <v>40</v>
      </c>
      <c r="G51" s="151">
        <f t="shared" si="11"/>
        <v>121</v>
      </c>
      <c r="H51" s="151">
        <f t="shared" si="11"/>
        <v>771</v>
      </c>
      <c r="I51" s="151" t="s">
        <v>332</v>
      </c>
      <c r="J51" s="151" t="s">
        <v>332</v>
      </c>
      <c r="K51" s="151">
        <f t="shared" si="11"/>
        <v>16</v>
      </c>
      <c r="L51" s="151">
        <f t="shared" si="11"/>
        <v>217</v>
      </c>
      <c r="M51" s="151">
        <f t="shared" si="11"/>
        <v>11</v>
      </c>
      <c r="N51" s="151">
        <f t="shared" si="11"/>
        <v>173</v>
      </c>
      <c r="O51" s="151">
        <f t="shared" si="11"/>
        <v>38</v>
      </c>
      <c r="P51" s="151">
        <f t="shared" si="11"/>
        <v>90</v>
      </c>
      <c r="Q51" s="151">
        <f t="shared" si="11"/>
        <v>1</v>
      </c>
      <c r="R51" s="151">
        <f t="shared" si="11"/>
        <v>8</v>
      </c>
      <c r="S51" s="151" t="s">
        <v>332</v>
      </c>
      <c r="T51" s="151" t="s">
        <v>332</v>
      </c>
      <c r="U51" s="151">
        <f t="shared" si="11"/>
        <v>4</v>
      </c>
      <c r="V51" s="151">
        <f t="shared" si="11"/>
        <v>28</v>
      </c>
      <c r="W51" s="151">
        <f t="shared" si="11"/>
        <v>2</v>
      </c>
      <c r="X51" s="151">
        <f t="shared" si="11"/>
        <v>3</v>
      </c>
      <c r="Y51" s="151">
        <f t="shared" si="11"/>
        <v>45</v>
      </c>
      <c r="Z51" s="151">
        <f t="shared" si="11"/>
        <v>214</v>
      </c>
      <c r="AA51" s="151">
        <f t="shared" si="11"/>
        <v>4</v>
      </c>
      <c r="AB51" s="151">
        <f t="shared" si="11"/>
        <v>38</v>
      </c>
    </row>
    <row r="52" spans="1:28" ht="15" customHeight="1">
      <c r="A52" s="40"/>
      <c r="B52" s="27" t="s">
        <v>88</v>
      </c>
      <c r="C52" s="18">
        <f>SUM(E52,G52)</f>
        <v>104</v>
      </c>
      <c r="D52" s="18">
        <f>SUM(F52,H52)</f>
        <v>697</v>
      </c>
      <c r="E52" s="67">
        <v>3</v>
      </c>
      <c r="F52" s="70">
        <v>32</v>
      </c>
      <c r="G52" s="70">
        <f>SUM(I52,K52,M52,O52,Q52,S52,U52,W52,Y52,AA52)</f>
        <v>101</v>
      </c>
      <c r="H52" s="70">
        <f>SUM(J52,L52,N52,P52,R52,T52,V52,X52,Z52,AB52)</f>
        <v>665</v>
      </c>
      <c r="I52" s="70" t="s">
        <v>333</v>
      </c>
      <c r="J52" s="70" t="s">
        <v>333</v>
      </c>
      <c r="K52" s="70">
        <v>16</v>
      </c>
      <c r="L52" s="70">
        <v>217</v>
      </c>
      <c r="M52" s="70">
        <v>11</v>
      </c>
      <c r="N52" s="70">
        <v>173</v>
      </c>
      <c r="O52" s="70">
        <v>38</v>
      </c>
      <c r="P52" s="70">
        <v>90</v>
      </c>
      <c r="Q52" s="70">
        <v>1</v>
      </c>
      <c r="R52" s="70">
        <v>8</v>
      </c>
      <c r="S52" s="70" t="s">
        <v>333</v>
      </c>
      <c r="T52" s="70" t="s">
        <v>333</v>
      </c>
      <c r="U52" s="70">
        <v>3</v>
      </c>
      <c r="V52" s="70">
        <v>20</v>
      </c>
      <c r="W52" s="70">
        <v>1</v>
      </c>
      <c r="X52" s="70">
        <v>2</v>
      </c>
      <c r="Y52" s="70">
        <v>31</v>
      </c>
      <c r="Z52" s="70">
        <v>155</v>
      </c>
      <c r="AA52" s="70" t="s">
        <v>333</v>
      </c>
      <c r="AB52" s="70" t="s">
        <v>333</v>
      </c>
    </row>
    <row r="53" spans="1:28" ht="15" customHeight="1">
      <c r="A53" s="46"/>
      <c r="B53" s="176" t="s">
        <v>296</v>
      </c>
      <c r="C53" s="134">
        <f>SUM(E53,G53)</f>
        <v>22</v>
      </c>
      <c r="D53" s="133">
        <f>SUM(F53,H53)</f>
        <v>114</v>
      </c>
      <c r="E53" s="68">
        <v>2</v>
      </c>
      <c r="F53" s="68">
        <v>8</v>
      </c>
      <c r="G53" s="68">
        <f>SUM(I53,K53,M53,O53,Q53,S53,U53,W53,Y53,AA53)</f>
        <v>20</v>
      </c>
      <c r="H53" s="68">
        <f>SUM(J53,L53,N53,P53,R53,T53,V53,X53,Z53,AB53)</f>
        <v>106</v>
      </c>
      <c r="I53" s="68" t="s">
        <v>333</v>
      </c>
      <c r="J53" s="68" t="s">
        <v>333</v>
      </c>
      <c r="K53" s="68" t="s">
        <v>333</v>
      </c>
      <c r="L53" s="68" t="s">
        <v>333</v>
      </c>
      <c r="M53" s="68" t="s">
        <v>333</v>
      </c>
      <c r="N53" s="68" t="s">
        <v>333</v>
      </c>
      <c r="O53" s="68" t="s">
        <v>333</v>
      </c>
      <c r="P53" s="68" t="s">
        <v>333</v>
      </c>
      <c r="Q53" s="68" t="s">
        <v>333</v>
      </c>
      <c r="R53" s="68" t="s">
        <v>333</v>
      </c>
      <c r="S53" s="68" t="s">
        <v>333</v>
      </c>
      <c r="T53" s="68" t="s">
        <v>333</v>
      </c>
      <c r="U53" s="68">
        <v>1</v>
      </c>
      <c r="V53" s="68">
        <v>8</v>
      </c>
      <c r="W53" s="68">
        <v>1</v>
      </c>
      <c r="X53" s="68">
        <v>1</v>
      </c>
      <c r="Y53" s="68">
        <v>14</v>
      </c>
      <c r="Z53" s="68">
        <v>59</v>
      </c>
      <c r="AA53" s="68">
        <v>4</v>
      </c>
      <c r="AB53" s="68">
        <v>38</v>
      </c>
    </row>
    <row r="54" spans="3:5" ht="14.25">
      <c r="C54" s="88"/>
      <c r="D54" s="87"/>
      <c r="E54" s="172"/>
    </row>
    <row r="55" spans="3:5" ht="14.25">
      <c r="C55" s="88"/>
      <c r="D55" s="87"/>
      <c r="E55" s="172"/>
    </row>
    <row r="56" spans="3:5" ht="14.25">
      <c r="C56" s="91"/>
      <c r="D56" s="92"/>
      <c r="E56" s="172"/>
    </row>
    <row r="57" spans="3:5" ht="14.25">
      <c r="C57" s="88"/>
      <c r="D57" s="87"/>
      <c r="E57" s="172"/>
    </row>
    <row r="58" spans="3:5" ht="14.25">
      <c r="C58" s="88"/>
      <c r="D58" s="87"/>
      <c r="E58" s="172"/>
    </row>
    <row r="59" spans="3:5" ht="14.25">
      <c r="C59" s="88"/>
      <c r="D59" s="87"/>
      <c r="E59" s="172"/>
    </row>
    <row r="60" spans="3:5" ht="14.25">
      <c r="C60" s="88"/>
      <c r="D60" s="87"/>
      <c r="E60" s="172"/>
    </row>
    <row r="61" spans="3:5" ht="14.25">
      <c r="C61" s="88"/>
      <c r="D61" s="87"/>
      <c r="E61" s="172"/>
    </row>
    <row r="62" spans="3:5" ht="14.25">
      <c r="C62" s="91"/>
      <c r="D62" s="92"/>
      <c r="E62" s="172"/>
    </row>
    <row r="63" spans="3:5" ht="14.25">
      <c r="C63" s="88"/>
      <c r="D63" s="87"/>
      <c r="E63" s="172"/>
    </row>
    <row r="64" spans="3:5" ht="14.25">
      <c r="C64" s="172"/>
      <c r="D64" s="172"/>
      <c r="E64" s="172"/>
    </row>
    <row r="65" spans="3:5" ht="14.25">
      <c r="C65" s="172"/>
      <c r="D65" s="172"/>
      <c r="E65" s="172"/>
    </row>
    <row r="66" spans="3:5" ht="14.25">
      <c r="C66" s="172"/>
      <c r="D66" s="172"/>
      <c r="E66" s="172"/>
    </row>
    <row r="67" spans="3:5" ht="14.25">
      <c r="C67" s="172"/>
      <c r="D67" s="172"/>
      <c r="E67" s="172"/>
    </row>
    <row r="68" spans="3:5" ht="14.25">
      <c r="C68" s="114"/>
      <c r="D68" s="172"/>
      <c r="E68" s="172"/>
    </row>
    <row r="69" spans="3:5" ht="14.25">
      <c r="C69" s="114"/>
      <c r="D69" s="172"/>
      <c r="E69" s="172"/>
    </row>
    <row r="70" spans="3:5" ht="14.25">
      <c r="C70" s="114"/>
      <c r="D70" s="172"/>
      <c r="E70" s="172"/>
    </row>
    <row r="71" spans="3:5" ht="14.25">
      <c r="C71" s="114"/>
      <c r="D71" s="172"/>
      <c r="E71" s="172"/>
    </row>
    <row r="72" spans="3:5" ht="14.25">
      <c r="C72" s="114"/>
      <c r="D72" s="172"/>
      <c r="E72" s="172"/>
    </row>
    <row r="73" spans="3:5" ht="14.25">
      <c r="C73" s="114"/>
      <c r="D73" s="172"/>
      <c r="E73" s="172"/>
    </row>
  </sheetData>
  <sheetProtection/>
  <mergeCells count="26">
    <mergeCell ref="A47:B47"/>
    <mergeCell ref="A51:B51"/>
    <mergeCell ref="A31:B31"/>
    <mergeCell ref="A35:B35"/>
    <mergeCell ref="A39:B39"/>
    <mergeCell ref="A43:B43"/>
    <mergeCell ref="A18:B18"/>
    <mergeCell ref="A22:B22"/>
    <mergeCell ref="A23:B23"/>
    <mergeCell ref="A27:B27"/>
    <mergeCell ref="A10:B10"/>
    <mergeCell ref="A14:B14"/>
    <mergeCell ref="Y5:Z6"/>
    <mergeCell ref="AA5:AB6"/>
    <mergeCell ref="U5:V6"/>
    <mergeCell ref="O5:P6"/>
    <mergeCell ref="Q5:R6"/>
    <mergeCell ref="S5:T6"/>
    <mergeCell ref="I5:J6"/>
    <mergeCell ref="K5:L6"/>
    <mergeCell ref="M5:N6"/>
    <mergeCell ref="W5:X6"/>
    <mergeCell ref="A5:B8"/>
    <mergeCell ref="C5:D6"/>
    <mergeCell ref="E5:F6"/>
    <mergeCell ref="G5:H6"/>
  </mergeCells>
  <printOptions horizontalCentered="1"/>
  <pageMargins left="0.5905511811023623" right="0.5905511811023623" top="0.5905511811023623" bottom="0.3937007874015748" header="0" footer="0"/>
  <pageSetup fitToHeight="1" fitToWidth="1" horizontalDpi="600" verticalDpi="600" orientation="landscape" paperSize="8" scale="96" r:id="rId1"/>
</worksheet>
</file>

<file path=xl/worksheets/sheet5.xml><?xml version="1.0" encoding="utf-8"?>
<worksheet xmlns="http://schemas.openxmlformats.org/spreadsheetml/2006/main" xmlns:r="http://schemas.openxmlformats.org/officeDocument/2006/relationships">
  <sheetPr>
    <pageSetUpPr fitToPage="1"/>
  </sheetPr>
  <dimension ref="A1:AJ51"/>
  <sheetViews>
    <sheetView tabSelected="1" zoomScaleSheetLayoutView="75" zoomScalePageLayoutView="0" workbookViewId="0" topLeftCell="A1">
      <selection activeCell="B3" sqref="B3:I3"/>
    </sheetView>
  </sheetViews>
  <sheetFormatPr defaultColWidth="9.00390625" defaultRowHeight="13.5"/>
  <cols>
    <col min="1" max="1" width="3.75390625" style="180" customWidth="1"/>
    <col min="2" max="2" width="19.875" style="180" customWidth="1"/>
    <col min="3" max="3" width="7.125" style="180" customWidth="1"/>
    <col min="4" max="4" width="12.625" style="180" customWidth="1"/>
    <col min="5" max="6" width="6.375" style="180" customWidth="1"/>
    <col min="7" max="7" width="9.00390625" style="180" customWidth="1"/>
    <col min="8" max="8" width="9.625" style="180" customWidth="1"/>
    <col min="9" max="11" width="6.375" style="180" customWidth="1"/>
    <col min="12" max="14" width="9.50390625" style="180" customWidth="1"/>
    <col min="15" max="16" width="8.125" style="180" bestFit="1" customWidth="1"/>
    <col min="17" max="18" width="6.375" style="180" customWidth="1"/>
    <col min="19" max="20" width="9.25390625" style="180" customWidth="1"/>
    <col min="21" max="22" width="6.375" style="180" customWidth="1"/>
    <col min="23" max="24" width="7.875" style="180" customWidth="1"/>
    <col min="25" max="26" width="8.25390625" style="180" customWidth="1"/>
    <col min="27" max="28" width="6.375" style="180" customWidth="1"/>
    <col min="29" max="16384" width="9.00390625" style="180" customWidth="1"/>
  </cols>
  <sheetData>
    <row r="1" spans="1:28" s="111" customFormat="1" ht="18" customHeight="1">
      <c r="A1" s="127" t="s">
        <v>91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5" t="s">
        <v>92</v>
      </c>
    </row>
    <row r="2" s="1" customFormat="1" ht="18" customHeight="1">
      <c r="AB2" s="118"/>
    </row>
    <row r="3" spans="3:28" s="1" customFormat="1" ht="18" customHeight="1">
      <c r="C3" s="14"/>
      <c r="E3" s="14"/>
      <c r="F3" s="490" t="s">
        <v>257</v>
      </c>
      <c r="G3" s="14"/>
      <c r="H3" s="14"/>
      <c r="I3" s="14"/>
      <c r="J3" s="14"/>
      <c r="K3" s="14"/>
      <c r="L3" s="14"/>
      <c r="M3" s="14"/>
      <c r="N3" s="14"/>
      <c r="O3" s="14"/>
      <c r="P3" s="14"/>
      <c r="Q3" s="14"/>
      <c r="R3" s="14"/>
      <c r="S3" s="14"/>
      <c r="T3" s="14"/>
      <c r="U3" s="14"/>
      <c r="V3" s="14"/>
      <c r="W3" s="14"/>
      <c r="X3" s="14"/>
      <c r="Y3" s="14"/>
      <c r="Z3" s="14"/>
      <c r="AA3" s="14"/>
      <c r="AB3" s="14"/>
    </row>
    <row r="4" spans="1:29" s="1" customFormat="1" ht="18" customHeight="1" thickBot="1">
      <c r="A4" s="16"/>
      <c r="B4" s="15"/>
      <c r="C4" s="13"/>
      <c r="D4" s="13"/>
      <c r="E4" s="13"/>
      <c r="F4" s="13"/>
      <c r="G4" s="13"/>
      <c r="H4" s="13"/>
      <c r="I4" s="13"/>
      <c r="J4" s="13"/>
      <c r="K4" s="13"/>
      <c r="L4" s="13"/>
      <c r="M4" s="13"/>
      <c r="N4" s="13"/>
      <c r="O4" s="13"/>
      <c r="P4" s="13"/>
      <c r="Q4" s="13"/>
      <c r="R4" s="13"/>
      <c r="S4" s="13"/>
      <c r="T4" s="13"/>
      <c r="U4" s="13"/>
      <c r="V4" s="13"/>
      <c r="W4" s="13"/>
      <c r="X4" s="13"/>
      <c r="Y4" s="13"/>
      <c r="Z4" s="13"/>
      <c r="AA4" s="13"/>
      <c r="AB4" s="13"/>
      <c r="AC4" s="4"/>
    </row>
    <row r="5" spans="1:29" s="1" customFormat="1" ht="18" customHeight="1">
      <c r="A5" s="323" t="s">
        <v>302</v>
      </c>
      <c r="B5" s="324"/>
      <c r="C5" s="359" t="s">
        <v>89</v>
      </c>
      <c r="D5" s="346"/>
      <c r="E5" s="345" t="s">
        <v>250</v>
      </c>
      <c r="F5" s="346"/>
      <c r="G5" s="345" t="s">
        <v>251</v>
      </c>
      <c r="H5" s="346"/>
      <c r="I5" s="345" t="s">
        <v>294</v>
      </c>
      <c r="J5" s="346"/>
      <c r="K5" s="345" t="s">
        <v>293</v>
      </c>
      <c r="L5" s="346"/>
      <c r="M5" s="345" t="s">
        <v>292</v>
      </c>
      <c r="N5" s="346"/>
      <c r="O5" s="349" t="s">
        <v>303</v>
      </c>
      <c r="P5" s="346"/>
      <c r="Q5" s="349" t="s">
        <v>306</v>
      </c>
      <c r="R5" s="346"/>
      <c r="S5" s="363" t="s">
        <v>290</v>
      </c>
      <c r="T5" s="364"/>
      <c r="U5" s="349" t="s">
        <v>305</v>
      </c>
      <c r="V5" s="346"/>
      <c r="W5" s="349" t="s">
        <v>304</v>
      </c>
      <c r="X5" s="350"/>
      <c r="Y5" s="345" t="s">
        <v>287</v>
      </c>
      <c r="Z5" s="346"/>
      <c r="AA5" s="349" t="s">
        <v>286</v>
      </c>
      <c r="AB5" s="361"/>
      <c r="AC5" s="4"/>
    </row>
    <row r="6" spans="1:29" s="1" customFormat="1" ht="18" customHeight="1">
      <c r="A6" s="325"/>
      <c r="B6" s="326"/>
      <c r="C6" s="360"/>
      <c r="D6" s="348"/>
      <c r="E6" s="347"/>
      <c r="F6" s="348"/>
      <c r="G6" s="347"/>
      <c r="H6" s="348"/>
      <c r="I6" s="347"/>
      <c r="J6" s="348"/>
      <c r="K6" s="347"/>
      <c r="L6" s="348"/>
      <c r="M6" s="347"/>
      <c r="N6" s="348"/>
      <c r="O6" s="347"/>
      <c r="P6" s="348"/>
      <c r="Q6" s="347"/>
      <c r="R6" s="348"/>
      <c r="S6" s="365"/>
      <c r="T6" s="366"/>
      <c r="U6" s="347"/>
      <c r="V6" s="348"/>
      <c r="W6" s="351"/>
      <c r="X6" s="352"/>
      <c r="Y6" s="347"/>
      <c r="Z6" s="348"/>
      <c r="AA6" s="351"/>
      <c r="AB6" s="362"/>
      <c r="AC6" s="4"/>
    </row>
    <row r="7" spans="1:29" s="1" customFormat="1" ht="18" customHeight="1">
      <c r="A7" s="325"/>
      <c r="B7" s="326"/>
      <c r="C7" s="77" t="s">
        <v>285</v>
      </c>
      <c r="D7" s="78" t="s">
        <v>284</v>
      </c>
      <c r="E7" s="77" t="s">
        <v>285</v>
      </c>
      <c r="F7" s="78" t="s">
        <v>284</v>
      </c>
      <c r="G7" s="77" t="s">
        <v>285</v>
      </c>
      <c r="H7" s="78" t="s">
        <v>284</v>
      </c>
      <c r="I7" s="77" t="s">
        <v>285</v>
      </c>
      <c r="J7" s="78" t="s">
        <v>284</v>
      </c>
      <c r="K7" s="77" t="s">
        <v>285</v>
      </c>
      <c r="L7" s="78" t="s">
        <v>284</v>
      </c>
      <c r="M7" s="77" t="s">
        <v>285</v>
      </c>
      <c r="N7" s="78" t="s">
        <v>284</v>
      </c>
      <c r="O7" s="77" t="s">
        <v>285</v>
      </c>
      <c r="P7" s="78" t="s">
        <v>284</v>
      </c>
      <c r="Q7" s="77" t="s">
        <v>285</v>
      </c>
      <c r="R7" s="78" t="s">
        <v>284</v>
      </c>
      <c r="S7" s="77" t="s">
        <v>285</v>
      </c>
      <c r="T7" s="78" t="s">
        <v>284</v>
      </c>
      <c r="U7" s="77" t="s">
        <v>285</v>
      </c>
      <c r="V7" s="78" t="s">
        <v>284</v>
      </c>
      <c r="W7" s="77" t="s">
        <v>285</v>
      </c>
      <c r="X7" s="78" t="s">
        <v>284</v>
      </c>
      <c r="Y7" s="77" t="s">
        <v>285</v>
      </c>
      <c r="Z7" s="78" t="s">
        <v>284</v>
      </c>
      <c r="AA7" s="77" t="s">
        <v>285</v>
      </c>
      <c r="AB7" s="147" t="s">
        <v>284</v>
      </c>
      <c r="AC7" s="4"/>
    </row>
    <row r="8" spans="1:29" s="1" customFormat="1" ht="18" customHeight="1">
      <c r="A8" s="327"/>
      <c r="B8" s="328"/>
      <c r="C8" s="79" t="s">
        <v>283</v>
      </c>
      <c r="D8" s="80" t="s">
        <v>282</v>
      </c>
      <c r="E8" s="79" t="s">
        <v>283</v>
      </c>
      <c r="F8" s="80" t="s">
        <v>282</v>
      </c>
      <c r="G8" s="79" t="s">
        <v>283</v>
      </c>
      <c r="H8" s="80" t="s">
        <v>282</v>
      </c>
      <c r="I8" s="79" t="s">
        <v>283</v>
      </c>
      <c r="J8" s="80" t="s">
        <v>282</v>
      </c>
      <c r="K8" s="79" t="s">
        <v>283</v>
      </c>
      <c r="L8" s="80" t="s">
        <v>282</v>
      </c>
      <c r="M8" s="79" t="s">
        <v>283</v>
      </c>
      <c r="N8" s="80" t="s">
        <v>282</v>
      </c>
      <c r="O8" s="79" t="s">
        <v>283</v>
      </c>
      <c r="P8" s="80" t="s">
        <v>282</v>
      </c>
      <c r="Q8" s="79" t="s">
        <v>283</v>
      </c>
      <c r="R8" s="80" t="s">
        <v>282</v>
      </c>
      <c r="S8" s="79" t="s">
        <v>283</v>
      </c>
      <c r="T8" s="80" t="s">
        <v>282</v>
      </c>
      <c r="U8" s="79" t="s">
        <v>283</v>
      </c>
      <c r="V8" s="80" t="s">
        <v>282</v>
      </c>
      <c r="W8" s="79" t="s">
        <v>283</v>
      </c>
      <c r="X8" s="80" t="s">
        <v>282</v>
      </c>
      <c r="Y8" s="79" t="s">
        <v>283</v>
      </c>
      <c r="Z8" s="80" t="s">
        <v>282</v>
      </c>
      <c r="AA8" s="79" t="s">
        <v>283</v>
      </c>
      <c r="AB8" s="148" t="s">
        <v>282</v>
      </c>
      <c r="AC8" s="4"/>
    </row>
    <row r="9" spans="1:36" ht="18" customHeight="1">
      <c r="A9" s="184"/>
      <c r="B9" s="183"/>
      <c r="C9" s="70"/>
      <c r="D9" s="70" t="s">
        <v>44</v>
      </c>
      <c r="E9" s="70"/>
      <c r="F9" s="70" t="s">
        <v>44</v>
      </c>
      <c r="G9" s="70"/>
      <c r="H9" s="70" t="s">
        <v>44</v>
      </c>
      <c r="I9" s="70"/>
      <c r="J9" s="70" t="s">
        <v>44</v>
      </c>
      <c r="K9" s="70"/>
      <c r="L9" s="70" t="s">
        <v>44</v>
      </c>
      <c r="M9" s="70"/>
      <c r="N9" s="70" t="s">
        <v>44</v>
      </c>
      <c r="O9" s="70"/>
      <c r="P9" s="70" t="s">
        <v>44</v>
      </c>
      <c r="Q9" s="70"/>
      <c r="R9" s="70" t="s">
        <v>44</v>
      </c>
      <c r="S9" s="70"/>
      <c r="T9" s="70" t="s">
        <v>44</v>
      </c>
      <c r="U9" s="70"/>
      <c r="V9" s="70" t="s">
        <v>44</v>
      </c>
      <c r="W9" s="70"/>
      <c r="X9" s="70" t="s">
        <v>44</v>
      </c>
      <c r="Y9" s="70"/>
      <c r="Z9" s="70" t="s">
        <v>44</v>
      </c>
      <c r="AA9" s="70"/>
      <c r="AB9" s="70" t="s">
        <v>44</v>
      </c>
      <c r="AC9" s="4"/>
      <c r="AD9" s="112"/>
      <c r="AE9" s="112"/>
      <c r="AF9" s="112"/>
      <c r="AG9" s="112"/>
      <c r="AH9" s="112"/>
      <c r="AI9" s="112"/>
      <c r="AJ9" s="112"/>
    </row>
    <row r="10" spans="1:29" ht="18" customHeight="1">
      <c r="A10" s="373" t="s">
        <v>38</v>
      </c>
      <c r="B10" s="374"/>
      <c r="C10" s="236">
        <f>SUM(E10,G10)</f>
        <v>4694</v>
      </c>
      <c r="D10" s="236">
        <f>SUM(F10,H10)</f>
        <v>26216</v>
      </c>
      <c r="E10" s="236">
        <f>SUM(E11,E15,E19,E23,E27)</f>
        <v>12</v>
      </c>
      <c r="F10" s="236">
        <f>SUM(F11,F15,F19,F23,F27)</f>
        <v>121</v>
      </c>
      <c r="G10" s="236">
        <f aca="true" t="shared" si="0" ref="G10:AB10">SUM(G11,G15,G19,G23,G27)</f>
        <v>4682</v>
      </c>
      <c r="H10" s="236">
        <f t="shared" si="0"/>
        <v>26095</v>
      </c>
      <c r="I10" s="236">
        <f t="shared" si="0"/>
        <v>2</v>
      </c>
      <c r="J10" s="236">
        <f t="shared" si="0"/>
        <v>18</v>
      </c>
      <c r="K10" s="236">
        <f t="shared" si="0"/>
        <v>455</v>
      </c>
      <c r="L10" s="236">
        <f t="shared" si="0"/>
        <v>2572</v>
      </c>
      <c r="M10" s="236">
        <f t="shared" si="0"/>
        <v>1849</v>
      </c>
      <c r="N10" s="236">
        <f t="shared" si="0"/>
        <v>11123</v>
      </c>
      <c r="O10" s="236">
        <f t="shared" si="0"/>
        <v>1395</v>
      </c>
      <c r="P10" s="236">
        <f t="shared" si="0"/>
        <v>4468</v>
      </c>
      <c r="Q10" s="236">
        <f t="shared" si="0"/>
        <v>34</v>
      </c>
      <c r="R10" s="236">
        <f t="shared" si="0"/>
        <v>492</v>
      </c>
      <c r="S10" s="236">
        <f t="shared" si="0"/>
        <v>31</v>
      </c>
      <c r="T10" s="236">
        <f t="shared" si="0"/>
        <v>69</v>
      </c>
      <c r="U10" s="236">
        <f t="shared" si="0"/>
        <v>63</v>
      </c>
      <c r="V10" s="236">
        <f t="shared" si="0"/>
        <v>615</v>
      </c>
      <c r="W10" s="236">
        <f t="shared" si="0"/>
        <v>10</v>
      </c>
      <c r="X10" s="236">
        <f t="shared" si="0"/>
        <v>96</v>
      </c>
      <c r="Y10" s="236">
        <f t="shared" si="0"/>
        <v>805</v>
      </c>
      <c r="Z10" s="236">
        <f t="shared" si="0"/>
        <v>6008</v>
      </c>
      <c r="AA10" s="236">
        <f t="shared" si="0"/>
        <v>38</v>
      </c>
      <c r="AB10" s="236">
        <f t="shared" si="0"/>
        <v>634</v>
      </c>
      <c r="AC10" s="12"/>
    </row>
    <row r="11" spans="1:29" ht="18" customHeight="1">
      <c r="A11" s="371" t="s">
        <v>69</v>
      </c>
      <c r="B11" s="372"/>
      <c r="C11" s="70">
        <f>SUM(C12:C13)</f>
        <v>1018</v>
      </c>
      <c r="D11" s="70">
        <f>SUM(D12:D13)</f>
        <v>7003</v>
      </c>
      <c r="E11" s="67">
        <f>SUM(E12:E13)</f>
        <v>2</v>
      </c>
      <c r="F11" s="67">
        <f aca="true" t="shared" si="1" ref="F11:AB11">SUM(F12:F13)</f>
        <v>26</v>
      </c>
      <c r="G11" s="67">
        <f t="shared" si="1"/>
        <v>1016</v>
      </c>
      <c r="H11" s="67">
        <f t="shared" si="1"/>
        <v>6977</v>
      </c>
      <c r="I11" s="67" t="s">
        <v>332</v>
      </c>
      <c r="J11" s="67" t="s">
        <v>332</v>
      </c>
      <c r="K11" s="67">
        <f t="shared" si="1"/>
        <v>124</v>
      </c>
      <c r="L11" s="67">
        <f t="shared" si="1"/>
        <v>1043</v>
      </c>
      <c r="M11" s="67">
        <f t="shared" si="1"/>
        <v>194</v>
      </c>
      <c r="N11" s="67">
        <f t="shared" si="1"/>
        <v>2212</v>
      </c>
      <c r="O11" s="67">
        <f t="shared" si="1"/>
        <v>407</v>
      </c>
      <c r="P11" s="67">
        <f t="shared" si="1"/>
        <v>1531</v>
      </c>
      <c r="Q11" s="67">
        <f t="shared" si="1"/>
        <v>5</v>
      </c>
      <c r="R11" s="67">
        <f t="shared" si="1"/>
        <v>133</v>
      </c>
      <c r="S11" s="67">
        <f t="shared" si="1"/>
        <v>3</v>
      </c>
      <c r="T11" s="67">
        <f t="shared" si="1"/>
        <v>10</v>
      </c>
      <c r="U11" s="67">
        <f t="shared" si="1"/>
        <v>18</v>
      </c>
      <c r="V11" s="67">
        <f t="shared" si="1"/>
        <v>167</v>
      </c>
      <c r="W11" s="67">
        <f t="shared" si="1"/>
        <v>3</v>
      </c>
      <c r="X11" s="67">
        <f t="shared" si="1"/>
        <v>52</v>
      </c>
      <c r="Y11" s="67">
        <f t="shared" si="1"/>
        <v>250</v>
      </c>
      <c r="Z11" s="67">
        <f t="shared" si="1"/>
        <v>1593</v>
      </c>
      <c r="AA11" s="67">
        <f t="shared" si="1"/>
        <v>12</v>
      </c>
      <c r="AB11" s="67">
        <f t="shared" si="1"/>
        <v>236</v>
      </c>
      <c r="AC11" s="126"/>
    </row>
    <row r="12" spans="1:29" ht="18" customHeight="1">
      <c r="A12" s="12"/>
      <c r="B12" s="32" t="s">
        <v>88</v>
      </c>
      <c r="C12" s="70">
        <f>SUM(E12,G12)</f>
        <v>954</v>
      </c>
      <c r="D12" s="70">
        <f>SUM(F12,H12)</f>
        <v>5918</v>
      </c>
      <c r="E12" s="70">
        <v>1</v>
      </c>
      <c r="F12" s="70">
        <v>25</v>
      </c>
      <c r="G12" s="70">
        <f>SUM(I12,K12,M12,O12,Q12,S12,U12,W12,Y12,AA12)</f>
        <v>953</v>
      </c>
      <c r="H12" s="70">
        <f>SUM(J12,L12,N12,P12,R12,T12,V12,X12,Z12,AB12)</f>
        <v>5893</v>
      </c>
      <c r="I12" s="70" t="s">
        <v>332</v>
      </c>
      <c r="J12" s="70" t="s">
        <v>332</v>
      </c>
      <c r="K12" s="70">
        <v>124</v>
      </c>
      <c r="L12" s="70">
        <v>1043</v>
      </c>
      <c r="M12" s="70">
        <v>194</v>
      </c>
      <c r="N12" s="70">
        <v>2212</v>
      </c>
      <c r="O12" s="70">
        <v>407</v>
      </c>
      <c r="P12" s="70">
        <v>1531</v>
      </c>
      <c r="Q12" s="70">
        <v>5</v>
      </c>
      <c r="R12" s="70">
        <v>133</v>
      </c>
      <c r="S12" s="70">
        <v>3</v>
      </c>
      <c r="T12" s="70">
        <v>10</v>
      </c>
      <c r="U12" s="70">
        <v>10</v>
      </c>
      <c r="V12" s="70">
        <v>80</v>
      </c>
      <c r="W12" s="70">
        <v>2</v>
      </c>
      <c r="X12" s="70">
        <v>41</v>
      </c>
      <c r="Y12" s="70">
        <v>208</v>
      </c>
      <c r="Z12" s="70">
        <v>843</v>
      </c>
      <c r="AA12" s="70" t="s">
        <v>332</v>
      </c>
      <c r="AB12" s="70" t="s">
        <v>332</v>
      </c>
      <c r="AC12" s="126"/>
    </row>
    <row r="13" spans="1:29" ht="18" customHeight="1">
      <c r="A13" s="12"/>
      <c r="B13" s="109" t="s">
        <v>296</v>
      </c>
      <c r="C13" s="70">
        <f>SUM(E13,G13)</f>
        <v>64</v>
      </c>
      <c r="D13" s="70">
        <f>SUM(F13,H13)</f>
        <v>1085</v>
      </c>
      <c r="E13" s="70">
        <v>1</v>
      </c>
      <c r="F13" s="70">
        <v>1</v>
      </c>
      <c r="G13" s="70">
        <f>SUM(I13,K13,M13,O13,Q13,S13,U13,W13,Y13,AA13)</f>
        <v>63</v>
      </c>
      <c r="H13" s="70">
        <f>SUM(J13,L13,N13,P13,R13,T13,V13,X13,Z13,AB13)</f>
        <v>1084</v>
      </c>
      <c r="I13" s="70" t="s">
        <v>332</v>
      </c>
      <c r="J13" s="70" t="s">
        <v>332</v>
      </c>
      <c r="K13" s="70" t="s">
        <v>332</v>
      </c>
      <c r="L13" s="70" t="s">
        <v>332</v>
      </c>
      <c r="M13" s="70" t="s">
        <v>332</v>
      </c>
      <c r="N13" s="70" t="s">
        <v>332</v>
      </c>
      <c r="O13" s="70" t="s">
        <v>332</v>
      </c>
      <c r="P13" s="70" t="s">
        <v>332</v>
      </c>
      <c r="Q13" s="70" t="s">
        <v>332</v>
      </c>
      <c r="R13" s="70" t="s">
        <v>332</v>
      </c>
      <c r="S13" s="70" t="s">
        <v>332</v>
      </c>
      <c r="T13" s="70" t="s">
        <v>332</v>
      </c>
      <c r="U13" s="70">
        <v>8</v>
      </c>
      <c r="V13" s="70">
        <v>87</v>
      </c>
      <c r="W13" s="70">
        <v>1</v>
      </c>
      <c r="X13" s="70">
        <v>11</v>
      </c>
      <c r="Y13" s="70">
        <v>42</v>
      </c>
      <c r="Z13" s="70">
        <v>750</v>
      </c>
      <c r="AA13" s="70">
        <v>12</v>
      </c>
      <c r="AB13" s="70">
        <v>236</v>
      </c>
      <c r="AC13" s="126"/>
    </row>
    <row r="14" spans="1:29" ht="18" customHeight="1">
      <c r="A14" s="12"/>
      <c r="B14" s="32"/>
      <c r="C14" s="70"/>
      <c r="D14" s="70"/>
      <c r="E14" s="215"/>
      <c r="F14" s="70"/>
      <c r="G14" s="70"/>
      <c r="H14" s="70"/>
      <c r="I14" s="70"/>
      <c r="J14" s="70"/>
      <c r="K14" s="70"/>
      <c r="L14" s="70"/>
      <c r="M14" s="70"/>
      <c r="N14" s="70"/>
      <c r="O14" s="70"/>
      <c r="P14" s="70"/>
      <c r="Q14" s="70"/>
      <c r="R14" s="70"/>
      <c r="S14" s="70"/>
      <c r="T14" s="70"/>
      <c r="U14" s="70"/>
      <c r="V14" s="70"/>
      <c r="W14" s="70"/>
      <c r="X14" s="70"/>
      <c r="Y14" s="70"/>
      <c r="Z14" s="70"/>
      <c r="AA14" s="70"/>
      <c r="AB14" s="70"/>
      <c r="AC14" s="126"/>
    </row>
    <row r="15" spans="1:29" ht="18" customHeight="1">
      <c r="A15" s="371" t="s">
        <v>70</v>
      </c>
      <c r="B15" s="372"/>
      <c r="C15" s="70">
        <f>SUM(C16:C17)</f>
        <v>982</v>
      </c>
      <c r="D15" s="70">
        <f>SUM(D16:D17)</f>
        <v>4821</v>
      </c>
      <c r="E15" s="67">
        <f>SUM(E16:E17)</f>
        <v>3</v>
      </c>
      <c r="F15" s="67">
        <f aca="true" t="shared" si="2" ref="F15:AB15">SUM(F16:F17)</f>
        <v>36</v>
      </c>
      <c r="G15" s="67">
        <f t="shared" si="2"/>
        <v>979</v>
      </c>
      <c r="H15" s="67">
        <f t="shared" si="2"/>
        <v>4785</v>
      </c>
      <c r="I15" s="67" t="s">
        <v>332</v>
      </c>
      <c r="J15" s="67" t="s">
        <v>332</v>
      </c>
      <c r="K15" s="67">
        <f t="shared" si="2"/>
        <v>87</v>
      </c>
      <c r="L15" s="67">
        <f t="shared" si="2"/>
        <v>397</v>
      </c>
      <c r="M15" s="67">
        <f t="shared" si="2"/>
        <v>496</v>
      </c>
      <c r="N15" s="67">
        <f t="shared" si="2"/>
        <v>2488</v>
      </c>
      <c r="O15" s="67">
        <f t="shared" si="2"/>
        <v>225</v>
      </c>
      <c r="P15" s="67">
        <f t="shared" si="2"/>
        <v>687</v>
      </c>
      <c r="Q15" s="67">
        <f t="shared" si="2"/>
        <v>6</v>
      </c>
      <c r="R15" s="67">
        <f t="shared" si="2"/>
        <v>79</v>
      </c>
      <c r="S15" s="67">
        <f t="shared" si="2"/>
        <v>4</v>
      </c>
      <c r="T15" s="67">
        <f t="shared" si="2"/>
        <v>8</v>
      </c>
      <c r="U15" s="67">
        <f t="shared" si="2"/>
        <v>16</v>
      </c>
      <c r="V15" s="67">
        <f t="shared" si="2"/>
        <v>125</v>
      </c>
      <c r="W15" s="67">
        <f t="shared" si="2"/>
        <v>1</v>
      </c>
      <c r="X15" s="67">
        <f t="shared" si="2"/>
        <v>5</v>
      </c>
      <c r="Y15" s="67">
        <f t="shared" si="2"/>
        <v>138</v>
      </c>
      <c r="Z15" s="67">
        <f t="shared" si="2"/>
        <v>906</v>
      </c>
      <c r="AA15" s="67">
        <f t="shared" si="2"/>
        <v>6</v>
      </c>
      <c r="AB15" s="67">
        <f t="shared" si="2"/>
        <v>90</v>
      </c>
      <c r="AC15" s="126"/>
    </row>
    <row r="16" spans="1:29" ht="18" customHeight="1">
      <c r="A16" s="12"/>
      <c r="B16" s="32" t="s">
        <v>88</v>
      </c>
      <c r="C16" s="70">
        <f>SUM(E16,G16)</f>
        <v>955</v>
      </c>
      <c r="D16" s="70">
        <f>SUM(F16,H16)</f>
        <v>4328</v>
      </c>
      <c r="E16" s="70">
        <v>3</v>
      </c>
      <c r="F16" s="70">
        <v>36</v>
      </c>
      <c r="G16" s="70">
        <f>SUM(I16,K16,M16,O16,Q16,S16,U16,W16,Y16,AA16)</f>
        <v>952</v>
      </c>
      <c r="H16" s="70">
        <f>SUM(J16,L16,N16,P16,R16,T16,V16,X16,Z16,AB16)</f>
        <v>4292</v>
      </c>
      <c r="I16" s="70" t="s">
        <v>332</v>
      </c>
      <c r="J16" s="70" t="s">
        <v>332</v>
      </c>
      <c r="K16" s="70">
        <v>87</v>
      </c>
      <c r="L16" s="70">
        <v>397</v>
      </c>
      <c r="M16" s="70">
        <v>496</v>
      </c>
      <c r="N16" s="70">
        <v>2488</v>
      </c>
      <c r="O16" s="70">
        <v>224</v>
      </c>
      <c r="P16" s="70">
        <v>680</v>
      </c>
      <c r="Q16" s="70">
        <v>6</v>
      </c>
      <c r="R16" s="70">
        <v>79</v>
      </c>
      <c r="S16" s="70">
        <v>4</v>
      </c>
      <c r="T16" s="70">
        <v>8</v>
      </c>
      <c r="U16" s="70">
        <v>12</v>
      </c>
      <c r="V16" s="70">
        <v>89</v>
      </c>
      <c r="W16" s="70" t="s">
        <v>332</v>
      </c>
      <c r="X16" s="70" t="s">
        <v>332</v>
      </c>
      <c r="Y16" s="70">
        <v>123</v>
      </c>
      <c r="Z16" s="70">
        <v>551</v>
      </c>
      <c r="AA16" s="70" t="s">
        <v>332</v>
      </c>
      <c r="AB16" s="70" t="s">
        <v>332</v>
      </c>
      <c r="AC16" s="126"/>
    </row>
    <row r="17" spans="1:29" ht="18" customHeight="1">
      <c r="A17" s="12"/>
      <c r="B17" s="109" t="s">
        <v>296</v>
      </c>
      <c r="C17" s="70">
        <f>SUM(E17,G17)</f>
        <v>27</v>
      </c>
      <c r="D17" s="70">
        <f>SUM(F17,H17)</f>
        <v>493</v>
      </c>
      <c r="E17" s="70" t="s">
        <v>332</v>
      </c>
      <c r="F17" s="70" t="s">
        <v>332</v>
      </c>
      <c r="G17" s="70">
        <f>SUM(I17,K17,M17,O17,Q17,S17,U17,W17,Y17,AA17)</f>
        <v>27</v>
      </c>
      <c r="H17" s="70">
        <f>SUM(J17,L17,N17,P17,R17,T17,V17,X17,Z17,AB17)</f>
        <v>493</v>
      </c>
      <c r="I17" s="70" t="s">
        <v>332</v>
      </c>
      <c r="J17" s="70" t="s">
        <v>332</v>
      </c>
      <c r="K17" s="70" t="s">
        <v>332</v>
      </c>
      <c r="L17" s="70" t="s">
        <v>332</v>
      </c>
      <c r="M17" s="70" t="s">
        <v>332</v>
      </c>
      <c r="N17" s="70" t="s">
        <v>332</v>
      </c>
      <c r="O17" s="70">
        <v>1</v>
      </c>
      <c r="P17" s="70">
        <v>7</v>
      </c>
      <c r="Q17" s="70" t="s">
        <v>332</v>
      </c>
      <c r="R17" s="70" t="s">
        <v>332</v>
      </c>
      <c r="S17" s="70" t="s">
        <v>332</v>
      </c>
      <c r="T17" s="70" t="s">
        <v>332</v>
      </c>
      <c r="U17" s="70">
        <v>4</v>
      </c>
      <c r="V17" s="70">
        <v>36</v>
      </c>
      <c r="W17" s="70">
        <v>1</v>
      </c>
      <c r="X17" s="70">
        <v>5</v>
      </c>
      <c r="Y17" s="70">
        <v>15</v>
      </c>
      <c r="Z17" s="70">
        <v>355</v>
      </c>
      <c r="AA17" s="70">
        <v>6</v>
      </c>
      <c r="AB17" s="70">
        <v>90</v>
      </c>
      <c r="AC17" s="126"/>
    </row>
    <row r="18" spans="1:29" ht="18" customHeight="1">
      <c r="A18" s="12"/>
      <c r="B18" s="32"/>
      <c r="C18" s="70"/>
      <c r="D18" s="243"/>
      <c r="E18" s="70"/>
      <c r="F18" s="70"/>
      <c r="G18" s="70"/>
      <c r="H18" s="70"/>
      <c r="I18" s="70"/>
      <c r="J18" s="70"/>
      <c r="K18" s="70"/>
      <c r="L18" s="70"/>
      <c r="M18" s="70"/>
      <c r="N18" s="70"/>
      <c r="O18" s="70"/>
      <c r="P18" s="70"/>
      <c r="Q18" s="70"/>
      <c r="R18" s="70"/>
      <c r="S18" s="70"/>
      <c r="T18" s="70"/>
      <c r="U18" s="70"/>
      <c r="V18" s="70"/>
      <c r="W18" s="70"/>
      <c r="X18" s="70"/>
      <c r="Y18" s="70"/>
      <c r="Z18" s="70"/>
      <c r="AA18" s="70"/>
      <c r="AB18" s="70"/>
      <c r="AC18" s="126"/>
    </row>
    <row r="19" spans="1:29" ht="18" customHeight="1">
      <c r="A19" s="371" t="s">
        <v>71</v>
      </c>
      <c r="B19" s="372"/>
      <c r="C19" s="70">
        <f>SUM(C20:C21)</f>
        <v>978</v>
      </c>
      <c r="D19" s="70">
        <f>SUM(D20:D21)</f>
        <v>4377</v>
      </c>
      <c r="E19" s="67">
        <f>SUM(E20:E21)</f>
        <v>5</v>
      </c>
      <c r="F19" s="67">
        <f aca="true" t="shared" si="3" ref="F19:AB19">SUM(F20:F21)</f>
        <v>53</v>
      </c>
      <c r="G19" s="67">
        <f t="shared" si="3"/>
        <v>973</v>
      </c>
      <c r="H19" s="67">
        <f t="shared" si="3"/>
        <v>4324</v>
      </c>
      <c r="I19" s="67" t="s">
        <v>332</v>
      </c>
      <c r="J19" s="67" t="s">
        <v>332</v>
      </c>
      <c r="K19" s="67">
        <f t="shared" si="3"/>
        <v>70</v>
      </c>
      <c r="L19" s="67">
        <f t="shared" si="3"/>
        <v>391</v>
      </c>
      <c r="M19" s="67">
        <f t="shared" si="3"/>
        <v>578</v>
      </c>
      <c r="N19" s="67">
        <f t="shared" si="3"/>
        <v>2737</v>
      </c>
      <c r="O19" s="67">
        <f t="shared" si="3"/>
        <v>212</v>
      </c>
      <c r="P19" s="67">
        <f t="shared" si="3"/>
        <v>554</v>
      </c>
      <c r="Q19" s="67">
        <f t="shared" si="3"/>
        <v>3</v>
      </c>
      <c r="R19" s="67">
        <f t="shared" si="3"/>
        <v>35</v>
      </c>
      <c r="S19" s="67">
        <f t="shared" si="3"/>
        <v>1</v>
      </c>
      <c r="T19" s="67">
        <f t="shared" si="3"/>
        <v>2</v>
      </c>
      <c r="U19" s="67">
        <f t="shared" si="3"/>
        <v>11</v>
      </c>
      <c r="V19" s="67">
        <f t="shared" si="3"/>
        <v>116</v>
      </c>
      <c r="W19" s="67">
        <f t="shared" si="3"/>
        <v>1</v>
      </c>
      <c r="X19" s="67">
        <f t="shared" si="3"/>
        <v>5</v>
      </c>
      <c r="Y19" s="67">
        <f t="shared" si="3"/>
        <v>92</v>
      </c>
      <c r="Z19" s="67">
        <f t="shared" si="3"/>
        <v>424</v>
      </c>
      <c r="AA19" s="67">
        <f t="shared" si="3"/>
        <v>5</v>
      </c>
      <c r="AB19" s="67">
        <f t="shared" si="3"/>
        <v>60</v>
      </c>
      <c r="AC19" s="126"/>
    </row>
    <row r="20" spans="1:29" ht="18" customHeight="1">
      <c r="A20" s="12"/>
      <c r="B20" s="32" t="s">
        <v>88</v>
      </c>
      <c r="C20" s="70">
        <f>SUM(E20,G20)</f>
        <v>956</v>
      </c>
      <c r="D20" s="70">
        <f>SUM(F20,H20)</f>
        <v>4140</v>
      </c>
      <c r="E20" s="93">
        <v>5</v>
      </c>
      <c r="F20" s="70">
        <v>53</v>
      </c>
      <c r="G20" s="70">
        <f>SUM(I20,K20,M20,O20,Q20,S20,U20,W20,Y20,AA20)</f>
        <v>951</v>
      </c>
      <c r="H20" s="70">
        <f>SUM(J20,L20,N20,P20,R20,T20,V20,X20,Z20,AB20)</f>
        <v>4087</v>
      </c>
      <c r="I20" s="70" t="s">
        <v>332</v>
      </c>
      <c r="J20" s="70" t="s">
        <v>332</v>
      </c>
      <c r="K20" s="70">
        <v>70</v>
      </c>
      <c r="L20" s="70">
        <v>391</v>
      </c>
      <c r="M20" s="70">
        <v>578</v>
      </c>
      <c r="N20" s="70">
        <v>2737</v>
      </c>
      <c r="O20" s="70">
        <v>212</v>
      </c>
      <c r="P20" s="70">
        <v>554</v>
      </c>
      <c r="Q20" s="70">
        <v>3</v>
      </c>
      <c r="R20" s="70">
        <v>35</v>
      </c>
      <c r="S20" s="70">
        <v>1</v>
      </c>
      <c r="T20" s="70">
        <v>2</v>
      </c>
      <c r="U20" s="70">
        <v>9</v>
      </c>
      <c r="V20" s="70">
        <v>109</v>
      </c>
      <c r="W20" s="70" t="s">
        <v>332</v>
      </c>
      <c r="X20" s="70" t="s">
        <v>332</v>
      </c>
      <c r="Y20" s="70">
        <v>78</v>
      </c>
      <c r="Z20" s="70">
        <v>259</v>
      </c>
      <c r="AA20" s="70" t="s">
        <v>332</v>
      </c>
      <c r="AB20" s="70" t="s">
        <v>332</v>
      </c>
      <c r="AC20" s="126"/>
    </row>
    <row r="21" spans="1:29" ht="18" customHeight="1">
      <c r="A21" s="12"/>
      <c r="B21" s="109" t="s">
        <v>296</v>
      </c>
      <c r="C21" s="70">
        <f>SUM(E21,G21)</f>
        <v>22</v>
      </c>
      <c r="D21" s="70">
        <f>SUM(F21,H21)</f>
        <v>237</v>
      </c>
      <c r="E21" s="67" t="s">
        <v>332</v>
      </c>
      <c r="F21" s="70" t="s">
        <v>332</v>
      </c>
      <c r="G21" s="70">
        <f>SUM(I21,K21,M21,O21,Q21,S21,U21,W21,Y21,AA21)</f>
        <v>22</v>
      </c>
      <c r="H21" s="70">
        <f>SUM(J21,L21,N21,P21,R21,T21,V21,X21,Z21,AB21)</f>
        <v>237</v>
      </c>
      <c r="I21" s="70" t="s">
        <v>332</v>
      </c>
      <c r="J21" s="70" t="s">
        <v>332</v>
      </c>
      <c r="K21" s="70" t="s">
        <v>332</v>
      </c>
      <c r="L21" s="70" t="s">
        <v>332</v>
      </c>
      <c r="M21" s="70" t="s">
        <v>332</v>
      </c>
      <c r="N21" s="70" t="s">
        <v>332</v>
      </c>
      <c r="O21" s="70" t="s">
        <v>332</v>
      </c>
      <c r="P21" s="70" t="s">
        <v>332</v>
      </c>
      <c r="Q21" s="70" t="s">
        <v>332</v>
      </c>
      <c r="R21" s="70" t="s">
        <v>332</v>
      </c>
      <c r="S21" s="70" t="s">
        <v>332</v>
      </c>
      <c r="T21" s="70" t="s">
        <v>332</v>
      </c>
      <c r="U21" s="70">
        <v>2</v>
      </c>
      <c r="V21" s="70">
        <v>7</v>
      </c>
      <c r="W21" s="70">
        <v>1</v>
      </c>
      <c r="X21" s="70">
        <v>5</v>
      </c>
      <c r="Y21" s="70">
        <v>14</v>
      </c>
      <c r="Z21" s="70">
        <v>165</v>
      </c>
      <c r="AA21" s="70">
        <v>5</v>
      </c>
      <c r="AB21" s="70">
        <v>60</v>
      </c>
      <c r="AC21" s="126"/>
    </row>
    <row r="22" spans="1:29" ht="18" customHeight="1">
      <c r="A22" s="12"/>
      <c r="B22" s="109"/>
      <c r="C22" s="70"/>
      <c r="D22" s="70"/>
      <c r="E22" s="215"/>
      <c r="F22" s="70"/>
      <c r="G22" s="70"/>
      <c r="H22" s="70"/>
      <c r="I22" s="70"/>
      <c r="J22" s="70"/>
      <c r="K22" s="70"/>
      <c r="L22" s="70"/>
      <c r="M22" s="70"/>
      <c r="N22" s="70"/>
      <c r="O22" s="70"/>
      <c r="P22" s="70"/>
      <c r="Q22" s="70"/>
      <c r="R22" s="70"/>
      <c r="S22" s="70"/>
      <c r="T22" s="70"/>
      <c r="U22" s="70"/>
      <c r="V22" s="70"/>
      <c r="W22" s="70"/>
      <c r="X22" s="70"/>
      <c r="Y22" s="70"/>
      <c r="Z22" s="70"/>
      <c r="AA22" s="70"/>
      <c r="AB22" s="70"/>
      <c r="AC22" s="126"/>
    </row>
    <row r="23" spans="1:29" ht="18" customHeight="1">
      <c r="A23" s="371" t="s">
        <v>72</v>
      </c>
      <c r="B23" s="372"/>
      <c r="C23" s="70">
        <f>SUM(C24:C25)</f>
        <v>683</v>
      </c>
      <c r="D23" s="70">
        <f>SUM(D24:D25)</f>
        <v>4378</v>
      </c>
      <c r="E23" s="67">
        <f>SUM(E24:E25)</f>
        <v>1</v>
      </c>
      <c r="F23" s="67">
        <f aca="true" t="shared" si="4" ref="F23:AB23">SUM(F24:F25)</f>
        <v>4</v>
      </c>
      <c r="G23" s="67">
        <f t="shared" si="4"/>
        <v>682</v>
      </c>
      <c r="H23" s="67">
        <f t="shared" si="4"/>
        <v>4374</v>
      </c>
      <c r="I23" s="67">
        <f t="shared" si="4"/>
        <v>1</v>
      </c>
      <c r="J23" s="67">
        <f t="shared" si="4"/>
        <v>12</v>
      </c>
      <c r="K23" s="67">
        <f t="shared" si="4"/>
        <v>43</v>
      </c>
      <c r="L23" s="67">
        <f t="shared" si="4"/>
        <v>235</v>
      </c>
      <c r="M23" s="67">
        <f t="shared" si="4"/>
        <v>313</v>
      </c>
      <c r="N23" s="67">
        <f t="shared" si="4"/>
        <v>2612</v>
      </c>
      <c r="O23" s="67">
        <f t="shared" si="4"/>
        <v>186</v>
      </c>
      <c r="P23" s="67">
        <f t="shared" si="4"/>
        <v>576</v>
      </c>
      <c r="Q23" s="67">
        <f t="shared" si="4"/>
        <v>10</v>
      </c>
      <c r="R23" s="67">
        <f t="shared" si="4"/>
        <v>116</v>
      </c>
      <c r="S23" s="67">
        <f t="shared" si="4"/>
        <v>4</v>
      </c>
      <c r="T23" s="67">
        <f t="shared" si="4"/>
        <v>7</v>
      </c>
      <c r="U23" s="67">
        <f t="shared" si="4"/>
        <v>4</v>
      </c>
      <c r="V23" s="67">
        <f t="shared" si="4"/>
        <v>89</v>
      </c>
      <c r="W23" s="67">
        <f t="shared" si="4"/>
        <v>2</v>
      </c>
      <c r="X23" s="67">
        <f t="shared" si="4"/>
        <v>9</v>
      </c>
      <c r="Y23" s="67">
        <f t="shared" si="4"/>
        <v>112</v>
      </c>
      <c r="Z23" s="67">
        <f t="shared" si="4"/>
        <v>603</v>
      </c>
      <c r="AA23" s="67">
        <f t="shared" si="4"/>
        <v>7</v>
      </c>
      <c r="AB23" s="67">
        <f t="shared" si="4"/>
        <v>115</v>
      </c>
      <c r="AC23" s="126"/>
    </row>
    <row r="24" spans="1:29" ht="18" customHeight="1">
      <c r="A24" s="12"/>
      <c r="B24" s="32" t="s">
        <v>88</v>
      </c>
      <c r="C24" s="70">
        <f>SUM(E24,G24)</f>
        <v>651</v>
      </c>
      <c r="D24" s="70">
        <f>SUM(F24,H24)</f>
        <v>3921</v>
      </c>
      <c r="E24" s="70">
        <v>1</v>
      </c>
      <c r="F24" s="70">
        <v>4</v>
      </c>
      <c r="G24" s="70">
        <f>SUM(I24,K24,M24,O24,Q24,S24,U24,W24,Y24,AA24)</f>
        <v>650</v>
      </c>
      <c r="H24" s="70">
        <f>SUM(J24,L24,N24,P24,R24,T24,V24,X24,Z24,AB24)</f>
        <v>3917</v>
      </c>
      <c r="I24" s="70">
        <v>1</v>
      </c>
      <c r="J24" s="70">
        <v>12</v>
      </c>
      <c r="K24" s="70">
        <v>43</v>
      </c>
      <c r="L24" s="70">
        <v>235</v>
      </c>
      <c r="M24" s="70">
        <v>313</v>
      </c>
      <c r="N24" s="70">
        <v>2612</v>
      </c>
      <c r="O24" s="70">
        <v>185</v>
      </c>
      <c r="P24" s="70">
        <v>568</v>
      </c>
      <c r="Q24" s="70">
        <v>10</v>
      </c>
      <c r="R24" s="70">
        <v>116</v>
      </c>
      <c r="S24" s="70">
        <v>4</v>
      </c>
      <c r="T24" s="70">
        <v>7</v>
      </c>
      <c r="U24" s="70">
        <v>2</v>
      </c>
      <c r="V24" s="70">
        <v>17</v>
      </c>
      <c r="W24" s="70" t="s">
        <v>332</v>
      </c>
      <c r="X24" s="70" t="s">
        <v>332</v>
      </c>
      <c r="Y24" s="70">
        <v>92</v>
      </c>
      <c r="Z24" s="70">
        <v>350</v>
      </c>
      <c r="AA24" s="70" t="s">
        <v>332</v>
      </c>
      <c r="AB24" s="70" t="s">
        <v>332</v>
      </c>
      <c r="AC24" s="126"/>
    </row>
    <row r="25" spans="1:29" ht="18" customHeight="1">
      <c r="A25" s="12"/>
      <c r="B25" s="109" t="s">
        <v>296</v>
      </c>
      <c r="C25" s="70">
        <f>SUM(E25,G25)</f>
        <v>32</v>
      </c>
      <c r="D25" s="70">
        <f>SUM(F25,H25)</f>
        <v>457</v>
      </c>
      <c r="E25" s="70" t="s">
        <v>332</v>
      </c>
      <c r="F25" s="70" t="s">
        <v>332</v>
      </c>
      <c r="G25" s="70">
        <f>SUM(I25,K25,M25,O25,Q25,S25,U25,W25,Y25,AA25)</f>
        <v>32</v>
      </c>
      <c r="H25" s="70">
        <f>SUM(J25,L25,N25,P25,R25,T25,V25,X25,Z25,AB25)</f>
        <v>457</v>
      </c>
      <c r="I25" s="70" t="s">
        <v>332</v>
      </c>
      <c r="J25" s="70" t="s">
        <v>332</v>
      </c>
      <c r="K25" s="70" t="s">
        <v>332</v>
      </c>
      <c r="L25" s="70" t="s">
        <v>332</v>
      </c>
      <c r="M25" s="70" t="s">
        <v>332</v>
      </c>
      <c r="N25" s="70" t="s">
        <v>332</v>
      </c>
      <c r="O25" s="70">
        <v>1</v>
      </c>
      <c r="P25" s="70">
        <v>8</v>
      </c>
      <c r="Q25" s="70" t="s">
        <v>332</v>
      </c>
      <c r="R25" s="70" t="s">
        <v>332</v>
      </c>
      <c r="S25" s="70" t="s">
        <v>332</v>
      </c>
      <c r="T25" s="70" t="s">
        <v>332</v>
      </c>
      <c r="U25" s="70">
        <v>2</v>
      </c>
      <c r="V25" s="70">
        <v>72</v>
      </c>
      <c r="W25" s="70">
        <v>2</v>
      </c>
      <c r="X25" s="70">
        <v>9</v>
      </c>
      <c r="Y25" s="70">
        <v>20</v>
      </c>
      <c r="Z25" s="70">
        <v>253</v>
      </c>
      <c r="AA25" s="70">
        <v>7</v>
      </c>
      <c r="AB25" s="70">
        <v>115</v>
      </c>
      <c r="AC25" s="126"/>
    </row>
    <row r="26" spans="1:29" ht="18" customHeight="1">
      <c r="A26" s="12"/>
      <c r="B26" s="32"/>
      <c r="C26" s="70"/>
      <c r="D26" s="94"/>
      <c r="E26" s="70"/>
      <c r="F26" s="70"/>
      <c r="G26" s="70"/>
      <c r="H26" s="70"/>
      <c r="I26" s="70"/>
      <c r="J26" s="70"/>
      <c r="K26" s="70"/>
      <c r="L26" s="70"/>
      <c r="M26" s="70"/>
      <c r="N26" s="70"/>
      <c r="O26" s="70"/>
      <c r="P26" s="70"/>
      <c r="Q26" s="70"/>
      <c r="R26" s="70"/>
      <c r="S26" s="70"/>
      <c r="T26" s="70"/>
      <c r="U26" s="70"/>
      <c r="V26" s="70"/>
      <c r="W26" s="70"/>
      <c r="X26" s="70"/>
      <c r="Y26" s="70"/>
      <c r="Z26" s="70"/>
      <c r="AA26" s="70"/>
      <c r="AB26" s="70"/>
      <c r="AC26" s="126"/>
    </row>
    <row r="27" spans="1:29" ht="18" customHeight="1">
      <c r="A27" s="371" t="s">
        <v>73</v>
      </c>
      <c r="B27" s="372"/>
      <c r="C27" s="70">
        <f>SUM(C28:C29)</f>
        <v>1033</v>
      </c>
      <c r="D27" s="70">
        <f>SUM(D28:D29)</f>
        <v>5637</v>
      </c>
      <c r="E27" s="67">
        <f>SUM(E28:E29)</f>
        <v>1</v>
      </c>
      <c r="F27" s="67">
        <f aca="true" t="shared" si="5" ref="F27:AB27">SUM(F28:F29)</f>
        <v>2</v>
      </c>
      <c r="G27" s="67">
        <f t="shared" si="5"/>
        <v>1032</v>
      </c>
      <c r="H27" s="67">
        <f t="shared" si="5"/>
        <v>5635</v>
      </c>
      <c r="I27" s="67">
        <f t="shared" si="5"/>
        <v>1</v>
      </c>
      <c r="J27" s="67">
        <f t="shared" si="5"/>
        <v>6</v>
      </c>
      <c r="K27" s="67">
        <f t="shared" si="5"/>
        <v>131</v>
      </c>
      <c r="L27" s="67">
        <f t="shared" si="5"/>
        <v>506</v>
      </c>
      <c r="M27" s="67">
        <f t="shared" si="5"/>
        <v>268</v>
      </c>
      <c r="N27" s="67">
        <f t="shared" si="5"/>
        <v>1074</v>
      </c>
      <c r="O27" s="67">
        <f t="shared" si="5"/>
        <v>365</v>
      </c>
      <c r="P27" s="67">
        <f t="shared" si="5"/>
        <v>1120</v>
      </c>
      <c r="Q27" s="67">
        <f t="shared" si="5"/>
        <v>10</v>
      </c>
      <c r="R27" s="67">
        <f t="shared" si="5"/>
        <v>129</v>
      </c>
      <c r="S27" s="67">
        <f t="shared" si="5"/>
        <v>19</v>
      </c>
      <c r="T27" s="67">
        <f t="shared" si="5"/>
        <v>42</v>
      </c>
      <c r="U27" s="67">
        <f t="shared" si="5"/>
        <v>14</v>
      </c>
      <c r="V27" s="67">
        <f t="shared" si="5"/>
        <v>118</v>
      </c>
      <c r="W27" s="67">
        <f t="shared" si="5"/>
        <v>3</v>
      </c>
      <c r="X27" s="67">
        <f t="shared" si="5"/>
        <v>25</v>
      </c>
      <c r="Y27" s="67">
        <f t="shared" si="5"/>
        <v>213</v>
      </c>
      <c r="Z27" s="67">
        <f t="shared" si="5"/>
        <v>2482</v>
      </c>
      <c r="AA27" s="67">
        <f t="shared" si="5"/>
        <v>8</v>
      </c>
      <c r="AB27" s="67">
        <f t="shared" si="5"/>
        <v>133</v>
      </c>
      <c r="AC27" s="126"/>
    </row>
    <row r="28" spans="1:29" ht="18" customHeight="1">
      <c r="A28" s="12"/>
      <c r="B28" s="32" t="s">
        <v>88</v>
      </c>
      <c r="C28" s="70">
        <f>SUM(E28,G28)</f>
        <v>979</v>
      </c>
      <c r="D28" s="70">
        <f>SUM(F28,H28)</f>
        <v>5171</v>
      </c>
      <c r="E28" s="67">
        <v>1</v>
      </c>
      <c r="F28" s="70">
        <v>2</v>
      </c>
      <c r="G28" s="70">
        <f>SUM(I28,K28,M28,O28,Q28,S28,U28,W28,Y28,AA28)</f>
        <v>978</v>
      </c>
      <c r="H28" s="70">
        <f>SUM(J28,L28,N28,P28,R28,T28,V28,X28,Z28,AB28)</f>
        <v>5169</v>
      </c>
      <c r="I28" s="70">
        <v>1</v>
      </c>
      <c r="J28" s="70">
        <v>6</v>
      </c>
      <c r="K28" s="70">
        <v>131</v>
      </c>
      <c r="L28" s="70">
        <v>506</v>
      </c>
      <c r="M28" s="70">
        <v>268</v>
      </c>
      <c r="N28" s="70">
        <v>1074</v>
      </c>
      <c r="O28" s="70">
        <v>364</v>
      </c>
      <c r="P28" s="70">
        <v>1104</v>
      </c>
      <c r="Q28" s="70">
        <v>10</v>
      </c>
      <c r="R28" s="70">
        <v>129</v>
      </c>
      <c r="S28" s="70">
        <v>19</v>
      </c>
      <c r="T28" s="70">
        <v>42</v>
      </c>
      <c r="U28" s="70">
        <v>12</v>
      </c>
      <c r="V28" s="70">
        <v>110</v>
      </c>
      <c r="W28" s="70">
        <v>1</v>
      </c>
      <c r="X28" s="70">
        <v>11</v>
      </c>
      <c r="Y28" s="70">
        <v>172</v>
      </c>
      <c r="Z28" s="70">
        <v>2187</v>
      </c>
      <c r="AA28" s="70" t="s">
        <v>332</v>
      </c>
      <c r="AB28" s="70" t="s">
        <v>332</v>
      </c>
      <c r="AC28" s="126"/>
    </row>
    <row r="29" spans="1:29" ht="18" customHeight="1">
      <c r="A29" s="12"/>
      <c r="B29" s="109" t="s">
        <v>296</v>
      </c>
      <c r="C29" s="70">
        <f>SUM(E29,G29)</f>
        <v>54</v>
      </c>
      <c r="D29" s="70">
        <f>SUM(F29,H29)</f>
        <v>466</v>
      </c>
      <c r="E29" s="70" t="s">
        <v>332</v>
      </c>
      <c r="F29" s="70" t="s">
        <v>332</v>
      </c>
      <c r="G29" s="70">
        <f>SUM(I29,K29,M29,O29,Q29,S29,U29,W29,Y29,AA29)</f>
        <v>54</v>
      </c>
      <c r="H29" s="70">
        <f>SUM(J29,L29,N29,P29,R29,T29,V29,X29,Z29,AB29)</f>
        <v>466</v>
      </c>
      <c r="I29" s="70" t="s">
        <v>332</v>
      </c>
      <c r="J29" s="70" t="s">
        <v>332</v>
      </c>
      <c r="K29" s="70" t="s">
        <v>332</v>
      </c>
      <c r="L29" s="70" t="s">
        <v>332</v>
      </c>
      <c r="M29" s="70" t="s">
        <v>332</v>
      </c>
      <c r="N29" s="70" t="s">
        <v>332</v>
      </c>
      <c r="O29" s="70">
        <v>1</v>
      </c>
      <c r="P29" s="70">
        <v>16</v>
      </c>
      <c r="Q29" s="70" t="s">
        <v>332</v>
      </c>
      <c r="R29" s="70" t="s">
        <v>332</v>
      </c>
      <c r="S29" s="70" t="s">
        <v>332</v>
      </c>
      <c r="T29" s="70" t="s">
        <v>332</v>
      </c>
      <c r="U29" s="70">
        <v>2</v>
      </c>
      <c r="V29" s="70">
        <v>8</v>
      </c>
      <c r="W29" s="70">
        <v>2</v>
      </c>
      <c r="X29" s="70">
        <v>14</v>
      </c>
      <c r="Y29" s="70">
        <v>41</v>
      </c>
      <c r="Z29" s="70">
        <v>295</v>
      </c>
      <c r="AA29" s="70">
        <v>8</v>
      </c>
      <c r="AB29" s="70">
        <v>133</v>
      </c>
      <c r="AC29" s="126"/>
    </row>
    <row r="30" spans="1:29" ht="18" customHeight="1">
      <c r="A30" s="12"/>
      <c r="B30" s="32"/>
      <c r="C30" s="70"/>
      <c r="D30" s="243"/>
      <c r="E30" s="93"/>
      <c r="F30" s="67"/>
      <c r="G30" s="67"/>
      <c r="H30" s="67"/>
      <c r="I30" s="67"/>
      <c r="J30" s="70"/>
      <c r="K30" s="70"/>
      <c r="L30" s="70"/>
      <c r="M30" s="70"/>
      <c r="N30" s="70"/>
      <c r="O30" s="70"/>
      <c r="P30" s="70"/>
      <c r="Q30" s="70"/>
      <c r="R30" s="70"/>
      <c r="S30" s="70"/>
      <c r="T30" s="70"/>
      <c r="U30" s="70"/>
      <c r="V30" s="70"/>
      <c r="W30" s="70"/>
      <c r="X30" s="70"/>
      <c r="Y30" s="70"/>
      <c r="Z30" s="70"/>
      <c r="AA30" s="70"/>
      <c r="AB30" s="70"/>
      <c r="AC30" s="126"/>
    </row>
    <row r="31" spans="1:29" ht="18" customHeight="1">
      <c r="A31" s="373" t="s">
        <v>39</v>
      </c>
      <c r="B31" s="374"/>
      <c r="C31" s="236">
        <f>SUM(E31,G31)</f>
        <v>3145</v>
      </c>
      <c r="D31" s="236">
        <f>SUM(F31,H31)</f>
        <v>16382</v>
      </c>
      <c r="E31" s="236">
        <f>SUM(E32,E36,E40,E44)</f>
        <v>31</v>
      </c>
      <c r="F31" s="236">
        <f aca="true" t="shared" si="6" ref="F31:AB31">SUM(F32,F36,F40,F44)</f>
        <v>308</v>
      </c>
      <c r="G31" s="236">
        <f t="shared" si="6"/>
        <v>3114</v>
      </c>
      <c r="H31" s="236">
        <f t="shared" si="6"/>
        <v>16074</v>
      </c>
      <c r="I31" s="236">
        <f t="shared" si="6"/>
        <v>5</v>
      </c>
      <c r="J31" s="236">
        <f t="shared" si="6"/>
        <v>28</v>
      </c>
      <c r="K31" s="236">
        <f t="shared" si="6"/>
        <v>450</v>
      </c>
      <c r="L31" s="236">
        <f t="shared" si="6"/>
        <v>2045</v>
      </c>
      <c r="M31" s="236">
        <f t="shared" si="6"/>
        <v>775</v>
      </c>
      <c r="N31" s="236">
        <f t="shared" si="6"/>
        <v>6220</v>
      </c>
      <c r="O31" s="236">
        <f t="shared" si="6"/>
        <v>1054</v>
      </c>
      <c r="P31" s="236">
        <f t="shared" si="6"/>
        <v>3087</v>
      </c>
      <c r="Q31" s="236">
        <f t="shared" si="6"/>
        <v>19</v>
      </c>
      <c r="R31" s="236">
        <f t="shared" si="6"/>
        <v>213</v>
      </c>
      <c r="S31" s="236">
        <f t="shared" si="6"/>
        <v>8</v>
      </c>
      <c r="T31" s="236">
        <f t="shared" si="6"/>
        <v>27</v>
      </c>
      <c r="U31" s="236">
        <f t="shared" si="6"/>
        <v>74</v>
      </c>
      <c r="V31" s="236">
        <f t="shared" si="6"/>
        <v>503</v>
      </c>
      <c r="W31" s="236">
        <f t="shared" si="6"/>
        <v>12</v>
      </c>
      <c r="X31" s="236">
        <f t="shared" si="6"/>
        <v>120</v>
      </c>
      <c r="Y31" s="236">
        <f t="shared" si="6"/>
        <v>672</v>
      </c>
      <c r="Z31" s="236">
        <f t="shared" si="6"/>
        <v>3396</v>
      </c>
      <c r="AA31" s="236">
        <f t="shared" si="6"/>
        <v>45</v>
      </c>
      <c r="AB31" s="236">
        <f t="shared" si="6"/>
        <v>435</v>
      </c>
      <c r="AC31" s="126"/>
    </row>
    <row r="32" spans="1:29" ht="18" customHeight="1">
      <c r="A32" s="371" t="s">
        <v>74</v>
      </c>
      <c r="B32" s="372"/>
      <c r="C32" s="70">
        <f>SUM(C33:C34)</f>
        <v>797</v>
      </c>
      <c r="D32" s="70">
        <f>SUM(D33:D34)</f>
        <v>4027</v>
      </c>
      <c r="E32" s="67">
        <f>SUM(E33:E34)</f>
        <v>14</v>
      </c>
      <c r="F32" s="67">
        <f aca="true" t="shared" si="7" ref="F32:AB32">SUM(F33:F34)</f>
        <v>169</v>
      </c>
      <c r="G32" s="67">
        <f t="shared" si="7"/>
        <v>783</v>
      </c>
      <c r="H32" s="67">
        <f t="shared" si="7"/>
        <v>3858</v>
      </c>
      <c r="I32" s="67" t="s">
        <v>332</v>
      </c>
      <c r="J32" s="67" t="s">
        <v>332</v>
      </c>
      <c r="K32" s="67">
        <f t="shared" si="7"/>
        <v>119</v>
      </c>
      <c r="L32" s="67">
        <f t="shared" si="7"/>
        <v>487</v>
      </c>
      <c r="M32" s="67">
        <f t="shared" si="7"/>
        <v>68</v>
      </c>
      <c r="N32" s="67">
        <f t="shared" si="7"/>
        <v>1090</v>
      </c>
      <c r="O32" s="67">
        <f t="shared" si="7"/>
        <v>312</v>
      </c>
      <c r="P32" s="67">
        <f t="shared" si="7"/>
        <v>901</v>
      </c>
      <c r="Q32" s="67">
        <f t="shared" si="7"/>
        <v>5</v>
      </c>
      <c r="R32" s="67">
        <f t="shared" si="7"/>
        <v>62</v>
      </c>
      <c r="S32" s="67">
        <f t="shared" si="7"/>
        <v>4</v>
      </c>
      <c r="T32" s="67">
        <f t="shared" si="7"/>
        <v>5</v>
      </c>
      <c r="U32" s="67">
        <f t="shared" si="7"/>
        <v>22</v>
      </c>
      <c r="V32" s="67">
        <f t="shared" si="7"/>
        <v>204</v>
      </c>
      <c r="W32" s="67">
        <f t="shared" si="7"/>
        <v>7</v>
      </c>
      <c r="X32" s="67">
        <f t="shared" si="7"/>
        <v>34</v>
      </c>
      <c r="Y32" s="67">
        <f t="shared" si="7"/>
        <v>229</v>
      </c>
      <c r="Z32" s="67">
        <f t="shared" si="7"/>
        <v>943</v>
      </c>
      <c r="AA32" s="67">
        <f t="shared" si="7"/>
        <v>17</v>
      </c>
      <c r="AB32" s="67">
        <f t="shared" si="7"/>
        <v>132</v>
      </c>
      <c r="AC32" s="126"/>
    </row>
    <row r="33" spans="1:29" ht="18" customHeight="1">
      <c r="A33" s="12"/>
      <c r="B33" s="32" t="s">
        <v>88</v>
      </c>
      <c r="C33" s="70">
        <f>SUM(E33,G33)</f>
        <v>738</v>
      </c>
      <c r="D33" s="70">
        <f>SUM(F33,H33)</f>
        <v>3418</v>
      </c>
      <c r="E33" s="93">
        <v>14</v>
      </c>
      <c r="F33" s="67">
        <v>169</v>
      </c>
      <c r="G33" s="67">
        <f>SUM(I33,K33,M33,O33,Q33,S33,U33,W33,Y33,AA33)</f>
        <v>724</v>
      </c>
      <c r="H33" s="67">
        <f>SUM(J33,L33,N33,P33,R33,T33,V33,X33,Z33,AB33)</f>
        <v>3249</v>
      </c>
      <c r="I33" s="67" t="s">
        <v>332</v>
      </c>
      <c r="J33" s="70" t="s">
        <v>332</v>
      </c>
      <c r="K33" s="70">
        <v>119</v>
      </c>
      <c r="L33" s="70">
        <v>487</v>
      </c>
      <c r="M33" s="70">
        <v>68</v>
      </c>
      <c r="N33" s="70">
        <v>1090</v>
      </c>
      <c r="O33" s="70">
        <v>311</v>
      </c>
      <c r="P33" s="70">
        <v>889</v>
      </c>
      <c r="Q33" s="70">
        <v>5</v>
      </c>
      <c r="R33" s="70">
        <v>62</v>
      </c>
      <c r="S33" s="70">
        <v>4</v>
      </c>
      <c r="T33" s="70">
        <v>5</v>
      </c>
      <c r="U33" s="70">
        <v>14</v>
      </c>
      <c r="V33" s="70">
        <v>135</v>
      </c>
      <c r="W33" s="70">
        <v>6</v>
      </c>
      <c r="X33" s="70">
        <v>11</v>
      </c>
      <c r="Y33" s="70">
        <v>197</v>
      </c>
      <c r="Z33" s="70">
        <v>570</v>
      </c>
      <c r="AA33" s="70" t="s">
        <v>332</v>
      </c>
      <c r="AB33" s="70" t="s">
        <v>332</v>
      </c>
      <c r="AC33" s="126"/>
    </row>
    <row r="34" spans="1:29" ht="18" customHeight="1">
      <c r="A34" s="12"/>
      <c r="B34" s="109" t="s">
        <v>296</v>
      </c>
      <c r="C34" s="70">
        <f>SUM(E34,G34)</f>
        <v>59</v>
      </c>
      <c r="D34" s="70">
        <f>SUM(F34,H34)</f>
        <v>609</v>
      </c>
      <c r="E34" s="93" t="s">
        <v>332</v>
      </c>
      <c r="F34" s="67" t="s">
        <v>332</v>
      </c>
      <c r="G34" s="67">
        <f>SUM(I34,K34,M34,O34,Q34,S34,U34,W34,Y34,AA34)</f>
        <v>59</v>
      </c>
      <c r="H34" s="67">
        <f>SUM(J34,L34,N34,P34,R34,T34,V34,X34,Z34,AB34)</f>
        <v>609</v>
      </c>
      <c r="I34" s="67" t="s">
        <v>332</v>
      </c>
      <c r="J34" s="70" t="s">
        <v>332</v>
      </c>
      <c r="K34" s="70" t="s">
        <v>332</v>
      </c>
      <c r="L34" s="70" t="s">
        <v>332</v>
      </c>
      <c r="M34" s="70" t="s">
        <v>332</v>
      </c>
      <c r="N34" s="70" t="s">
        <v>332</v>
      </c>
      <c r="O34" s="70">
        <v>1</v>
      </c>
      <c r="P34" s="70">
        <v>12</v>
      </c>
      <c r="Q34" s="70" t="s">
        <v>332</v>
      </c>
      <c r="R34" s="70" t="s">
        <v>332</v>
      </c>
      <c r="S34" s="70" t="s">
        <v>332</v>
      </c>
      <c r="T34" s="70" t="s">
        <v>332</v>
      </c>
      <c r="U34" s="70">
        <v>8</v>
      </c>
      <c r="V34" s="70">
        <v>69</v>
      </c>
      <c r="W34" s="70">
        <v>1</v>
      </c>
      <c r="X34" s="70">
        <v>23</v>
      </c>
      <c r="Y34" s="70">
        <v>32</v>
      </c>
      <c r="Z34" s="70">
        <v>373</v>
      </c>
      <c r="AA34" s="70">
        <v>17</v>
      </c>
      <c r="AB34" s="70">
        <v>132</v>
      </c>
      <c r="AC34" s="126"/>
    </row>
    <row r="35" spans="1:29" ht="18" customHeight="1">
      <c r="A35" s="12"/>
      <c r="B35" s="109"/>
      <c r="C35" s="70"/>
      <c r="D35" s="243"/>
      <c r="E35" s="93"/>
      <c r="F35" s="67"/>
      <c r="G35" s="67"/>
      <c r="H35" s="67"/>
      <c r="I35" s="67"/>
      <c r="J35" s="70"/>
      <c r="K35" s="70"/>
      <c r="L35" s="70"/>
      <c r="M35" s="70"/>
      <c r="N35" s="70"/>
      <c r="O35" s="70"/>
      <c r="P35" s="70"/>
      <c r="Q35" s="70"/>
      <c r="R35" s="70"/>
      <c r="S35" s="70"/>
      <c r="T35" s="70"/>
      <c r="U35" s="70"/>
      <c r="V35" s="70"/>
      <c r="W35" s="70"/>
      <c r="X35" s="70"/>
      <c r="Y35" s="70"/>
      <c r="Z35" s="70"/>
      <c r="AA35" s="70"/>
      <c r="AB35" s="70"/>
      <c r="AC35" s="126"/>
    </row>
    <row r="36" spans="1:29" ht="18" customHeight="1">
      <c r="A36" s="371" t="s">
        <v>75</v>
      </c>
      <c r="B36" s="372"/>
      <c r="C36" s="70">
        <f>SUM(C37:C38)</f>
        <v>435</v>
      </c>
      <c r="D36" s="70">
        <f>SUM(D37:D38)</f>
        <v>2336</v>
      </c>
      <c r="E36" s="67">
        <f>SUM(E37:E38)</f>
        <v>4</v>
      </c>
      <c r="F36" s="67">
        <f aca="true" t="shared" si="8" ref="F36:AB36">SUM(F37:F38)</f>
        <v>51</v>
      </c>
      <c r="G36" s="67">
        <f t="shared" si="8"/>
        <v>431</v>
      </c>
      <c r="H36" s="67">
        <f t="shared" si="8"/>
        <v>2285</v>
      </c>
      <c r="I36" s="67">
        <f t="shared" si="8"/>
        <v>1</v>
      </c>
      <c r="J36" s="67">
        <f t="shared" si="8"/>
        <v>7</v>
      </c>
      <c r="K36" s="67">
        <f t="shared" si="8"/>
        <v>68</v>
      </c>
      <c r="L36" s="67">
        <f t="shared" si="8"/>
        <v>310</v>
      </c>
      <c r="M36" s="67">
        <f t="shared" si="8"/>
        <v>100</v>
      </c>
      <c r="N36" s="67">
        <f t="shared" si="8"/>
        <v>957</v>
      </c>
      <c r="O36" s="67">
        <f t="shared" si="8"/>
        <v>147</v>
      </c>
      <c r="P36" s="67">
        <f t="shared" si="8"/>
        <v>397</v>
      </c>
      <c r="Q36" s="67">
        <f t="shared" si="8"/>
        <v>2</v>
      </c>
      <c r="R36" s="67">
        <f t="shared" si="8"/>
        <v>24</v>
      </c>
      <c r="S36" s="67">
        <f t="shared" si="8"/>
        <v>1</v>
      </c>
      <c r="T36" s="67">
        <f t="shared" si="8"/>
        <v>1</v>
      </c>
      <c r="U36" s="67">
        <f t="shared" si="8"/>
        <v>7</v>
      </c>
      <c r="V36" s="67">
        <f t="shared" si="8"/>
        <v>51</v>
      </c>
      <c r="W36" s="67">
        <f t="shared" si="8"/>
        <v>1</v>
      </c>
      <c r="X36" s="67">
        <f t="shared" si="8"/>
        <v>5</v>
      </c>
      <c r="Y36" s="67">
        <f t="shared" si="8"/>
        <v>95</v>
      </c>
      <c r="Z36" s="67">
        <f t="shared" si="8"/>
        <v>452</v>
      </c>
      <c r="AA36" s="67">
        <f t="shared" si="8"/>
        <v>9</v>
      </c>
      <c r="AB36" s="67">
        <f t="shared" si="8"/>
        <v>81</v>
      </c>
      <c r="AC36" s="126"/>
    </row>
    <row r="37" spans="1:29" ht="18" customHeight="1">
      <c r="A37" s="12"/>
      <c r="B37" s="32" t="s">
        <v>88</v>
      </c>
      <c r="C37" s="70">
        <f>SUM(E37,G37)</f>
        <v>411</v>
      </c>
      <c r="D37" s="70">
        <f>SUM(F37,H37)</f>
        <v>2034</v>
      </c>
      <c r="E37" s="67">
        <v>4</v>
      </c>
      <c r="F37" s="67">
        <v>51</v>
      </c>
      <c r="G37" s="67">
        <f>SUM(I37,K37,M37,O37,Q37,S37,U37,W37,Y37,AA37)</f>
        <v>407</v>
      </c>
      <c r="H37" s="67">
        <f>SUM(J37,L37,N37,P37,R37,T37,V37,X37,Z37,AB37)</f>
        <v>1983</v>
      </c>
      <c r="I37" s="67">
        <v>1</v>
      </c>
      <c r="J37" s="70">
        <v>7</v>
      </c>
      <c r="K37" s="70">
        <v>68</v>
      </c>
      <c r="L37" s="70">
        <v>310</v>
      </c>
      <c r="M37" s="70">
        <v>100</v>
      </c>
      <c r="N37" s="70">
        <v>957</v>
      </c>
      <c r="O37" s="70">
        <v>147</v>
      </c>
      <c r="P37" s="70">
        <v>397</v>
      </c>
      <c r="Q37" s="70">
        <v>2</v>
      </c>
      <c r="R37" s="70">
        <v>24</v>
      </c>
      <c r="S37" s="70">
        <v>1</v>
      </c>
      <c r="T37" s="70">
        <v>1</v>
      </c>
      <c r="U37" s="70">
        <v>6</v>
      </c>
      <c r="V37" s="70">
        <v>32</v>
      </c>
      <c r="W37" s="70" t="s">
        <v>332</v>
      </c>
      <c r="X37" s="70" t="s">
        <v>332</v>
      </c>
      <c r="Y37" s="70">
        <v>82</v>
      </c>
      <c r="Z37" s="70">
        <v>255</v>
      </c>
      <c r="AA37" s="70" t="s">
        <v>332</v>
      </c>
      <c r="AB37" s="70" t="s">
        <v>332</v>
      </c>
      <c r="AC37" s="126"/>
    </row>
    <row r="38" spans="1:29" ht="18" customHeight="1">
      <c r="A38" s="12"/>
      <c r="B38" s="109" t="s">
        <v>296</v>
      </c>
      <c r="C38" s="70">
        <f>SUM(E38,G38)</f>
        <v>24</v>
      </c>
      <c r="D38" s="70">
        <f>SUM(F38,H38)</f>
        <v>302</v>
      </c>
      <c r="E38" s="93" t="s">
        <v>332</v>
      </c>
      <c r="F38" s="67" t="s">
        <v>332</v>
      </c>
      <c r="G38" s="67">
        <f>SUM(I38,K38,M38,O38,Q38,S38,U38,W38,Y38,AA38)</f>
        <v>24</v>
      </c>
      <c r="H38" s="67">
        <f>SUM(J38,L38,N38,P38,R38,T38,V38,X38,Z38,AB38)</f>
        <v>302</v>
      </c>
      <c r="I38" s="67" t="s">
        <v>332</v>
      </c>
      <c r="J38" s="70" t="s">
        <v>332</v>
      </c>
      <c r="K38" s="70" t="s">
        <v>332</v>
      </c>
      <c r="L38" s="70" t="s">
        <v>332</v>
      </c>
      <c r="M38" s="70" t="s">
        <v>332</v>
      </c>
      <c r="N38" s="70" t="s">
        <v>332</v>
      </c>
      <c r="O38" s="70" t="s">
        <v>332</v>
      </c>
      <c r="P38" s="70" t="s">
        <v>332</v>
      </c>
      <c r="Q38" s="70" t="s">
        <v>332</v>
      </c>
      <c r="R38" s="70" t="s">
        <v>332</v>
      </c>
      <c r="S38" s="70" t="s">
        <v>332</v>
      </c>
      <c r="T38" s="70" t="s">
        <v>332</v>
      </c>
      <c r="U38" s="70">
        <v>1</v>
      </c>
      <c r="V38" s="70">
        <v>19</v>
      </c>
      <c r="W38" s="70">
        <v>1</v>
      </c>
      <c r="X38" s="70">
        <v>5</v>
      </c>
      <c r="Y38" s="70">
        <v>13</v>
      </c>
      <c r="Z38" s="70">
        <v>197</v>
      </c>
      <c r="AA38" s="70">
        <v>9</v>
      </c>
      <c r="AB38" s="70">
        <v>81</v>
      </c>
      <c r="AC38" s="126"/>
    </row>
    <row r="39" spans="1:29" ht="18" customHeight="1">
      <c r="A39" s="12"/>
      <c r="B39" s="32"/>
      <c r="C39" s="70"/>
      <c r="D39" s="243"/>
      <c r="E39" s="93"/>
      <c r="F39" s="67"/>
      <c r="G39" s="67"/>
      <c r="H39" s="67"/>
      <c r="I39" s="67"/>
      <c r="J39" s="70"/>
      <c r="K39" s="70"/>
      <c r="L39" s="70"/>
      <c r="M39" s="70"/>
      <c r="N39" s="70"/>
      <c r="O39" s="70"/>
      <c r="P39" s="70"/>
      <c r="Q39" s="70"/>
      <c r="R39" s="70"/>
      <c r="S39" s="70"/>
      <c r="T39" s="70"/>
      <c r="U39" s="70"/>
      <c r="V39" s="70"/>
      <c r="W39" s="70"/>
      <c r="X39" s="70"/>
      <c r="Y39" s="70"/>
      <c r="Z39" s="70"/>
      <c r="AA39" s="70"/>
      <c r="AB39" s="70"/>
      <c r="AC39" s="126"/>
    </row>
    <row r="40" spans="1:29" ht="18" customHeight="1">
      <c r="A40" s="371" t="s">
        <v>76</v>
      </c>
      <c r="B40" s="372"/>
      <c r="C40" s="70">
        <f>SUM(C41:C42)</f>
        <v>1306</v>
      </c>
      <c r="D40" s="70">
        <f>SUM(D41:D42)</f>
        <v>6826</v>
      </c>
      <c r="E40" s="67">
        <f>SUM(E41:E42)</f>
        <v>8</v>
      </c>
      <c r="F40" s="67">
        <f aca="true" t="shared" si="9" ref="F40:AB40">SUM(F41:F42)</f>
        <v>43</v>
      </c>
      <c r="G40" s="67">
        <f t="shared" si="9"/>
        <v>1298</v>
      </c>
      <c r="H40" s="67">
        <f t="shared" si="9"/>
        <v>6783</v>
      </c>
      <c r="I40" s="67">
        <f t="shared" si="9"/>
        <v>2</v>
      </c>
      <c r="J40" s="67">
        <f t="shared" si="9"/>
        <v>15</v>
      </c>
      <c r="K40" s="67">
        <f t="shared" si="9"/>
        <v>195</v>
      </c>
      <c r="L40" s="67">
        <f t="shared" si="9"/>
        <v>868</v>
      </c>
      <c r="M40" s="67">
        <f t="shared" si="9"/>
        <v>400</v>
      </c>
      <c r="N40" s="67">
        <f t="shared" si="9"/>
        <v>2899</v>
      </c>
      <c r="O40" s="67">
        <f t="shared" si="9"/>
        <v>393</v>
      </c>
      <c r="P40" s="67">
        <f t="shared" si="9"/>
        <v>1213</v>
      </c>
      <c r="Q40" s="67">
        <f t="shared" si="9"/>
        <v>10</v>
      </c>
      <c r="R40" s="67">
        <f t="shared" si="9"/>
        <v>101</v>
      </c>
      <c r="S40" s="67">
        <f t="shared" si="9"/>
        <v>2</v>
      </c>
      <c r="T40" s="67">
        <f t="shared" si="9"/>
        <v>16</v>
      </c>
      <c r="U40" s="67">
        <f t="shared" si="9"/>
        <v>35</v>
      </c>
      <c r="V40" s="67">
        <f t="shared" si="9"/>
        <v>179</v>
      </c>
      <c r="W40" s="67">
        <f t="shared" si="9"/>
        <v>3</v>
      </c>
      <c r="X40" s="67">
        <f t="shared" si="9"/>
        <v>76</v>
      </c>
      <c r="Y40" s="67">
        <f t="shared" si="9"/>
        <v>247</v>
      </c>
      <c r="Z40" s="67">
        <f t="shared" si="9"/>
        <v>1271</v>
      </c>
      <c r="AA40" s="67">
        <f t="shared" si="9"/>
        <v>11</v>
      </c>
      <c r="AB40" s="67">
        <f t="shared" si="9"/>
        <v>145</v>
      </c>
      <c r="AC40" s="126"/>
    </row>
    <row r="41" spans="1:29" ht="18" customHeight="1">
      <c r="A41" s="12"/>
      <c r="B41" s="32" t="s">
        <v>88</v>
      </c>
      <c r="C41" s="70">
        <f>SUM(E41,G41)</f>
        <v>1265</v>
      </c>
      <c r="D41" s="70">
        <f>SUM(F41,H41)</f>
        <v>6296</v>
      </c>
      <c r="E41" s="93">
        <v>7</v>
      </c>
      <c r="F41" s="67">
        <v>35</v>
      </c>
      <c r="G41" s="67">
        <f>SUM(I41,K41,M41,O41,Q41,S41,U41,W41,Y41,AA41)</f>
        <v>1258</v>
      </c>
      <c r="H41" s="67">
        <f>SUM(J41,L41,N41,P41,R41,T41,V41,X41,Z41,AB41)</f>
        <v>6261</v>
      </c>
      <c r="I41" s="67">
        <v>2</v>
      </c>
      <c r="J41" s="70">
        <v>15</v>
      </c>
      <c r="K41" s="70">
        <v>195</v>
      </c>
      <c r="L41" s="70">
        <v>868</v>
      </c>
      <c r="M41" s="70">
        <v>400</v>
      </c>
      <c r="N41" s="70">
        <v>2899</v>
      </c>
      <c r="O41" s="70">
        <v>392</v>
      </c>
      <c r="P41" s="70">
        <v>1187</v>
      </c>
      <c r="Q41" s="70">
        <v>10</v>
      </c>
      <c r="R41" s="70">
        <v>101</v>
      </c>
      <c r="S41" s="70">
        <v>2</v>
      </c>
      <c r="T41" s="70">
        <v>16</v>
      </c>
      <c r="U41" s="70">
        <v>30</v>
      </c>
      <c r="V41" s="70">
        <v>132</v>
      </c>
      <c r="W41" s="70">
        <v>2</v>
      </c>
      <c r="X41" s="70">
        <v>70</v>
      </c>
      <c r="Y41" s="70">
        <v>225</v>
      </c>
      <c r="Z41" s="70">
        <v>973</v>
      </c>
      <c r="AA41" s="70" t="s">
        <v>332</v>
      </c>
      <c r="AB41" s="70" t="s">
        <v>332</v>
      </c>
      <c r="AC41" s="126"/>
    </row>
    <row r="42" spans="1:29" ht="18" customHeight="1">
      <c r="A42" s="12"/>
      <c r="B42" s="109" t="s">
        <v>296</v>
      </c>
      <c r="C42" s="70">
        <f>SUM(E42,G42)</f>
        <v>41</v>
      </c>
      <c r="D42" s="70">
        <f>SUM(F42,H42)</f>
        <v>530</v>
      </c>
      <c r="E42" s="93">
        <v>1</v>
      </c>
      <c r="F42" s="67">
        <v>8</v>
      </c>
      <c r="G42" s="67">
        <f>SUM(I42,K42,M42,O42,Q42,S42,U42,W42,Y42,AA42)</f>
        <v>40</v>
      </c>
      <c r="H42" s="67">
        <f>SUM(J42,L42,N42,P42,R42,T42,V42,X42,Z42,AB42)</f>
        <v>522</v>
      </c>
      <c r="I42" s="67" t="s">
        <v>332</v>
      </c>
      <c r="J42" s="70" t="s">
        <v>332</v>
      </c>
      <c r="K42" s="70" t="s">
        <v>332</v>
      </c>
      <c r="L42" s="70" t="s">
        <v>332</v>
      </c>
      <c r="M42" s="70" t="s">
        <v>332</v>
      </c>
      <c r="N42" s="70" t="s">
        <v>332</v>
      </c>
      <c r="O42" s="70">
        <v>1</v>
      </c>
      <c r="P42" s="70">
        <v>26</v>
      </c>
      <c r="Q42" s="70" t="s">
        <v>332</v>
      </c>
      <c r="R42" s="70" t="s">
        <v>332</v>
      </c>
      <c r="S42" s="70" t="s">
        <v>332</v>
      </c>
      <c r="T42" s="70" t="s">
        <v>332</v>
      </c>
      <c r="U42" s="70">
        <v>5</v>
      </c>
      <c r="V42" s="70">
        <v>47</v>
      </c>
      <c r="W42" s="70">
        <v>1</v>
      </c>
      <c r="X42" s="70">
        <v>6</v>
      </c>
      <c r="Y42" s="70">
        <v>22</v>
      </c>
      <c r="Z42" s="70">
        <v>298</v>
      </c>
      <c r="AA42" s="70">
        <v>11</v>
      </c>
      <c r="AB42" s="70">
        <v>145</v>
      </c>
      <c r="AC42" s="126"/>
    </row>
    <row r="43" spans="1:29" ht="18" customHeight="1">
      <c r="A43" s="12"/>
      <c r="B43" s="32"/>
      <c r="C43" s="70"/>
      <c r="D43" s="243"/>
      <c r="E43" s="215"/>
      <c r="F43" s="67"/>
      <c r="G43" s="67"/>
      <c r="H43" s="67"/>
      <c r="I43" s="67"/>
      <c r="J43" s="70"/>
      <c r="K43" s="70"/>
      <c r="L43" s="70"/>
      <c r="M43" s="70"/>
      <c r="N43" s="70"/>
      <c r="O43" s="70"/>
      <c r="P43" s="70"/>
      <c r="Q43" s="70"/>
      <c r="R43" s="70"/>
      <c r="S43" s="70"/>
      <c r="T43" s="70"/>
      <c r="U43" s="70"/>
      <c r="V43" s="70"/>
      <c r="W43" s="70"/>
      <c r="X43" s="70"/>
      <c r="Y43" s="70"/>
      <c r="Z43" s="70"/>
      <c r="AA43" s="70"/>
      <c r="AB43" s="70"/>
      <c r="AC43" s="126"/>
    </row>
    <row r="44" spans="1:29" ht="18" customHeight="1">
      <c r="A44" s="371" t="s">
        <v>77</v>
      </c>
      <c r="B44" s="372"/>
      <c r="C44" s="70">
        <f>SUM(C45:C46)</f>
        <v>607</v>
      </c>
      <c r="D44" s="70">
        <f>SUM(D45:D46)</f>
        <v>3193</v>
      </c>
      <c r="E44" s="67">
        <f>SUM(E45:E46)</f>
        <v>5</v>
      </c>
      <c r="F44" s="67">
        <f aca="true" t="shared" si="10" ref="F44:AB44">SUM(F45:F46)</f>
        <v>45</v>
      </c>
      <c r="G44" s="67">
        <f t="shared" si="10"/>
        <v>602</v>
      </c>
      <c r="H44" s="67">
        <f t="shared" si="10"/>
        <v>3148</v>
      </c>
      <c r="I44" s="67">
        <f t="shared" si="10"/>
        <v>2</v>
      </c>
      <c r="J44" s="67">
        <f t="shared" si="10"/>
        <v>6</v>
      </c>
      <c r="K44" s="67">
        <f t="shared" si="10"/>
        <v>68</v>
      </c>
      <c r="L44" s="67">
        <f t="shared" si="10"/>
        <v>380</v>
      </c>
      <c r="M44" s="67">
        <f t="shared" si="10"/>
        <v>207</v>
      </c>
      <c r="N44" s="67">
        <f t="shared" si="10"/>
        <v>1274</v>
      </c>
      <c r="O44" s="67">
        <f t="shared" si="10"/>
        <v>202</v>
      </c>
      <c r="P44" s="67">
        <f t="shared" si="10"/>
        <v>576</v>
      </c>
      <c r="Q44" s="67">
        <f t="shared" si="10"/>
        <v>2</v>
      </c>
      <c r="R44" s="67">
        <f t="shared" si="10"/>
        <v>26</v>
      </c>
      <c r="S44" s="67">
        <f t="shared" si="10"/>
        <v>1</v>
      </c>
      <c r="T44" s="67">
        <f t="shared" si="10"/>
        <v>5</v>
      </c>
      <c r="U44" s="67">
        <f t="shared" si="10"/>
        <v>10</v>
      </c>
      <c r="V44" s="67">
        <f t="shared" si="10"/>
        <v>69</v>
      </c>
      <c r="W44" s="67">
        <f t="shared" si="10"/>
        <v>1</v>
      </c>
      <c r="X44" s="67">
        <f t="shared" si="10"/>
        <v>5</v>
      </c>
      <c r="Y44" s="67">
        <f t="shared" si="10"/>
        <v>101</v>
      </c>
      <c r="Z44" s="67">
        <f t="shared" si="10"/>
        <v>730</v>
      </c>
      <c r="AA44" s="67">
        <f t="shared" si="10"/>
        <v>8</v>
      </c>
      <c r="AB44" s="67">
        <f t="shared" si="10"/>
        <v>77</v>
      </c>
      <c r="AC44" s="126"/>
    </row>
    <row r="45" spans="1:29" ht="18" customHeight="1">
      <c r="A45" s="12"/>
      <c r="B45" s="32" t="s">
        <v>88</v>
      </c>
      <c r="C45" s="70">
        <f>SUM(E45,G45)</f>
        <v>583</v>
      </c>
      <c r="D45" s="70">
        <f>SUM(F45,H45)</f>
        <v>2869</v>
      </c>
      <c r="E45" s="67">
        <v>5</v>
      </c>
      <c r="F45" s="67">
        <v>45</v>
      </c>
      <c r="G45" s="67">
        <f>SUM(I45,K45,M45,O45,Q45,S45,U45,W45,Y45,AA45)</f>
        <v>578</v>
      </c>
      <c r="H45" s="67">
        <f>SUM(J45,L45,N45,P45,R45,T45,V45,X45,Z45,AB45)</f>
        <v>2824</v>
      </c>
      <c r="I45" s="67">
        <v>2</v>
      </c>
      <c r="J45" s="70">
        <v>6</v>
      </c>
      <c r="K45" s="70">
        <v>68</v>
      </c>
      <c r="L45" s="70">
        <v>380</v>
      </c>
      <c r="M45" s="70">
        <v>207</v>
      </c>
      <c r="N45" s="70">
        <v>1274</v>
      </c>
      <c r="O45" s="70">
        <v>202</v>
      </c>
      <c r="P45" s="70">
        <v>576</v>
      </c>
      <c r="Q45" s="70">
        <v>2</v>
      </c>
      <c r="R45" s="70">
        <v>26</v>
      </c>
      <c r="S45" s="70">
        <v>1</v>
      </c>
      <c r="T45" s="70">
        <v>5</v>
      </c>
      <c r="U45" s="70">
        <v>8</v>
      </c>
      <c r="V45" s="70">
        <v>48</v>
      </c>
      <c r="W45" s="70" t="s">
        <v>332</v>
      </c>
      <c r="X45" s="70" t="s">
        <v>332</v>
      </c>
      <c r="Y45" s="70">
        <v>88</v>
      </c>
      <c r="Z45" s="70">
        <v>509</v>
      </c>
      <c r="AA45" s="70" t="s">
        <v>332</v>
      </c>
      <c r="AB45" s="70" t="s">
        <v>332</v>
      </c>
      <c r="AC45" s="126"/>
    </row>
    <row r="46" spans="1:29" ht="18" customHeight="1">
      <c r="A46" s="12"/>
      <c r="B46" s="109" t="s">
        <v>296</v>
      </c>
      <c r="C46" s="70">
        <f>SUM(E46,G46)</f>
        <v>24</v>
      </c>
      <c r="D46" s="70">
        <f>SUM(F46,H46)</f>
        <v>324</v>
      </c>
      <c r="E46" s="67" t="s">
        <v>332</v>
      </c>
      <c r="F46" s="67" t="s">
        <v>332</v>
      </c>
      <c r="G46" s="67">
        <f>SUM(I46,K46,M46,O46,Q46,S46,U46,W46,Y46,AA46)</f>
        <v>24</v>
      </c>
      <c r="H46" s="67">
        <f>SUM(J46,L46,N46,P46,R46,T46,V46,X46,Z46,AB46)</f>
        <v>324</v>
      </c>
      <c r="I46" s="67" t="s">
        <v>332</v>
      </c>
      <c r="J46" s="70" t="s">
        <v>332</v>
      </c>
      <c r="K46" s="70" t="s">
        <v>332</v>
      </c>
      <c r="L46" s="70" t="s">
        <v>332</v>
      </c>
      <c r="M46" s="70" t="s">
        <v>332</v>
      </c>
      <c r="N46" s="70" t="s">
        <v>332</v>
      </c>
      <c r="O46" s="70" t="s">
        <v>332</v>
      </c>
      <c r="P46" s="70" t="s">
        <v>332</v>
      </c>
      <c r="Q46" s="70" t="s">
        <v>332</v>
      </c>
      <c r="R46" s="70" t="s">
        <v>332</v>
      </c>
      <c r="S46" s="70" t="s">
        <v>332</v>
      </c>
      <c r="T46" s="70" t="s">
        <v>332</v>
      </c>
      <c r="U46" s="70">
        <v>2</v>
      </c>
      <c r="V46" s="70">
        <v>21</v>
      </c>
      <c r="W46" s="70">
        <v>1</v>
      </c>
      <c r="X46" s="70">
        <v>5</v>
      </c>
      <c r="Y46" s="70">
        <v>13</v>
      </c>
      <c r="Z46" s="70">
        <v>221</v>
      </c>
      <c r="AA46" s="70">
        <v>8</v>
      </c>
      <c r="AB46" s="70">
        <v>77</v>
      </c>
      <c r="AC46" s="126"/>
    </row>
    <row r="47" spans="1:29" ht="18" customHeight="1">
      <c r="A47" s="12"/>
      <c r="B47" s="32"/>
      <c r="C47" s="70"/>
      <c r="D47" s="67"/>
      <c r="E47" s="67"/>
      <c r="F47" s="67"/>
      <c r="G47" s="67"/>
      <c r="H47" s="67"/>
      <c r="I47" s="67"/>
      <c r="J47" s="70"/>
      <c r="K47" s="70"/>
      <c r="L47" s="70"/>
      <c r="M47" s="70"/>
      <c r="N47" s="70"/>
      <c r="O47" s="70"/>
      <c r="P47" s="70"/>
      <c r="Q47" s="70"/>
      <c r="R47" s="70"/>
      <c r="S47" s="70"/>
      <c r="T47" s="70"/>
      <c r="U47" s="70"/>
      <c r="V47" s="70"/>
      <c r="W47" s="70"/>
      <c r="X47" s="70"/>
      <c r="Y47" s="70"/>
      <c r="Z47" s="70"/>
      <c r="AA47" s="70"/>
      <c r="AB47" s="70"/>
      <c r="AC47" s="126"/>
    </row>
    <row r="48" spans="1:29" ht="18" customHeight="1">
      <c r="A48" s="373" t="s">
        <v>40</v>
      </c>
      <c r="B48" s="374"/>
      <c r="C48" s="236">
        <f>SUM(E48,G48)</f>
        <v>3549</v>
      </c>
      <c r="D48" s="236">
        <f>SUM(F48,H48)</f>
        <v>16208</v>
      </c>
      <c r="E48" s="215">
        <f>SUM(E49,'044'!E10,'044'!E14,'044'!E18,'044'!E22,'044'!E26)</f>
        <v>13</v>
      </c>
      <c r="F48" s="215">
        <f>SUM(F49,'044'!F10,'044'!F14,'044'!F18,'044'!F22,'044'!F26)</f>
        <v>163</v>
      </c>
      <c r="G48" s="215">
        <f>SUM(I48,K48,M48,O48,Q48,S48,U48,W48,Y48,AA48)</f>
        <v>3536</v>
      </c>
      <c r="H48" s="215">
        <f>SUM(J48,L48,N48,P48,R48,T48,V48,X48,Z48,AB48)</f>
        <v>16045</v>
      </c>
      <c r="I48" s="215">
        <f>SUM(I49,'044'!I10,'044'!I14,'044'!I18,'044'!I22,'044'!I26)</f>
        <v>5</v>
      </c>
      <c r="J48" s="215">
        <f>SUM(J49,'044'!J10,'044'!J14,'044'!J18,'044'!J22,'044'!J26)</f>
        <v>50</v>
      </c>
      <c r="K48" s="215">
        <f>SUM(K49,'044'!K10,'044'!K14,'044'!K18,'044'!K22,'044'!K26)</f>
        <v>412</v>
      </c>
      <c r="L48" s="215">
        <f>SUM(L49,'044'!L10,'044'!L14,'044'!L18,'044'!L22,'044'!L26)</f>
        <v>1583</v>
      </c>
      <c r="M48" s="215">
        <f>SUM(M49,'044'!M10,'044'!M14,'044'!M18,'044'!M22,'044'!M26)</f>
        <v>1509</v>
      </c>
      <c r="N48" s="215">
        <f>SUM(N49,'044'!N10,'044'!N14,'044'!N18,'044'!N22,'044'!N26)</f>
        <v>8321</v>
      </c>
      <c r="O48" s="215">
        <f>SUM(O49,'044'!O10,'044'!O14,'044'!O18,'044'!O22,'044'!O26)</f>
        <v>876</v>
      </c>
      <c r="P48" s="215">
        <f>SUM(P49,'044'!P10,'044'!P14,'044'!P18,'044'!P22,'044'!P26)</f>
        <v>2292</v>
      </c>
      <c r="Q48" s="215">
        <f>SUM(Q49,'044'!Q10,'044'!Q14,'044'!Q18,'044'!Q22,'044'!Q26)</f>
        <v>18</v>
      </c>
      <c r="R48" s="215">
        <f>SUM(R49,'044'!R10,'044'!R14,'044'!R18,'044'!R22,'044'!R26)</f>
        <v>180</v>
      </c>
      <c r="S48" s="215">
        <f>SUM(S49,'044'!S10,'044'!S14,'044'!S18,'044'!S22,'044'!S26)</f>
        <v>4</v>
      </c>
      <c r="T48" s="215">
        <f>SUM(T49,'044'!T10,'044'!T14,'044'!T18,'044'!T22,'044'!T26)</f>
        <v>4</v>
      </c>
      <c r="U48" s="215">
        <f>SUM(U49,'044'!U10,'044'!U14,'044'!U18,'044'!U22,'044'!U26)</f>
        <v>79</v>
      </c>
      <c r="V48" s="215">
        <f>SUM(V49,'044'!V10,'044'!V14,'044'!V18,'044'!V22,'044'!V26)</f>
        <v>598</v>
      </c>
      <c r="W48" s="215">
        <f>SUM(W49,'044'!W10,'044'!W14,'044'!W18,'044'!W22,'044'!W26)</f>
        <v>8</v>
      </c>
      <c r="X48" s="215">
        <f>SUM(X49,'044'!X10,'044'!X14,'044'!X18,'044'!X22,'044'!X26)</f>
        <v>32</v>
      </c>
      <c r="Y48" s="215">
        <f>SUM(Y49,'044'!Y10,'044'!Y14,'044'!Y18,'044'!Y22,'044'!Y26)</f>
        <v>582</v>
      </c>
      <c r="Z48" s="215">
        <f>SUM(Z49,'044'!Z10,'044'!Z14,'044'!Z18,'044'!Z22,'044'!Z26)</f>
        <v>2543</v>
      </c>
      <c r="AA48" s="215">
        <f>SUM(AA49,'044'!AA10,'044'!AA14,'044'!AA18,'044'!AA22,'044'!AA26)</f>
        <v>43</v>
      </c>
      <c r="AB48" s="215">
        <f>SUM(AB49,'044'!AB10,'044'!AB14,'044'!AB18,'044'!AB22,'044'!AB26)</f>
        <v>442</v>
      </c>
      <c r="AC48" s="126"/>
    </row>
    <row r="49" spans="1:29" ht="18" customHeight="1">
      <c r="A49" s="371" t="s">
        <v>78</v>
      </c>
      <c r="B49" s="372"/>
      <c r="C49" s="70">
        <f>SUM(C50:C51)</f>
        <v>513</v>
      </c>
      <c r="D49" s="70">
        <f>SUM(D50:D51)</f>
        <v>2252</v>
      </c>
      <c r="E49" s="67" t="s">
        <v>332</v>
      </c>
      <c r="F49" s="67" t="s">
        <v>332</v>
      </c>
      <c r="G49" s="67">
        <f aca="true" t="shared" si="11" ref="G49:AB49">SUM(G50:G51)</f>
        <v>513</v>
      </c>
      <c r="H49" s="67">
        <f t="shared" si="11"/>
        <v>2252</v>
      </c>
      <c r="I49" s="67">
        <f t="shared" si="11"/>
        <v>1</v>
      </c>
      <c r="J49" s="67">
        <f t="shared" si="11"/>
        <v>2</v>
      </c>
      <c r="K49" s="67">
        <f t="shared" si="11"/>
        <v>61</v>
      </c>
      <c r="L49" s="67">
        <f t="shared" si="11"/>
        <v>206</v>
      </c>
      <c r="M49" s="67">
        <f t="shared" si="11"/>
        <v>209</v>
      </c>
      <c r="N49" s="67">
        <f t="shared" si="11"/>
        <v>1162</v>
      </c>
      <c r="O49" s="67">
        <f t="shared" si="11"/>
        <v>135</v>
      </c>
      <c r="P49" s="67">
        <f t="shared" si="11"/>
        <v>347</v>
      </c>
      <c r="Q49" s="67">
        <f t="shared" si="11"/>
        <v>3</v>
      </c>
      <c r="R49" s="67">
        <f t="shared" si="11"/>
        <v>30</v>
      </c>
      <c r="S49" s="67">
        <f t="shared" si="11"/>
        <v>1</v>
      </c>
      <c r="T49" s="67">
        <f t="shared" si="11"/>
        <v>1</v>
      </c>
      <c r="U49" s="67">
        <f t="shared" si="11"/>
        <v>7</v>
      </c>
      <c r="V49" s="67">
        <f t="shared" si="11"/>
        <v>67</v>
      </c>
      <c r="W49" s="67">
        <f t="shared" si="11"/>
        <v>1</v>
      </c>
      <c r="X49" s="67">
        <f t="shared" si="11"/>
        <v>5</v>
      </c>
      <c r="Y49" s="67">
        <f t="shared" si="11"/>
        <v>87</v>
      </c>
      <c r="Z49" s="67">
        <f t="shared" si="11"/>
        <v>360</v>
      </c>
      <c r="AA49" s="67">
        <f t="shared" si="11"/>
        <v>8</v>
      </c>
      <c r="AB49" s="67">
        <f t="shared" si="11"/>
        <v>72</v>
      </c>
      <c r="AC49" s="126"/>
    </row>
    <row r="50" spans="1:29" ht="18" customHeight="1">
      <c r="A50" s="12"/>
      <c r="B50" s="32" t="s">
        <v>88</v>
      </c>
      <c r="C50" s="70">
        <f>SUM(E50,G50)</f>
        <v>482</v>
      </c>
      <c r="D50" s="70">
        <f>SUM(F50,H50)</f>
        <v>1945</v>
      </c>
      <c r="E50" s="70" t="s">
        <v>332</v>
      </c>
      <c r="F50" s="70" t="s">
        <v>332</v>
      </c>
      <c r="G50" s="70">
        <f>SUM(I50,K50,M50,O50,Q50,S50,U50,W50,Y50,AA50)</f>
        <v>482</v>
      </c>
      <c r="H50" s="70">
        <f>SUM(J50,L50,N50,P50,R50,T50,V50,X50,Z50,AB50)</f>
        <v>1945</v>
      </c>
      <c r="I50" s="70">
        <v>1</v>
      </c>
      <c r="J50" s="70">
        <v>2</v>
      </c>
      <c r="K50" s="70">
        <v>61</v>
      </c>
      <c r="L50" s="70">
        <v>206</v>
      </c>
      <c r="M50" s="70">
        <v>209</v>
      </c>
      <c r="N50" s="70">
        <v>1162</v>
      </c>
      <c r="O50" s="70">
        <v>134</v>
      </c>
      <c r="P50" s="70">
        <v>337</v>
      </c>
      <c r="Q50" s="70">
        <v>3</v>
      </c>
      <c r="R50" s="70">
        <v>30</v>
      </c>
      <c r="S50" s="70">
        <v>1</v>
      </c>
      <c r="T50" s="70">
        <v>1</v>
      </c>
      <c r="U50" s="70">
        <v>5</v>
      </c>
      <c r="V50" s="70">
        <v>48</v>
      </c>
      <c r="W50" s="70" t="s">
        <v>332</v>
      </c>
      <c r="X50" s="70" t="s">
        <v>332</v>
      </c>
      <c r="Y50" s="70">
        <v>68</v>
      </c>
      <c r="Z50" s="70">
        <v>159</v>
      </c>
      <c r="AA50" s="70" t="s">
        <v>332</v>
      </c>
      <c r="AB50" s="70" t="s">
        <v>332</v>
      </c>
      <c r="AC50" s="126"/>
    </row>
    <row r="51" spans="1:29" ht="18" customHeight="1">
      <c r="A51" s="143"/>
      <c r="B51" s="182" t="s">
        <v>296</v>
      </c>
      <c r="C51" s="71">
        <f>SUM(E51,G51)</f>
        <v>31</v>
      </c>
      <c r="D51" s="68">
        <f>SUM(F51,H51)</f>
        <v>307</v>
      </c>
      <c r="E51" s="68" t="s">
        <v>332</v>
      </c>
      <c r="F51" s="68" t="s">
        <v>332</v>
      </c>
      <c r="G51" s="68">
        <f>SUM(I51,K51,M51,O51,Q51,S51,U51,W51,Y51,AA51)</f>
        <v>31</v>
      </c>
      <c r="H51" s="68">
        <f>SUM(J51,L51,N51,P51,R51,T51,V51,X51,Z51,AB51)</f>
        <v>307</v>
      </c>
      <c r="I51" s="68" t="s">
        <v>332</v>
      </c>
      <c r="J51" s="68" t="s">
        <v>332</v>
      </c>
      <c r="K51" s="68" t="s">
        <v>332</v>
      </c>
      <c r="L51" s="68" t="s">
        <v>332</v>
      </c>
      <c r="M51" s="68" t="s">
        <v>332</v>
      </c>
      <c r="N51" s="68" t="s">
        <v>332</v>
      </c>
      <c r="O51" s="68">
        <v>1</v>
      </c>
      <c r="P51" s="68">
        <v>10</v>
      </c>
      <c r="Q51" s="68" t="s">
        <v>332</v>
      </c>
      <c r="R51" s="68" t="s">
        <v>332</v>
      </c>
      <c r="S51" s="68" t="s">
        <v>332</v>
      </c>
      <c r="T51" s="68" t="s">
        <v>332</v>
      </c>
      <c r="U51" s="68">
        <v>2</v>
      </c>
      <c r="V51" s="68">
        <v>19</v>
      </c>
      <c r="W51" s="68">
        <v>1</v>
      </c>
      <c r="X51" s="68">
        <v>5</v>
      </c>
      <c r="Y51" s="68">
        <v>19</v>
      </c>
      <c r="Z51" s="68">
        <v>201</v>
      </c>
      <c r="AA51" s="68">
        <v>8</v>
      </c>
      <c r="AB51" s="68">
        <v>72</v>
      </c>
      <c r="AC51" s="126"/>
    </row>
  </sheetData>
  <sheetProtection/>
  <mergeCells count="27">
    <mergeCell ref="A44:B44"/>
    <mergeCell ref="A48:B48"/>
    <mergeCell ref="A49:B49"/>
    <mergeCell ref="A31:B31"/>
    <mergeCell ref="A32:B32"/>
    <mergeCell ref="A36:B36"/>
    <mergeCell ref="A40:B40"/>
    <mergeCell ref="A15:B15"/>
    <mergeCell ref="A19:B19"/>
    <mergeCell ref="A23:B23"/>
    <mergeCell ref="A27:B27"/>
    <mergeCell ref="A10:B10"/>
    <mergeCell ref="A11:B11"/>
    <mergeCell ref="Y5:Z6"/>
    <mergeCell ref="AA5:AB6"/>
    <mergeCell ref="Q5:R6"/>
    <mergeCell ref="S5:T6"/>
    <mergeCell ref="U5:V6"/>
    <mergeCell ref="W5:X6"/>
    <mergeCell ref="I5:J6"/>
    <mergeCell ref="K5:L6"/>
    <mergeCell ref="M5:N6"/>
    <mergeCell ref="O5:P6"/>
    <mergeCell ref="A5:B8"/>
    <mergeCell ref="C5:D6"/>
    <mergeCell ref="E5:F6"/>
    <mergeCell ref="G5:H6"/>
  </mergeCells>
  <printOptions horizontalCentered="1"/>
  <pageMargins left="0.5905511811023623" right="0.5905511811023623" top="0.5905511811023623" bottom="0.3937007874015748" header="0" footer="0"/>
  <pageSetup fitToHeight="1" fitToWidth="1" horizontalDpi="600" verticalDpi="600" orientation="landscape" paperSize="8" scale="83" r:id="rId1"/>
</worksheet>
</file>

<file path=xl/worksheets/sheet6.xml><?xml version="1.0" encoding="utf-8"?>
<worksheet xmlns="http://schemas.openxmlformats.org/spreadsheetml/2006/main" xmlns:r="http://schemas.openxmlformats.org/officeDocument/2006/relationships">
  <sheetPr>
    <pageSetUpPr fitToPage="1"/>
  </sheetPr>
  <dimension ref="A1:AC50"/>
  <sheetViews>
    <sheetView tabSelected="1" zoomScalePageLayoutView="0" workbookViewId="0" topLeftCell="A1">
      <selection activeCell="B3" sqref="B3:I3"/>
    </sheetView>
  </sheetViews>
  <sheetFormatPr defaultColWidth="9.00390625" defaultRowHeight="13.5"/>
  <cols>
    <col min="1" max="1" width="3.75390625" style="180" customWidth="1"/>
    <col min="2" max="2" width="19.875" style="180" customWidth="1"/>
    <col min="3" max="3" width="8.375" style="180" customWidth="1"/>
    <col min="4" max="4" width="8.75390625" style="180" customWidth="1"/>
    <col min="5" max="6" width="6.375" style="180" customWidth="1"/>
    <col min="7" max="8" width="8.75390625" style="180" customWidth="1"/>
    <col min="9" max="11" width="6.375" style="180" customWidth="1"/>
    <col min="12" max="14" width="7.75390625" style="180" customWidth="1"/>
    <col min="15" max="16" width="8.625" style="180" bestFit="1" customWidth="1"/>
    <col min="17" max="18" width="6.375" style="180" customWidth="1"/>
    <col min="19" max="20" width="7.25390625" style="180" customWidth="1"/>
    <col min="21" max="22" width="6.375" style="180" customWidth="1"/>
    <col min="23" max="24" width="7.75390625" style="180" customWidth="1"/>
    <col min="25" max="25" width="6.375" style="180" customWidth="1"/>
    <col min="26" max="26" width="8.00390625" style="180" customWidth="1"/>
    <col min="27" max="28" width="6.375" style="180" customWidth="1"/>
    <col min="29" max="16384" width="9.00390625" style="180" customWidth="1"/>
  </cols>
  <sheetData>
    <row r="1" spans="1:28" s="111" customFormat="1" ht="16.5" customHeight="1">
      <c r="A1" s="127" t="s">
        <v>94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5" t="s">
        <v>95</v>
      </c>
    </row>
    <row r="2" s="1" customFormat="1" ht="16.5" customHeight="1">
      <c r="AB2" s="118"/>
    </row>
    <row r="3" spans="3:28" s="1" customFormat="1" ht="18" customHeight="1">
      <c r="C3" s="14"/>
      <c r="E3" s="489" t="s">
        <v>257</v>
      </c>
      <c r="F3" s="14"/>
      <c r="G3" s="14"/>
      <c r="H3" s="14"/>
      <c r="I3" s="14"/>
      <c r="J3" s="14"/>
      <c r="K3" s="14"/>
      <c r="L3" s="14"/>
      <c r="M3" s="14"/>
      <c r="N3" s="14"/>
      <c r="O3" s="14"/>
      <c r="P3" s="14"/>
      <c r="Q3" s="14"/>
      <c r="R3" s="14"/>
      <c r="S3" s="14"/>
      <c r="T3" s="14"/>
      <c r="U3" s="14"/>
      <c r="V3" s="14"/>
      <c r="W3" s="14"/>
      <c r="X3" s="14"/>
      <c r="Y3" s="14"/>
      <c r="Z3" s="14"/>
      <c r="AA3" s="14"/>
      <c r="AB3" s="14"/>
    </row>
    <row r="4" spans="1:29" s="1" customFormat="1" ht="16.5" customHeight="1" thickBot="1">
      <c r="A4" s="16"/>
      <c r="B4" s="15"/>
      <c r="C4" s="13"/>
      <c r="D4" s="13"/>
      <c r="E4" s="13"/>
      <c r="F4" s="13"/>
      <c r="G4" s="13"/>
      <c r="H4" s="13"/>
      <c r="I4" s="13"/>
      <c r="J4" s="13"/>
      <c r="K4" s="13"/>
      <c r="L4" s="13"/>
      <c r="M4" s="13"/>
      <c r="N4" s="13"/>
      <c r="O4" s="13"/>
      <c r="P4" s="13"/>
      <c r="Q4" s="13"/>
      <c r="R4" s="13"/>
      <c r="S4" s="13"/>
      <c r="T4" s="13"/>
      <c r="U4" s="13"/>
      <c r="V4" s="13"/>
      <c r="W4" s="13"/>
      <c r="X4" s="13"/>
      <c r="Y4" s="13"/>
      <c r="Z4" s="13"/>
      <c r="AA4" s="13"/>
      <c r="AB4" s="13"/>
      <c r="AC4" s="4"/>
    </row>
    <row r="5" spans="1:29" s="1" customFormat="1" ht="16.5" customHeight="1">
      <c r="A5" s="323" t="s">
        <v>307</v>
      </c>
      <c r="B5" s="324"/>
      <c r="C5" s="359" t="s">
        <v>89</v>
      </c>
      <c r="D5" s="346"/>
      <c r="E5" s="345" t="s">
        <v>250</v>
      </c>
      <c r="F5" s="346"/>
      <c r="G5" s="345" t="s">
        <v>251</v>
      </c>
      <c r="H5" s="346"/>
      <c r="I5" s="345" t="s">
        <v>294</v>
      </c>
      <c r="J5" s="346"/>
      <c r="K5" s="345" t="s">
        <v>293</v>
      </c>
      <c r="L5" s="346"/>
      <c r="M5" s="345" t="s">
        <v>292</v>
      </c>
      <c r="N5" s="346"/>
      <c r="O5" s="349" t="s">
        <v>298</v>
      </c>
      <c r="P5" s="346"/>
      <c r="Q5" s="349" t="s">
        <v>306</v>
      </c>
      <c r="R5" s="346"/>
      <c r="S5" s="363" t="s">
        <v>290</v>
      </c>
      <c r="T5" s="364"/>
      <c r="U5" s="349" t="s">
        <v>305</v>
      </c>
      <c r="V5" s="346"/>
      <c r="W5" s="349" t="s">
        <v>304</v>
      </c>
      <c r="X5" s="350"/>
      <c r="Y5" s="345" t="s">
        <v>287</v>
      </c>
      <c r="Z5" s="346"/>
      <c r="AA5" s="349" t="s">
        <v>286</v>
      </c>
      <c r="AB5" s="361"/>
      <c r="AC5" s="4"/>
    </row>
    <row r="6" spans="1:29" s="1" customFormat="1" ht="16.5" customHeight="1">
      <c r="A6" s="325"/>
      <c r="B6" s="326"/>
      <c r="C6" s="360"/>
      <c r="D6" s="348"/>
      <c r="E6" s="347"/>
      <c r="F6" s="348"/>
      <c r="G6" s="347"/>
      <c r="H6" s="348"/>
      <c r="I6" s="347"/>
      <c r="J6" s="348"/>
      <c r="K6" s="347"/>
      <c r="L6" s="348"/>
      <c r="M6" s="347"/>
      <c r="N6" s="348"/>
      <c r="O6" s="347"/>
      <c r="P6" s="348"/>
      <c r="Q6" s="347"/>
      <c r="R6" s="348"/>
      <c r="S6" s="365"/>
      <c r="T6" s="366"/>
      <c r="U6" s="347"/>
      <c r="V6" s="348"/>
      <c r="W6" s="351"/>
      <c r="X6" s="352"/>
      <c r="Y6" s="347"/>
      <c r="Z6" s="348"/>
      <c r="AA6" s="351"/>
      <c r="AB6" s="362"/>
      <c r="AC6" s="4"/>
    </row>
    <row r="7" spans="1:29" s="1" customFormat="1" ht="16.5" customHeight="1">
      <c r="A7" s="325"/>
      <c r="B7" s="326"/>
      <c r="C7" s="77" t="s">
        <v>285</v>
      </c>
      <c r="D7" s="78" t="s">
        <v>284</v>
      </c>
      <c r="E7" s="77" t="s">
        <v>285</v>
      </c>
      <c r="F7" s="78" t="s">
        <v>284</v>
      </c>
      <c r="G7" s="77" t="s">
        <v>285</v>
      </c>
      <c r="H7" s="78" t="s">
        <v>284</v>
      </c>
      <c r="I7" s="77" t="s">
        <v>285</v>
      </c>
      <c r="J7" s="78" t="s">
        <v>284</v>
      </c>
      <c r="K7" s="77" t="s">
        <v>285</v>
      </c>
      <c r="L7" s="78" t="s">
        <v>284</v>
      </c>
      <c r="M7" s="77" t="s">
        <v>285</v>
      </c>
      <c r="N7" s="78" t="s">
        <v>284</v>
      </c>
      <c r="O7" s="77" t="s">
        <v>285</v>
      </c>
      <c r="P7" s="78" t="s">
        <v>284</v>
      </c>
      <c r="Q7" s="77" t="s">
        <v>285</v>
      </c>
      <c r="R7" s="78" t="s">
        <v>284</v>
      </c>
      <c r="S7" s="77" t="s">
        <v>285</v>
      </c>
      <c r="T7" s="78" t="s">
        <v>284</v>
      </c>
      <c r="U7" s="77" t="s">
        <v>285</v>
      </c>
      <c r="V7" s="78" t="s">
        <v>284</v>
      </c>
      <c r="W7" s="77" t="s">
        <v>285</v>
      </c>
      <c r="X7" s="78" t="s">
        <v>284</v>
      </c>
      <c r="Y7" s="77" t="s">
        <v>285</v>
      </c>
      <c r="Z7" s="78" t="s">
        <v>284</v>
      </c>
      <c r="AA7" s="77" t="s">
        <v>285</v>
      </c>
      <c r="AB7" s="147" t="s">
        <v>284</v>
      </c>
      <c r="AC7" s="4"/>
    </row>
    <row r="8" spans="1:29" s="1" customFormat="1" ht="16.5" customHeight="1">
      <c r="A8" s="327"/>
      <c r="B8" s="328"/>
      <c r="C8" s="79" t="s">
        <v>283</v>
      </c>
      <c r="D8" s="80" t="s">
        <v>282</v>
      </c>
      <c r="E8" s="79" t="s">
        <v>283</v>
      </c>
      <c r="F8" s="80" t="s">
        <v>282</v>
      </c>
      <c r="G8" s="79" t="s">
        <v>283</v>
      </c>
      <c r="H8" s="80" t="s">
        <v>282</v>
      </c>
      <c r="I8" s="79" t="s">
        <v>283</v>
      </c>
      <c r="J8" s="80" t="s">
        <v>282</v>
      </c>
      <c r="K8" s="79" t="s">
        <v>283</v>
      </c>
      <c r="L8" s="80" t="s">
        <v>282</v>
      </c>
      <c r="M8" s="79" t="s">
        <v>283</v>
      </c>
      <c r="N8" s="80" t="s">
        <v>282</v>
      </c>
      <c r="O8" s="79" t="s">
        <v>283</v>
      </c>
      <c r="P8" s="80" t="s">
        <v>282</v>
      </c>
      <c r="Q8" s="79" t="s">
        <v>283</v>
      </c>
      <c r="R8" s="80" t="s">
        <v>282</v>
      </c>
      <c r="S8" s="79" t="s">
        <v>283</v>
      </c>
      <c r="T8" s="80" t="s">
        <v>282</v>
      </c>
      <c r="U8" s="79" t="s">
        <v>283</v>
      </c>
      <c r="V8" s="80" t="s">
        <v>282</v>
      </c>
      <c r="W8" s="79" t="s">
        <v>283</v>
      </c>
      <c r="X8" s="80" t="s">
        <v>282</v>
      </c>
      <c r="Y8" s="79" t="s">
        <v>283</v>
      </c>
      <c r="Z8" s="80" t="s">
        <v>282</v>
      </c>
      <c r="AA8" s="79" t="s">
        <v>283</v>
      </c>
      <c r="AB8" s="148" t="s">
        <v>282</v>
      </c>
      <c r="AC8" s="4"/>
    </row>
    <row r="9" spans="1:29" ht="16.5" customHeight="1">
      <c r="A9" s="186"/>
      <c r="B9" s="185"/>
      <c r="C9" s="70"/>
      <c r="D9" s="70" t="s">
        <v>44</v>
      </c>
      <c r="E9" s="70"/>
      <c r="F9" s="70" t="s">
        <v>44</v>
      </c>
      <c r="G9" s="70"/>
      <c r="H9" s="70" t="s">
        <v>44</v>
      </c>
      <c r="I9" s="70"/>
      <c r="J9" s="70" t="s">
        <v>44</v>
      </c>
      <c r="K9" s="70"/>
      <c r="L9" s="70" t="s">
        <v>44</v>
      </c>
      <c r="M9" s="70"/>
      <c r="N9" s="70" t="s">
        <v>44</v>
      </c>
      <c r="O9" s="70"/>
      <c r="P9" s="70" t="s">
        <v>44</v>
      </c>
      <c r="Q9" s="70"/>
      <c r="R9" s="70" t="s">
        <v>44</v>
      </c>
      <c r="S9" s="70"/>
      <c r="T9" s="70" t="s">
        <v>44</v>
      </c>
      <c r="U9" s="70"/>
      <c r="V9" s="70" t="s">
        <v>44</v>
      </c>
      <c r="W9" s="70"/>
      <c r="X9" s="70" t="s">
        <v>44</v>
      </c>
      <c r="Y9" s="70"/>
      <c r="Z9" s="70" t="s">
        <v>44</v>
      </c>
      <c r="AA9" s="70"/>
      <c r="AB9" s="70" t="s">
        <v>44</v>
      </c>
      <c r="AC9" s="181"/>
    </row>
    <row r="10" spans="1:28" ht="16.5" customHeight="1">
      <c r="A10" s="311" t="s">
        <v>93</v>
      </c>
      <c r="B10" s="312"/>
      <c r="C10" s="70">
        <f>SUM(C11:C12)</f>
        <v>624</v>
      </c>
      <c r="D10" s="70">
        <f>SUM(D11:D12)</f>
        <v>2946</v>
      </c>
      <c r="E10" s="67" t="s">
        <v>332</v>
      </c>
      <c r="F10" s="67" t="s">
        <v>332</v>
      </c>
      <c r="G10" s="67">
        <f aca="true" t="shared" si="0" ref="G10:AB10">SUM(G11:G12)</f>
        <v>624</v>
      </c>
      <c r="H10" s="67">
        <f t="shared" si="0"/>
        <v>2946</v>
      </c>
      <c r="I10" s="67">
        <f t="shared" si="0"/>
        <v>1</v>
      </c>
      <c r="J10" s="67">
        <f t="shared" si="0"/>
        <v>29</v>
      </c>
      <c r="K10" s="67">
        <f t="shared" si="0"/>
        <v>41</v>
      </c>
      <c r="L10" s="67">
        <f t="shared" si="0"/>
        <v>155</v>
      </c>
      <c r="M10" s="67">
        <f t="shared" si="0"/>
        <v>333</v>
      </c>
      <c r="N10" s="67">
        <f t="shared" si="0"/>
        <v>1650</v>
      </c>
      <c r="O10" s="67">
        <f t="shared" si="0"/>
        <v>145</v>
      </c>
      <c r="P10" s="67">
        <f t="shared" si="0"/>
        <v>447</v>
      </c>
      <c r="Q10" s="67">
        <f t="shared" si="0"/>
        <v>6</v>
      </c>
      <c r="R10" s="67">
        <f t="shared" si="0"/>
        <v>67</v>
      </c>
      <c r="S10" s="67" t="s">
        <v>332</v>
      </c>
      <c r="T10" s="67" t="s">
        <v>332</v>
      </c>
      <c r="U10" s="67">
        <f t="shared" si="0"/>
        <v>12</v>
      </c>
      <c r="V10" s="67">
        <f t="shared" si="0"/>
        <v>147</v>
      </c>
      <c r="W10" s="67">
        <f t="shared" si="0"/>
        <v>1</v>
      </c>
      <c r="X10" s="67">
        <f t="shared" si="0"/>
        <v>4</v>
      </c>
      <c r="Y10" s="67">
        <f t="shared" si="0"/>
        <v>79</v>
      </c>
      <c r="Z10" s="67">
        <f t="shared" si="0"/>
        <v>388</v>
      </c>
      <c r="AA10" s="67">
        <f t="shared" si="0"/>
        <v>6</v>
      </c>
      <c r="AB10" s="67">
        <f t="shared" si="0"/>
        <v>59</v>
      </c>
    </row>
    <row r="11" spans="1:28" ht="16.5" customHeight="1">
      <c r="A11" s="6"/>
      <c r="B11" s="32" t="s">
        <v>88</v>
      </c>
      <c r="C11" s="70">
        <f>SUM(E11,G11)</f>
        <v>608</v>
      </c>
      <c r="D11" s="70">
        <f>SUM(F11,H11)</f>
        <v>2759</v>
      </c>
      <c r="E11" s="70" t="s">
        <v>332</v>
      </c>
      <c r="F11" s="70" t="s">
        <v>332</v>
      </c>
      <c r="G11" s="70">
        <f>SUM(I11,K11,M11,O11,Q11,S11,U11,W11,Y11,AA11)</f>
        <v>608</v>
      </c>
      <c r="H11" s="70">
        <f>SUM(J11,L11,N11,P11,R11,T11,V11,X11,Z11,AB11)</f>
        <v>2759</v>
      </c>
      <c r="I11" s="70">
        <v>1</v>
      </c>
      <c r="J11" s="70">
        <v>29</v>
      </c>
      <c r="K11" s="70">
        <v>41</v>
      </c>
      <c r="L11" s="70">
        <v>155</v>
      </c>
      <c r="M11" s="70">
        <v>333</v>
      </c>
      <c r="N11" s="70">
        <v>1650</v>
      </c>
      <c r="O11" s="70">
        <v>145</v>
      </c>
      <c r="P11" s="70">
        <v>447</v>
      </c>
      <c r="Q11" s="70">
        <v>6</v>
      </c>
      <c r="R11" s="70">
        <v>67</v>
      </c>
      <c r="S11" s="70" t="s">
        <v>332</v>
      </c>
      <c r="T11" s="70" t="s">
        <v>332</v>
      </c>
      <c r="U11" s="70">
        <v>11</v>
      </c>
      <c r="V11" s="70">
        <v>127</v>
      </c>
      <c r="W11" s="70" t="s">
        <v>332</v>
      </c>
      <c r="X11" s="70" t="s">
        <v>332</v>
      </c>
      <c r="Y11" s="70">
        <v>71</v>
      </c>
      <c r="Z11" s="70">
        <v>284</v>
      </c>
      <c r="AA11" s="70" t="s">
        <v>332</v>
      </c>
      <c r="AB11" s="70" t="s">
        <v>332</v>
      </c>
    </row>
    <row r="12" spans="1:28" ht="16.5" customHeight="1">
      <c r="A12" s="6"/>
      <c r="B12" s="109" t="s">
        <v>296</v>
      </c>
      <c r="C12" s="70">
        <f>SUM(E12,G12)</f>
        <v>16</v>
      </c>
      <c r="D12" s="70">
        <f>SUM(F12,H12)</f>
        <v>187</v>
      </c>
      <c r="E12" s="70" t="s">
        <v>332</v>
      </c>
      <c r="F12" s="70" t="s">
        <v>332</v>
      </c>
      <c r="G12" s="70">
        <f>SUM(I12,K12,M12,O12,Q12,S12,U12,W12,Y12,AA12)</f>
        <v>16</v>
      </c>
      <c r="H12" s="70">
        <f>SUM(J12,L12,N12,P12,R12,T12,V12,X12,Z12,AB12)</f>
        <v>187</v>
      </c>
      <c r="I12" s="70" t="s">
        <v>332</v>
      </c>
      <c r="J12" s="70" t="s">
        <v>332</v>
      </c>
      <c r="K12" s="70" t="s">
        <v>332</v>
      </c>
      <c r="L12" s="70" t="s">
        <v>332</v>
      </c>
      <c r="M12" s="70" t="s">
        <v>332</v>
      </c>
      <c r="N12" s="70" t="s">
        <v>332</v>
      </c>
      <c r="O12" s="70" t="s">
        <v>332</v>
      </c>
      <c r="P12" s="70" t="s">
        <v>332</v>
      </c>
      <c r="Q12" s="70" t="s">
        <v>332</v>
      </c>
      <c r="R12" s="70" t="s">
        <v>332</v>
      </c>
      <c r="S12" s="70" t="s">
        <v>332</v>
      </c>
      <c r="T12" s="70" t="s">
        <v>332</v>
      </c>
      <c r="U12" s="70">
        <v>1</v>
      </c>
      <c r="V12" s="70">
        <v>20</v>
      </c>
      <c r="W12" s="70">
        <v>1</v>
      </c>
      <c r="X12" s="70">
        <v>4</v>
      </c>
      <c r="Y12" s="70">
        <v>8</v>
      </c>
      <c r="Z12" s="70">
        <v>104</v>
      </c>
      <c r="AA12" s="70">
        <v>6</v>
      </c>
      <c r="AB12" s="70">
        <v>59</v>
      </c>
    </row>
    <row r="13" spans="1:28" ht="16.5" customHeight="1">
      <c r="A13" s="6"/>
      <c r="B13" s="32"/>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row>
    <row r="14" spans="1:28" ht="16.5" customHeight="1">
      <c r="A14" s="371" t="s">
        <v>79</v>
      </c>
      <c r="B14" s="372"/>
      <c r="C14" s="70">
        <f aca="true" t="shared" si="1" ref="C14:AB14">SUM(C15:C16)</f>
        <v>549</v>
      </c>
      <c r="D14" s="70">
        <f t="shared" si="1"/>
        <v>2707</v>
      </c>
      <c r="E14" s="67">
        <f t="shared" si="1"/>
        <v>1</v>
      </c>
      <c r="F14" s="67">
        <f t="shared" si="1"/>
        <v>41</v>
      </c>
      <c r="G14" s="67">
        <f t="shared" si="1"/>
        <v>548</v>
      </c>
      <c r="H14" s="67">
        <f t="shared" si="1"/>
        <v>2666</v>
      </c>
      <c r="I14" s="67" t="s">
        <v>332</v>
      </c>
      <c r="J14" s="67" t="s">
        <v>332</v>
      </c>
      <c r="K14" s="67">
        <f t="shared" si="1"/>
        <v>97</v>
      </c>
      <c r="L14" s="67">
        <f t="shared" si="1"/>
        <v>500</v>
      </c>
      <c r="M14" s="67">
        <f t="shared" si="1"/>
        <v>86</v>
      </c>
      <c r="N14" s="67">
        <f t="shared" si="1"/>
        <v>838</v>
      </c>
      <c r="O14" s="67">
        <f t="shared" si="1"/>
        <v>199</v>
      </c>
      <c r="P14" s="67">
        <f t="shared" si="1"/>
        <v>529</v>
      </c>
      <c r="Q14" s="67">
        <f t="shared" si="1"/>
        <v>3</v>
      </c>
      <c r="R14" s="67">
        <f t="shared" si="1"/>
        <v>21</v>
      </c>
      <c r="S14" s="67" t="s">
        <v>332</v>
      </c>
      <c r="T14" s="67" t="s">
        <v>332</v>
      </c>
      <c r="U14" s="67">
        <f t="shared" si="1"/>
        <v>14</v>
      </c>
      <c r="V14" s="67">
        <f t="shared" si="1"/>
        <v>108</v>
      </c>
      <c r="W14" s="67">
        <f t="shared" si="1"/>
        <v>2</v>
      </c>
      <c r="X14" s="67">
        <f t="shared" si="1"/>
        <v>10</v>
      </c>
      <c r="Y14" s="67">
        <f t="shared" si="1"/>
        <v>138</v>
      </c>
      <c r="Z14" s="67">
        <f t="shared" si="1"/>
        <v>559</v>
      </c>
      <c r="AA14" s="67">
        <f t="shared" si="1"/>
        <v>9</v>
      </c>
      <c r="AB14" s="67">
        <f t="shared" si="1"/>
        <v>101</v>
      </c>
    </row>
    <row r="15" spans="1:28" ht="16.5" customHeight="1">
      <c r="A15" s="6"/>
      <c r="B15" s="32" t="s">
        <v>88</v>
      </c>
      <c r="C15" s="70">
        <f>SUM(E15,G15)</f>
        <v>513</v>
      </c>
      <c r="D15" s="70">
        <f>SUM(F15,H15)</f>
        <v>2311</v>
      </c>
      <c r="E15" s="70">
        <v>1</v>
      </c>
      <c r="F15" s="70">
        <v>41</v>
      </c>
      <c r="G15" s="70">
        <f>SUM(I15,K15,M15,O15,Q15,S15,U15,W15,Y15,AA15)</f>
        <v>512</v>
      </c>
      <c r="H15" s="70">
        <f>SUM(J15,L15,N15,P15,R15,T15,V15,X15,Z15,AB15)</f>
        <v>2270</v>
      </c>
      <c r="I15" s="70" t="s">
        <v>332</v>
      </c>
      <c r="J15" s="70" t="s">
        <v>332</v>
      </c>
      <c r="K15" s="70">
        <v>97</v>
      </c>
      <c r="L15" s="70">
        <v>500</v>
      </c>
      <c r="M15" s="70">
        <v>86</v>
      </c>
      <c r="N15" s="70">
        <v>838</v>
      </c>
      <c r="O15" s="70">
        <v>199</v>
      </c>
      <c r="P15" s="70">
        <v>529</v>
      </c>
      <c r="Q15" s="70">
        <v>3</v>
      </c>
      <c r="R15" s="70">
        <v>21</v>
      </c>
      <c r="S15" s="70" t="s">
        <v>332</v>
      </c>
      <c r="T15" s="70" t="s">
        <v>332</v>
      </c>
      <c r="U15" s="70">
        <v>9</v>
      </c>
      <c r="V15" s="70">
        <v>79</v>
      </c>
      <c r="W15" s="70">
        <v>1</v>
      </c>
      <c r="X15" s="70">
        <v>2</v>
      </c>
      <c r="Y15" s="70">
        <v>117</v>
      </c>
      <c r="Z15" s="70">
        <v>301</v>
      </c>
      <c r="AA15" s="70" t="s">
        <v>332</v>
      </c>
      <c r="AB15" s="70" t="s">
        <v>332</v>
      </c>
    </row>
    <row r="16" spans="1:28" ht="16.5" customHeight="1">
      <c r="A16" s="6"/>
      <c r="B16" s="109" t="s">
        <v>296</v>
      </c>
      <c r="C16" s="70">
        <f>SUM(E16,G16)</f>
        <v>36</v>
      </c>
      <c r="D16" s="70">
        <f>SUM(F16,H16)</f>
        <v>396</v>
      </c>
      <c r="E16" s="70" t="s">
        <v>332</v>
      </c>
      <c r="F16" s="70" t="s">
        <v>332</v>
      </c>
      <c r="G16" s="70">
        <f>SUM(I16,K16,M16,O16,Q16,S16,U16,W16,Y16,AA16)</f>
        <v>36</v>
      </c>
      <c r="H16" s="70">
        <f>SUM(J16,L16,N16,P16,R16,T16,V16,X16,Z16,AB16)</f>
        <v>396</v>
      </c>
      <c r="I16" s="70" t="s">
        <v>332</v>
      </c>
      <c r="J16" s="70" t="s">
        <v>332</v>
      </c>
      <c r="K16" s="70" t="s">
        <v>332</v>
      </c>
      <c r="L16" s="70" t="s">
        <v>332</v>
      </c>
      <c r="M16" s="70" t="s">
        <v>332</v>
      </c>
      <c r="N16" s="70" t="s">
        <v>332</v>
      </c>
      <c r="O16" s="70" t="s">
        <v>332</v>
      </c>
      <c r="P16" s="70" t="s">
        <v>332</v>
      </c>
      <c r="Q16" s="70" t="s">
        <v>332</v>
      </c>
      <c r="R16" s="70" t="s">
        <v>332</v>
      </c>
      <c r="S16" s="70" t="s">
        <v>332</v>
      </c>
      <c r="T16" s="70" t="s">
        <v>332</v>
      </c>
      <c r="U16" s="70">
        <v>5</v>
      </c>
      <c r="V16" s="70">
        <v>29</v>
      </c>
      <c r="W16" s="70">
        <v>1</v>
      </c>
      <c r="X16" s="70">
        <v>8</v>
      </c>
      <c r="Y16" s="70">
        <v>21</v>
      </c>
      <c r="Z16" s="70">
        <v>258</v>
      </c>
      <c r="AA16" s="70">
        <v>9</v>
      </c>
      <c r="AB16" s="70">
        <v>101</v>
      </c>
    </row>
    <row r="17" spans="1:28" ht="16.5" customHeight="1">
      <c r="A17" s="6"/>
      <c r="B17" s="32"/>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row>
    <row r="18" spans="1:28" ht="16.5" customHeight="1">
      <c r="A18" s="371" t="s">
        <v>80</v>
      </c>
      <c r="B18" s="372"/>
      <c r="C18" s="70">
        <f aca="true" t="shared" si="2" ref="C18:AB18">SUM(C19:C20)</f>
        <v>980</v>
      </c>
      <c r="D18" s="70">
        <f t="shared" si="2"/>
        <v>4310</v>
      </c>
      <c r="E18" s="67">
        <f t="shared" si="2"/>
        <v>1</v>
      </c>
      <c r="F18" s="67">
        <f t="shared" si="2"/>
        <v>28</v>
      </c>
      <c r="G18" s="67">
        <f t="shared" si="2"/>
        <v>979</v>
      </c>
      <c r="H18" s="67">
        <f t="shared" si="2"/>
        <v>4282</v>
      </c>
      <c r="I18" s="67">
        <f t="shared" si="2"/>
        <v>3</v>
      </c>
      <c r="J18" s="67">
        <f t="shared" si="2"/>
        <v>19</v>
      </c>
      <c r="K18" s="67">
        <f t="shared" si="2"/>
        <v>95</v>
      </c>
      <c r="L18" s="67">
        <f t="shared" si="2"/>
        <v>197</v>
      </c>
      <c r="M18" s="67">
        <f t="shared" si="2"/>
        <v>557</v>
      </c>
      <c r="N18" s="67">
        <f t="shared" si="2"/>
        <v>2866</v>
      </c>
      <c r="O18" s="67">
        <f t="shared" si="2"/>
        <v>188</v>
      </c>
      <c r="P18" s="67">
        <f t="shared" si="2"/>
        <v>486</v>
      </c>
      <c r="Q18" s="67">
        <f t="shared" si="2"/>
        <v>3</v>
      </c>
      <c r="R18" s="67">
        <f t="shared" si="2"/>
        <v>35</v>
      </c>
      <c r="S18" s="67">
        <f t="shared" si="2"/>
        <v>1</v>
      </c>
      <c r="T18" s="67">
        <f t="shared" si="2"/>
        <v>1</v>
      </c>
      <c r="U18" s="67">
        <f t="shared" si="2"/>
        <v>18</v>
      </c>
      <c r="V18" s="67">
        <f t="shared" si="2"/>
        <v>98</v>
      </c>
      <c r="W18" s="67">
        <f t="shared" si="2"/>
        <v>1</v>
      </c>
      <c r="X18" s="67">
        <f t="shared" si="2"/>
        <v>5</v>
      </c>
      <c r="Y18" s="67">
        <f t="shared" si="2"/>
        <v>104</v>
      </c>
      <c r="Z18" s="67">
        <f t="shared" si="2"/>
        <v>490</v>
      </c>
      <c r="AA18" s="67">
        <f t="shared" si="2"/>
        <v>9</v>
      </c>
      <c r="AB18" s="67">
        <f t="shared" si="2"/>
        <v>85</v>
      </c>
    </row>
    <row r="19" spans="1:28" ht="16.5" customHeight="1">
      <c r="A19" s="6"/>
      <c r="B19" s="32" t="s">
        <v>88</v>
      </c>
      <c r="C19" s="70">
        <f>SUM(E19,G19)</f>
        <v>946</v>
      </c>
      <c r="D19" s="70">
        <f>SUM(F19,H19)</f>
        <v>4005</v>
      </c>
      <c r="E19" s="70">
        <v>1</v>
      </c>
      <c r="F19" s="70">
        <v>28</v>
      </c>
      <c r="G19" s="70">
        <f>SUM(I19,K19,M19,O19,Q19,S19,U19,W19,Y19,AA19)</f>
        <v>945</v>
      </c>
      <c r="H19" s="70">
        <f>SUM(J19,L19,N19,P19,R19,T19,V19,X19,Z19,AB19)</f>
        <v>3977</v>
      </c>
      <c r="I19" s="70">
        <v>3</v>
      </c>
      <c r="J19" s="70">
        <v>19</v>
      </c>
      <c r="K19" s="70">
        <v>95</v>
      </c>
      <c r="L19" s="70">
        <v>197</v>
      </c>
      <c r="M19" s="70">
        <v>557</v>
      </c>
      <c r="N19" s="70">
        <v>2866</v>
      </c>
      <c r="O19" s="70">
        <v>188</v>
      </c>
      <c r="P19" s="70">
        <v>486</v>
      </c>
      <c r="Q19" s="70">
        <v>3</v>
      </c>
      <c r="R19" s="70">
        <v>35</v>
      </c>
      <c r="S19" s="70">
        <v>1</v>
      </c>
      <c r="T19" s="70">
        <v>1</v>
      </c>
      <c r="U19" s="70">
        <v>14</v>
      </c>
      <c r="V19" s="70">
        <v>74</v>
      </c>
      <c r="W19" s="70" t="s">
        <v>332</v>
      </c>
      <c r="X19" s="70" t="s">
        <v>332</v>
      </c>
      <c r="Y19" s="70">
        <v>84</v>
      </c>
      <c r="Z19" s="70">
        <v>299</v>
      </c>
      <c r="AA19" s="70" t="s">
        <v>332</v>
      </c>
      <c r="AB19" s="70" t="s">
        <v>332</v>
      </c>
    </row>
    <row r="20" spans="1:28" ht="16.5" customHeight="1">
      <c r="A20" s="6"/>
      <c r="B20" s="109" t="s">
        <v>296</v>
      </c>
      <c r="C20" s="70">
        <f>SUM(E20,G20)</f>
        <v>34</v>
      </c>
      <c r="D20" s="70">
        <f>SUM(F20,H20)</f>
        <v>305</v>
      </c>
      <c r="E20" s="70" t="s">
        <v>332</v>
      </c>
      <c r="F20" s="70" t="s">
        <v>332</v>
      </c>
      <c r="G20" s="70">
        <f>SUM(I20,K20,M20,O20,Q20,S20,U20,W20,Y20,AA20)</f>
        <v>34</v>
      </c>
      <c r="H20" s="70">
        <f>SUM(J20,L20,N20,P20,R20,T20,V20,X20,Z20,AB20)</f>
        <v>305</v>
      </c>
      <c r="I20" s="70" t="s">
        <v>332</v>
      </c>
      <c r="J20" s="70" t="s">
        <v>332</v>
      </c>
      <c r="K20" s="70" t="s">
        <v>332</v>
      </c>
      <c r="L20" s="70" t="s">
        <v>332</v>
      </c>
      <c r="M20" s="70" t="s">
        <v>332</v>
      </c>
      <c r="N20" s="70" t="s">
        <v>332</v>
      </c>
      <c r="O20" s="70" t="s">
        <v>332</v>
      </c>
      <c r="P20" s="70" t="s">
        <v>332</v>
      </c>
      <c r="Q20" s="70" t="s">
        <v>332</v>
      </c>
      <c r="R20" s="70" t="s">
        <v>332</v>
      </c>
      <c r="S20" s="70" t="s">
        <v>332</v>
      </c>
      <c r="T20" s="70" t="s">
        <v>332</v>
      </c>
      <c r="U20" s="70">
        <v>4</v>
      </c>
      <c r="V20" s="70">
        <v>24</v>
      </c>
      <c r="W20" s="70">
        <v>1</v>
      </c>
      <c r="X20" s="70">
        <v>5</v>
      </c>
      <c r="Y20" s="70">
        <v>20</v>
      </c>
      <c r="Z20" s="70">
        <v>191</v>
      </c>
      <c r="AA20" s="70">
        <v>9</v>
      </c>
      <c r="AB20" s="70">
        <v>85</v>
      </c>
    </row>
    <row r="21" spans="1:28" ht="16.5" customHeight="1">
      <c r="A21" s="6"/>
      <c r="B21" s="32"/>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row>
    <row r="22" spans="1:28" ht="16.5" customHeight="1">
      <c r="A22" s="371" t="s">
        <v>81</v>
      </c>
      <c r="B22" s="372"/>
      <c r="C22" s="70">
        <f aca="true" t="shared" si="3" ref="C22:AB22">SUM(C23:C24)</f>
        <v>294</v>
      </c>
      <c r="D22" s="70">
        <f t="shared" si="3"/>
        <v>1278</v>
      </c>
      <c r="E22" s="67">
        <f t="shared" si="3"/>
        <v>9</v>
      </c>
      <c r="F22" s="67">
        <f t="shared" si="3"/>
        <v>79</v>
      </c>
      <c r="G22" s="67">
        <f t="shared" si="3"/>
        <v>285</v>
      </c>
      <c r="H22" s="67">
        <f t="shared" si="3"/>
        <v>1199</v>
      </c>
      <c r="I22" s="67" t="s">
        <v>332</v>
      </c>
      <c r="J22" s="67" t="s">
        <v>332</v>
      </c>
      <c r="K22" s="67">
        <f t="shared" si="3"/>
        <v>68</v>
      </c>
      <c r="L22" s="67">
        <f t="shared" si="3"/>
        <v>264</v>
      </c>
      <c r="M22" s="67">
        <f t="shared" si="3"/>
        <v>47</v>
      </c>
      <c r="N22" s="67">
        <f t="shared" si="3"/>
        <v>319</v>
      </c>
      <c r="O22" s="67">
        <f t="shared" si="3"/>
        <v>63</v>
      </c>
      <c r="P22" s="67">
        <f t="shared" si="3"/>
        <v>123</v>
      </c>
      <c r="Q22" s="67">
        <f t="shared" si="3"/>
        <v>1</v>
      </c>
      <c r="R22" s="67">
        <f t="shared" si="3"/>
        <v>1</v>
      </c>
      <c r="S22" s="67">
        <f t="shared" si="3"/>
        <v>1</v>
      </c>
      <c r="T22" s="67">
        <f t="shared" si="3"/>
        <v>1</v>
      </c>
      <c r="U22" s="67">
        <f t="shared" si="3"/>
        <v>16</v>
      </c>
      <c r="V22" s="67">
        <f t="shared" si="3"/>
        <v>74</v>
      </c>
      <c r="W22" s="67">
        <f t="shared" si="3"/>
        <v>2</v>
      </c>
      <c r="X22" s="67">
        <f t="shared" si="3"/>
        <v>4</v>
      </c>
      <c r="Y22" s="67">
        <f t="shared" si="3"/>
        <v>81</v>
      </c>
      <c r="Z22" s="67">
        <f t="shared" si="3"/>
        <v>338</v>
      </c>
      <c r="AA22" s="67">
        <f t="shared" si="3"/>
        <v>6</v>
      </c>
      <c r="AB22" s="67">
        <f t="shared" si="3"/>
        <v>75</v>
      </c>
    </row>
    <row r="23" spans="1:28" ht="16.5" customHeight="1">
      <c r="A23" s="6"/>
      <c r="B23" s="32" t="s">
        <v>88</v>
      </c>
      <c r="C23" s="70">
        <f>SUM(E23,G23)</f>
        <v>266</v>
      </c>
      <c r="D23" s="70">
        <f>SUM(F23,H23)</f>
        <v>1053</v>
      </c>
      <c r="E23" s="70">
        <v>9</v>
      </c>
      <c r="F23" s="70">
        <v>79</v>
      </c>
      <c r="G23" s="70">
        <f>SUM(I23,K23,M23,O23,Q23,S23,U23,W23,Y23,AA23)</f>
        <v>257</v>
      </c>
      <c r="H23" s="70">
        <f>SUM(J23,L23,N23,P23,R23,T23,V23,X23,Z23,AB23)</f>
        <v>974</v>
      </c>
      <c r="I23" s="70" t="s">
        <v>332</v>
      </c>
      <c r="J23" s="70" t="s">
        <v>332</v>
      </c>
      <c r="K23" s="70">
        <v>68</v>
      </c>
      <c r="L23" s="70">
        <v>264</v>
      </c>
      <c r="M23" s="70">
        <v>47</v>
      </c>
      <c r="N23" s="70">
        <v>319</v>
      </c>
      <c r="O23" s="70">
        <v>62</v>
      </c>
      <c r="P23" s="70">
        <v>118</v>
      </c>
      <c r="Q23" s="70">
        <v>1</v>
      </c>
      <c r="R23" s="70">
        <v>1</v>
      </c>
      <c r="S23" s="70">
        <v>1</v>
      </c>
      <c r="T23" s="70">
        <v>1</v>
      </c>
      <c r="U23" s="70">
        <v>11</v>
      </c>
      <c r="V23" s="70">
        <v>50</v>
      </c>
      <c r="W23" s="70">
        <v>1</v>
      </c>
      <c r="X23" s="70">
        <v>2</v>
      </c>
      <c r="Y23" s="70">
        <v>66</v>
      </c>
      <c r="Z23" s="70">
        <v>219</v>
      </c>
      <c r="AA23" s="70" t="s">
        <v>332</v>
      </c>
      <c r="AB23" s="70" t="s">
        <v>332</v>
      </c>
    </row>
    <row r="24" spans="1:28" ht="16.5" customHeight="1">
      <c r="A24" s="6"/>
      <c r="B24" s="109" t="s">
        <v>296</v>
      </c>
      <c r="C24" s="70">
        <f>SUM(E24,G24)</f>
        <v>28</v>
      </c>
      <c r="D24" s="70">
        <f>SUM(F24,H24)</f>
        <v>225</v>
      </c>
      <c r="E24" s="70" t="s">
        <v>332</v>
      </c>
      <c r="F24" s="70" t="s">
        <v>332</v>
      </c>
      <c r="G24" s="70">
        <f>SUM(I24,K24,M24,O24,Q24,S24,U24,W24,Y24,AA24)</f>
        <v>28</v>
      </c>
      <c r="H24" s="70">
        <f>SUM(J24,L24,N24,P24,R24,T24,V24,X24,Z24,AB24)</f>
        <v>225</v>
      </c>
      <c r="I24" s="70" t="s">
        <v>332</v>
      </c>
      <c r="J24" s="70" t="s">
        <v>332</v>
      </c>
      <c r="K24" s="70" t="s">
        <v>332</v>
      </c>
      <c r="L24" s="70" t="s">
        <v>332</v>
      </c>
      <c r="M24" s="70" t="s">
        <v>332</v>
      </c>
      <c r="N24" s="70" t="s">
        <v>332</v>
      </c>
      <c r="O24" s="70">
        <v>1</v>
      </c>
      <c r="P24" s="70">
        <v>5</v>
      </c>
      <c r="Q24" s="70" t="s">
        <v>332</v>
      </c>
      <c r="R24" s="70" t="s">
        <v>332</v>
      </c>
      <c r="S24" s="70" t="s">
        <v>332</v>
      </c>
      <c r="T24" s="70" t="s">
        <v>332</v>
      </c>
      <c r="U24" s="70">
        <v>5</v>
      </c>
      <c r="V24" s="70">
        <v>24</v>
      </c>
      <c r="W24" s="70">
        <v>1</v>
      </c>
      <c r="X24" s="70">
        <v>2</v>
      </c>
      <c r="Y24" s="70">
        <v>15</v>
      </c>
      <c r="Z24" s="70">
        <v>119</v>
      </c>
      <c r="AA24" s="70">
        <v>6</v>
      </c>
      <c r="AB24" s="70">
        <v>75</v>
      </c>
    </row>
    <row r="25" spans="1:28" ht="16.5" customHeight="1">
      <c r="A25" s="6"/>
      <c r="B25" s="32"/>
      <c r="C25" s="70"/>
      <c r="D25" s="243"/>
      <c r="E25" s="70"/>
      <c r="F25" s="70"/>
      <c r="G25" s="70"/>
      <c r="H25" s="70"/>
      <c r="I25" s="70"/>
      <c r="J25" s="70"/>
      <c r="K25" s="70"/>
      <c r="L25" s="70"/>
      <c r="M25" s="70"/>
      <c r="N25" s="70"/>
      <c r="O25" s="70"/>
      <c r="P25" s="70"/>
      <c r="Q25" s="70"/>
      <c r="R25" s="70"/>
      <c r="S25" s="70"/>
      <c r="T25" s="70"/>
      <c r="U25" s="70"/>
      <c r="V25" s="70"/>
      <c r="W25" s="70"/>
      <c r="X25" s="70"/>
      <c r="Y25" s="70"/>
      <c r="Z25" s="70"/>
      <c r="AA25" s="70"/>
      <c r="AB25" s="70"/>
    </row>
    <row r="26" spans="1:28" ht="16.5" customHeight="1">
      <c r="A26" s="371" t="s">
        <v>82</v>
      </c>
      <c r="B26" s="372"/>
      <c r="C26" s="70">
        <f aca="true" t="shared" si="4" ref="C26:AB26">SUM(C27:C28)</f>
        <v>589</v>
      </c>
      <c r="D26" s="70">
        <f t="shared" si="4"/>
        <v>2715</v>
      </c>
      <c r="E26" s="67">
        <f t="shared" si="4"/>
        <v>2</v>
      </c>
      <c r="F26" s="67">
        <f t="shared" si="4"/>
        <v>15</v>
      </c>
      <c r="G26" s="67">
        <f t="shared" si="4"/>
        <v>587</v>
      </c>
      <c r="H26" s="67">
        <f t="shared" si="4"/>
        <v>2700</v>
      </c>
      <c r="I26" s="67" t="s">
        <v>332</v>
      </c>
      <c r="J26" s="67" t="s">
        <v>332</v>
      </c>
      <c r="K26" s="67">
        <f t="shared" si="4"/>
        <v>50</v>
      </c>
      <c r="L26" s="67">
        <f t="shared" si="4"/>
        <v>261</v>
      </c>
      <c r="M26" s="67">
        <f t="shared" si="4"/>
        <v>277</v>
      </c>
      <c r="N26" s="67">
        <f t="shared" si="4"/>
        <v>1486</v>
      </c>
      <c r="O26" s="67">
        <f t="shared" si="4"/>
        <v>146</v>
      </c>
      <c r="P26" s="67">
        <f t="shared" si="4"/>
        <v>360</v>
      </c>
      <c r="Q26" s="67">
        <f t="shared" si="4"/>
        <v>2</v>
      </c>
      <c r="R26" s="67">
        <f t="shared" si="4"/>
        <v>26</v>
      </c>
      <c r="S26" s="67">
        <f t="shared" si="4"/>
        <v>1</v>
      </c>
      <c r="T26" s="67">
        <f t="shared" si="4"/>
        <v>1</v>
      </c>
      <c r="U26" s="67">
        <f t="shared" si="4"/>
        <v>12</v>
      </c>
      <c r="V26" s="67">
        <f t="shared" si="4"/>
        <v>104</v>
      </c>
      <c r="W26" s="67">
        <f t="shared" si="4"/>
        <v>1</v>
      </c>
      <c r="X26" s="67">
        <f t="shared" si="4"/>
        <v>4</v>
      </c>
      <c r="Y26" s="67">
        <f t="shared" si="4"/>
        <v>93</v>
      </c>
      <c r="Z26" s="67">
        <f t="shared" si="4"/>
        <v>408</v>
      </c>
      <c r="AA26" s="67">
        <f t="shared" si="4"/>
        <v>5</v>
      </c>
      <c r="AB26" s="67">
        <f t="shared" si="4"/>
        <v>50</v>
      </c>
    </row>
    <row r="27" spans="1:28" ht="16.5" customHeight="1">
      <c r="A27" s="6"/>
      <c r="B27" s="32" t="s">
        <v>88</v>
      </c>
      <c r="C27" s="70">
        <f>SUM(E27,G27)</f>
        <v>563</v>
      </c>
      <c r="D27" s="70">
        <f>SUM(F27,H27)</f>
        <v>2445</v>
      </c>
      <c r="E27" s="70">
        <v>2</v>
      </c>
      <c r="F27" s="70">
        <v>15</v>
      </c>
      <c r="G27" s="70">
        <f>SUM(I27,K27,M27,O27,Q27,S27,U27,W27,Y27,AA27)</f>
        <v>561</v>
      </c>
      <c r="H27" s="70">
        <f>SUM(J27,L27,N27,P27,R27,T27,V27,X27,Z27,AB27)</f>
        <v>2430</v>
      </c>
      <c r="I27" s="70" t="s">
        <v>332</v>
      </c>
      <c r="J27" s="70" t="s">
        <v>332</v>
      </c>
      <c r="K27" s="70">
        <v>50</v>
      </c>
      <c r="L27" s="70">
        <v>261</v>
      </c>
      <c r="M27" s="70">
        <v>277</v>
      </c>
      <c r="N27" s="70">
        <v>1486</v>
      </c>
      <c r="O27" s="70">
        <v>146</v>
      </c>
      <c r="P27" s="70">
        <v>360</v>
      </c>
      <c r="Q27" s="70">
        <v>2</v>
      </c>
      <c r="R27" s="70">
        <v>26</v>
      </c>
      <c r="S27" s="70">
        <v>1</v>
      </c>
      <c r="T27" s="70">
        <v>1</v>
      </c>
      <c r="U27" s="70">
        <v>9</v>
      </c>
      <c r="V27" s="70">
        <v>70</v>
      </c>
      <c r="W27" s="70" t="s">
        <v>332</v>
      </c>
      <c r="X27" s="70" t="s">
        <v>332</v>
      </c>
      <c r="Y27" s="70">
        <v>76</v>
      </c>
      <c r="Z27" s="70">
        <v>226</v>
      </c>
      <c r="AA27" s="70" t="s">
        <v>332</v>
      </c>
      <c r="AB27" s="70" t="s">
        <v>332</v>
      </c>
    </row>
    <row r="28" spans="1:28" ht="16.5" customHeight="1">
      <c r="A28" s="6"/>
      <c r="B28" s="109" t="s">
        <v>296</v>
      </c>
      <c r="C28" s="70">
        <f>SUM(E28,G28)</f>
        <v>26</v>
      </c>
      <c r="D28" s="70">
        <f>SUM(F28,H28)</f>
        <v>270</v>
      </c>
      <c r="E28" s="70" t="s">
        <v>332</v>
      </c>
      <c r="F28" s="70" t="s">
        <v>332</v>
      </c>
      <c r="G28" s="70">
        <f>SUM(I28,K28,M28,O28,Q28,S28,U28,W28,Y28,AA28)</f>
        <v>26</v>
      </c>
      <c r="H28" s="70">
        <f>SUM(J28,L28,N28,P28,R28,T28,V28,X28,Z28,AB28)</f>
        <v>270</v>
      </c>
      <c r="I28" s="70" t="s">
        <v>332</v>
      </c>
      <c r="J28" s="70" t="s">
        <v>332</v>
      </c>
      <c r="K28" s="70" t="s">
        <v>332</v>
      </c>
      <c r="L28" s="70" t="s">
        <v>332</v>
      </c>
      <c r="M28" s="70" t="s">
        <v>332</v>
      </c>
      <c r="N28" s="70" t="s">
        <v>332</v>
      </c>
      <c r="O28" s="70" t="s">
        <v>332</v>
      </c>
      <c r="P28" s="70" t="s">
        <v>332</v>
      </c>
      <c r="Q28" s="70" t="s">
        <v>332</v>
      </c>
      <c r="R28" s="70" t="s">
        <v>332</v>
      </c>
      <c r="S28" s="70" t="s">
        <v>332</v>
      </c>
      <c r="T28" s="70" t="s">
        <v>332</v>
      </c>
      <c r="U28" s="70">
        <v>3</v>
      </c>
      <c r="V28" s="70">
        <v>34</v>
      </c>
      <c r="W28" s="70">
        <v>1</v>
      </c>
      <c r="X28" s="70">
        <v>4</v>
      </c>
      <c r="Y28" s="70">
        <v>17</v>
      </c>
      <c r="Z28" s="70">
        <v>182</v>
      </c>
      <c r="AA28" s="70">
        <v>5</v>
      </c>
      <c r="AB28" s="70">
        <v>50</v>
      </c>
    </row>
    <row r="29" spans="1:28" ht="16.5" customHeight="1">
      <c r="A29" s="6"/>
      <c r="B29" s="32"/>
      <c r="C29" s="70"/>
      <c r="D29" s="243"/>
      <c r="E29" s="70"/>
      <c r="F29" s="70"/>
      <c r="G29" s="70"/>
      <c r="H29" s="70"/>
      <c r="I29" s="70"/>
      <c r="J29" s="70"/>
      <c r="K29" s="70"/>
      <c r="L29" s="70"/>
      <c r="M29" s="70"/>
      <c r="N29" s="70"/>
      <c r="O29" s="70"/>
      <c r="P29" s="70"/>
      <c r="Q29" s="70"/>
      <c r="R29" s="70"/>
      <c r="S29" s="70"/>
      <c r="T29" s="70"/>
      <c r="U29" s="70"/>
      <c r="V29" s="70"/>
      <c r="W29" s="70"/>
      <c r="X29" s="70"/>
      <c r="Y29" s="70"/>
      <c r="Z29" s="70"/>
      <c r="AA29" s="70"/>
      <c r="AB29" s="70"/>
    </row>
    <row r="30" spans="1:28" ht="16.5" customHeight="1">
      <c r="A30" s="373" t="s">
        <v>41</v>
      </c>
      <c r="B30" s="374"/>
      <c r="C30" s="236">
        <f>SUM(E30,G30)</f>
        <v>2780</v>
      </c>
      <c r="D30" s="236">
        <f>SUM(F30,H30)</f>
        <v>16461</v>
      </c>
      <c r="E30" s="236">
        <f>SUM(E31,E35,E39,E43)</f>
        <v>18</v>
      </c>
      <c r="F30" s="236">
        <f aca="true" t="shared" si="5" ref="F30:AB30">SUM(F31,F35,F39,F43)</f>
        <v>535</v>
      </c>
      <c r="G30" s="236">
        <f>SUM(G31,G35,G39,G43)</f>
        <v>2762</v>
      </c>
      <c r="H30" s="236">
        <f t="shared" si="5"/>
        <v>15926</v>
      </c>
      <c r="I30" s="236">
        <f t="shared" si="5"/>
        <v>7</v>
      </c>
      <c r="J30" s="236">
        <f t="shared" si="5"/>
        <v>88</v>
      </c>
      <c r="K30" s="236">
        <f t="shared" si="5"/>
        <v>332</v>
      </c>
      <c r="L30" s="236">
        <f t="shared" si="5"/>
        <v>2983</v>
      </c>
      <c r="M30" s="236">
        <f t="shared" si="5"/>
        <v>282</v>
      </c>
      <c r="N30" s="236">
        <f t="shared" si="5"/>
        <v>3569</v>
      </c>
      <c r="O30" s="236">
        <f t="shared" si="5"/>
        <v>1192</v>
      </c>
      <c r="P30" s="236">
        <f t="shared" si="5"/>
        <v>3578</v>
      </c>
      <c r="Q30" s="236">
        <f t="shared" si="5"/>
        <v>32</v>
      </c>
      <c r="R30" s="236">
        <f t="shared" si="5"/>
        <v>356</v>
      </c>
      <c r="S30" s="236">
        <f t="shared" si="5"/>
        <v>8</v>
      </c>
      <c r="T30" s="236">
        <f t="shared" si="5"/>
        <v>15</v>
      </c>
      <c r="U30" s="236">
        <f t="shared" si="5"/>
        <v>87</v>
      </c>
      <c r="V30" s="236">
        <f t="shared" si="5"/>
        <v>992</v>
      </c>
      <c r="W30" s="236">
        <f t="shared" si="5"/>
        <v>11</v>
      </c>
      <c r="X30" s="236">
        <f t="shared" si="5"/>
        <v>81</v>
      </c>
      <c r="Y30" s="236">
        <f t="shared" si="5"/>
        <v>767</v>
      </c>
      <c r="Z30" s="236">
        <f t="shared" si="5"/>
        <v>3639</v>
      </c>
      <c r="AA30" s="236">
        <f t="shared" si="5"/>
        <v>44</v>
      </c>
      <c r="AB30" s="236">
        <f t="shared" si="5"/>
        <v>625</v>
      </c>
    </row>
    <row r="31" spans="1:28" ht="16.5" customHeight="1">
      <c r="A31" s="371" t="s">
        <v>83</v>
      </c>
      <c r="B31" s="372"/>
      <c r="C31" s="70">
        <f aca="true" t="shared" si="6" ref="C31:AB31">SUM(C32:C33)</f>
        <v>836</v>
      </c>
      <c r="D31" s="70">
        <f t="shared" si="6"/>
        <v>5108</v>
      </c>
      <c r="E31" s="67">
        <f t="shared" si="6"/>
        <v>7</v>
      </c>
      <c r="F31" s="67">
        <f t="shared" si="6"/>
        <v>129</v>
      </c>
      <c r="G31" s="67">
        <f t="shared" si="6"/>
        <v>829</v>
      </c>
      <c r="H31" s="67">
        <f t="shared" si="6"/>
        <v>4979</v>
      </c>
      <c r="I31" s="67">
        <f t="shared" si="6"/>
        <v>1</v>
      </c>
      <c r="J31" s="67">
        <f t="shared" si="6"/>
        <v>6</v>
      </c>
      <c r="K31" s="67">
        <f t="shared" si="6"/>
        <v>58</v>
      </c>
      <c r="L31" s="67">
        <f t="shared" si="6"/>
        <v>794</v>
      </c>
      <c r="M31" s="67">
        <f t="shared" si="6"/>
        <v>73</v>
      </c>
      <c r="N31" s="67">
        <f t="shared" si="6"/>
        <v>837</v>
      </c>
      <c r="O31" s="67">
        <f t="shared" si="6"/>
        <v>402</v>
      </c>
      <c r="P31" s="67">
        <f t="shared" si="6"/>
        <v>1296</v>
      </c>
      <c r="Q31" s="67">
        <f t="shared" si="6"/>
        <v>11</v>
      </c>
      <c r="R31" s="67">
        <f t="shared" si="6"/>
        <v>87</v>
      </c>
      <c r="S31" s="67">
        <f t="shared" si="6"/>
        <v>3</v>
      </c>
      <c r="T31" s="67">
        <f t="shared" si="6"/>
        <v>9</v>
      </c>
      <c r="U31" s="67">
        <f t="shared" si="6"/>
        <v>28</v>
      </c>
      <c r="V31" s="67">
        <f t="shared" si="6"/>
        <v>442</v>
      </c>
      <c r="W31" s="67">
        <f t="shared" si="6"/>
        <v>5</v>
      </c>
      <c r="X31" s="67">
        <f t="shared" si="6"/>
        <v>34</v>
      </c>
      <c r="Y31" s="67">
        <f t="shared" si="6"/>
        <v>233</v>
      </c>
      <c r="Z31" s="67">
        <f t="shared" si="6"/>
        <v>1219</v>
      </c>
      <c r="AA31" s="67">
        <f t="shared" si="6"/>
        <v>15</v>
      </c>
      <c r="AB31" s="67">
        <f t="shared" si="6"/>
        <v>255</v>
      </c>
    </row>
    <row r="32" spans="1:28" ht="16.5" customHeight="1">
      <c r="A32" s="6"/>
      <c r="B32" s="32" t="s">
        <v>88</v>
      </c>
      <c r="C32" s="70">
        <f>SUM(E32,G32)</f>
        <v>775</v>
      </c>
      <c r="D32" s="70">
        <f>SUM(F32,H32)</f>
        <v>4057</v>
      </c>
      <c r="E32" s="70">
        <v>7</v>
      </c>
      <c r="F32" s="70">
        <v>129</v>
      </c>
      <c r="G32" s="70">
        <f>SUM(I32,K32,M32,O32,Q32,S32,U32,W32,Y32,AA32)</f>
        <v>768</v>
      </c>
      <c r="H32" s="70">
        <f>SUM(J32,L32,N32,P32,R32,T32,V32,X32,Z32,AB32)</f>
        <v>3928</v>
      </c>
      <c r="I32" s="70">
        <v>1</v>
      </c>
      <c r="J32" s="70">
        <v>6</v>
      </c>
      <c r="K32" s="70">
        <v>58</v>
      </c>
      <c r="L32" s="70">
        <v>794</v>
      </c>
      <c r="M32" s="70">
        <v>73</v>
      </c>
      <c r="N32" s="70">
        <v>837</v>
      </c>
      <c r="O32" s="70">
        <v>402</v>
      </c>
      <c r="P32" s="70">
        <v>1296</v>
      </c>
      <c r="Q32" s="70">
        <v>11</v>
      </c>
      <c r="R32" s="70">
        <v>87</v>
      </c>
      <c r="S32" s="70">
        <v>3</v>
      </c>
      <c r="T32" s="70">
        <v>9</v>
      </c>
      <c r="U32" s="70">
        <v>19</v>
      </c>
      <c r="V32" s="70">
        <v>139</v>
      </c>
      <c r="W32" s="70">
        <v>2</v>
      </c>
      <c r="X32" s="70">
        <v>21</v>
      </c>
      <c r="Y32" s="70">
        <v>199</v>
      </c>
      <c r="Z32" s="70">
        <v>739</v>
      </c>
      <c r="AA32" s="70" t="s">
        <v>332</v>
      </c>
      <c r="AB32" s="70" t="s">
        <v>332</v>
      </c>
    </row>
    <row r="33" spans="1:28" ht="16.5" customHeight="1">
      <c r="A33" s="6"/>
      <c r="B33" s="109" t="s">
        <v>296</v>
      </c>
      <c r="C33" s="70">
        <f>SUM(E33,G33)</f>
        <v>61</v>
      </c>
      <c r="D33" s="70">
        <f>SUM(F33,H33)</f>
        <v>1051</v>
      </c>
      <c r="E33" s="70" t="s">
        <v>332</v>
      </c>
      <c r="F33" s="70" t="s">
        <v>332</v>
      </c>
      <c r="G33" s="70">
        <f>SUM(I33,K33,M33,O33,Q33,S33,U33,W33,Y33,AA33)</f>
        <v>61</v>
      </c>
      <c r="H33" s="70">
        <f>SUM(J33,L33,N33,P33,R33,T33,V33,X33,Z33,AB33)</f>
        <v>1051</v>
      </c>
      <c r="I33" s="70" t="s">
        <v>332</v>
      </c>
      <c r="J33" s="70" t="s">
        <v>332</v>
      </c>
      <c r="K33" s="70" t="s">
        <v>332</v>
      </c>
      <c r="L33" s="70" t="s">
        <v>332</v>
      </c>
      <c r="M33" s="70" t="s">
        <v>332</v>
      </c>
      <c r="N33" s="70" t="s">
        <v>332</v>
      </c>
      <c r="O33" s="70" t="s">
        <v>332</v>
      </c>
      <c r="P33" s="70" t="s">
        <v>332</v>
      </c>
      <c r="Q33" s="70" t="s">
        <v>332</v>
      </c>
      <c r="R33" s="70" t="s">
        <v>332</v>
      </c>
      <c r="S33" s="70" t="s">
        <v>332</v>
      </c>
      <c r="T33" s="70" t="s">
        <v>332</v>
      </c>
      <c r="U33" s="70">
        <v>9</v>
      </c>
      <c r="V33" s="70">
        <v>303</v>
      </c>
      <c r="W33" s="70">
        <v>3</v>
      </c>
      <c r="X33" s="70">
        <v>13</v>
      </c>
      <c r="Y33" s="70">
        <v>34</v>
      </c>
      <c r="Z33" s="70">
        <v>480</v>
      </c>
      <c r="AA33" s="70">
        <v>15</v>
      </c>
      <c r="AB33" s="70">
        <v>255</v>
      </c>
    </row>
    <row r="34" spans="1:28" ht="16.5" customHeight="1">
      <c r="A34" s="6"/>
      <c r="B34" s="32"/>
      <c r="C34" s="70"/>
      <c r="D34" s="243"/>
      <c r="E34" s="70"/>
      <c r="F34" s="70"/>
      <c r="G34" s="70"/>
      <c r="H34" s="70"/>
      <c r="I34" s="70"/>
      <c r="J34" s="70"/>
      <c r="K34" s="70"/>
      <c r="L34" s="70"/>
      <c r="M34" s="70"/>
      <c r="N34" s="70"/>
      <c r="O34" s="70"/>
      <c r="P34" s="70"/>
      <c r="Q34" s="70"/>
      <c r="R34" s="70"/>
      <c r="S34" s="70"/>
      <c r="T34" s="70"/>
      <c r="U34" s="70"/>
      <c r="V34" s="70"/>
      <c r="W34" s="70"/>
      <c r="X34" s="70"/>
      <c r="Y34" s="70"/>
      <c r="Z34" s="70"/>
      <c r="AA34" s="70"/>
      <c r="AB34" s="70"/>
    </row>
    <row r="35" spans="1:28" ht="16.5" customHeight="1">
      <c r="A35" s="371" t="s">
        <v>84</v>
      </c>
      <c r="B35" s="372"/>
      <c r="C35" s="70">
        <f aca="true" t="shared" si="7" ref="C35:AB35">SUM(C36:C37)</f>
        <v>716</v>
      </c>
      <c r="D35" s="70">
        <f t="shared" si="7"/>
        <v>3897</v>
      </c>
      <c r="E35" s="67">
        <f t="shared" si="7"/>
        <v>2</v>
      </c>
      <c r="F35" s="67">
        <f t="shared" si="7"/>
        <v>116</v>
      </c>
      <c r="G35" s="67">
        <f t="shared" si="7"/>
        <v>714</v>
      </c>
      <c r="H35" s="67">
        <f t="shared" si="7"/>
        <v>3781</v>
      </c>
      <c r="I35" s="67">
        <f t="shared" si="7"/>
        <v>5</v>
      </c>
      <c r="J35" s="67">
        <f t="shared" si="7"/>
        <v>77</v>
      </c>
      <c r="K35" s="67">
        <f t="shared" si="7"/>
        <v>114</v>
      </c>
      <c r="L35" s="67">
        <f t="shared" si="7"/>
        <v>786</v>
      </c>
      <c r="M35" s="67">
        <f t="shared" si="7"/>
        <v>86</v>
      </c>
      <c r="N35" s="67">
        <f t="shared" si="7"/>
        <v>1113</v>
      </c>
      <c r="O35" s="67">
        <f t="shared" si="7"/>
        <v>272</v>
      </c>
      <c r="P35" s="67">
        <f t="shared" si="7"/>
        <v>677</v>
      </c>
      <c r="Q35" s="67">
        <f t="shared" si="7"/>
        <v>6</v>
      </c>
      <c r="R35" s="67">
        <f t="shared" si="7"/>
        <v>50</v>
      </c>
      <c r="S35" s="67" t="s">
        <v>332</v>
      </c>
      <c r="T35" s="67" t="s">
        <v>332</v>
      </c>
      <c r="U35" s="67">
        <f t="shared" si="7"/>
        <v>22</v>
      </c>
      <c r="V35" s="67">
        <f t="shared" si="7"/>
        <v>156</v>
      </c>
      <c r="W35" s="67">
        <f t="shared" si="7"/>
        <v>2</v>
      </c>
      <c r="X35" s="67">
        <f t="shared" si="7"/>
        <v>8</v>
      </c>
      <c r="Y35" s="67">
        <f t="shared" si="7"/>
        <v>196</v>
      </c>
      <c r="Z35" s="67">
        <f t="shared" si="7"/>
        <v>776</v>
      </c>
      <c r="AA35" s="67">
        <f t="shared" si="7"/>
        <v>11</v>
      </c>
      <c r="AB35" s="67">
        <f t="shared" si="7"/>
        <v>138</v>
      </c>
    </row>
    <row r="36" spans="1:28" ht="16.5" customHeight="1">
      <c r="A36" s="6"/>
      <c r="B36" s="32" t="s">
        <v>88</v>
      </c>
      <c r="C36" s="70">
        <f>SUM(E36,G36)</f>
        <v>665</v>
      </c>
      <c r="D36" s="70">
        <f>SUM(F36,H36)</f>
        <v>3414</v>
      </c>
      <c r="E36" s="70">
        <v>2</v>
      </c>
      <c r="F36" s="70">
        <v>116</v>
      </c>
      <c r="G36" s="70">
        <f>SUM(I36,K36,M36,O36,Q36,S36,U36,W36,Y36,AA36)</f>
        <v>663</v>
      </c>
      <c r="H36" s="70">
        <f>SUM(J36,L36,N36,P36,R36,T36,V36,X36,Z36,AB36)</f>
        <v>3298</v>
      </c>
      <c r="I36" s="70">
        <v>5</v>
      </c>
      <c r="J36" s="70">
        <v>77</v>
      </c>
      <c r="K36" s="70">
        <v>114</v>
      </c>
      <c r="L36" s="70">
        <v>786</v>
      </c>
      <c r="M36" s="70">
        <v>86</v>
      </c>
      <c r="N36" s="70">
        <v>1113</v>
      </c>
      <c r="O36" s="70">
        <v>272</v>
      </c>
      <c r="P36" s="70">
        <v>677</v>
      </c>
      <c r="Q36" s="70">
        <v>6</v>
      </c>
      <c r="R36" s="70">
        <v>50</v>
      </c>
      <c r="S36" s="70" t="s">
        <v>332</v>
      </c>
      <c r="T36" s="70" t="s">
        <v>332</v>
      </c>
      <c r="U36" s="70">
        <v>14</v>
      </c>
      <c r="V36" s="70">
        <v>89</v>
      </c>
      <c r="W36" s="70">
        <v>1</v>
      </c>
      <c r="X36" s="70">
        <v>2</v>
      </c>
      <c r="Y36" s="70">
        <v>165</v>
      </c>
      <c r="Z36" s="70">
        <v>504</v>
      </c>
      <c r="AA36" s="70" t="s">
        <v>332</v>
      </c>
      <c r="AB36" s="70" t="s">
        <v>332</v>
      </c>
    </row>
    <row r="37" spans="1:28" ht="16.5" customHeight="1">
      <c r="A37" s="6"/>
      <c r="B37" s="109" t="s">
        <v>296</v>
      </c>
      <c r="C37" s="70">
        <f>SUM(E37,G37)</f>
        <v>51</v>
      </c>
      <c r="D37" s="70">
        <f>SUM(F37,H37)</f>
        <v>483</v>
      </c>
      <c r="E37" s="70" t="s">
        <v>332</v>
      </c>
      <c r="F37" s="70" t="s">
        <v>332</v>
      </c>
      <c r="G37" s="70">
        <f>SUM(I37,K37,M37,O37,Q37,S37,U37,W37,Y37,AA37)</f>
        <v>51</v>
      </c>
      <c r="H37" s="70">
        <f>SUM(J37,L37,N37,P37,R37,T37,V37,X37,Z37,AB37)</f>
        <v>483</v>
      </c>
      <c r="I37" s="70" t="s">
        <v>332</v>
      </c>
      <c r="J37" s="70" t="s">
        <v>332</v>
      </c>
      <c r="K37" s="70" t="s">
        <v>332</v>
      </c>
      <c r="L37" s="70" t="s">
        <v>332</v>
      </c>
      <c r="M37" s="70" t="s">
        <v>332</v>
      </c>
      <c r="N37" s="70" t="s">
        <v>332</v>
      </c>
      <c r="O37" s="70" t="s">
        <v>332</v>
      </c>
      <c r="P37" s="70" t="s">
        <v>332</v>
      </c>
      <c r="Q37" s="70" t="s">
        <v>332</v>
      </c>
      <c r="R37" s="70" t="s">
        <v>332</v>
      </c>
      <c r="S37" s="70" t="s">
        <v>332</v>
      </c>
      <c r="T37" s="70" t="s">
        <v>332</v>
      </c>
      <c r="U37" s="70">
        <v>8</v>
      </c>
      <c r="V37" s="70">
        <v>67</v>
      </c>
      <c r="W37" s="70">
        <v>1</v>
      </c>
      <c r="X37" s="70">
        <v>6</v>
      </c>
      <c r="Y37" s="70">
        <v>31</v>
      </c>
      <c r="Z37" s="70">
        <v>272</v>
      </c>
      <c r="AA37" s="70">
        <v>11</v>
      </c>
      <c r="AB37" s="70">
        <v>138</v>
      </c>
    </row>
    <row r="38" spans="1:28" ht="16.5" customHeight="1">
      <c r="A38" s="6"/>
      <c r="B38" s="32"/>
      <c r="C38" s="70"/>
      <c r="D38" s="67"/>
      <c r="E38" s="67"/>
      <c r="F38" s="70"/>
      <c r="G38" s="70"/>
      <c r="H38" s="70"/>
      <c r="I38" s="70"/>
      <c r="J38" s="70"/>
      <c r="K38" s="70"/>
      <c r="L38" s="70"/>
      <c r="M38" s="70"/>
      <c r="N38" s="70"/>
      <c r="O38" s="70"/>
      <c r="P38" s="70"/>
      <c r="Q38" s="70"/>
      <c r="R38" s="70"/>
      <c r="S38" s="70"/>
      <c r="T38" s="70"/>
      <c r="U38" s="70"/>
      <c r="V38" s="70"/>
      <c r="W38" s="70"/>
      <c r="X38" s="70"/>
      <c r="Y38" s="70"/>
      <c r="Z38" s="70"/>
      <c r="AA38" s="70"/>
      <c r="AB38" s="70"/>
    </row>
    <row r="39" spans="1:28" ht="16.5" customHeight="1">
      <c r="A39" s="371" t="s">
        <v>85</v>
      </c>
      <c r="B39" s="372"/>
      <c r="C39" s="70">
        <f aca="true" t="shared" si="8" ref="C39:AB39">SUM(C40:C41)</f>
        <v>939</v>
      </c>
      <c r="D39" s="70">
        <f t="shared" si="8"/>
        <v>5672</v>
      </c>
      <c r="E39" s="67">
        <f t="shared" si="8"/>
        <v>7</v>
      </c>
      <c r="F39" s="67">
        <f t="shared" si="8"/>
        <v>280</v>
      </c>
      <c r="G39" s="67">
        <f t="shared" si="8"/>
        <v>932</v>
      </c>
      <c r="H39" s="67">
        <f t="shared" si="8"/>
        <v>5392</v>
      </c>
      <c r="I39" s="67" t="s">
        <v>332</v>
      </c>
      <c r="J39" s="67" t="s">
        <v>332</v>
      </c>
      <c r="K39" s="67">
        <f t="shared" si="8"/>
        <v>95</v>
      </c>
      <c r="L39" s="67">
        <f t="shared" si="8"/>
        <v>903</v>
      </c>
      <c r="M39" s="67">
        <f t="shared" si="8"/>
        <v>91</v>
      </c>
      <c r="N39" s="67">
        <f t="shared" si="8"/>
        <v>1076</v>
      </c>
      <c r="O39" s="67">
        <f t="shared" si="8"/>
        <v>428</v>
      </c>
      <c r="P39" s="67">
        <f t="shared" si="8"/>
        <v>1406</v>
      </c>
      <c r="Q39" s="67">
        <f t="shared" si="8"/>
        <v>13</v>
      </c>
      <c r="R39" s="67">
        <f t="shared" si="8"/>
        <v>208</v>
      </c>
      <c r="S39" s="67">
        <f t="shared" si="8"/>
        <v>5</v>
      </c>
      <c r="T39" s="67">
        <f t="shared" si="8"/>
        <v>6</v>
      </c>
      <c r="U39" s="67">
        <f t="shared" si="8"/>
        <v>29</v>
      </c>
      <c r="V39" s="67">
        <f t="shared" si="8"/>
        <v>356</v>
      </c>
      <c r="W39" s="67">
        <f t="shared" si="8"/>
        <v>3</v>
      </c>
      <c r="X39" s="67">
        <f t="shared" si="8"/>
        <v>37</v>
      </c>
      <c r="Y39" s="67">
        <f t="shared" si="8"/>
        <v>257</v>
      </c>
      <c r="Z39" s="67">
        <f t="shared" si="8"/>
        <v>1246</v>
      </c>
      <c r="AA39" s="67">
        <f t="shared" si="8"/>
        <v>11</v>
      </c>
      <c r="AB39" s="67">
        <f t="shared" si="8"/>
        <v>154</v>
      </c>
    </row>
    <row r="40" spans="1:28" ht="16.5" customHeight="1">
      <c r="A40" s="6"/>
      <c r="B40" s="32" t="s">
        <v>88</v>
      </c>
      <c r="C40" s="70">
        <f>SUM(E40,G40)</f>
        <v>875</v>
      </c>
      <c r="D40" s="70">
        <f>SUM(F40,H40)</f>
        <v>4794</v>
      </c>
      <c r="E40" s="70">
        <v>7</v>
      </c>
      <c r="F40" s="70">
        <v>280</v>
      </c>
      <c r="G40" s="70">
        <f>SUM(I40,K40,M40,O40,Q40,S40,U40,W40,Y40,AA40)</f>
        <v>868</v>
      </c>
      <c r="H40" s="70">
        <f>SUM(J40,L40,N40,P40,R40,T40,V40,X40,Z40,AB40)</f>
        <v>4514</v>
      </c>
      <c r="I40" s="70" t="s">
        <v>332</v>
      </c>
      <c r="J40" s="70" t="s">
        <v>332</v>
      </c>
      <c r="K40" s="70">
        <v>95</v>
      </c>
      <c r="L40" s="70">
        <v>903</v>
      </c>
      <c r="M40" s="70">
        <v>91</v>
      </c>
      <c r="N40" s="70">
        <v>1076</v>
      </c>
      <c r="O40" s="70">
        <v>427</v>
      </c>
      <c r="P40" s="70">
        <v>1404</v>
      </c>
      <c r="Q40" s="70">
        <v>13</v>
      </c>
      <c r="R40" s="70">
        <v>208</v>
      </c>
      <c r="S40" s="70">
        <v>5</v>
      </c>
      <c r="T40" s="70">
        <v>6</v>
      </c>
      <c r="U40" s="70">
        <v>19</v>
      </c>
      <c r="V40" s="70">
        <v>145</v>
      </c>
      <c r="W40" s="70">
        <v>2</v>
      </c>
      <c r="X40" s="70">
        <v>27</v>
      </c>
      <c r="Y40" s="70">
        <v>216</v>
      </c>
      <c r="Z40" s="70">
        <v>745</v>
      </c>
      <c r="AA40" s="70" t="s">
        <v>332</v>
      </c>
      <c r="AB40" s="70" t="s">
        <v>332</v>
      </c>
    </row>
    <row r="41" spans="1:28" ht="16.5" customHeight="1">
      <c r="A41" s="6"/>
      <c r="B41" s="109" t="s">
        <v>296</v>
      </c>
      <c r="C41" s="70">
        <f>SUM(E41,G41)</f>
        <v>64</v>
      </c>
      <c r="D41" s="70">
        <f>SUM(F41,H41)</f>
        <v>878</v>
      </c>
      <c r="E41" s="70" t="s">
        <v>332</v>
      </c>
      <c r="F41" s="70" t="s">
        <v>332</v>
      </c>
      <c r="G41" s="70">
        <f>SUM(I41,K41,M41,O41,Q41,S41,U41,W41,Y41,AA41)</f>
        <v>64</v>
      </c>
      <c r="H41" s="70">
        <f>SUM(J41,L41,N41,P41,R41,T41,V41,X41,Z41,AB41)</f>
        <v>878</v>
      </c>
      <c r="I41" s="70" t="s">
        <v>332</v>
      </c>
      <c r="J41" s="70" t="s">
        <v>332</v>
      </c>
      <c r="K41" s="70" t="s">
        <v>332</v>
      </c>
      <c r="L41" s="70" t="s">
        <v>332</v>
      </c>
      <c r="M41" s="70" t="s">
        <v>332</v>
      </c>
      <c r="N41" s="70" t="s">
        <v>332</v>
      </c>
      <c r="O41" s="70">
        <v>1</v>
      </c>
      <c r="P41" s="70">
        <v>2</v>
      </c>
      <c r="Q41" s="70" t="s">
        <v>332</v>
      </c>
      <c r="R41" s="70" t="s">
        <v>332</v>
      </c>
      <c r="S41" s="70" t="s">
        <v>332</v>
      </c>
      <c r="T41" s="70" t="s">
        <v>332</v>
      </c>
      <c r="U41" s="70">
        <v>10</v>
      </c>
      <c r="V41" s="70">
        <v>211</v>
      </c>
      <c r="W41" s="70">
        <v>1</v>
      </c>
      <c r="X41" s="70">
        <v>10</v>
      </c>
      <c r="Y41" s="70">
        <v>41</v>
      </c>
      <c r="Z41" s="70">
        <v>501</v>
      </c>
      <c r="AA41" s="70">
        <v>11</v>
      </c>
      <c r="AB41" s="70">
        <v>154</v>
      </c>
    </row>
    <row r="42" spans="1:28" ht="16.5" customHeight="1">
      <c r="A42" s="6"/>
      <c r="B42" s="32"/>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row>
    <row r="43" spans="1:28" ht="16.5" customHeight="1">
      <c r="A43" s="371" t="s">
        <v>86</v>
      </c>
      <c r="B43" s="372"/>
      <c r="C43" s="70">
        <f aca="true" t="shared" si="9" ref="C43:AB43">SUM(C44:C45)</f>
        <v>289</v>
      </c>
      <c r="D43" s="70">
        <f t="shared" si="9"/>
        <v>1784</v>
      </c>
      <c r="E43" s="67">
        <f t="shared" si="9"/>
        <v>2</v>
      </c>
      <c r="F43" s="67">
        <f t="shared" si="9"/>
        <v>10</v>
      </c>
      <c r="G43" s="67">
        <f t="shared" si="9"/>
        <v>287</v>
      </c>
      <c r="H43" s="67">
        <f t="shared" si="9"/>
        <v>1774</v>
      </c>
      <c r="I43" s="67">
        <f t="shared" si="9"/>
        <v>1</v>
      </c>
      <c r="J43" s="67">
        <f t="shared" si="9"/>
        <v>5</v>
      </c>
      <c r="K43" s="67">
        <f t="shared" si="9"/>
        <v>65</v>
      </c>
      <c r="L43" s="67">
        <f t="shared" si="9"/>
        <v>500</v>
      </c>
      <c r="M43" s="67">
        <f t="shared" si="9"/>
        <v>32</v>
      </c>
      <c r="N43" s="67">
        <f t="shared" si="9"/>
        <v>543</v>
      </c>
      <c r="O43" s="67">
        <f t="shared" si="9"/>
        <v>90</v>
      </c>
      <c r="P43" s="67">
        <f t="shared" si="9"/>
        <v>199</v>
      </c>
      <c r="Q43" s="67">
        <f t="shared" si="9"/>
        <v>2</v>
      </c>
      <c r="R43" s="67">
        <f t="shared" si="9"/>
        <v>11</v>
      </c>
      <c r="S43" s="67" t="s">
        <v>332</v>
      </c>
      <c r="T43" s="67" t="s">
        <v>332</v>
      </c>
      <c r="U43" s="67">
        <f t="shared" si="9"/>
        <v>8</v>
      </c>
      <c r="V43" s="67">
        <f t="shared" si="9"/>
        <v>38</v>
      </c>
      <c r="W43" s="67">
        <f t="shared" si="9"/>
        <v>1</v>
      </c>
      <c r="X43" s="67">
        <f t="shared" si="9"/>
        <v>2</v>
      </c>
      <c r="Y43" s="67">
        <f t="shared" si="9"/>
        <v>81</v>
      </c>
      <c r="Z43" s="67">
        <f t="shared" si="9"/>
        <v>398</v>
      </c>
      <c r="AA43" s="67">
        <f t="shared" si="9"/>
        <v>7</v>
      </c>
      <c r="AB43" s="67">
        <f t="shared" si="9"/>
        <v>78</v>
      </c>
    </row>
    <row r="44" spans="1:28" ht="16.5" customHeight="1">
      <c r="A44" s="6"/>
      <c r="B44" s="32" t="s">
        <v>88</v>
      </c>
      <c r="C44" s="70">
        <f>SUM(E44,G44)</f>
        <v>256</v>
      </c>
      <c r="D44" s="70">
        <f>SUM(F44,H44)</f>
        <v>1461</v>
      </c>
      <c r="E44" s="70">
        <v>2</v>
      </c>
      <c r="F44" s="70">
        <v>10</v>
      </c>
      <c r="G44" s="70">
        <f>SUM(I44,K44,M44,O44,Q44,S44,U44,W44,Y44,AA44)</f>
        <v>254</v>
      </c>
      <c r="H44" s="70">
        <f>SUM(J44,L44,N44,P44,R44,T44,V44,X44,Z44,AB44)</f>
        <v>1451</v>
      </c>
      <c r="I44" s="70">
        <v>1</v>
      </c>
      <c r="J44" s="70">
        <v>5</v>
      </c>
      <c r="K44" s="70">
        <v>65</v>
      </c>
      <c r="L44" s="70">
        <v>500</v>
      </c>
      <c r="M44" s="70">
        <v>32</v>
      </c>
      <c r="N44" s="70">
        <v>543</v>
      </c>
      <c r="O44" s="70">
        <v>90</v>
      </c>
      <c r="P44" s="70">
        <v>199</v>
      </c>
      <c r="Q44" s="70">
        <v>2</v>
      </c>
      <c r="R44" s="70">
        <v>11</v>
      </c>
      <c r="S44" s="70" t="s">
        <v>332</v>
      </c>
      <c r="T44" s="70" t="s">
        <v>332</v>
      </c>
      <c r="U44" s="70">
        <v>6</v>
      </c>
      <c r="V44" s="70">
        <v>19</v>
      </c>
      <c r="W44" s="70" t="s">
        <v>332</v>
      </c>
      <c r="X44" s="70" t="s">
        <v>332</v>
      </c>
      <c r="Y44" s="70">
        <v>58</v>
      </c>
      <c r="Z44" s="70">
        <v>174</v>
      </c>
      <c r="AA44" s="70" t="s">
        <v>332</v>
      </c>
      <c r="AB44" s="70" t="s">
        <v>332</v>
      </c>
    </row>
    <row r="45" spans="1:28" ht="16.5" customHeight="1">
      <c r="A45" s="6"/>
      <c r="B45" s="109" t="s">
        <v>296</v>
      </c>
      <c r="C45" s="70">
        <f>SUM(E45,G45)</f>
        <v>33</v>
      </c>
      <c r="D45" s="70">
        <f>SUM(F45,H45)</f>
        <v>323</v>
      </c>
      <c r="E45" s="70" t="s">
        <v>332</v>
      </c>
      <c r="F45" s="70" t="s">
        <v>332</v>
      </c>
      <c r="G45" s="70">
        <f>SUM(I45,K45,M45,O45,Q45,S45,U45,W45,Y45,AA45)</f>
        <v>33</v>
      </c>
      <c r="H45" s="70">
        <f>SUM(J45,L45,N45,P45,R45,T45,V45,X45,Z45,AB45)</f>
        <v>323</v>
      </c>
      <c r="I45" s="70" t="s">
        <v>332</v>
      </c>
      <c r="J45" s="70" t="s">
        <v>332</v>
      </c>
      <c r="K45" s="70" t="s">
        <v>332</v>
      </c>
      <c r="L45" s="70" t="s">
        <v>332</v>
      </c>
      <c r="M45" s="70" t="s">
        <v>332</v>
      </c>
      <c r="N45" s="70" t="s">
        <v>332</v>
      </c>
      <c r="O45" s="70" t="s">
        <v>332</v>
      </c>
      <c r="P45" s="70" t="s">
        <v>332</v>
      </c>
      <c r="Q45" s="70" t="s">
        <v>332</v>
      </c>
      <c r="R45" s="70" t="s">
        <v>332</v>
      </c>
      <c r="S45" s="70" t="s">
        <v>332</v>
      </c>
      <c r="T45" s="70" t="s">
        <v>332</v>
      </c>
      <c r="U45" s="70">
        <v>2</v>
      </c>
      <c r="V45" s="70">
        <v>19</v>
      </c>
      <c r="W45" s="70">
        <v>1</v>
      </c>
      <c r="X45" s="70">
        <v>2</v>
      </c>
      <c r="Y45" s="70">
        <v>23</v>
      </c>
      <c r="Z45" s="70">
        <v>224</v>
      </c>
      <c r="AA45" s="70">
        <v>7</v>
      </c>
      <c r="AB45" s="70">
        <v>78</v>
      </c>
    </row>
    <row r="46" spans="1:28" ht="16.5" customHeight="1">
      <c r="A46" s="6"/>
      <c r="B46" s="32"/>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row>
    <row r="47" spans="1:28" ht="16.5" customHeight="1">
      <c r="A47" s="373" t="s">
        <v>42</v>
      </c>
      <c r="B47" s="374"/>
      <c r="C47" s="236">
        <f>C48</f>
        <v>613</v>
      </c>
      <c r="D47" s="236">
        <f aca="true" t="shared" si="10" ref="D47:AB47">D48</f>
        <v>3966</v>
      </c>
      <c r="E47" s="236">
        <f t="shared" si="10"/>
        <v>9</v>
      </c>
      <c r="F47" s="236">
        <f t="shared" si="10"/>
        <v>326</v>
      </c>
      <c r="G47" s="236">
        <f t="shared" si="10"/>
        <v>604</v>
      </c>
      <c r="H47" s="236">
        <f t="shared" si="10"/>
        <v>3640</v>
      </c>
      <c r="I47" s="236" t="s">
        <v>332</v>
      </c>
      <c r="J47" s="236" t="s">
        <v>332</v>
      </c>
      <c r="K47" s="236">
        <f t="shared" si="10"/>
        <v>75</v>
      </c>
      <c r="L47" s="236">
        <f t="shared" si="10"/>
        <v>482</v>
      </c>
      <c r="M47" s="236">
        <f t="shared" si="10"/>
        <v>61</v>
      </c>
      <c r="N47" s="236">
        <f t="shared" si="10"/>
        <v>814</v>
      </c>
      <c r="O47" s="236">
        <f t="shared" si="10"/>
        <v>249</v>
      </c>
      <c r="P47" s="236">
        <f t="shared" si="10"/>
        <v>726</v>
      </c>
      <c r="Q47" s="236">
        <f t="shared" si="10"/>
        <v>5</v>
      </c>
      <c r="R47" s="236">
        <f t="shared" si="10"/>
        <v>43</v>
      </c>
      <c r="S47" s="236">
        <f t="shared" si="10"/>
        <v>1</v>
      </c>
      <c r="T47" s="236">
        <f t="shared" si="10"/>
        <v>1</v>
      </c>
      <c r="U47" s="236">
        <f t="shared" si="10"/>
        <v>15</v>
      </c>
      <c r="V47" s="236">
        <f t="shared" si="10"/>
        <v>144</v>
      </c>
      <c r="W47" s="236">
        <f t="shared" si="10"/>
        <v>2</v>
      </c>
      <c r="X47" s="236">
        <f t="shared" si="10"/>
        <v>7</v>
      </c>
      <c r="Y47" s="236">
        <f t="shared" si="10"/>
        <v>186</v>
      </c>
      <c r="Z47" s="236">
        <f t="shared" si="10"/>
        <v>1320</v>
      </c>
      <c r="AA47" s="236">
        <f t="shared" si="10"/>
        <v>10</v>
      </c>
      <c r="AB47" s="236">
        <f t="shared" si="10"/>
        <v>103</v>
      </c>
    </row>
    <row r="48" spans="1:28" ht="16.5" customHeight="1">
      <c r="A48" s="371" t="s">
        <v>87</v>
      </c>
      <c r="B48" s="372"/>
      <c r="C48" s="70">
        <f aca="true" t="shared" si="11" ref="C48:AB48">SUM(C49:C50)</f>
        <v>613</v>
      </c>
      <c r="D48" s="70">
        <f t="shared" si="11"/>
        <v>3966</v>
      </c>
      <c r="E48" s="67">
        <f t="shared" si="11"/>
        <v>9</v>
      </c>
      <c r="F48" s="67">
        <f t="shared" si="11"/>
        <v>326</v>
      </c>
      <c r="G48" s="67">
        <f t="shared" si="11"/>
        <v>604</v>
      </c>
      <c r="H48" s="67">
        <f t="shared" si="11"/>
        <v>3640</v>
      </c>
      <c r="I48" s="67" t="s">
        <v>332</v>
      </c>
      <c r="J48" s="67" t="s">
        <v>332</v>
      </c>
      <c r="K48" s="67">
        <f t="shared" si="11"/>
        <v>75</v>
      </c>
      <c r="L48" s="67">
        <f t="shared" si="11"/>
        <v>482</v>
      </c>
      <c r="M48" s="67">
        <f t="shared" si="11"/>
        <v>61</v>
      </c>
      <c r="N48" s="67">
        <f t="shared" si="11"/>
        <v>814</v>
      </c>
      <c r="O48" s="67">
        <f t="shared" si="11"/>
        <v>249</v>
      </c>
      <c r="P48" s="67">
        <f t="shared" si="11"/>
        <v>726</v>
      </c>
      <c r="Q48" s="67">
        <f t="shared" si="11"/>
        <v>5</v>
      </c>
      <c r="R48" s="67">
        <f t="shared" si="11"/>
        <v>43</v>
      </c>
      <c r="S48" s="67">
        <f t="shared" si="11"/>
        <v>1</v>
      </c>
      <c r="T48" s="67">
        <f t="shared" si="11"/>
        <v>1</v>
      </c>
      <c r="U48" s="67">
        <f t="shared" si="11"/>
        <v>15</v>
      </c>
      <c r="V48" s="67">
        <f t="shared" si="11"/>
        <v>144</v>
      </c>
      <c r="W48" s="67">
        <f t="shared" si="11"/>
        <v>2</v>
      </c>
      <c r="X48" s="67">
        <f t="shared" si="11"/>
        <v>7</v>
      </c>
      <c r="Y48" s="67">
        <f t="shared" si="11"/>
        <v>186</v>
      </c>
      <c r="Z48" s="67">
        <f t="shared" si="11"/>
        <v>1320</v>
      </c>
      <c r="AA48" s="67">
        <f t="shared" si="11"/>
        <v>10</v>
      </c>
      <c r="AB48" s="67">
        <f t="shared" si="11"/>
        <v>103</v>
      </c>
    </row>
    <row r="49" spans="1:28" ht="16.5" customHeight="1">
      <c r="A49" s="4"/>
      <c r="B49" s="32" t="s">
        <v>88</v>
      </c>
      <c r="C49" s="70">
        <f>SUM(E49,G49)</f>
        <v>570</v>
      </c>
      <c r="D49" s="70">
        <f>SUM(F49,H49)</f>
        <v>3587</v>
      </c>
      <c r="E49" s="67">
        <v>8</v>
      </c>
      <c r="F49" s="67">
        <v>307</v>
      </c>
      <c r="G49" s="67">
        <f>SUM(I49,K49,M49,O49,Q49,S49,U49,W49,Y49,AA49)</f>
        <v>562</v>
      </c>
      <c r="H49" s="67">
        <f>SUM(J49,L49,N49,P49,R49,T49,V49,X49,Z49,AB49)</f>
        <v>3280</v>
      </c>
      <c r="I49" s="67" t="s">
        <v>332</v>
      </c>
      <c r="J49" s="67" t="s">
        <v>332</v>
      </c>
      <c r="K49" s="67">
        <v>75</v>
      </c>
      <c r="L49" s="67">
        <v>482</v>
      </c>
      <c r="M49" s="67">
        <v>61</v>
      </c>
      <c r="N49" s="67">
        <v>814</v>
      </c>
      <c r="O49" s="67">
        <v>248</v>
      </c>
      <c r="P49" s="67">
        <v>724</v>
      </c>
      <c r="Q49" s="67">
        <v>5</v>
      </c>
      <c r="R49" s="67">
        <v>43</v>
      </c>
      <c r="S49" s="67">
        <v>1</v>
      </c>
      <c r="T49" s="67">
        <v>1</v>
      </c>
      <c r="U49" s="67">
        <v>11</v>
      </c>
      <c r="V49" s="67">
        <v>106</v>
      </c>
      <c r="W49" s="67" t="s">
        <v>332</v>
      </c>
      <c r="X49" s="67" t="s">
        <v>332</v>
      </c>
      <c r="Y49" s="67">
        <v>161</v>
      </c>
      <c r="Z49" s="67">
        <v>1110</v>
      </c>
      <c r="AA49" s="67" t="s">
        <v>332</v>
      </c>
      <c r="AB49" s="67" t="s">
        <v>332</v>
      </c>
    </row>
    <row r="50" spans="1:28" ht="16.5" customHeight="1">
      <c r="A50" s="116"/>
      <c r="B50" s="182" t="s">
        <v>296</v>
      </c>
      <c r="C50" s="71">
        <f>SUM(E50,G50)</f>
        <v>43</v>
      </c>
      <c r="D50" s="68">
        <f>SUM(F50,H50)</f>
        <v>379</v>
      </c>
      <c r="E50" s="68">
        <v>1</v>
      </c>
      <c r="F50" s="68">
        <v>19</v>
      </c>
      <c r="G50" s="68">
        <f>SUM(I50,K50,M50,O50,Q50,S50,U50,W50,Y50,AA50)</f>
        <v>42</v>
      </c>
      <c r="H50" s="68">
        <f>SUM(J50,L50,N50,P50,R50,T50,V50,X50,Z50,AB50)</f>
        <v>360</v>
      </c>
      <c r="I50" s="68" t="s">
        <v>332</v>
      </c>
      <c r="J50" s="68" t="s">
        <v>332</v>
      </c>
      <c r="K50" s="68" t="s">
        <v>332</v>
      </c>
      <c r="L50" s="68" t="s">
        <v>332</v>
      </c>
      <c r="M50" s="68" t="s">
        <v>332</v>
      </c>
      <c r="N50" s="68" t="s">
        <v>332</v>
      </c>
      <c r="O50" s="68">
        <v>1</v>
      </c>
      <c r="P50" s="68">
        <v>2</v>
      </c>
      <c r="Q50" s="68" t="s">
        <v>332</v>
      </c>
      <c r="R50" s="68" t="s">
        <v>332</v>
      </c>
      <c r="S50" s="68" t="s">
        <v>332</v>
      </c>
      <c r="T50" s="68" t="s">
        <v>332</v>
      </c>
      <c r="U50" s="68">
        <v>4</v>
      </c>
      <c r="V50" s="68">
        <v>38</v>
      </c>
      <c r="W50" s="68">
        <v>2</v>
      </c>
      <c r="X50" s="68">
        <v>7</v>
      </c>
      <c r="Y50" s="68">
        <v>25</v>
      </c>
      <c r="Z50" s="68">
        <v>210</v>
      </c>
      <c r="AA50" s="68">
        <v>10</v>
      </c>
      <c r="AB50" s="68">
        <v>103</v>
      </c>
    </row>
  </sheetData>
  <sheetProtection/>
  <mergeCells count="26">
    <mergeCell ref="A47:B47"/>
    <mergeCell ref="A48:B48"/>
    <mergeCell ref="A31:B31"/>
    <mergeCell ref="A35:B35"/>
    <mergeCell ref="A39:B39"/>
    <mergeCell ref="A43:B43"/>
    <mergeCell ref="A18:B18"/>
    <mergeCell ref="A22:B22"/>
    <mergeCell ref="A26:B26"/>
    <mergeCell ref="A30:B30"/>
    <mergeCell ref="A10:B10"/>
    <mergeCell ref="A14:B14"/>
    <mergeCell ref="Y5:Z6"/>
    <mergeCell ref="AA5:AB6"/>
    <mergeCell ref="Q5:R6"/>
    <mergeCell ref="S5:T6"/>
    <mergeCell ref="U5:V6"/>
    <mergeCell ref="W5:X6"/>
    <mergeCell ref="I5:J6"/>
    <mergeCell ref="K5:L6"/>
    <mergeCell ref="M5:N6"/>
    <mergeCell ref="O5:P6"/>
    <mergeCell ref="A5:B8"/>
    <mergeCell ref="C5:D6"/>
    <mergeCell ref="E5:F6"/>
    <mergeCell ref="G5:H6"/>
  </mergeCells>
  <printOptions horizontalCentered="1"/>
  <pageMargins left="0.5905511811023623" right="0.5905511811023623" top="0.5905511811023623" bottom="0.3937007874015748" header="0" footer="0"/>
  <pageSetup fitToHeight="1" fitToWidth="1" horizontalDpi="600" verticalDpi="600" orientation="landscape" paperSize="8" scale="94" r:id="rId1"/>
</worksheet>
</file>

<file path=xl/worksheets/sheet7.xml><?xml version="1.0" encoding="utf-8"?>
<worksheet xmlns="http://schemas.openxmlformats.org/spreadsheetml/2006/main" xmlns:r="http://schemas.openxmlformats.org/officeDocument/2006/relationships">
  <sheetPr>
    <pageSetUpPr fitToPage="1"/>
  </sheetPr>
  <dimension ref="A1:V46"/>
  <sheetViews>
    <sheetView tabSelected="1" zoomScalePageLayoutView="0" workbookViewId="0" topLeftCell="A1">
      <selection activeCell="B3" sqref="B3:I3"/>
    </sheetView>
  </sheetViews>
  <sheetFormatPr defaultColWidth="9.00390625" defaultRowHeight="13.5"/>
  <cols>
    <col min="1" max="1" width="4.25390625" style="180" customWidth="1"/>
    <col min="2" max="2" width="4.875" style="180" customWidth="1"/>
    <col min="3" max="3" width="39.00390625" style="180" customWidth="1"/>
    <col min="4" max="4" width="9.75390625" style="180" customWidth="1"/>
    <col min="5" max="5" width="12.00390625" style="180" customWidth="1"/>
    <col min="6" max="21" width="9.75390625" style="180" customWidth="1"/>
    <col min="22" max="16384" width="9.00390625" style="180" customWidth="1"/>
  </cols>
  <sheetData>
    <row r="1" spans="1:21" s="18" customFormat="1" ht="19.5" customHeight="1">
      <c r="A1" s="175" t="s">
        <v>308</v>
      </c>
      <c r="U1" s="17" t="s">
        <v>309</v>
      </c>
    </row>
    <row r="2" spans="1:21" s="18" customFormat="1" ht="19.5" customHeight="1">
      <c r="A2" s="175"/>
      <c r="U2" s="17"/>
    </row>
    <row r="3" spans="2:20" s="18" customFormat="1" ht="18" customHeight="1">
      <c r="B3" s="30"/>
      <c r="C3" s="30"/>
      <c r="F3" s="491" t="s">
        <v>258</v>
      </c>
      <c r="G3" s="30"/>
      <c r="H3" s="30"/>
      <c r="I3" s="30"/>
      <c r="J3" s="30"/>
      <c r="K3" s="30"/>
      <c r="L3" s="30"/>
      <c r="M3" s="30"/>
      <c r="N3" s="30"/>
      <c r="O3" s="30"/>
      <c r="P3" s="30"/>
      <c r="Q3" s="30"/>
      <c r="R3" s="30"/>
      <c r="S3" s="30"/>
      <c r="T3" s="190"/>
    </row>
    <row r="4" spans="2:21" s="18" customFormat="1" ht="19.5" customHeight="1" thickBot="1">
      <c r="B4" s="19"/>
      <c r="C4" s="19"/>
      <c r="D4" s="20"/>
      <c r="E4" s="20"/>
      <c r="F4" s="20"/>
      <c r="G4" s="20"/>
      <c r="H4" s="20"/>
      <c r="I4" s="20"/>
      <c r="J4" s="20"/>
      <c r="K4" s="20"/>
      <c r="L4" s="20"/>
      <c r="M4" s="20"/>
      <c r="N4" s="20"/>
      <c r="O4" s="20"/>
      <c r="P4" s="20"/>
      <c r="Q4" s="20"/>
      <c r="R4" s="20"/>
      <c r="S4" s="20"/>
      <c r="T4" s="21"/>
      <c r="U4" s="21"/>
    </row>
    <row r="5" spans="1:22" s="18" customFormat="1" ht="19.5" customHeight="1">
      <c r="A5" s="391" t="s">
        <v>313</v>
      </c>
      <c r="B5" s="391"/>
      <c r="C5" s="392"/>
      <c r="D5" s="388" t="s">
        <v>320</v>
      </c>
      <c r="E5" s="390"/>
      <c r="F5" s="388" t="s">
        <v>120</v>
      </c>
      <c r="G5" s="390"/>
      <c r="H5" s="388" t="s">
        <v>319</v>
      </c>
      <c r="I5" s="390"/>
      <c r="J5" s="388" t="s">
        <v>318</v>
      </c>
      <c r="K5" s="390"/>
      <c r="L5" s="388" t="s">
        <v>317</v>
      </c>
      <c r="M5" s="390"/>
      <c r="N5" s="388" t="s">
        <v>316</v>
      </c>
      <c r="O5" s="390"/>
      <c r="P5" s="388" t="s">
        <v>315</v>
      </c>
      <c r="Q5" s="390"/>
      <c r="R5" s="388" t="s">
        <v>314</v>
      </c>
      <c r="S5" s="389"/>
      <c r="T5" s="386" t="s">
        <v>121</v>
      </c>
      <c r="U5" s="387"/>
      <c r="V5" s="23"/>
    </row>
    <row r="6" spans="1:21" s="18" customFormat="1" ht="19.5" customHeight="1">
      <c r="A6" s="393"/>
      <c r="B6" s="393"/>
      <c r="C6" s="394"/>
      <c r="D6" s="382" t="s">
        <v>96</v>
      </c>
      <c r="E6" s="382" t="s">
        <v>97</v>
      </c>
      <c r="F6" s="382" t="s">
        <v>96</v>
      </c>
      <c r="G6" s="382" t="s">
        <v>97</v>
      </c>
      <c r="H6" s="382" t="s">
        <v>96</v>
      </c>
      <c r="I6" s="382" t="s">
        <v>97</v>
      </c>
      <c r="J6" s="382" t="s">
        <v>96</v>
      </c>
      <c r="K6" s="382" t="s">
        <v>97</v>
      </c>
      <c r="L6" s="382" t="s">
        <v>96</v>
      </c>
      <c r="M6" s="382" t="s">
        <v>97</v>
      </c>
      <c r="N6" s="382" t="s">
        <v>96</v>
      </c>
      <c r="O6" s="382" t="s">
        <v>97</v>
      </c>
      <c r="P6" s="382" t="s">
        <v>96</v>
      </c>
      <c r="Q6" s="382" t="s">
        <v>97</v>
      </c>
      <c r="R6" s="382" t="s">
        <v>96</v>
      </c>
      <c r="S6" s="384" t="s">
        <v>97</v>
      </c>
      <c r="T6" s="385" t="s">
        <v>96</v>
      </c>
      <c r="U6" s="378" t="s">
        <v>97</v>
      </c>
    </row>
    <row r="7" spans="1:21" s="18" customFormat="1" ht="19.5" customHeight="1">
      <c r="A7" s="395"/>
      <c r="B7" s="395"/>
      <c r="C7" s="396"/>
      <c r="D7" s="383"/>
      <c r="E7" s="383"/>
      <c r="F7" s="383"/>
      <c r="G7" s="383"/>
      <c r="H7" s="383"/>
      <c r="I7" s="383"/>
      <c r="J7" s="383"/>
      <c r="K7" s="383"/>
      <c r="L7" s="383"/>
      <c r="M7" s="383"/>
      <c r="N7" s="383"/>
      <c r="O7" s="383"/>
      <c r="P7" s="383"/>
      <c r="Q7" s="383"/>
      <c r="R7" s="383"/>
      <c r="S7" s="379"/>
      <c r="T7" s="383"/>
      <c r="U7" s="379"/>
    </row>
    <row r="8" spans="1:22" ht="19.5" customHeight="1">
      <c r="A8" s="187"/>
      <c r="B8" s="380"/>
      <c r="C8" s="381"/>
      <c r="D8" s="1"/>
      <c r="E8" s="118" t="s">
        <v>44</v>
      </c>
      <c r="F8" s="118"/>
      <c r="G8" s="118" t="s">
        <v>44</v>
      </c>
      <c r="H8" s="118"/>
      <c r="I8" s="118" t="s">
        <v>44</v>
      </c>
      <c r="J8" s="118"/>
      <c r="K8" s="118" t="s">
        <v>44</v>
      </c>
      <c r="L8" s="118"/>
      <c r="M8" s="118" t="s">
        <v>44</v>
      </c>
      <c r="N8" s="118"/>
      <c r="O8" s="118" t="s">
        <v>44</v>
      </c>
      <c r="P8" s="118"/>
      <c r="Q8" s="118" t="s">
        <v>44</v>
      </c>
      <c r="R8" s="118"/>
      <c r="S8" s="118" t="s">
        <v>44</v>
      </c>
      <c r="T8" s="118"/>
      <c r="U8" s="118" t="s">
        <v>44</v>
      </c>
      <c r="V8" s="191"/>
    </row>
    <row r="9" spans="1:22" ht="19.5" customHeight="1">
      <c r="A9" s="375" t="s">
        <v>25</v>
      </c>
      <c r="B9" s="375"/>
      <c r="C9" s="377"/>
      <c r="D9" s="236">
        <f>SUM(D11,D16)</f>
        <v>76188</v>
      </c>
      <c r="E9" s="236">
        <f aca="true" t="shared" si="0" ref="E9:U9">SUM(E11,E16)</f>
        <v>476088</v>
      </c>
      <c r="F9" s="236">
        <f>SUM(F11,F16)</f>
        <v>36214</v>
      </c>
      <c r="G9" s="236">
        <f t="shared" si="0"/>
        <v>56750</v>
      </c>
      <c r="H9" s="236">
        <f t="shared" si="0"/>
        <v>18298</v>
      </c>
      <c r="I9" s="236">
        <f t="shared" si="0"/>
        <v>62144</v>
      </c>
      <c r="J9" s="236">
        <f t="shared" si="0"/>
        <v>12365</v>
      </c>
      <c r="K9" s="236">
        <f>SUM(K11,K16)</f>
        <v>79160</v>
      </c>
      <c r="L9" s="236">
        <f t="shared" si="0"/>
        <v>7158</v>
      </c>
      <c r="M9" s="236">
        <f t="shared" si="0"/>
        <v>112540</v>
      </c>
      <c r="N9" s="236">
        <f t="shared" si="0"/>
        <v>1125</v>
      </c>
      <c r="O9" s="236">
        <f t="shared" si="0"/>
        <v>42017</v>
      </c>
      <c r="P9" s="236">
        <f t="shared" si="0"/>
        <v>666</v>
      </c>
      <c r="Q9" s="236">
        <f t="shared" si="0"/>
        <v>45233</v>
      </c>
      <c r="R9" s="236">
        <f t="shared" si="0"/>
        <v>315</v>
      </c>
      <c r="S9" s="236">
        <f t="shared" si="0"/>
        <v>48924</v>
      </c>
      <c r="T9" s="236">
        <f t="shared" si="0"/>
        <v>47</v>
      </c>
      <c r="U9" s="236">
        <f t="shared" si="0"/>
        <v>29320</v>
      </c>
      <c r="V9" s="191"/>
    </row>
    <row r="10" spans="1:22" ht="19.5" customHeight="1">
      <c r="A10" s="25"/>
      <c r="B10" s="375"/>
      <c r="C10" s="377"/>
      <c r="D10" s="236"/>
      <c r="E10" s="236"/>
      <c r="F10" s="236"/>
      <c r="G10" s="236"/>
      <c r="H10" s="236"/>
      <c r="I10" s="236"/>
      <c r="J10" s="236"/>
      <c r="K10" s="236"/>
      <c r="L10" s="236"/>
      <c r="M10" s="236"/>
      <c r="N10" s="236"/>
      <c r="O10" s="236"/>
      <c r="P10" s="236"/>
      <c r="Q10" s="236"/>
      <c r="R10" s="236"/>
      <c r="S10" s="236"/>
      <c r="T10" s="236"/>
      <c r="U10" s="236"/>
      <c r="V10" s="191"/>
    </row>
    <row r="11" spans="1:22" ht="19.5" customHeight="1">
      <c r="A11" s="117"/>
      <c r="B11" s="375" t="s">
        <v>253</v>
      </c>
      <c r="C11" s="376"/>
      <c r="D11" s="236">
        <f>SUM(D12:D14)</f>
        <v>242</v>
      </c>
      <c r="E11" s="236">
        <f aca="true" t="shared" si="1" ref="E11:S11">SUM(E12:E14)</f>
        <v>3365</v>
      </c>
      <c r="F11" s="236">
        <f t="shared" si="1"/>
        <v>86</v>
      </c>
      <c r="G11" s="236">
        <f t="shared" si="1"/>
        <v>122</v>
      </c>
      <c r="H11" s="236">
        <f t="shared" si="1"/>
        <v>30</v>
      </c>
      <c r="I11" s="236">
        <f t="shared" si="1"/>
        <v>104</v>
      </c>
      <c r="J11" s="236">
        <f t="shared" si="1"/>
        <v>39</v>
      </c>
      <c r="K11" s="236">
        <f>SUM(K12:K14)</f>
        <v>261</v>
      </c>
      <c r="L11" s="236">
        <f t="shared" si="1"/>
        <v>58</v>
      </c>
      <c r="M11" s="236">
        <f t="shared" si="1"/>
        <v>1005</v>
      </c>
      <c r="N11" s="236">
        <f t="shared" si="1"/>
        <v>14</v>
      </c>
      <c r="O11" s="236">
        <f t="shared" si="1"/>
        <v>536</v>
      </c>
      <c r="P11" s="236">
        <f t="shared" si="1"/>
        <v>11</v>
      </c>
      <c r="Q11" s="236">
        <f t="shared" si="1"/>
        <v>702</v>
      </c>
      <c r="R11" s="236">
        <f t="shared" si="1"/>
        <v>4</v>
      </c>
      <c r="S11" s="236">
        <f t="shared" si="1"/>
        <v>635</v>
      </c>
      <c r="T11" s="236" t="s">
        <v>332</v>
      </c>
      <c r="U11" s="236" t="s">
        <v>332</v>
      </c>
      <c r="V11" s="191"/>
    </row>
    <row r="12" spans="1:22" ht="19.5" customHeight="1">
      <c r="A12" s="189" t="s">
        <v>98</v>
      </c>
      <c r="B12" s="6"/>
      <c r="C12" s="188" t="s">
        <v>99</v>
      </c>
      <c r="D12" s="236">
        <f aca="true" t="shared" si="2" ref="D12:E14">SUM(F12,H12,J12,L12,N12,P12,R12,T12)</f>
        <v>164</v>
      </c>
      <c r="E12" s="236">
        <f t="shared" si="2"/>
        <v>1079</v>
      </c>
      <c r="F12" s="236">
        <v>76</v>
      </c>
      <c r="G12" s="236">
        <v>103</v>
      </c>
      <c r="H12" s="236">
        <v>24</v>
      </c>
      <c r="I12" s="236">
        <v>85</v>
      </c>
      <c r="J12" s="236">
        <v>30</v>
      </c>
      <c r="K12" s="236">
        <v>190</v>
      </c>
      <c r="L12" s="236">
        <v>30</v>
      </c>
      <c r="M12" s="236">
        <v>473</v>
      </c>
      <c r="N12" s="236">
        <v>3</v>
      </c>
      <c r="O12" s="236">
        <v>107</v>
      </c>
      <c r="P12" s="236" t="s">
        <v>332</v>
      </c>
      <c r="Q12" s="236" t="s">
        <v>332</v>
      </c>
      <c r="R12" s="236">
        <v>1</v>
      </c>
      <c r="S12" s="236">
        <v>121</v>
      </c>
      <c r="T12" s="236" t="s">
        <v>332</v>
      </c>
      <c r="U12" s="236" t="s">
        <v>332</v>
      </c>
      <c r="V12" s="191"/>
    </row>
    <row r="13" spans="1:22" ht="19.5" customHeight="1">
      <c r="A13" s="189"/>
      <c r="B13" s="6"/>
      <c r="C13" s="188" t="s">
        <v>259</v>
      </c>
      <c r="D13" s="236">
        <f t="shared" si="2"/>
        <v>17</v>
      </c>
      <c r="E13" s="236">
        <f t="shared" si="2"/>
        <v>683</v>
      </c>
      <c r="F13" s="236" t="s">
        <v>332</v>
      </c>
      <c r="G13" s="236" t="s">
        <v>332</v>
      </c>
      <c r="H13" s="236">
        <v>2</v>
      </c>
      <c r="I13" s="236">
        <v>7</v>
      </c>
      <c r="J13" s="236">
        <v>2</v>
      </c>
      <c r="K13" s="236">
        <v>17</v>
      </c>
      <c r="L13" s="236">
        <v>6</v>
      </c>
      <c r="M13" s="236">
        <v>114</v>
      </c>
      <c r="N13" s="236">
        <v>4</v>
      </c>
      <c r="O13" s="236">
        <v>170</v>
      </c>
      <c r="P13" s="236">
        <v>1</v>
      </c>
      <c r="Q13" s="236">
        <v>62</v>
      </c>
      <c r="R13" s="236">
        <v>2</v>
      </c>
      <c r="S13" s="236">
        <v>313</v>
      </c>
      <c r="T13" s="236" t="s">
        <v>332</v>
      </c>
      <c r="U13" s="236" t="s">
        <v>332</v>
      </c>
      <c r="V13" s="191"/>
    </row>
    <row r="14" spans="1:22" ht="19.5" customHeight="1">
      <c r="A14" s="189"/>
      <c r="B14" s="6"/>
      <c r="C14" s="188" t="s">
        <v>260</v>
      </c>
      <c r="D14" s="236">
        <f t="shared" si="2"/>
        <v>61</v>
      </c>
      <c r="E14" s="236">
        <f t="shared" si="2"/>
        <v>1603</v>
      </c>
      <c r="F14" s="236">
        <v>10</v>
      </c>
      <c r="G14" s="236">
        <v>19</v>
      </c>
      <c r="H14" s="236">
        <v>4</v>
      </c>
      <c r="I14" s="236">
        <v>12</v>
      </c>
      <c r="J14" s="236">
        <v>7</v>
      </c>
      <c r="K14" s="236">
        <v>54</v>
      </c>
      <c r="L14" s="236">
        <v>22</v>
      </c>
      <c r="M14" s="236">
        <v>418</v>
      </c>
      <c r="N14" s="236">
        <v>7</v>
      </c>
      <c r="O14" s="236">
        <v>259</v>
      </c>
      <c r="P14" s="236">
        <v>10</v>
      </c>
      <c r="Q14" s="236">
        <v>640</v>
      </c>
      <c r="R14" s="236">
        <v>1</v>
      </c>
      <c r="S14" s="236">
        <v>201</v>
      </c>
      <c r="T14" s="236" t="s">
        <v>332</v>
      </c>
      <c r="U14" s="236" t="s">
        <v>332</v>
      </c>
      <c r="V14" s="191"/>
    </row>
    <row r="15" spans="1:22" ht="19.5" customHeight="1">
      <c r="A15" s="189"/>
      <c r="B15" s="92"/>
      <c r="C15" s="188"/>
      <c r="D15" s="236"/>
      <c r="E15" s="236"/>
      <c r="F15" s="236"/>
      <c r="G15" s="236"/>
      <c r="H15" s="236"/>
      <c r="I15" s="236"/>
      <c r="J15" s="236"/>
      <c r="K15" s="236"/>
      <c r="L15" s="236"/>
      <c r="M15" s="236"/>
      <c r="N15" s="236"/>
      <c r="O15" s="236"/>
      <c r="P15" s="236"/>
      <c r="Q15" s="236"/>
      <c r="R15" s="236"/>
      <c r="S15" s="236"/>
      <c r="T15" s="236"/>
      <c r="U15" s="236"/>
      <c r="V15" s="191"/>
    </row>
    <row r="16" spans="1:22" ht="19.5" customHeight="1">
      <c r="A16" s="117"/>
      <c r="B16" s="375" t="s">
        <v>254</v>
      </c>
      <c r="C16" s="376"/>
      <c r="D16" s="236">
        <f>SUM(D18:D20,'048'!D9,'048'!D21:D25)</f>
        <v>75946</v>
      </c>
      <c r="E16" s="236">
        <f>SUM(E18:E20,'048'!E9,'048'!E21:E25)</f>
        <v>472723</v>
      </c>
      <c r="F16" s="236">
        <f>SUM(F18:F20,'048'!F9,'048'!F21:F25)</f>
        <v>36128</v>
      </c>
      <c r="G16" s="236">
        <f>SUM(G18:G20,'048'!G9,'048'!G21:G25)</f>
        <v>56628</v>
      </c>
      <c r="H16" s="236">
        <f>SUM(H18:H20,'048'!H9,'048'!H21:H25)</f>
        <v>18268</v>
      </c>
      <c r="I16" s="236">
        <f>SUM(I18:I20,'048'!I9,'048'!I21:I25)</f>
        <v>62040</v>
      </c>
      <c r="J16" s="236">
        <f>SUM(J18:J20,'048'!J9,'048'!J21:J25)</f>
        <v>12326</v>
      </c>
      <c r="K16" s="236">
        <f>SUM(K18:K20,'048'!K9,'048'!K21:K25)</f>
        <v>78899</v>
      </c>
      <c r="L16" s="236">
        <f>SUM(L18:L20,'048'!L9,'048'!L21:L25)</f>
        <v>7100</v>
      </c>
      <c r="M16" s="236">
        <f>SUM(M18:M20,'048'!M9,'048'!M21:M25)</f>
        <v>111535</v>
      </c>
      <c r="N16" s="236">
        <f>SUM(N18:N20,'048'!N9,'048'!N21:N25)</f>
        <v>1111</v>
      </c>
      <c r="O16" s="236">
        <f>SUM(O18:O20,'048'!O9,'048'!O21:O25)</f>
        <v>41481</v>
      </c>
      <c r="P16" s="236">
        <f>SUM(P18:P20,'048'!P9,'048'!P21:P25)</f>
        <v>655</v>
      </c>
      <c r="Q16" s="236">
        <f>SUM(Q18:Q20,'048'!Q9,'048'!Q21:Q25)</f>
        <v>44531</v>
      </c>
      <c r="R16" s="236">
        <f>SUM(R18:R20,'048'!R9,'048'!R21:R25)</f>
        <v>311</v>
      </c>
      <c r="S16" s="236">
        <f>SUM(S18:S20,'048'!S9,'048'!S21:S25)</f>
        <v>48289</v>
      </c>
      <c r="T16" s="236">
        <f>SUM(T18:T20,'048'!T9,'048'!T21:T25)</f>
        <v>47</v>
      </c>
      <c r="U16" s="236">
        <f>SUM(U18:U20,'048'!U9,'048'!U21:U25)</f>
        <v>29320</v>
      </c>
      <c r="V16" s="191"/>
    </row>
    <row r="17" spans="1:22" ht="19.5" customHeight="1">
      <c r="A17" s="117"/>
      <c r="B17" s="92"/>
      <c r="C17" s="31" t="s">
        <v>312</v>
      </c>
      <c r="D17" s="236"/>
      <c r="E17" s="236"/>
      <c r="F17" s="70"/>
      <c r="G17" s="70"/>
      <c r="H17" s="70"/>
      <c r="I17" s="70"/>
      <c r="J17" s="70"/>
      <c r="K17" s="70"/>
      <c r="L17" s="70"/>
      <c r="M17" s="70"/>
      <c r="N17" s="70"/>
      <c r="O17" s="70"/>
      <c r="P17" s="70"/>
      <c r="Q17" s="70"/>
      <c r="R17" s="70"/>
      <c r="S17" s="70"/>
      <c r="T17" s="70"/>
      <c r="U17" s="70"/>
      <c r="V17" s="191"/>
    </row>
    <row r="18" spans="1:22" ht="19.5" customHeight="1">
      <c r="A18" s="189"/>
      <c r="B18" s="6"/>
      <c r="C18" s="188" t="s">
        <v>6</v>
      </c>
      <c r="D18" s="236">
        <f>SUM(F18,H18,J18,L18,N18,P18,R18,T18)</f>
        <v>78</v>
      </c>
      <c r="E18" s="236">
        <f>SUM(G18,I18,K18,M18,O18,Q18,S18,U18)</f>
        <v>727</v>
      </c>
      <c r="F18" s="236">
        <v>19</v>
      </c>
      <c r="G18" s="236">
        <v>32</v>
      </c>
      <c r="H18" s="236">
        <v>13</v>
      </c>
      <c r="I18" s="236">
        <v>42</v>
      </c>
      <c r="J18" s="236">
        <v>15</v>
      </c>
      <c r="K18" s="236">
        <v>107</v>
      </c>
      <c r="L18" s="236">
        <v>28</v>
      </c>
      <c r="M18" s="236">
        <v>426</v>
      </c>
      <c r="N18" s="236">
        <v>3</v>
      </c>
      <c r="O18" s="236">
        <v>120</v>
      </c>
      <c r="P18" s="236" t="s">
        <v>332</v>
      </c>
      <c r="Q18" s="236" t="s">
        <v>332</v>
      </c>
      <c r="R18" s="236" t="s">
        <v>332</v>
      </c>
      <c r="S18" s="236" t="s">
        <v>332</v>
      </c>
      <c r="T18" s="236" t="s">
        <v>332</v>
      </c>
      <c r="U18" s="236" t="s">
        <v>332</v>
      </c>
      <c r="V18" s="191"/>
    </row>
    <row r="19" spans="1:22" ht="19.5" customHeight="1">
      <c r="A19" s="189"/>
      <c r="B19" s="6"/>
      <c r="C19" s="188" t="s">
        <v>7</v>
      </c>
      <c r="D19" s="236">
        <f>SUM(F19,H19,J19,L19,N19,P19,R19,T19)</f>
        <v>7622</v>
      </c>
      <c r="E19" s="236">
        <f>SUM(G19,I19,K19,M19,O19,Q19,S19,U19)</f>
        <v>53734</v>
      </c>
      <c r="F19" s="236">
        <v>3028</v>
      </c>
      <c r="G19" s="236">
        <v>4367</v>
      </c>
      <c r="H19" s="236">
        <v>1681</v>
      </c>
      <c r="I19" s="236">
        <v>5771</v>
      </c>
      <c r="J19" s="236">
        <v>1573</v>
      </c>
      <c r="K19" s="236">
        <v>10290</v>
      </c>
      <c r="L19" s="236">
        <v>1068</v>
      </c>
      <c r="M19" s="236">
        <v>16828</v>
      </c>
      <c r="N19" s="236">
        <v>153</v>
      </c>
      <c r="O19" s="236">
        <v>5569</v>
      </c>
      <c r="P19" s="236">
        <v>87</v>
      </c>
      <c r="Q19" s="236">
        <v>5962</v>
      </c>
      <c r="R19" s="236">
        <v>29</v>
      </c>
      <c r="S19" s="236">
        <v>3769</v>
      </c>
      <c r="T19" s="236">
        <v>3</v>
      </c>
      <c r="U19" s="236">
        <v>1178</v>
      </c>
      <c r="V19" s="191"/>
    </row>
    <row r="20" spans="1:22" ht="19.5" customHeight="1">
      <c r="A20" s="189"/>
      <c r="B20" s="6"/>
      <c r="C20" s="188" t="s">
        <v>8</v>
      </c>
      <c r="D20" s="236">
        <f>SUM(D21:D45)</f>
        <v>16282</v>
      </c>
      <c r="E20" s="236">
        <f>SUM(E21:E45)</f>
        <v>142109</v>
      </c>
      <c r="F20" s="236">
        <f aca="true" t="shared" si="3" ref="F20:U20">SUM(F21:F45)</f>
        <v>5698</v>
      </c>
      <c r="G20" s="236">
        <f t="shared" si="3"/>
        <v>9766</v>
      </c>
      <c r="H20" s="236">
        <f t="shared" si="3"/>
        <v>4771</v>
      </c>
      <c r="I20" s="236">
        <f t="shared" si="3"/>
        <v>16302</v>
      </c>
      <c r="J20" s="236">
        <f t="shared" si="3"/>
        <v>3266</v>
      </c>
      <c r="K20" s="236">
        <f t="shared" si="3"/>
        <v>20816</v>
      </c>
      <c r="L20" s="236">
        <f t="shared" si="3"/>
        <v>1866</v>
      </c>
      <c r="M20" s="236">
        <f t="shared" si="3"/>
        <v>30080</v>
      </c>
      <c r="N20" s="236">
        <f t="shared" si="3"/>
        <v>320</v>
      </c>
      <c r="O20" s="236">
        <f>SUM(O21:O45)</f>
        <v>12002</v>
      </c>
      <c r="P20" s="236">
        <f t="shared" si="3"/>
        <v>220</v>
      </c>
      <c r="Q20" s="236">
        <f t="shared" si="3"/>
        <v>15028</v>
      </c>
      <c r="R20" s="236">
        <f t="shared" si="3"/>
        <v>114</v>
      </c>
      <c r="S20" s="236">
        <f t="shared" si="3"/>
        <v>18526</v>
      </c>
      <c r="T20" s="236">
        <f t="shared" si="3"/>
        <v>27</v>
      </c>
      <c r="U20" s="236">
        <f t="shared" si="3"/>
        <v>19589</v>
      </c>
      <c r="V20" s="191"/>
    </row>
    <row r="21" spans="1:22" ht="19.5" customHeight="1">
      <c r="A21" s="25"/>
      <c r="B21" s="24"/>
      <c r="C21" s="27" t="s">
        <v>261</v>
      </c>
      <c r="D21" s="236">
        <f>SUM(F21,H21,J21,L21,N21,P21,R21,T21)</f>
        <v>1035</v>
      </c>
      <c r="E21" s="236">
        <f>SUM(G21,I21,K21,M21,O21,Q21,S21,U21)</f>
        <v>11010</v>
      </c>
      <c r="F21" s="70">
        <v>260</v>
      </c>
      <c r="G21" s="70">
        <v>482</v>
      </c>
      <c r="H21" s="70">
        <v>241</v>
      </c>
      <c r="I21" s="70">
        <v>828</v>
      </c>
      <c r="J21" s="70">
        <v>270</v>
      </c>
      <c r="K21" s="70">
        <v>1810</v>
      </c>
      <c r="L21" s="70">
        <v>191</v>
      </c>
      <c r="M21" s="70">
        <v>2948</v>
      </c>
      <c r="N21" s="70">
        <v>36</v>
      </c>
      <c r="O21" s="70">
        <v>1378</v>
      </c>
      <c r="P21" s="70">
        <v>25</v>
      </c>
      <c r="Q21" s="70">
        <v>1660</v>
      </c>
      <c r="R21" s="70">
        <v>12</v>
      </c>
      <c r="S21" s="70">
        <v>1904</v>
      </c>
      <c r="T21" s="70" t="s">
        <v>332</v>
      </c>
      <c r="U21" s="70" t="s">
        <v>332</v>
      </c>
      <c r="V21" s="191"/>
    </row>
    <row r="22" spans="1:22" ht="19.5" customHeight="1">
      <c r="A22" s="25"/>
      <c r="B22" s="24"/>
      <c r="C22" s="27" t="s">
        <v>119</v>
      </c>
      <c r="D22" s="236">
        <f>SUM(F22,H22,J22,L22,N22,P22,R22,T22)</f>
        <v>6789</v>
      </c>
      <c r="E22" s="236">
        <f>SUM(G22,I22,K22,M22,O22,Q22,S22,U22)</f>
        <v>44606</v>
      </c>
      <c r="F22" s="70">
        <v>2204</v>
      </c>
      <c r="G22" s="70">
        <v>3947</v>
      </c>
      <c r="H22" s="70">
        <v>2537</v>
      </c>
      <c r="I22" s="70">
        <v>8662</v>
      </c>
      <c r="J22" s="70">
        <v>1415</v>
      </c>
      <c r="K22" s="70">
        <v>8699</v>
      </c>
      <c r="L22" s="70">
        <v>468</v>
      </c>
      <c r="M22" s="70">
        <v>7298</v>
      </c>
      <c r="N22" s="70">
        <v>74</v>
      </c>
      <c r="O22" s="70">
        <v>2777</v>
      </c>
      <c r="P22" s="70">
        <v>57</v>
      </c>
      <c r="Q22" s="70">
        <v>3831</v>
      </c>
      <c r="R22" s="70">
        <v>24</v>
      </c>
      <c r="S22" s="70">
        <v>3992</v>
      </c>
      <c r="T22" s="70">
        <v>10</v>
      </c>
      <c r="U22" s="70">
        <v>5400</v>
      </c>
      <c r="V22" s="191"/>
    </row>
    <row r="23" spans="1:22" ht="19.5" customHeight="1">
      <c r="A23" s="25"/>
      <c r="B23" s="24"/>
      <c r="C23" s="108" t="s">
        <v>311</v>
      </c>
      <c r="D23" s="236"/>
      <c r="E23" s="236"/>
      <c r="F23" s="70"/>
      <c r="G23" s="70"/>
      <c r="H23" s="70"/>
      <c r="I23" s="70"/>
      <c r="J23" s="70"/>
      <c r="K23" s="70"/>
      <c r="L23" s="70"/>
      <c r="M23" s="70"/>
      <c r="N23" s="70"/>
      <c r="O23" s="70"/>
      <c r="P23" s="70"/>
      <c r="Q23" s="70"/>
      <c r="R23" s="70"/>
      <c r="S23" s="70"/>
      <c r="T23" s="70"/>
      <c r="U23" s="70"/>
      <c r="V23" s="191"/>
    </row>
    <row r="24" spans="1:22" ht="19.5" customHeight="1">
      <c r="A24" s="25" t="s">
        <v>310</v>
      </c>
      <c r="B24" s="24"/>
      <c r="C24" s="27" t="s">
        <v>100</v>
      </c>
      <c r="D24" s="236">
        <f aca="true" t="shared" si="4" ref="D24:E26">SUM(F24,H24,J24,L24,N24,P24,R24,T24)</f>
        <v>497</v>
      </c>
      <c r="E24" s="236">
        <f t="shared" si="4"/>
        <v>8226</v>
      </c>
      <c r="F24" s="70">
        <v>144</v>
      </c>
      <c r="G24" s="70">
        <v>223</v>
      </c>
      <c r="H24" s="70">
        <v>76</v>
      </c>
      <c r="I24" s="70">
        <v>266</v>
      </c>
      <c r="J24" s="70">
        <v>85</v>
      </c>
      <c r="K24" s="70">
        <v>585</v>
      </c>
      <c r="L24" s="70">
        <v>124</v>
      </c>
      <c r="M24" s="70">
        <v>2183</v>
      </c>
      <c r="N24" s="70">
        <v>31</v>
      </c>
      <c r="O24" s="70">
        <v>1239</v>
      </c>
      <c r="P24" s="70">
        <v>26</v>
      </c>
      <c r="Q24" s="70">
        <v>1754</v>
      </c>
      <c r="R24" s="70">
        <v>9</v>
      </c>
      <c r="S24" s="70">
        <v>1344</v>
      </c>
      <c r="T24" s="70">
        <v>2</v>
      </c>
      <c r="U24" s="70">
        <v>632</v>
      </c>
      <c r="V24" s="191"/>
    </row>
    <row r="25" spans="1:22" ht="19.5" customHeight="1">
      <c r="A25" s="24"/>
      <c r="B25" s="24"/>
      <c r="C25" s="27" t="s">
        <v>101</v>
      </c>
      <c r="D25" s="236">
        <f t="shared" si="4"/>
        <v>770</v>
      </c>
      <c r="E25" s="236">
        <f t="shared" si="4"/>
        <v>4808</v>
      </c>
      <c r="F25" s="70">
        <v>301</v>
      </c>
      <c r="G25" s="70">
        <v>471</v>
      </c>
      <c r="H25" s="70">
        <v>165</v>
      </c>
      <c r="I25" s="70">
        <v>562</v>
      </c>
      <c r="J25" s="70">
        <v>173</v>
      </c>
      <c r="K25" s="70">
        <v>1153</v>
      </c>
      <c r="L25" s="70">
        <v>118</v>
      </c>
      <c r="M25" s="70">
        <v>1773</v>
      </c>
      <c r="N25" s="70">
        <v>7</v>
      </c>
      <c r="O25" s="70">
        <v>233</v>
      </c>
      <c r="P25" s="70">
        <v>4</v>
      </c>
      <c r="Q25" s="70">
        <v>273</v>
      </c>
      <c r="R25" s="70">
        <v>2</v>
      </c>
      <c r="S25" s="70">
        <v>343</v>
      </c>
      <c r="T25" s="70" t="s">
        <v>332</v>
      </c>
      <c r="U25" s="70" t="s">
        <v>332</v>
      </c>
      <c r="V25" s="191"/>
    </row>
    <row r="26" spans="1:22" ht="19.5" customHeight="1">
      <c r="A26" s="24"/>
      <c r="B26" s="24"/>
      <c r="C26" s="27" t="s">
        <v>102</v>
      </c>
      <c r="D26" s="236">
        <f t="shared" si="4"/>
        <v>789</v>
      </c>
      <c r="E26" s="236">
        <f t="shared" si="4"/>
        <v>3428</v>
      </c>
      <c r="F26" s="70">
        <v>425</v>
      </c>
      <c r="G26" s="70">
        <v>656</v>
      </c>
      <c r="H26" s="70">
        <v>200</v>
      </c>
      <c r="I26" s="70">
        <v>678</v>
      </c>
      <c r="J26" s="70">
        <v>111</v>
      </c>
      <c r="K26" s="70">
        <v>702</v>
      </c>
      <c r="L26" s="70">
        <v>43</v>
      </c>
      <c r="M26" s="70">
        <v>646</v>
      </c>
      <c r="N26" s="70">
        <v>4</v>
      </c>
      <c r="O26" s="70">
        <v>137</v>
      </c>
      <c r="P26" s="70">
        <v>2</v>
      </c>
      <c r="Q26" s="70">
        <v>104</v>
      </c>
      <c r="R26" s="70">
        <v>4</v>
      </c>
      <c r="S26" s="70">
        <v>505</v>
      </c>
      <c r="T26" s="70" t="s">
        <v>332</v>
      </c>
      <c r="U26" s="70" t="s">
        <v>332</v>
      </c>
      <c r="V26" s="191"/>
    </row>
    <row r="27" spans="1:22" ht="19.5" customHeight="1">
      <c r="A27" s="24"/>
      <c r="B27" s="24"/>
      <c r="C27" s="27"/>
      <c r="D27" s="70"/>
      <c r="E27" s="70"/>
      <c r="F27" s="70"/>
      <c r="G27" s="70"/>
      <c r="H27" s="70"/>
      <c r="I27" s="70"/>
      <c r="J27" s="70"/>
      <c r="K27" s="70"/>
      <c r="L27" s="70"/>
      <c r="M27" s="70"/>
      <c r="N27" s="70"/>
      <c r="O27" s="70"/>
      <c r="P27" s="70"/>
      <c r="Q27" s="70"/>
      <c r="R27" s="70"/>
      <c r="S27" s="70"/>
      <c r="T27" s="70"/>
      <c r="U27" s="70"/>
      <c r="V27" s="191"/>
    </row>
    <row r="28" spans="1:22" ht="19.5" customHeight="1">
      <c r="A28" s="24"/>
      <c r="B28" s="24"/>
      <c r="C28" s="27" t="s">
        <v>103</v>
      </c>
      <c r="D28" s="236">
        <f aca="true" t="shared" si="5" ref="D28:E32">SUM(F28,H28,J28,L28,N28,P28,R28,T28)</f>
        <v>178</v>
      </c>
      <c r="E28" s="236">
        <f t="shared" si="5"/>
        <v>1831</v>
      </c>
      <c r="F28" s="70">
        <v>30</v>
      </c>
      <c r="G28" s="70">
        <v>51</v>
      </c>
      <c r="H28" s="70">
        <v>47</v>
      </c>
      <c r="I28" s="70">
        <v>161</v>
      </c>
      <c r="J28" s="70">
        <v>53</v>
      </c>
      <c r="K28" s="70">
        <v>340</v>
      </c>
      <c r="L28" s="70">
        <v>37</v>
      </c>
      <c r="M28" s="70">
        <v>592</v>
      </c>
      <c r="N28" s="70">
        <v>7</v>
      </c>
      <c r="O28" s="70">
        <v>247</v>
      </c>
      <c r="P28" s="70">
        <v>2</v>
      </c>
      <c r="Q28" s="70">
        <v>118</v>
      </c>
      <c r="R28" s="70">
        <v>2</v>
      </c>
      <c r="S28" s="70">
        <v>322</v>
      </c>
      <c r="T28" s="70" t="s">
        <v>332</v>
      </c>
      <c r="U28" s="70" t="s">
        <v>332</v>
      </c>
      <c r="V28" s="191"/>
    </row>
    <row r="29" spans="1:22" ht="19.5" customHeight="1">
      <c r="A29" s="25"/>
      <c r="B29" s="24"/>
      <c r="C29" s="27" t="s">
        <v>104</v>
      </c>
      <c r="D29" s="236">
        <f t="shared" si="5"/>
        <v>535</v>
      </c>
      <c r="E29" s="236">
        <f t="shared" si="5"/>
        <v>5281</v>
      </c>
      <c r="F29" s="70">
        <v>183</v>
      </c>
      <c r="G29" s="70">
        <v>328</v>
      </c>
      <c r="H29" s="70">
        <v>125</v>
      </c>
      <c r="I29" s="70">
        <v>419</v>
      </c>
      <c r="J29" s="70">
        <v>112</v>
      </c>
      <c r="K29" s="70">
        <v>720</v>
      </c>
      <c r="L29" s="70">
        <v>85</v>
      </c>
      <c r="M29" s="70">
        <v>1407</v>
      </c>
      <c r="N29" s="70">
        <v>15</v>
      </c>
      <c r="O29" s="70">
        <v>532</v>
      </c>
      <c r="P29" s="70">
        <v>10</v>
      </c>
      <c r="Q29" s="70">
        <v>679</v>
      </c>
      <c r="R29" s="70">
        <v>4</v>
      </c>
      <c r="S29" s="70">
        <v>682</v>
      </c>
      <c r="T29" s="70">
        <v>1</v>
      </c>
      <c r="U29" s="70">
        <v>514</v>
      </c>
      <c r="V29" s="191"/>
    </row>
    <row r="30" spans="1:22" ht="19.5" customHeight="1">
      <c r="A30" s="25"/>
      <c r="B30" s="24"/>
      <c r="C30" s="27" t="s">
        <v>105</v>
      </c>
      <c r="D30" s="236">
        <f t="shared" si="5"/>
        <v>39</v>
      </c>
      <c r="E30" s="236">
        <f t="shared" si="5"/>
        <v>1075</v>
      </c>
      <c r="F30" s="70">
        <v>3</v>
      </c>
      <c r="G30" s="70">
        <v>3</v>
      </c>
      <c r="H30" s="70">
        <v>12</v>
      </c>
      <c r="I30" s="70">
        <v>42</v>
      </c>
      <c r="J30" s="70">
        <v>6</v>
      </c>
      <c r="K30" s="70">
        <v>47</v>
      </c>
      <c r="L30" s="70">
        <v>9</v>
      </c>
      <c r="M30" s="70">
        <v>145</v>
      </c>
      <c r="N30" s="70">
        <v>4</v>
      </c>
      <c r="O30" s="70">
        <v>142</v>
      </c>
      <c r="P30" s="70">
        <v>2</v>
      </c>
      <c r="Q30" s="70">
        <v>146</v>
      </c>
      <c r="R30" s="70">
        <v>3</v>
      </c>
      <c r="S30" s="70">
        <v>550</v>
      </c>
      <c r="T30" s="70" t="s">
        <v>332</v>
      </c>
      <c r="U30" s="70" t="s">
        <v>332</v>
      </c>
      <c r="V30" s="191"/>
    </row>
    <row r="31" spans="1:22" ht="19.5" customHeight="1">
      <c r="A31" s="25"/>
      <c r="B31" s="24"/>
      <c r="C31" s="27" t="s">
        <v>106</v>
      </c>
      <c r="D31" s="236">
        <f t="shared" si="5"/>
        <v>14</v>
      </c>
      <c r="E31" s="236">
        <f t="shared" si="5"/>
        <v>230</v>
      </c>
      <c r="F31" s="70" t="s">
        <v>332</v>
      </c>
      <c r="G31" s="70" t="s">
        <v>332</v>
      </c>
      <c r="H31" s="70">
        <v>2</v>
      </c>
      <c r="I31" s="70">
        <v>8</v>
      </c>
      <c r="J31" s="70">
        <v>7</v>
      </c>
      <c r="K31" s="70">
        <v>52</v>
      </c>
      <c r="L31" s="70">
        <v>3</v>
      </c>
      <c r="M31" s="70">
        <v>40</v>
      </c>
      <c r="N31" s="70" t="s">
        <v>332</v>
      </c>
      <c r="O31" s="70" t="s">
        <v>332</v>
      </c>
      <c r="P31" s="70">
        <v>2</v>
      </c>
      <c r="Q31" s="70">
        <v>130</v>
      </c>
      <c r="R31" s="70" t="s">
        <v>332</v>
      </c>
      <c r="S31" s="70" t="s">
        <v>332</v>
      </c>
      <c r="T31" s="70" t="s">
        <v>332</v>
      </c>
      <c r="U31" s="70" t="s">
        <v>332</v>
      </c>
      <c r="V31" s="191"/>
    </row>
    <row r="32" spans="1:22" ht="19.5" customHeight="1">
      <c r="A32" s="25"/>
      <c r="B32" s="24"/>
      <c r="C32" s="27" t="s">
        <v>107</v>
      </c>
      <c r="D32" s="236">
        <f t="shared" si="5"/>
        <v>19</v>
      </c>
      <c r="E32" s="236">
        <f t="shared" si="5"/>
        <v>144</v>
      </c>
      <c r="F32" s="70">
        <v>4</v>
      </c>
      <c r="G32" s="70">
        <v>6</v>
      </c>
      <c r="H32" s="70">
        <v>7</v>
      </c>
      <c r="I32" s="70">
        <v>24</v>
      </c>
      <c r="J32" s="70">
        <v>2</v>
      </c>
      <c r="K32" s="70">
        <v>13</v>
      </c>
      <c r="L32" s="70">
        <v>6</v>
      </c>
      <c r="M32" s="70">
        <v>101</v>
      </c>
      <c r="N32" s="70" t="s">
        <v>332</v>
      </c>
      <c r="O32" s="70" t="s">
        <v>332</v>
      </c>
      <c r="P32" s="70" t="s">
        <v>332</v>
      </c>
      <c r="Q32" s="70" t="s">
        <v>332</v>
      </c>
      <c r="R32" s="70" t="s">
        <v>332</v>
      </c>
      <c r="S32" s="70" t="s">
        <v>332</v>
      </c>
      <c r="T32" s="70" t="s">
        <v>332</v>
      </c>
      <c r="U32" s="70" t="s">
        <v>332</v>
      </c>
      <c r="V32" s="191"/>
    </row>
    <row r="33" spans="1:22" ht="19.5" customHeight="1">
      <c r="A33" s="25"/>
      <c r="B33" s="24"/>
      <c r="C33" s="27"/>
      <c r="D33" s="70"/>
      <c r="E33" s="70"/>
      <c r="F33" s="70"/>
      <c r="G33" s="70"/>
      <c r="H33" s="70"/>
      <c r="I33" s="70"/>
      <c r="J33" s="70"/>
      <c r="K33" s="70"/>
      <c r="L33" s="70"/>
      <c r="M33" s="70"/>
      <c r="N33" s="70"/>
      <c r="O33" s="70"/>
      <c r="P33" s="70"/>
      <c r="Q33" s="70"/>
      <c r="R33" s="70"/>
      <c r="S33" s="70"/>
      <c r="T33" s="70"/>
      <c r="U33" s="70"/>
      <c r="V33" s="191"/>
    </row>
    <row r="34" spans="1:22" ht="19.5" customHeight="1">
      <c r="A34" s="25"/>
      <c r="B34" s="24"/>
      <c r="C34" s="27" t="s">
        <v>108</v>
      </c>
      <c r="D34" s="236">
        <f aca="true" t="shared" si="6" ref="D34:E38">SUM(F34,H34,J34,L34,N34,P34,R34,T34)</f>
        <v>14</v>
      </c>
      <c r="E34" s="236">
        <f t="shared" si="6"/>
        <v>104</v>
      </c>
      <c r="F34" s="70">
        <v>3</v>
      </c>
      <c r="G34" s="70">
        <v>4</v>
      </c>
      <c r="H34" s="70">
        <v>3</v>
      </c>
      <c r="I34" s="70">
        <v>10</v>
      </c>
      <c r="J34" s="70">
        <v>2</v>
      </c>
      <c r="K34" s="70">
        <v>11</v>
      </c>
      <c r="L34" s="70">
        <v>6</v>
      </c>
      <c r="M34" s="70">
        <v>79</v>
      </c>
      <c r="N34" s="70" t="s">
        <v>332</v>
      </c>
      <c r="O34" s="70" t="s">
        <v>332</v>
      </c>
      <c r="P34" s="70" t="s">
        <v>332</v>
      </c>
      <c r="Q34" s="70" t="s">
        <v>332</v>
      </c>
      <c r="R34" s="70" t="s">
        <v>332</v>
      </c>
      <c r="S34" s="70" t="s">
        <v>332</v>
      </c>
      <c r="T34" s="70" t="s">
        <v>332</v>
      </c>
      <c r="U34" s="70" t="s">
        <v>332</v>
      </c>
      <c r="V34" s="191"/>
    </row>
    <row r="35" spans="1:22" ht="19.5" customHeight="1">
      <c r="A35" s="25"/>
      <c r="B35" s="24"/>
      <c r="C35" s="27" t="s">
        <v>109</v>
      </c>
      <c r="D35" s="236">
        <f t="shared" si="6"/>
        <v>793</v>
      </c>
      <c r="E35" s="236">
        <f t="shared" si="6"/>
        <v>7196</v>
      </c>
      <c r="F35" s="70">
        <v>342</v>
      </c>
      <c r="G35" s="70">
        <v>576</v>
      </c>
      <c r="H35" s="70">
        <v>151</v>
      </c>
      <c r="I35" s="70">
        <v>515</v>
      </c>
      <c r="J35" s="70">
        <v>114</v>
      </c>
      <c r="K35" s="70">
        <v>761</v>
      </c>
      <c r="L35" s="70">
        <v>150</v>
      </c>
      <c r="M35" s="70">
        <v>2604</v>
      </c>
      <c r="N35" s="70">
        <v>22</v>
      </c>
      <c r="O35" s="70">
        <v>846</v>
      </c>
      <c r="P35" s="70">
        <v>9</v>
      </c>
      <c r="Q35" s="70">
        <v>647</v>
      </c>
      <c r="R35" s="70">
        <v>4</v>
      </c>
      <c r="S35" s="70">
        <v>550</v>
      </c>
      <c r="T35" s="70">
        <v>1</v>
      </c>
      <c r="U35" s="70">
        <v>697</v>
      </c>
      <c r="V35" s="191"/>
    </row>
    <row r="36" spans="1:22" ht="19.5" customHeight="1">
      <c r="A36" s="25"/>
      <c r="B36" s="24"/>
      <c r="C36" s="27" t="s">
        <v>110</v>
      </c>
      <c r="D36" s="236">
        <f t="shared" si="6"/>
        <v>115</v>
      </c>
      <c r="E36" s="236">
        <f t="shared" si="6"/>
        <v>1741</v>
      </c>
      <c r="F36" s="70">
        <v>27</v>
      </c>
      <c r="G36" s="70">
        <v>40</v>
      </c>
      <c r="H36" s="70">
        <v>16</v>
      </c>
      <c r="I36" s="70">
        <v>57</v>
      </c>
      <c r="J36" s="70">
        <v>25</v>
      </c>
      <c r="K36" s="70">
        <v>172</v>
      </c>
      <c r="L36" s="70">
        <v>33</v>
      </c>
      <c r="M36" s="70">
        <v>519</v>
      </c>
      <c r="N36" s="70">
        <v>7</v>
      </c>
      <c r="O36" s="70">
        <v>263</v>
      </c>
      <c r="P36" s="70">
        <v>4</v>
      </c>
      <c r="Q36" s="70">
        <v>308</v>
      </c>
      <c r="R36" s="70">
        <v>3</v>
      </c>
      <c r="S36" s="70">
        <v>382</v>
      </c>
      <c r="T36" s="70" t="s">
        <v>332</v>
      </c>
      <c r="U36" s="70" t="s">
        <v>332</v>
      </c>
      <c r="V36" s="191"/>
    </row>
    <row r="37" spans="1:22" ht="19.5" customHeight="1">
      <c r="A37" s="25"/>
      <c r="B37" s="24"/>
      <c r="C37" s="27" t="s">
        <v>111</v>
      </c>
      <c r="D37" s="236">
        <f t="shared" si="6"/>
        <v>41</v>
      </c>
      <c r="E37" s="236">
        <f t="shared" si="6"/>
        <v>544</v>
      </c>
      <c r="F37" s="70">
        <v>4</v>
      </c>
      <c r="G37" s="70">
        <v>7</v>
      </c>
      <c r="H37" s="70">
        <v>12</v>
      </c>
      <c r="I37" s="70">
        <v>40</v>
      </c>
      <c r="J37" s="70">
        <v>14</v>
      </c>
      <c r="K37" s="70">
        <v>99</v>
      </c>
      <c r="L37" s="70">
        <v>8</v>
      </c>
      <c r="M37" s="70">
        <v>116</v>
      </c>
      <c r="N37" s="70">
        <v>1</v>
      </c>
      <c r="O37" s="70">
        <v>30</v>
      </c>
      <c r="P37" s="70">
        <v>1</v>
      </c>
      <c r="Q37" s="70">
        <v>77</v>
      </c>
      <c r="R37" s="70">
        <v>1</v>
      </c>
      <c r="S37" s="70">
        <v>175</v>
      </c>
      <c r="T37" s="70" t="s">
        <v>332</v>
      </c>
      <c r="U37" s="70" t="s">
        <v>332</v>
      </c>
      <c r="V37" s="191"/>
    </row>
    <row r="38" spans="1:22" ht="19.5" customHeight="1">
      <c r="A38" s="25"/>
      <c r="B38" s="24"/>
      <c r="C38" s="27" t="s">
        <v>112</v>
      </c>
      <c r="D38" s="236">
        <f t="shared" si="6"/>
        <v>1085</v>
      </c>
      <c r="E38" s="236">
        <f t="shared" si="6"/>
        <v>7517</v>
      </c>
      <c r="F38" s="70">
        <v>381</v>
      </c>
      <c r="G38" s="70">
        <v>635</v>
      </c>
      <c r="H38" s="70">
        <v>298</v>
      </c>
      <c r="I38" s="70">
        <v>1037</v>
      </c>
      <c r="J38" s="70">
        <v>243</v>
      </c>
      <c r="K38" s="70">
        <v>1567</v>
      </c>
      <c r="L38" s="70">
        <v>134</v>
      </c>
      <c r="M38" s="70">
        <v>2193</v>
      </c>
      <c r="N38" s="70">
        <v>20</v>
      </c>
      <c r="O38" s="70">
        <v>722</v>
      </c>
      <c r="P38" s="70">
        <v>2</v>
      </c>
      <c r="Q38" s="70">
        <v>161</v>
      </c>
      <c r="R38" s="70">
        <v>7</v>
      </c>
      <c r="S38" s="70">
        <v>1202</v>
      </c>
      <c r="T38" s="70" t="s">
        <v>332</v>
      </c>
      <c r="U38" s="70" t="s">
        <v>332</v>
      </c>
      <c r="V38" s="191"/>
    </row>
    <row r="39" spans="1:22" ht="19.5" customHeight="1">
      <c r="A39" s="25"/>
      <c r="B39" s="24"/>
      <c r="C39" s="27"/>
      <c r="D39" s="236"/>
      <c r="E39" s="236"/>
      <c r="F39" s="70"/>
      <c r="G39" s="70"/>
      <c r="H39" s="70"/>
      <c r="I39" s="70"/>
      <c r="J39" s="70"/>
      <c r="K39" s="70"/>
      <c r="L39" s="70"/>
      <c r="M39" s="70"/>
      <c r="N39" s="70"/>
      <c r="O39" s="70"/>
      <c r="P39" s="70"/>
      <c r="Q39" s="70"/>
      <c r="R39" s="70"/>
      <c r="S39" s="70"/>
      <c r="T39" s="70"/>
      <c r="U39" s="70"/>
      <c r="V39" s="191"/>
    </row>
    <row r="40" spans="1:22" ht="19.5" customHeight="1">
      <c r="A40" s="25"/>
      <c r="B40" s="24"/>
      <c r="C40" s="27" t="s">
        <v>113</v>
      </c>
      <c r="D40" s="236">
        <f aca="true" t="shared" si="7" ref="D40:D45">SUM(F40,H40,J40,L40,N40,P40,R40,T40)</f>
        <v>1389</v>
      </c>
      <c r="E40" s="236">
        <f aca="true" t="shared" si="8" ref="E40:E45">SUM(G40,I40,K40,M40,O40,Q40,S40,U40)</f>
        <v>22891</v>
      </c>
      <c r="F40" s="70">
        <v>440</v>
      </c>
      <c r="G40" s="70">
        <v>746</v>
      </c>
      <c r="H40" s="70">
        <v>356</v>
      </c>
      <c r="I40" s="70">
        <v>1206</v>
      </c>
      <c r="J40" s="70">
        <v>292</v>
      </c>
      <c r="K40" s="70">
        <v>1907</v>
      </c>
      <c r="L40" s="70">
        <v>200</v>
      </c>
      <c r="M40" s="70">
        <v>3289</v>
      </c>
      <c r="N40" s="70">
        <v>43</v>
      </c>
      <c r="O40" s="70">
        <v>1561</v>
      </c>
      <c r="P40" s="70">
        <v>37</v>
      </c>
      <c r="Q40" s="70">
        <v>2613</v>
      </c>
      <c r="R40" s="70">
        <v>14</v>
      </c>
      <c r="S40" s="70">
        <v>2216</v>
      </c>
      <c r="T40" s="70">
        <v>7</v>
      </c>
      <c r="U40" s="70">
        <v>9353</v>
      </c>
      <c r="V40" s="191"/>
    </row>
    <row r="41" spans="1:22" ht="19.5" customHeight="1">
      <c r="A41" s="25"/>
      <c r="B41" s="24"/>
      <c r="C41" s="27" t="s">
        <v>114</v>
      </c>
      <c r="D41" s="236">
        <f t="shared" si="7"/>
        <v>211</v>
      </c>
      <c r="E41" s="236">
        <f t="shared" si="8"/>
        <v>9371</v>
      </c>
      <c r="F41" s="70">
        <v>24</v>
      </c>
      <c r="G41" s="70">
        <v>43</v>
      </c>
      <c r="H41" s="70">
        <v>24</v>
      </c>
      <c r="I41" s="70">
        <v>86</v>
      </c>
      <c r="J41" s="70">
        <v>37</v>
      </c>
      <c r="K41" s="70">
        <v>248</v>
      </c>
      <c r="L41" s="70">
        <v>52</v>
      </c>
      <c r="M41" s="70">
        <v>897</v>
      </c>
      <c r="N41" s="70">
        <v>28</v>
      </c>
      <c r="O41" s="70">
        <v>1086</v>
      </c>
      <c r="P41" s="70">
        <v>22</v>
      </c>
      <c r="Q41" s="70">
        <v>1531</v>
      </c>
      <c r="R41" s="70">
        <v>20</v>
      </c>
      <c r="S41" s="70">
        <v>3542</v>
      </c>
      <c r="T41" s="70">
        <v>4</v>
      </c>
      <c r="U41" s="70">
        <v>1938</v>
      </c>
      <c r="V41" s="191"/>
    </row>
    <row r="42" spans="1:22" ht="19.5" customHeight="1">
      <c r="A42" s="25"/>
      <c r="B42" s="24"/>
      <c r="C42" s="27" t="s">
        <v>115</v>
      </c>
      <c r="D42" s="236">
        <f>SUM(F42,H42,J42,L42,N42,P42,R42,T42)</f>
        <v>170</v>
      </c>
      <c r="E42" s="236">
        <f t="shared" si="8"/>
        <v>2598</v>
      </c>
      <c r="F42" s="70">
        <v>45</v>
      </c>
      <c r="G42" s="70">
        <v>71</v>
      </c>
      <c r="H42" s="70">
        <v>30</v>
      </c>
      <c r="I42" s="70">
        <v>103</v>
      </c>
      <c r="J42" s="70">
        <v>29</v>
      </c>
      <c r="K42" s="70">
        <v>199</v>
      </c>
      <c r="L42" s="70">
        <v>51</v>
      </c>
      <c r="M42" s="70">
        <v>857</v>
      </c>
      <c r="N42" s="70">
        <v>10</v>
      </c>
      <c r="O42" s="70">
        <v>380</v>
      </c>
      <c r="P42" s="70">
        <v>3</v>
      </c>
      <c r="Q42" s="70">
        <v>217</v>
      </c>
      <c r="R42" s="70">
        <v>1</v>
      </c>
      <c r="S42" s="70">
        <v>114</v>
      </c>
      <c r="T42" s="70">
        <v>1</v>
      </c>
      <c r="U42" s="70">
        <v>657</v>
      </c>
      <c r="V42" s="191"/>
    </row>
    <row r="43" spans="1:22" ht="19.5" customHeight="1">
      <c r="A43" s="25"/>
      <c r="B43" s="24"/>
      <c r="C43" s="27" t="s">
        <v>116</v>
      </c>
      <c r="D43" s="236">
        <f t="shared" si="7"/>
        <v>17</v>
      </c>
      <c r="E43" s="236">
        <f t="shared" si="8"/>
        <v>89</v>
      </c>
      <c r="F43" s="70">
        <v>3</v>
      </c>
      <c r="G43" s="70">
        <v>4</v>
      </c>
      <c r="H43" s="70">
        <v>6</v>
      </c>
      <c r="I43" s="70">
        <v>21</v>
      </c>
      <c r="J43" s="70">
        <v>6</v>
      </c>
      <c r="K43" s="70">
        <v>41</v>
      </c>
      <c r="L43" s="70">
        <v>2</v>
      </c>
      <c r="M43" s="70">
        <v>23</v>
      </c>
      <c r="N43" s="70" t="s">
        <v>332</v>
      </c>
      <c r="O43" s="70" t="s">
        <v>332</v>
      </c>
      <c r="P43" s="70" t="s">
        <v>332</v>
      </c>
      <c r="Q43" s="70" t="s">
        <v>332</v>
      </c>
      <c r="R43" s="70" t="s">
        <v>332</v>
      </c>
      <c r="S43" s="70" t="s">
        <v>332</v>
      </c>
      <c r="T43" s="70" t="s">
        <v>332</v>
      </c>
      <c r="U43" s="70" t="s">
        <v>332</v>
      </c>
      <c r="V43" s="191"/>
    </row>
    <row r="44" spans="1:22" ht="19.5" customHeight="1">
      <c r="A44" s="25"/>
      <c r="B44" s="24"/>
      <c r="C44" s="27" t="s">
        <v>117</v>
      </c>
      <c r="D44" s="236">
        <f t="shared" si="7"/>
        <v>1</v>
      </c>
      <c r="E44" s="236">
        <f t="shared" si="8"/>
        <v>22</v>
      </c>
      <c r="F44" s="70" t="s">
        <v>332</v>
      </c>
      <c r="G44" s="70" t="s">
        <v>332</v>
      </c>
      <c r="H44" s="70" t="s">
        <v>332</v>
      </c>
      <c r="I44" s="70" t="s">
        <v>332</v>
      </c>
      <c r="J44" s="70" t="s">
        <v>332</v>
      </c>
      <c r="K44" s="70" t="s">
        <v>332</v>
      </c>
      <c r="L44" s="70">
        <v>1</v>
      </c>
      <c r="M44" s="70">
        <v>22</v>
      </c>
      <c r="N44" s="70" t="s">
        <v>332</v>
      </c>
      <c r="O44" s="70" t="s">
        <v>332</v>
      </c>
      <c r="P44" s="70" t="s">
        <v>332</v>
      </c>
      <c r="Q44" s="70" t="s">
        <v>332</v>
      </c>
      <c r="R44" s="70" t="s">
        <v>332</v>
      </c>
      <c r="S44" s="70" t="s">
        <v>332</v>
      </c>
      <c r="T44" s="70" t="s">
        <v>332</v>
      </c>
      <c r="U44" s="70" t="s">
        <v>332</v>
      </c>
      <c r="V44" s="191"/>
    </row>
    <row r="45" spans="1:22" ht="19.5" customHeight="1">
      <c r="A45" s="26"/>
      <c r="B45" s="26"/>
      <c r="C45" s="29" t="s">
        <v>118</v>
      </c>
      <c r="D45" s="244">
        <f t="shared" si="7"/>
        <v>1781</v>
      </c>
      <c r="E45" s="245">
        <f t="shared" si="8"/>
        <v>9397</v>
      </c>
      <c r="F45" s="68">
        <v>875</v>
      </c>
      <c r="G45" s="68">
        <v>1473</v>
      </c>
      <c r="H45" s="68">
        <v>463</v>
      </c>
      <c r="I45" s="68">
        <v>1577</v>
      </c>
      <c r="J45" s="68">
        <v>270</v>
      </c>
      <c r="K45" s="68">
        <v>1690</v>
      </c>
      <c r="L45" s="68">
        <v>145</v>
      </c>
      <c r="M45" s="68">
        <v>2348</v>
      </c>
      <c r="N45" s="68">
        <v>11</v>
      </c>
      <c r="O45" s="68">
        <v>429</v>
      </c>
      <c r="P45" s="68">
        <v>12</v>
      </c>
      <c r="Q45" s="68">
        <v>779</v>
      </c>
      <c r="R45" s="68">
        <v>4</v>
      </c>
      <c r="S45" s="68">
        <v>703</v>
      </c>
      <c r="T45" s="68">
        <v>1</v>
      </c>
      <c r="U45" s="68">
        <v>398</v>
      </c>
      <c r="V45" s="191"/>
    </row>
    <row r="46" spans="1:22" ht="19.5" customHeight="1">
      <c r="A46" s="22" t="s">
        <v>17</v>
      </c>
      <c r="B46" s="22"/>
      <c r="C46" s="22"/>
      <c r="D46" s="126"/>
      <c r="E46" s="126"/>
      <c r="F46" s="126"/>
      <c r="G46" s="126"/>
      <c r="H46" s="126"/>
      <c r="I46" s="126"/>
      <c r="J46" s="126"/>
      <c r="K46" s="126"/>
      <c r="L46" s="126"/>
      <c r="M46" s="126"/>
      <c r="N46" s="126"/>
      <c r="O46" s="126"/>
      <c r="P46" s="126"/>
      <c r="Q46" s="126"/>
      <c r="R46" s="126"/>
      <c r="S46" s="126"/>
      <c r="T46" s="126"/>
      <c r="U46" s="126"/>
      <c r="V46" s="191"/>
    </row>
  </sheetData>
  <sheetProtection/>
  <mergeCells count="33">
    <mergeCell ref="A5:C7"/>
    <mergeCell ref="D5:E5"/>
    <mergeCell ref="F5:G5"/>
    <mergeCell ref="H5:I5"/>
    <mergeCell ref="I6:I7"/>
    <mergeCell ref="J6:J7"/>
    <mergeCell ref="J5:K5"/>
    <mergeCell ref="N5:O5"/>
    <mergeCell ref="P5:Q5"/>
    <mergeCell ref="M6:M7"/>
    <mergeCell ref="N6:N7"/>
    <mergeCell ref="O6:O7"/>
    <mergeCell ref="P6:P7"/>
    <mergeCell ref="T5:U5"/>
    <mergeCell ref="D6:D7"/>
    <mergeCell ref="E6:E7"/>
    <mergeCell ref="F6:F7"/>
    <mergeCell ref="G6:G7"/>
    <mergeCell ref="H6:H7"/>
    <mergeCell ref="K6:K7"/>
    <mergeCell ref="L6:L7"/>
    <mergeCell ref="R5:S5"/>
    <mergeCell ref="L5:M5"/>
    <mergeCell ref="B11:C11"/>
    <mergeCell ref="B16:C16"/>
    <mergeCell ref="A9:C9"/>
    <mergeCell ref="B10:C10"/>
    <mergeCell ref="U6:U7"/>
    <mergeCell ref="B8:C8"/>
    <mergeCell ref="Q6:Q7"/>
    <mergeCell ref="R6:R7"/>
    <mergeCell ref="S6:S7"/>
    <mergeCell ref="T6:T7"/>
  </mergeCells>
  <printOptions horizontalCentered="1"/>
  <pageMargins left="0.5905511811023623" right="0.5905511811023623" top="0.5905511811023623" bottom="0.3937007874015748" header="0" footer="0"/>
  <pageSetup fitToHeight="1" fitToWidth="1" horizontalDpi="600" verticalDpi="600" orientation="landscape" paperSize="8" scale="87" r:id="rId1"/>
</worksheet>
</file>

<file path=xl/worksheets/sheet8.xml><?xml version="1.0" encoding="utf-8"?>
<worksheet xmlns="http://schemas.openxmlformats.org/spreadsheetml/2006/main" xmlns:r="http://schemas.openxmlformats.org/officeDocument/2006/relationships">
  <sheetPr>
    <pageSetUpPr fitToPage="1"/>
  </sheetPr>
  <dimension ref="A1:V57"/>
  <sheetViews>
    <sheetView tabSelected="1" zoomScalePageLayoutView="0" workbookViewId="0" topLeftCell="A1">
      <selection activeCell="B3" sqref="B3:I3"/>
    </sheetView>
  </sheetViews>
  <sheetFormatPr defaultColWidth="9.00390625" defaultRowHeight="13.5"/>
  <cols>
    <col min="1" max="1" width="2.50390625" style="180" customWidth="1"/>
    <col min="2" max="2" width="4.875" style="180" customWidth="1"/>
    <col min="3" max="3" width="36.375" style="180" customWidth="1"/>
    <col min="4" max="4" width="9.125" style="180" bestFit="1" customWidth="1"/>
    <col min="5" max="5" width="10.50390625" style="180" bestFit="1" customWidth="1"/>
    <col min="6" max="12" width="9.125" style="180" bestFit="1" customWidth="1"/>
    <col min="13" max="13" width="9.875" style="180" bestFit="1" customWidth="1"/>
    <col min="14" max="14" width="9.25390625" style="180" bestFit="1" customWidth="1"/>
    <col min="15" max="15" width="9.875" style="180" bestFit="1" customWidth="1"/>
    <col min="16" max="21" width="9.25390625" style="180" bestFit="1" customWidth="1"/>
    <col min="22" max="16384" width="9.00390625" style="180" customWidth="1"/>
  </cols>
  <sheetData>
    <row r="1" spans="1:21" s="34" customFormat="1" ht="17.25" customHeight="1">
      <c r="A1" s="175" t="s">
        <v>321</v>
      </c>
      <c r="U1" s="17" t="s">
        <v>322</v>
      </c>
    </row>
    <row r="2" spans="1:21" s="34" customFormat="1" ht="17.25" customHeight="1">
      <c r="A2" s="175"/>
      <c r="U2" s="17"/>
    </row>
    <row r="3" spans="2:20" s="18" customFormat="1" ht="18" customHeight="1">
      <c r="B3" s="30"/>
      <c r="C3" s="30"/>
      <c r="E3" s="30"/>
      <c r="F3" s="491" t="s">
        <v>262</v>
      </c>
      <c r="G3" s="30"/>
      <c r="H3" s="30"/>
      <c r="I3" s="30"/>
      <c r="J3" s="30"/>
      <c r="K3" s="30"/>
      <c r="L3" s="30"/>
      <c r="M3" s="30"/>
      <c r="N3" s="30"/>
      <c r="O3" s="30"/>
      <c r="P3" s="30"/>
      <c r="Q3" s="30"/>
      <c r="R3" s="30"/>
      <c r="S3" s="30"/>
      <c r="T3" s="190"/>
    </row>
    <row r="4" spans="2:21" s="18" customFormat="1" ht="17.25" customHeight="1" thickBot="1">
      <c r="B4" s="19"/>
      <c r="C4" s="19"/>
      <c r="D4" s="20"/>
      <c r="E4" s="20"/>
      <c r="F4" s="20"/>
      <c r="G4" s="20"/>
      <c r="H4" s="20"/>
      <c r="I4" s="20"/>
      <c r="J4" s="20"/>
      <c r="K4" s="20"/>
      <c r="L4" s="20"/>
      <c r="M4" s="20"/>
      <c r="N4" s="20"/>
      <c r="O4" s="20"/>
      <c r="P4" s="20"/>
      <c r="Q4" s="20"/>
      <c r="R4" s="20"/>
      <c r="S4" s="20"/>
      <c r="T4" s="21"/>
      <c r="U4" s="21"/>
    </row>
    <row r="5" spans="1:22" s="18" customFormat="1" ht="17.25" customHeight="1">
      <c r="A5" s="391" t="s">
        <v>313</v>
      </c>
      <c r="B5" s="391"/>
      <c r="C5" s="392"/>
      <c r="D5" s="388" t="s">
        <v>320</v>
      </c>
      <c r="E5" s="390"/>
      <c r="F5" s="388" t="s">
        <v>120</v>
      </c>
      <c r="G5" s="390"/>
      <c r="H5" s="388" t="s">
        <v>319</v>
      </c>
      <c r="I5" s="390"/>
      <c r="J5" s="388" t="s">
        <v>318</v>
      </c>
      <c r="K5" s="390"/>
      <c r="L5" s="388" t="s">
        <v>317</v>
      </c>
      <c r="M5" s="390"/>
      <c r="N5" s="388" t="s">
        <v>316</v>
      </c>
      <c r="O5" s="390"/>
      <c r="P5" s="388" t="s">
        <v>315</v>
      </c>
      <c r="Q5" s="390"/>
      <c r="R5" s="388" t="s">
        <v>314</v>
      </c>
      <c r="S5" s="389"/>
      <c r="T5" s="386" t="s">
        <v>121</v>
      </c>
      <c r="U5" s="387"/>
      <c r="V5" s="23"/>
    </row>
    <row r="6" spans="1:21" s="18" customFormat="1" ht="17.25" customHeight="1">
      <c r="A6" s="393"/>
      <c r="B6" s="393"/>
      <c r="C6" s="394"/>
      <c r="D6" s="382" t="s">
        <v>96</v>
      </c>
      <c r="E6" s="382" t="s">
        <v>97</v>
      </c>
      <c r="F6" s="382" t="s">
        <v>96</v>
      </c>
      <c r="G6" s="382" t="s">
        <v>97</v>
      </c>
      <c r="H6" s="382" t="s">
        <v>96</v>
      </c>
      <c r="I6" s="382" t="s">
        <v>97</v>
      </c>
      <c r="J6" s="382" t="s">
        <v>96</v>
      </c>
      <c r="K6" s="382" t="s">
        <v>97</v>
      </c>
      <c r="L6" s="382" t="s">
        <v>96</v>
      </c>
      <c r="M6" s="382" t="s">
        <v>97</v>
      </c>
      <c r="N6" s="382" t="s">
        <v>96</v>
      </c>
      <c r="O6" s="382" t="s">
        <v>97</v>
      </c>
      <c r="P6" s="382" t="s">
        <v>96</v>
      </c>
      <c r="Q6" s="382" t="s">
        <v>97</v>
      </c>
      <c r="R6" s="382" t="s">
        <v>96</v>
      </c>
      <c r="S6" s="384" t="s">
        <v>97</v>
      </c>
      <c r="T6" s="385" t="s">
        <v>96</v>
      </c>
      <c r="U6" s="378" t="s">
        <v>97</v>
      </c>
    </row>
    <row r="7" spans="1:21" s="18" customFormat="1" ht="17.25" customHeight="1">
      <c r="A7" s="395"/>
      <c r="B7" s="395"/>
      <c r="C7" s="396"/>
      <c r="D7" s="383"/>
      <c r="E7" s="383"/>
      <c r="F7" s="383"/>
      <c r="G7" s="383"/>
      <c r="H7" s="383"/>
      <c r="I7" s="383"/>
      <c r="J7" s="383"/>
      <c r="K7" s="383"/>
      <c r="L7" s="383"/>
      <c r="M7" s="383"/>
      <c r="N7" s="383"/>
      <c r="O7" s="383"/>
      <c r="P7" s="383"/>
      <c r="Q7" s="383"/>
      <c r="R7" s="383"/>
      <c r="S7" s="379"/>
      <c r="T7" s="383"/>
      <c r="U7" s="379"/>
    </row>
    <row r="8" spans="1:21" ht="17.25" customHeight="1">
      <c r="A8" s="126"/>
      <c r="B8" s="126"/>
      <c r="C8" s="193"/>
      <c r="D8" s="126"/>
      <c r="E8" s="192" t="s">
        <v>44</v>
      </c>
      <c r="F8" s="126"/>
      <c r="G8" s="192" t="s">
        <v>44</v>
      </c>
      <c r="H8" s="126"/>
      <c r="I8" s="192" t="s">
        <v>44</v>
      </c>
      <c r="J8" s="126"/>
      <c r="K8" s="192" t="s">
        <v>44</v>
      </c>
      <c r="L8" s="126"/>
      <c r="M8" s="192" t="s">
        <v>44</v>
      </c>
      <c r="N8" s="126"/>
      <c r="O8" s="192" t="s">
        <v>44</v>
      </c>
      <c r="P8" s="126"/>
      <c r="Q8" s="192" t="s">
        <v>44</v>
      </c>
      <c r="R8" s="126"/>
      <c r="S8" s="192" t="s">
        <v>44</v>
      </c>
      <c r="T8" s="126"/>
      <c r="U8" s="192" t="s">
        <v>44</v>
      </c>
    </row>
    <row r="9" spans="1:21" ht="17.25" customHeight="1">
      <c r="A9" s="126"/>
      <c r="B9" s="126"/>
      <c r="C9" s="137" t="s">
        <v>326</v>
      </c>
      <c r="D9" s="236">
        <f>SUM(D10:D19)</f>
        <v>32060</v>
      </c>
      <c r="E9" s="236">
        <f aca="true" t="shared" si="0" ref="E9:U9">SUM(E10:E19)</f>
        <v>144288</v>
      </c>
      <c r="F9" s="236">
        <f t="shared" si="0"/>
        <v>16123</v>
      </c>
      <c r="G9" s="236">
        <f t="shared" si="0"/>
        <v>26417</v>
      </c>
      <c r="H9" s="236">
        <f t="shared" si="0"/>
        <v>8348</v>
      </c>
      <c r="I9" s="236">
        <f t="shared" si="0"/>
        <v>28263</v>
      </c>
      <c r="J9" s="236">
        <f t="shared" si="0"/>
        <v>4967</v>
      </c>
      <c r="K9" s="236">
        <f t="shared" si="0"/>
        <v>31332</v>
      </c>
      <c r="L9" s="236">
        <f t="shared" si="0"/>
        <v>2189</v>
      </c>
      <c r="M9" s="236">
        <f t="shared" si="0"/>
        <v>32886</v>
      </c>
      <c r="N9" s="236">
        <f t="shared" si="0"/>
        <v>282</v>
      </c>
      <c r="O9" s="236">
        <f t="shared" si="0"/>
        <v>10511</v>
      </c>
      <c r="P9" s="236">
        <f t="shared" si="0"/>
        <v>108</v>
      </c>
      <c r="Q9" s="236">
        <f t="shared" si="0"/>
        <v>7348</v>
      </c>
      <c r="R9" s="236">
        <f t="shared" si="0"/>
        <v>40</v>
      </c>
      <c r="S9" s="236">
        <f t="shared" si="0"/>
        <v>5995</v>
      </c>
      <c r="T9" s="236">
        <f t="shared" si="0"/>
        <v>3</v>
      </c>
      <c r="U9" s="236">
        <f t="shared" si="0"/>
        <v>1536</v>
      </c>
    </row>
    <row r="10" spans="1:21" ht="17.25" customHeight="1">
      <c r="A10" s="126"/>
      <c r="B10" s="126"/>
      <c r="C10" s="32" t="s">
        <v>124</v>
      </c>
      <c r="D10" s="236">
        <f aca="true" t="shared" si="1" ref="D10:E14">SUM(F10,H10,J10,L10,N10,P10,R10,T10)</f>
        <v>4860</v>
      </c>
      <c r="E10" s="236">
        <f t="shared" si="1"/>
        <v>42990</v>
      </c>
      <c r="F10" s="70">
        <v>1055</v>
      </c>
      <c r="G10" s="70">
        <v>1843</v>
      </c>
      <c r="H10" s="70">
        <v>1131</v>
      </c>
      <c r="I10" s="70">
        <v>3918</v>
      </c>
      <c r="J10" s="70">
        <v>1468</v>
      </c>
      <c r="K10" s="70">
        <v>9611</v>
      </c>
      <c r="L10" s="70">
        <v>985</v>
      </c>
      <c r="M10" s="70">
        <v>15030</v>
      </c>
      <c r="N10" s="70">
        <v>143</v>
      </c>
      <c r="O10" s="70">
        <v>5419</v>
      </c>
      <c r="P10" s="70">
        <v>60</v>
      </c>
      <c r="Q10" s="70">
        <v>4157</v>
      </c>
      <c r="R10" s="70">
        <v>17</v>
      </c>
      <c r="S10" s="70">
        <v>2452</v>
      </c>
      <c r="T10" s="70">
        <v>1</v>
      </c>
      <c r="U10" s="70">
        <v>560</v>
      </c>
    </row>
    <row r="11" spans="1:21" ht="17.25" customHeight="1">
      <c r="A11" s="126"/>
      <c r="B11" s="126"/>
      <c r="C11" s="32" t="s">
        <v>125</v>
      </c>
      <c r="D11" s="236">
        <f t="shared" si="1"/>
        <v>37</v>
      </c>
      <c r="E11" s="236">
        <f t="shared" si="1"/>
        <v>149</v>
      </c>
      <c r="F11" s="67">
        <v>19</v>
      </c>
      <c r="G11" s="67">
        <v>29</v>
      </c>
      <c r="H11" s="67">
        <v>7</v>
      </c>
      <c r="I11" s="70">
        <v>24</v>
      </c>
      <c r="J11" s="70">
        <v>7</v>
      </c>
      <c r="K11" s="70">
        <v>46</v>
      </c>
      <c r="L11" s="70">
        <v>4</v>
      </c>
      <c r="M11" s="70">
        <v>50</v>
      </c>
      <c r="N11" s="70" t="s">
        <v>332</v>
      </c>
      <c r="O11" s="70" t="s">
        <v>332</v>
      </c>
      <c r="P11" s="70" t="s">
        <v>332</v>
      </c>
      <c r="Q11" s="70" t="s">
        <v>332</v>
      </c>
      <c r="R11" s="70" t="s">
        <v>332</v>
      </c>
      <c r="S11" s="70" t="s">
        <v>332</v>
      </c>
      <c r="T11" s="70" t="s">
        <v>332</v>
      </c>
      <c r="U11" s="70" t="s">
        <v>332</v>
      </c>
    </row>
    <row r="12" spans="1:21" ht="17.25" customHeight="1">
      <c r="A12" s="126"/>
      <c r="B12" s="126"/>
      <c r="C12" s="32" t="s">
        <v>126</v>
      </c>
      <c r="D12" s="236">
        <f t="shared" si="1"/>
        <v>37</v>
      </c>
      <c r="E12" s="236">
        <f t="shared" si="1"/>
        <v>2923</v>
      </c>
      <c r="F12" s="67">
        <v>5</v>
      </c>
      <c r="G12" s="67">
        <v>9</v>
      </c>
      <c r="H12" s="67">
        <v>3</v>
      </c>
      <c r="I12" s="70">
        <v>11</v>
      </c>
      <c r="J12" s="70">
        <v>1</v>
      </c>
      <c r="K12" s="70">
        <v>8</v>
      </c>
      <c r="L12" s="70">
        <v>13</v>
      </c>
      <c r="M12" s="70">
        <v>258</v>
      </c>
      <c r="N12" s="70">
        <v>2</v>
      </c>
      <c r="O12" s="70">
        <v>71</v>
      </c>
      <c r="P12" s="70">
        <v>5</v>
      </c>
      <c r="Q12" s="70">
        <v>454</v>
      </c>
      <c r="R12" s="70">
        <v>6</v>
      </c>
      <c r="S12" s="70">
        <v>1136</v>
      </c>
      <c r="T12" s="70">
        <v>2</v>
      </c>
      <c r="U12" s="70">
        <v>976</v>
      </c>
    </row>
    <row r="13" spans="1:21" ht="17.25" customHeight="1">
      <c r="A13" s="126"/>
      <c r="B13" s="126"/>
      <c r="C13" s="32" t="s">
        <v>127</v>
      </c>
      <c r="D13" s="236">
        <f t="shared" si="1"/>
        <v>2957</v>
      </c>
      <c r="E13" s="236">
        <f t="shared" si="1"/>
        <v>10217</v>
      </c>
      <c r="F13" s="67">
        <v>1659</v>
      </c>
      <c r="G13" s="67">
        <v>2727</v>
      </c>
      <c r="H13" s="67">
        <v>787</v>
      </c>
      <c r="I13" s="70">
        <v>2639</v>
      </c>
      <c r="J13" s="70">
        <v>379</v>
      </c>
      <c r="K13" s="70">
        <v>2343</v>
      </c>
      <c r="L13" s="70">
        <v>119</v>
      </c>
      <c r="M13" s="70">
        <v>1769</v>
      </c>
      <c r="N13" s="70">
        <v>5</v>
      </c>
      <c r="O13" s="70">
        <v>162</v>
      </c>
      <c r="P13" s="70">
        <v>6</v>
      </c>
      <c r="Q13" s="70">
        <v>365</v>
      </c>
      <c r="R13" s="70">
        <v>2</v>
      </c>
      <c r="S13" s="70">
        <v>212</v>
      </c>
      <c r="T13" s="70" t="s">
        <v>332</v>
      </c>
      <c r="U13" s="70" t="s">
        <v>332</v>
      </c>
    </row>
    <row r="14" spans="1:21" ht="17.25" customHeight="1">
      <c r="A14" s="126"/>
      <c r="B14" s="126"/>
      <c r="C14" s="32" t="s">
        <v>263</v>
      </c>
      <c r="D14" s="236">
        <f t="shared" si="1"/>
        <v>7521</v>
      </c>
      <c r="E14" s="236">
        <f t="shared" si="1"/>
        <v>25661</v>
      </c>
      <c r="F14" s="67">
        <v>4510</v>
      </c>
      <c r="G14" s="67">
        <v>7320</v>
      </c>
      <c r="H14" s="67">
        <v>1906</v>
      </c>
      <c r="I14" s="70">
        <v>6424</v>
      </c>
      <c r="J14" s="70">
        <v>761</v>
      </c>
      <c r="K14" s="70">
        <v>4687</v>
      </c>
      <c r="L14" s="70">
        <v>274</v>
      </c>
      <c r="M14" s="70">
        <v>4102</v>
      </c>
      <c r="N14" s="70">
        <v>54</v>
      </c>
      <c r="O14" s="70">
        <v>1959</v>
      </c>
      <c r="P14" s="70">
        <v>13</v>
      </c>
      <c r="Q14" s="70">
        <v>792</v>
      </c>
      <c r="R14" s="70">
        <v>3</v>
      </c>
      <c r="S14" s="70">
        <v>377</v>
      </c>
      <c r="T14" s="70" t="s">
        <v>332</v>
      </c>
      <c r="U14" s="70" t="s">
        <v>332</v>
      </c>
    </row>
    <row r="15" spans="1:21" ht="17.25" customHeight="1">
      <c r="A15" s="126"/>
      <c r="B15" s="126"/>
      <c r="C15" s="32"/>
      <c r="D15" s="70"/>
      <c r="E15" s="70"/>
      <c r="F15" s="70"/>
      <c r="G15" s="67"/>
      <c r="H15" s="67"/>
      <c r="I15" s="67"/>
      <c r="J15" s="67"/>
      <c r="K15" s="70"/>
      <c r="L15" s="70"/>
      <c r="M15" s="70"/>
      <c r="N15" s="70"/>
      <c r="O15" s="70"/>
      <c r="P15" s="70"/>
      <c r="Q15" s="70"/>
      <c r="R15" s="70"/>
      <c r="S15" s="70"/>
      <c r="T15" s="70"/>
      <c r="U15" s="70"/>
    </row>
    <row r="16" spans="1:21" ht="17.25" customHeight="1">
      <c r="A16" s="126"/>
      <c r="B16" s="126"/>
      <c r="C16" s="32" t="s">
        <v>130</v>
      </c>
      <c r="D16" s="236">
        <f aca="true" t="shared" si="2" ref="D16:E19">SUM(F16,H16,J16,L16,N16,P16,R16,T16)</f>
        <v>8095</v>
      </c>
      <c r="E16" s="236">
        <f t="shared" si="2"/>
        <v>27217</v>
      </c>
      <c r="F16" s="67">
        <v>4383</v>
      </c>
      <c r="G16" s="67">
        <v>7255</v>
      </c>
      <c r="H16" s="67">
        <v>2377</v>
      </c>
      <c r="I16" s="70">
        <v>7968</v>
      </c>
      <c r="J16" s="70">
        <v>1027</v>
      </c>
      <c r="K16" s="70">
        <v>6348</v>
      </c>
      <c r="L16" s="70">
        <v>272</v>
      </c>
      <c r="M16" s="70">
        <v>3987</v>
      </c>
      <c r="N16" s="70">
        <v>27</v>
      </c>
      <c r="O16" s="70">
        <v>1040</v>
      </c>
      <c r="P16" s="70">
        <v>9</v>
      </c>
      <c r="Q16" s="70">
        <v>619</v>
      </c>
      <c r="R16" s="70" t="s">
        <v>332</v>
      </c>
      <c r="S16" s="70" t="s">
        <v>332</v>
      </c>
      <c r="T16" s="70" t="s">
        <v>332</v>
      </c>
      <c r="U16" s="70" t="s">
        <v>332</v>
      </c>
    </row>
    <row r="17" spans="1:21" ht="17.25" customHeight="1">
      <c r="A17" s="126"/>
      <c r="B17" s="126"/>
      <c r="C17" s="32" t="s">
        <v>128</v>
      </c>
      <c r="D17" s="236">
        <f t="shared" si="2"/>
        <v>1140</v>
      </c>
      <c r="E17" s="236">
        <f t="shared" si="2"/>
        <v>8155</v>
      </c>
      <c r="F17" s="67">
        <v>441</v>
      </c>
      <c r="G17" s="67">
        <v>727</v>
      </c>
      <c r="H17" s="67">
        <v>271</v>
      </c>
      <c r="I17" s="70">
        <v>930</v>
      </c>
      <c r="J17" s="70">
        <v>225</v>
      </c>
      <c r="K17" s="70">
        <v>1451</v>
      </c>
      <c r="L17" s="70">
        <v>171</v>
      </c>
      <c r="M17" s="70">
        <v>2546</v>
      </c>
      <c r="N17" s="70">
        <v>19</v>
      </c>
      <c r="O17" s="70">
        <v>687</v>
      </c>
      <c r="P17" s="70">
        <v>3</v>
      </c>
      <c r="Q17" s="70">
        <v>219</v>
      </c>
      <c r="R17" s="70">
        <v>10</v>
      </c>
      <c r="S17" s="70">
        <v>1595</v>
      </c>
      <c r="T17" s="70" t="s">
        <v>332</v>
      </c>
      <c r="U17" s="70" t="s">
        <v>332</v>
      </c>
    </row>
    <row r="18" spans="1:21" ht="17.25" customHeight="1">
      <c r="A18" s="126"/>
      <c r="B18" s="126"/>
      <c r="C18" s="9" t="s">
        <v>219</v>
      </c>
      <c r="D18" s="236">
        <f t="shared" si="2"/>
        <v>2486</v>
      </c>
      <c r="E18" s="236">
        <f t="shared" si="2"/>
        <v>8224</v>
      </c>
      <c r="F18" s="67">
        <v>1453</v>
      </c>
      <c r="G18" s="67">
        <v>2388</v>
      </c>
      <c r="H18" s="67">
        <v>620</v>
      </c>
      <c r="I18" s="70">
        <v>2082</v>
      </c>
      <c r="J18" s="70">
        <v>314</v>
      </c>
      <c r="K18" s="70">
        <v>1971</v>
      </c>
      <c r="L18" s="70">
        <v>91</v>
      </c>
      <c r="M18" s="70">
        <v>1379</v>
      </c>
      <c r="N18" s="70">
        <v>6</v>
      </c>
      <c r="O18" s="70">
        <v>246</v>
      </c>
      <c r="P18" s="70">
        <v>2</v>
      </c>
      <c r="Q18" s="70">
        <v>158</v>
      </c>
      <c r="R18" s="70" t="s">
        <v>332</v>
      </c>
      <c r="S18" s="70" t="s">
        <v>332</v>
      </c>
      <c r="T18" s="70" t="s">
        <v>332</v>
      </c>
      <c r="U18" s="70" t="s">
        <v>332</v>
      </c>
    </row>
    <row r="19" spans="1:21" ht="17.25" customHeight="1">
      <c r="A19" s="126"/>
      <c r="B19" s="126"/>
      <c r="C19" s="32" t="s">
        <v>129</v>
      </c>
      <c r="D19" s="236">
        <f t="shared" si="2"/>
        <v>4927</v>
      </c>
      <c r="E19" s="236">
        <f t="shared" si="2"/>
        <v>18752</v>
      </c>
      <c r="F19" s="67">
        <v>2598</v>
      </c>
      <c r="G19" s="67">
        <v>4119</v>
      </c>
      <c r="H19" s="67">
        <v>1246</v>
      </c>
      <c r="I19" s="70">
        <v>4267</v>
      </c>
      <c r="J19" s="70">
        <v>785</v>
      </c>
      <c r="K19" s="70">
        <v>4867</v>
      </c>
      <c r="L19" s="70">
        <v>260</v>
      </c>
      <c r="M19" s="70">
        <v>3765</v>
      </c>
      <c r="N19" s="70">
        <v>26</v>
      </c>
      <c r="O19" s="70">
        <v>927</v>
      </c>
      <c r="P19" s="70">
        <v>10</v>
      </c>
      <c r="Q19" s="70">
        <v>584</v>
      </c>
      <c r="R19" s="70">
        <v>2</v>
      </c>
      <c r="S19" s="70">
        <v>223</v>
      </c>
      <c r="T19" s="70" t="s">
        <v>332</v>
      </c>
      <c r="U19" s="70" t="s">
        <v>332</v>
      </c>
    </row>
    <row r="20" spans="1:21" ht="17.25" customHeight="1">
      <c r="A20" s="126"/>
      <c r="B20" s="126"/>
      <c r="C20" s="32"/>
      <c r="D20" s="236"/>
      <c r="E20" s="236"/>
      <c r="F20" s="67"/>
      <c r="G20" s="67"/>
      <c r="H20" s="67"/>
      <c r="I20" s="70"/>
      <c r="J20" s="70"/>
      <c r="K20" s="70"/>
      <c r="L20" s="70"/>
      <c r="M20" s="70"/>
      <c r="N20" s="70"/>
      <c r="O20" s="70"/>
      <c r="P20" s="70"/>
      <c r="Q20" s="70"/>
      <c r="R20" s="70"/>
      <c r="S20" s="70"/>
      <c r="T20" s="192"/>
      <c r="U20" s="70"/>
    </row>
    <row r="21" spans="1:21" ht="17.25" customHeight="1">
      <c r="A21" s="126"/>
      <c r="B21" s="126"/>
      <c r="C21" s="137" t="s">
        <v>131</v>
      </c>
      <c r="D21" s="236">
        <f aca="true" t="shared" si="3" ref="D21:E24">SUM(F21,H21,J21,L21,N21,P21,R21,T21)</f>
        <v>988</v>
      </c>
      <c r="E21" s="236">
        <f t="shared" si="3"/>
        <v>17204</v>
      </c>
      <c r="F21" s="215">
        <v>226</v>
      </c>
      <c r="G21" s="215">
        <v>342</v>
      </c>
      <c r="H21" s="215">
        <v>104</v>
      </c>
      <c r="I21" s="236">
        <v>356</v>
      </c>
      <c r="J21" s="236">
        <v>134</v>
      </c>
      <c r="K21" s="236">
        <v>910</v>
      </c>
      <c r="L21" s="236">
        <v>387</v>
      </c>
      <c r="M21" s="236">
        <v>6679</v>
      </c>
      <c r="N21" s="236">
        <v>79</v>
      </c>
      <c r="O21" s="236">
        <v>2900</v>
      </c>
      <c r="P21" s="236">
        <v>38</v>
      </c>
      <c r="Q21" s="236">
        <v>2495</v>
      </c>
      <c r="R21" s="236">
        <v>18</v>
      </c>
      <c r="S21" s="236">
        <v>2438</v>
      </c>
      <c r="T21" s="236">
        <v>2</v>
      </c>
      <c r="U21" s="236">
        <v>1084</v>
      </c>
    </row>
    <row r="22" spans="1:21" ht="17.25" customHeight="1">
      <c r="A22" s="126"/>
      <c r="B22" s="126"/>
      <c r="C22" s="137" t="s">
        <v>132</v>
      </c>
      <c r="D22" s="236">
        <f t="shared" si="3"/>
        <v>1898</v>
      </c>
      <c r="E22" s="236">
        <f t="shared" si="3"/>
        <v>4511</v>
      </c>
      <c r="F22" s="215">
        <v>1459</v>
      </c>
      <c r="G22" s="215">
        <v>1879</v>
      </c>
      <c r="H22" s="215">
        <v>274</v>
      </c>
      <c r="I22" s="236">
        <v>907</v>
      </c>
      <c r="J22" s="236">
        <v>116</v>
      </c>
      <c r="K22" s="236">
        <v>702</v>
      </c>
      <c r="L22" s="236">
        <v>41</v>
      </c>
      <c r="M22" s="236">
        <v>621</v>
      </c>
      <c r="N22" s="236">
        <v>6</v>
      </c>
      <c r="O22" s="236">
        <v>239</v>
      </c>
      <c r="P22" s="236">
        <v>2</v>
      </c>
      <c r="Q22" s="236">
        <v>163</v>
      </c>
      <c r="R22" s="236" t="s">
        <v>332</v>
      </c>
      <c r="S22" s="236" t="s">
        <v>332</v>
      </c>
      <c r="T22" s="236" t="s">
        <v>332</v>
      </c>
      <c r="U22" s="236" t="s">
        <v>332</v>
      </c>
    </row>
    <row r="23" spans="1:21" ht="17.25" customHeight="1">
      <c r="A23" s="126"/>
      <c r="B23" s="126"/>
      <c r="C23" s="137" t="s">
        <v>123</v>
      </c>
      <c r="D23" s="236">
        <f t="shared" si="3"/>
        <v>1515</v>
      </c>
      <c r="E23" s="236">
        <f t="shared" si="3"/>
        <v>19996</v>
      </c>
      <c r="F23" s="236">
        <v>687</v>
      </c>
      <c r="G23" s="236">
        <v>953</v>
      </c>
      <c r="H23" s="236">
        <v>138</v>
      </c>
      <c r="I23" s="236">
        <v>477</v>
      </c>
      <c r="J23" s="236">
        <v>217</v>
      </c>
      <c r="K23" s="236">
        <v>1501</v>
      </c>
      <c r="L23" s="236">
        <v>313</v>
      </c>
      <c r="M23" s="236">
        <v>5298</v>
      </c>
      <c r="N23" s="236">
        <v>85</v>
      </c>
      <c r="O23" s="236">
        <v>3223</v>
      </c>
      <c r="P23" s="236">
        <v>45</v>
      </c>
      <c r="Q23" s="236">
        <v>2855</v>
      </c>
      <c r="R23" s="236">
        <v>28</v>
      </c>
      <c r="S23" s="236">
        <v>4453</v>
      </c>
      <c r="T23" s="236">
        <v>2</v>
      </c>
      <c r="U23" s="236">
        <v>1236</v>
      </c>
    </row>
    <row r="24" spans="1:21" ht="17.25" customHeight="1">
      <c r="A24" s="126"/>
      <c r="B24" s="126"/>
      <c r="C24" s="137" t="s">
        <v>122</v>
      </c>
      <c r="D24" s="236">
        <f t="shared" si="3"/>
        <v>63</v>
      </c>
      <c r="E24" s="236">
        <f t="shared" si="3"/>
        <v>1509</v>
      </c>
      <c r="F24" s="236">
        <v>26</v>
      </c>
      <c r="G24" s="236">
        <v>39</v>
      </c>
      <c r="H24" s="236">
        <v>1</v>
      </c>
      <c r="I24" s="236">
        <v>3</v>
      </c>
      <c r="J24" s="236">
        <v>3</v>
      </c>
      <c r="K24" s="236">
        <v>18</v>
      </c>
      <c r="L24" s="236">
        <v>15</v>
      </c>
      <c r="M24" s="236">
        <v>255</v>
      </c>
      <c r="N24" s="236">
        <v>11</v>
      </c>
      <c r="O24" s="236">
        <v>416</v>
      </c>
      <c r="P24" s="236">
        <v>5</v>
      </c>
      <c r="Q24" s="236">
        <v>362</v>
      </c>
      <c r="R24" s="236">
        <v>2</v>
      </c>
      <c r="S24" s="236">
        <v>416</v>
      </c>
      <c r="T24" s="236" t="s">
        <v>332</v>
      </c>
      <c r="U24" s="236" t="s">
        <v>332</v>
      </c>
    </row>
    <row r="25" spans="1:21" ht="17.25" customHeight="1">
      <c r="A25" s="126"/>
      <c r="B25" s="126"/>
      <c r="C25" s="137" t="s">
        <v>133</v>
      </c>
      <c r="D25" s="236">
        <f>SUM(D26:D30,D32:D36,D38:D42,D44:D49)</f>
        <v>15440</v>
      </c>
      <c r="E25" s="236">
        <f aca="true" t="shared" si="4" ref="E25:U25">SUM(E26:E30,E32:E36,E38:E42,E44:E49)</f>
        <v>88645</v>
      </c>
      <c r="F25" s="236">
        <f t="shared" si="4"/>
        <v>8862</v>
      </c>
      <c r="G25" s="236">
        <f t="shared" si="4"/>
        <v>12833</v>
      </c>
      <c r="H25" s="236">
        <f t="shared" si="4"/>
        <v>2938</v>
      </c>
      <c r="I25" s="236">
        <f t="shared" si="4"/>
        <v>9919</v>
      </c>
      <c r="J25" s="236">
        <f t="shared" si="4"/>
        <v>2035</v>
      </c>
      <c r="K25" s="236">
        <f t="shared" si="4"/>
        <v>13223</v>
      </c>
      <c r="L25" s="236">
        <f t="shared" si="4"/>
        <v>1193</v>
      </c>
      <c r="M25" s="236">
        <f t="shared" si="4"/>
        <v>18462</v>
      </c>
      <c r="N25" s="236">
        <f t="shared" si="4"/>
        <v>172</v>
      </c>
      <c r="O25" s="236">
        <f>SUM(O26:O30,O32:O36,O38:O42,O44:O49)</f>
        <v>6501</v>
      </c>
      <c r="P25" s="236">
        <f t="shared" si="4"/>
        <v>150</v>
      </c>
      <c r="Q25" s="236">
        <f t="shared" si="4"/>
        <v>10318</v>
      </c>
      <c r="R25" s="236">
        <f t="shared" si="4"/>
        <v>80</v>
      </c>
      <c r="S25" s="236">
        <f t="shared" si="4"/>
        <v>12692</v>
      </c>
      <c r="T25" s="236">
        <f t="shared" si="4"/>
        <v>10</v>
      </c>
      <c r="U25" s="236">
        <f t="shared" si="4"/>
        <v>4697</v>
      </c>
    </row>
    <row r="26" spans="1:21" ht="17.25" customHeight="1">
      <c r="A26" s="126"/>
      <c r="B26" s="126"/>
      <c r="C26" s="32" t="s">
        <v>134</v>
      </c>
      <c r="D26" s="236">
        <f aca="true" t="shared" si="5" ref="D26:E30">SUM(F26,H26,J26,L26,N26,P26,R26,T26)</f>
        <v>159</v>
      </c>
      <c r="E26" s="236">
        <f t="shared" si="5"/>
        <v>939</v>
      </c>
      <c r="F26" s="67">
        <v>64</v>
      </c>
      <c r="G26" s="67">
        <v>100</v>
      </c>
      <c r="H26" s="67">
        <v>37</v>
      </c>
      <c r="I26" s="70">
        <v>127</v>
      </c>
      <c r="J26" s="70">
        <v>34</v>
      </c>
      <c r="K26" s="70">
        <v>234</v>
      </c>
      <c r="L26" s="70">
        <v>21</v>
      </c>
      <c r="M26" s="70">
        <v>334</v>
      </c>
      <c r="N26" s="70">
        <v>2</v>
      </c>
      <c r="O26" s="70">
        <v>60</v>
      </c>
      <c r="P26" s="70">
        <v>1</v>
      </c>
      <c r="Q26" s="70">
        <v>84</v>
      </c>
      <c r="R26" s="70" t="s">
        <v>332</v>
      </c>
      <c r="S26" s="70" t="s">
        <v>332</v>
      </c>
      <c r="T26" s="192" t="s">
        <v>332</v>
      </c>
      <c r="U26" s="70" t="s">
        <v>332</v>
      </c>
    </row>
    <row r="27" spans="1:21" ht="17.25" customHeight="1">
      <c r="A27" s="126"/>
      <c r="B27" s="126"/>
      <c r="C27" s="32" t="s">
        <v>135</v>
      </c>
      <c r="D27" s="236">
        <f t="shared" si="5"/>
        <v>1548</v>
      </c>
      <c r="E27" s="236">
        <f t="shared" si="5"/>
        <v>17657</v>
      </c>
      <c r="F27" s="67">
        <v>679</v>
      </c>
      <c r="G27" s="67">
        <v>1105</v>
      </c>
      <c r="H27" s="67">
        <v>364</v>
      </c>
      <c r="I27" s="70">
        <v>1227</v>
      </c>
      <c r="J27" s="70">
        <v>246</v>
      </c>
      <c r="K27" s="70">
        <v>1625</v>
      </c>
      <c r="L27" s="70">
        <v>134</v>
      </c>
      <c r="M27" s="70">
        <v>2144</v>
      </c>
      <c r="N27" s="70">
        <v>39</v>
      </c>
      <c r="O27" s="70">
        <v>1530</v>
      </c>
      <c r="P27" s="70">
        <v>51</v>
      </c>
      <c r="Q27" s="70">
        <v>3571</v>
      </c>
      <c r="R27" s="70">
        <v>32</v>
      </c>
      <c r="S27" s="70">
        <v>5353</v>
      </c>
      <c r="T27" s="70">
        <v>3</v>
      </c>
      <c r="U27" s="70">
        <v>1102</v>
      </c>
    </row>
    <row r="28" spans="1:21" ht="17.25" customHeight="1">
      <c r="A28" s="126"/>
      <c r="B28" s="126"/>
      <c r="C28" s="32" t="s">
        <v>136</v>
      </c>
      <c r="D28" s="236">
        <f t="shared" si="5"/>
        <v>4067</v>
      </c>
      <c r="E28" s="236">
        <f t="shared" si="5"/>
        <v>10064</v>
      </c>
      <c r="F28" s="67">
        <v>2916</v>
      </c>
      <c r="G28" s="67">
        <v>4426</v>
      </c>
      <c r="H28" s="67">
        <v>802</v>
      </c>
      <c r="I28" s="67">
        <v>2649</v>
      </c>
      <c r="J28" s="67">
        <v>274</v>
      </c>
      <c r="K28" s="70">
        <v>1644</v>
      </c>
      <c r="L28" s="70">
        <v>64</v>
      </c>
      <c r="M28" s="70">
        <v>844</v>
      </c>
      <c r="N28" s="70">
        <v>7</v>
      </c>
      <c r="O28" s="70">
        <v>250</v>
      </c>
      <c r="P28" s="70">
        <v>4</v>
      </c>
      <c r="Q28" s="70">
        <v>251</v>
      </c>
      <c r="R28" s="70" t="s">
        <v>332</v>
      </c>
      <c r="S28" s="70" t="s">
        <v>332</v>
      </c>
      <c r="T28" s="70" t="s">
        <v>332</v>
      </c>
      <c r="U28" s="70" t="s">
        <v>332</v>
      </c>
    </row>
    <row r="29" spans="1:21" ht="17.25" customHeight="1">
      <c r="A29" s="126"/>
      <c r="B29" s="126"/>
      <c r="C29" s="32" t="s">
        <v>147</v>
      </c>
      <c r="D29" s="236">
        <f t="shared" si="5"/>
        <v>471</v>
      </c>
      <c r="E29" s="236">
        <f t="shared" si="5"/>
        <v>1858</v>
      </c>
      <c r="F29" s="67">
        <v>328</v>
      </c>
      <c r="G29" s="67">
        <v>473</v>
      </c>
      <c r="H29" s="67">
        <v>73</v>
      </c>
      <c r="I29" s="67">
        <v>241</v>
      </c>
      <c r="J29" s="67">
        <v>41</v>
      </c>
      <c r="K29" s="70">
        <v>265</v>
      </c>
      <c r="L29" s="70">
        <v>21</v>
      </c>
      <c r="M29" s="70">
        <v>337</v>
      </c>
      <c r="N29" s="70">
        <v>3</v>
      </c>
      <c r="O29" s="70">
        <v>107</v>
      </c>
      <c r="P29" s="70">
        <v>4</v>
      </c>
      <c r="Q29" s="70">
        <v>295</v>
      </c>
      <c r="R29" s="70">
        <v>1</v>
      </c>
      <c r="S29" s="70">
        <v>140</v>
      </c>
      <c r="T29" s="70" t="s">
        <v>332</v>
      </c>
      <c r="U29" s="70" t="s">
        <v>332</v>
      </c>
    </row>
    <row r="30" spans="1:21" ht="17.25" customHeight="1">
      <c r="A30" s="126"/>
      <c r="B30" s="126"/>
      <c r="C30" s="32" t="s">
        <v>325</v>
      </c>
      <c r="D30" s="236">
        <f t="shared" si="5"/>
        <v>30</v>
      </c>
      <c r="E30" s="236">
        <f t="shared" si="5"/>
        <v>186</v>
      </c>
      <c r="F30" s="67">
        <v>4</v>
      </c>
      <c r="G30" s="67">
        <v>6</v>
      </c>
      <c r="H30" s="67">
        <v>12</v>
      </c>
      <c r="I30" s="67">
        <v>45</v>
      </c>
      <c r="J30" s="67">
        <v>8</v>
      </c>
      <c r="K30" s="70">
        <v>52</v>
      </c>
      <c r="L30" s="70">
        <v>6</v>
      </c>
      <c r="M30" s="70">
        <v>83</v>
      </c>
      <c r="N30" s="70" t="s">
        <v>332</v>
      </c>
      <c r="O30" s="70" t="s">
        <v>332</v>
      </c>
      <c r="P30" s="70" t="s">
        <v>332</v>
      </c>
      <c r="Q30" s="70" t="s">
        <v>332</v>
      </c>
      <c r="R30" s="70" t="s">
        <v>332</v>
      </c>
      <c r="S30" s="70" t="s">
        <v>332</v>
      </c>
      <c r="T30" s="70" t="s">
        <v>332</v>
      </c>
      <c r="U30" s="70" t="s">
        <v>332</v>
      </c>
    </row>
    <row r="31" spans="1:21" ht="17.25" customHeight="1">
      <c r="A31" s="126"/>
      <c r="B31" s="126"/>
      <c r="C31" s="32"/>
      <c r="D31" s="70"/>
      <c r="E31" s="70"/>
      <c r="F31" s="70"/>
      <c r="G31" s="215"/>
      <c r="H31" s="67"/>
      <c r="I31" s="67"/>
      <c r="J31" s="67"/>
      <c r="K31" s="70"/>
      <c r="L31" s="70"/>
      <c r="M31" s="70"/>
      <c r="N31" s="70"/>
      <c r="O31" s="70"/>
      <c r="P31" s="70"/>
      <c r="Q31" s="70"/>
      <c r="R31" s="70"/>
      <c r="S31" s="70"/>
      <c r="T31" s="70"/>
      <c r="U31" s="70"/>
    </row>
    <row r="32" spans="1:21" ht="17.25" customHeight="1">
      <c r="A32" s="126"/>
      <c r="B32" s="126"/>
      <c r="C32" s="32" t="s">
        <v>148</v>
      </c>
      <c r="D32" s="236">
        <f aca="true" t="shared" si="6" ref="D32:E36">SUM(F32,H32,J32,L32,N32,P32,R32,T32)</f>
        <v>506</v>
      </c>
      <c r="E32" s="236">
        <f t="shared" si="6"/>
        <v>3976</v>
      </c>
      <c r="F32" s="70">
        <v>238</v>
      </c>
      <c r="G32" s="67">
        <v>352</v>
      </c>
      <c r="H32" s="67">
        <v>92</v>
      </c>
      <c r="I32" s="67">
        <v>312</v>
      </c>
      <c r="J32" s="67">
        <v>101</v>
      </c>
      <c r="K32" s="70">
        <v>686</v>
      </c>
      <c r="L32" s="70">
        <v>54</v>
      </c>
      <c r="M32" s="70">
        <v>777</v>
      </c>
      <c r="N32" s="70">
        <v>7</v>
      </c>
      <c r="O32" s="70">
        <v>255</v>
      </c>
      <c r="P32" s="70">
        <v>8</v>
      </c>
      <c r="Q32" s="70">
        <v>549</v>
      </c>
      <c r="R32" s="70">
        <v>5</v>
      </c>
      <c r="S32" s="70">
        <v>713</v>
      </c>
      <c r="T32" s="70">
        <v>1</v>
      </c>
      <c r="U32" s="70">
        <v>332</v>
      </c>
    </row>
    <row r="33" spans="1:21" ht="17.25" customHeight="1">
      <c r="A33" s="126"/>
      <c r="B33" s="126"/>
      <c r="C33" s="32" t="s">
        <v>137</v>
      </c>
      <c r="D33" s="236">
        <f t="shared" si="6"/>
        <v>11</v>
      </c>
      <c r="E33" s="236">
        <f t="shared" si="6"/>
        <v>581</v>
      </c>
      <c r="F33" s="70">
        <v>1</v>
      </c>
      <c r="G33" s="70">
        <v>2</v>
      </c>
      <c r="H33" s="70">
        <v>1</v>
      </c>
      <c r="I33" s="70">
        <v>3</v>
      </c>
      <c r="J33" s="70" t="s">
        <v>332</v>
      </c>
      <c r="K33" s="70" t="s">
        <v>332</v>
      </c>
      <c r="L33" s="70">
        <v>4</v>
      </c>
      <c r="M33" s="70">
        <v>65</v>
      </c>
      <c r="N33" s="70">
        <v>2</v>
      </c>
      <c r="O33" s="70">
        <v>70</v>
      </c>
      <c r="P33" s="70">
        <v>1</v>
      </c>
      <c r="Q33" s="70">
        <v>84</v>
      </c>
      <c r="R33" s="70">
        <v>2</v>
      </c>
      <c r="S33" s="70">
        <v>357</v>
      </c>
      <c r="T33" s="70" t="s">
        <v>332</v>
      </c>
      <c r="U33" s="70" t="s">
        <v>332</v>
      </c>
    </row>
    <row r="34" spans="1:21" ht="17.25" customHeight="1">
      <c r="A34" s="126"/>
      <c r="B34" s="126"/>
      <c r="C34" s="32" t="s">
        <v>264</v>
      </c>
      <c r="D34" s="236">
        <f t="shared" si="6"/>
        <v>901</v>
      </c>
      <c r="E34" s="236">
        <f t="shared" si="6"/>
        <v>3374</v>
      </c>
      <c r="F34" s="70">
        <v>454</v>
      </c>
      <c r="G34" s="70">
        <v>617</v>
      </c>
      <c r="H34" s="70">
        <v>214</v>
      </c>
      <c r="I34" s="70">
        <v>735</v>
      </c>
      <c r="J34" s="70">
        <v>177</v>
      </c>
      <c r="K34" s="70">
        <v>1162</v>
      </c>
      <c r="L34" s="70">
        <v>55</v>
      </c>
      <c r="M34" s="70">
        <v>761</v>
      </c>
      <c r="N34" s="70" t="s">
        <v>332</v>
      </c>
      <c r="O34" s="70" t="s">
        <v>332</v>
      </c>
      <c r="P34" s="70">
        <v>1</v>
      </c>
      <c r="Q34" s="70">
        <v>99</v>
      </c>
      <c r="R34" s="70" t="s">
        <v>332</v>
      </c>
      <c r="S34" s="70" t="s">
        <v>332</v>
      </c>
      <c r="T34" s="70" t="s">
        <v>332</v>
      </c>
      <c r="U34" s="70" t="s">
        <v>332</v>
      </c>
    </row>
    <row r="35" spans="1:21" ht="17.25" customHeight="1">
      <c r="A35" s="126"/>
      <c r="B35" s="126"/>
      <c r="C35" s="32" t="s">
        <v>138</v>
      </c>
      <c r="D35" s="236">
        <f t="shared" si="6"/>
        <v>454</v>
      </c>
      <c r="E35" s="236">
        <f t="shared" si="6"/>
        <v>1725</v>
      </c>
      <c r="F35" s="70">
        <v>279</v>
      </c>
      <c r="G35" s="70">
        <v>414</v>
      </c>
      <c r="H35" s="70">
        <v>82</v>
      </c>
      <c r="I35" s="70">
        <v>277</v>
      </c>
      <c r="J35" s="70">
        <v>63</v>
      </c>
      <c r="K35" s="70">
        <v>397</v>
      </c>
      <c r="L35" s="70">
        <v>25</v>
      </c>
      <c r="M35" s="70">
        <v>391</v>
      </c>
      <c r="N35" s="70">
        <v>4</v>
      </c>
      <c r="O35" s="70">
        <v>158</v>
      </c>
      <c r="P35" s="70">
        <v>1</v>
      </c>
      <c r="Q35" s="70">
        <v>88</v>
      </c>
      <c r="R35" s="70" t="s">
        <v>332</v>
      </c>
      <c r="S35" s="70" t="s">
        <v>332</v>
      </c>
      <c r="T35" s="70" t="s">
        <v>332</v>
      </c>
      <c r="U35" s="70" t="s">
        <v>332</v>
      </c>
    </row>
    <row r="36" spans="1:21" ht="17.25" customHeight="1">
      <c r="A36" s="126"/>
      <c r="B36" s="126"/>
      <c r="C36" s="32" t="s">
        <v>324</v>
      </c>
      <c r="D36" s="236">
        <f t="shared" si="6"/>
        <v>569</v>
      </c>
      <c r="E36" s="236">
        <f t="shared" si="6"/>
        <v>6545</v>
      </c>
      <c r="F36" s="70">
        <v>151</v>
      </c>
      <c r="G36" s="70">
        <v>235</v>
      </c>
      <c r="H36" s="70">
        <v>123</v>
      </c>
      <c r="I36" s="70">
        <v>424</v>
      </c>
      <c r="J36" s="70">
        <v>128</v>
      </c>
      <c r="K36" s="70">
        <v>882</v>
      </c>
      <c r="L36" s="70">
        <v>127</v>
      </c>
      <c r="M36" s="70">
        <v>2082</v>
      </c>
      <c r="N36" s="70">
        <v>19</v>
      </c>
      <c r="O36" s="70">
        <v>752</v>
      </c>
      <c r="P36" s="70">
        <v>15</v>
      </c>
      <c r="Q36" s="70">
        <v>969</v>
      </c>
      <c r="R36" s="70">
        <v>5</v>
      </c>
      <c r="S36" s="70">
        <v>795</v>
      </c>
      <c r="T36" s="70">
        <v>1</v>
      </c>
      <c r="U36" s="70">
        <v>406</v>
      </c>
    </row>
    <row r="37" spans="1:21" ht="17.25" customHeight="1">
      <c r="A37" s="126"/>
      <c r="B37" s="126"/>
      <c r="C37" s="32"/>
      <c r="D37" s="236"/>
      <c r="E37" s="236"/>
      <c r="F37" s="70"/>
      <c r="G37" s="70"/>
      <c r="H37" s="70"/>
      <c r="I37" s="70"/>
      <c r="J37" s="70"/>
      <c r="K37" s="70"/>
      <c r="L37" s="70"/>
      <c r="M37" s="70"/>
      <c r="N37" s="70"/>
      <c r="O37" s="70"/>
      <c r="P37" s="70"/>
      <c r="Q37" s="70"/>
      <c r="R37" s="70"/>
      <c r="S37" s="70"/>
      <c r="T37" s="70"/>
      <c r="U37" s="70"/>
    </row>
    <row r="38" spans="1:21" ht="17.25" customHeight="1">
      <c r="A38" s="126"/>
      <c r="B38" s="126"/>
      <c r="C38" s="32" t="s">
        <v>139</v>
      </c>
      <c r="D38" s="236">
        <f aca="true" t="shared" si="7" ref="D38:E42">SUM(F38,H38,J38,L38,N38,P38,R38,T38)</f>
        <v>155</v>
      </c>
      <c r="E38" s="236">
        <f t="shared" si="7"/>
        <v>1439</v>
      </c>
      <c r="F38" s="70">
        <v>42</v>
      </c>
      <c r="G38" s="70">
        <v>61</v>
      </c>
      <c r="H38" s="70">
        <v>34</v>
      </c>
      <c r="I38" s="70">
        <v>116</v>
      </c>
      <c r="J38" s="70">
        <v>42</v>
      </c>
      <c r="K38" s="70">
        <v>275</v>
      </c>
      <c r="L38" s="70">
        <v>30</v>
      </c>
      <c r="M38" s="70">
        <v>481</v>
      </c>
      <c r="N38" s="70">
        <v>2</v>
      </c>
      <c r="O38" s="70">
        <v>63</v>
      </c>
      <c r="P38" s="70">
        <v>3</v>
      </c>
      <c r="Q38" s="70">
        <v>216</v>
      </c>
      <c r="R38" s="70">
        <v>2</v>
      </c>
      <c r="S38" s="70">
        <v>227</v>
      </c>
      <c r="T38" s="70" t="s">
        <v>332</v>
      </c>
      <c r="U38" s="70" t="s">
        <v>332</v>
      </c>
    </row>
    <row r="39" spans="1:21" ht="17.25" customHeight="1">
      <c r="A39" s="126"/>
      <c r="B39" s="126"/>
      <c r="C39" s="32" t="s">
        <v>140</v>
      </c>
      <c r="D39" s="236">
        <f t="shared" si="7"/>
        <v>344</v>
      </c>
      <c r="E39" s="236">
        <f t="shared" si="7"/>
        <v>4319</v>
      </c>
      <c r="F39" s="70">
        <v>119</v>
      </c>
      <c r="G39" s="70">
        <v>186</v>
      </c>
      <c r="H39" s="70">
        <v>76</v>
      </c>
      <c r="I39" s="70">
        <v>266</v>
      </c>
      <c r="J39" s="70">
        <v>63</v>
      </c>
      <c r="K39" s="70">
        <v>400</v>
      </c>
      <c r="L39" s="70">
        <v>50</v>
      </c>
      <c r="M39" s="70">
        <v>814</v>
      </c>
      <c r="N39" s="70">
        <v>13</v>
      </c>
      <c r="O39" s="70">
        <v>470</v>
      </c>
      <c r="P39" s="70">
        <v>14</v>
      </c>
      <c r="Q39" s="70">
        <v>942</v>
      </c>
      <c r="R39" s="70">
        <v>9</v>
      </c>
      <c r="S39" s="70">
        <v>1241</v>
      </c>
      <c r="T39" s="70" t="s">
        <v>332</v>
      </c>
      <c r="U39" s="70" t="s">
        <v>332</v>
      </c>
    </row>
    <row r="40" spans="1:21" ht="17.25" customHeight="1">
      <c r="A40" s="126"/>
      <c r="B40" s="126"/>
      <c r="C40" s="103" t="s">
        <v>323</v>
      </c>
      <c r="D40" s="236">
        <f t="shared" si="7"/>
        <v>2125</v>
      </c>
      <c r="E40" s="236">
        <f t="shared" si="7"/>
        <v>7126</v>
      </c>
      <c r="F40" s="70">
        <v>1382</v>
      </c>
      <c r="G40" s="70">
        <v>1735</v>
      </c>
      <c r="H40" s="70">
        <v>370</v>
      </c>
      <c r="I40" s="70">
        <v>1263</v>
      </c>
      <c r="J40" s="70">
        <v>253</v>
      </c>
      <c r="K40" s="70">
        <v>1633</v>
      </c>
      <c r="L40" s="70">
        <v>104</v>
      </c>
      <c r="M40" s="70">
        <v>1534</v>
      </c>
      <c r="N40" s="70">
        <v>9</v>
      </c>
      <c r="O40" s="70">
        <v>325</v>
      </c>
      <c r="P40" s="70">
        <v>5</v>
      </c>
      <c r="Q40" s="70">
        <v>356</v>
      </c>
      <c r="R40" s="70">
        <v>2</v>
      </c>
      <c r="S40" s="70">
        <v>280</v>
      </c>
      <c r="T40" s="70" t="s">
        <v>332</v>
      </c>
      <c r="U40" s="70" t="s">
        <v>332</v>
      </c>
    </row>
    <row r="41" spans="1:21" ht="17.25" customHeight="1">
      <c r="A41" s="126"/>
      <c r="B41" s="126"/>
      <c r="C41" s="32" t="s">
        <v>222</v>
      </c>
      <c r="D41" s="236">
        <f t="shared" si="7"/>
        <v>1460</v>
      </c>
      <c r="E41" s="236">
        <f t="shared" si="7"/>
        <v>14866</v>
      </c>
      <c r="F41" s="70">
        <v>508</v>
      </c>
      <c r="G41" s="70">
        <v>768</v>
      </c>
      <c r="H41" s="70">
        <v>281</v>
      </c>
      <c r="I41" s="70">
        <v>969</v>
      </c>
      <c r="J41" s="70">
        <v>377</v>
      </c>
      <c r="K41" s="70">
        <v>2498</v>
      </c>
      <c r="L41" s="70">
        <v>220</v>
      </c>
      <c r="M41" s="70">
        <v>3552</v>
      </c>
      <c r="N41" s="70">
        <v>35</v>
      </c>
      <c r="O41" s="70">
        <v>1290</v>
      </c>
      <c r="P41" s="70">
        <v>21</v>
      </c>
      <c r="Q41" s="70">
        <v>1488</v>
      </c>
      <c r="R41" s="70">
        <v>15</v>
      </c>
      <c r="S41" s="70">
        <v>2486</v>
      </c>
      <c r="T41" s="70">
        <v>3</v>
      </c>
      <c r="U41" s="70">
        <v>1815</v>
      </c>
    </row>
    <row r="42" spans="1:21" ht="17.25" customHeight="1">
      <c r="A42" s="126"/>
      <c r="B42" s="126"/>
      <c r="C42" s="32" t="s">
        <v>265</v>
      </c>
      <c r="D42" s="236">
        <f t="shared" si="7"/>
        <v>52</v>
      </c>
      <c r="E42" s="236">
        <f t="shared" si="7"/>
        <v>776</v>
      </c>
      <c r="F42" s="70">
        <v>9</v>
      </c>
      <c r="G42" s="70">
        <v>15</v>
      </c>
      <c r="H42" s="70">
        <v>8</v>
      </c>
      <c r="I42" s="70">
        <v>30</v>
      </c>
      <c r="J42" s="70">
        <v>13</v>
      </c>
      <c r="K42" s="70">
        <v>89</v>
      </c>
      <c r="L42" s="70">
        <v>14</v>
      </c>
      <c r="M42" s="70">
        <v>212</v>
      </c>
      <c r="N42" s="70">
        <v>5</v>
      </c>
      <c r="O42" s="70">
        <v>196</v>
      </c>
      <c r="P42" s="70">
        <v>2</v>
      </c>
      <c r="Q42" s="70">
        <v>109</v>
      </c>
      <c r="R42" s="70">
        <v>1</v>
      </c>
      <c r="S42" s="70">
        <v>125</v>
      </c>
      <c r="T42" s="70" t="s">
        <v>332</v>
      </c>
      <c r="U42" s="70" t="s">
        <v>332</v>
      </c>
    </row>
    <row r="43" spans="1:21" ht="17.25" customHeight="1">
      <c r="A43" s="126"/>
      <c r="B43" s="126"/>
      <c r="C43" s="32"/>
      <c r="D43" s="236"/>
      <c r="E43" s="236"/>
      <c r="F43" s="70"/>
      <c r="G43" s="70"/>
      <c r="H43" s="70"/>
      <c r="I43" s="70"/>
      <c r="J43" s="70"/>
      <c r="K43" s="70"/>
      <c r="L43" s="70"/>
      <c r="M43" s="70"/>
      <c r="N43" s="70"/>
      <c r="O43" s="70"/>
      <c r="P43" s="70"/>
      <c r="Q43" s="70"/>
      <c r="R43" s="70"/>
      <c r="S43" s="70"/>
      <c r="T43" s="70"/>
      <c r="U43" s="70"/>
    </row>
    <row r="44" spans="1:21" ht="17.25" customHeight="1">
      <c r="A44" s="126"/>
      <c r="B44" s="126"/>
      <c r="C44" s="32" t="s">
        <v>141</v>
      </c>
      <c r="D44" s="236">
        <f aca="true" t="shared" si="8" ref="D44:D49">SUM(F44,H44,J44,L44,N44,P44,R44,T44)</f>
        <v>1599</v>
      </c>
      <c r="E44" s="236">
        <f aca="true" t="shared" si="9" ref="E44:E49">SUM(G44,I44,K44,M44,O44,Q44,S44,U44)</f>
        <v>3103</v>
      </c>
      <c r="F44" s="70">
        <v>1316</v>
      </c>
      <c r="G44" s="70">
        <v>1827</v>
      </c>
      <c r="H44" s="70">
        <v>219</v>
      </c>
      <c r="I44" s="70">
        <v>709</v>
      </c>
      <c r="J44" s="70">
        <v>43</v>
      </c>
      <c r="K44" s="70">
        <v>257</v>
      </c>
      <c r="L44" s="70">
        <v>20</v>
      </c>
      <c r="M44" s="70">
        <v>272</v>
      </c>
      <c r="N44" s="70">
        <v>1</v>
      </c>
      <c r="O44" s="70">
        <v>38</v>
      </c>
      <c r="P44" s="70" t="s">
        <v>332</v>
      </c>
      <c r="Q44" s="70" t="s">
        <v>332</v>
      </c>
      <c r="R44" s="70" t="s">
        <v>332</v>
      </c>
      <c r="S44" s="70" t="s">
        <v>332</v>
      </c>
      <c r="T44" s="70" t="s">
        <v>332</v>
      </c>
      <c r="U44" s="70" t="s">
        <v>332</v>
      </c>
    </row>
    <row r="45" spans="1:21" ht="17.25" customHeight="1">
      <c r="A45" s="126"/>
      <c r="B45" s="126"/>
      <c r="C45" s="32" t="s">
        <v>142</v>
      </c>
      <c r="D45" s="236">
        <f t="shared" si="8"/>
        <v>248</v>
      </c>
      <c r="E45" s="236">
        <f t="shared" si="9"/>
        <v>4202</v>
      </c>
      <c r="F45" s="70">
        <v>76</v>
      </c>
      <c r="G45" s="70">
        <v>114</v>
      </c>
      <c r="H45" s="70">
        <v>30</v>
      </c>
      <c r="I45" s="70">
        <v>106</v>
      </c>
      <c r="J45" s="70">
        <v>53</v>
      </c>
      <c r="K45" s="70">
        <v>340</v>
      </c>
      <c r="L45" s="70">
        <v>59</v>
      </c>
      <c r="M45" s="70">
        <v>896</v>
      </c>
      <c r="N45" s="70">
        <v>14</v>
      </c>
      <c r="O45" s="70">
        <v>546</v>
      </c>
      <c r="P45" s="70">
        <v>10</v>
      </c>
      <c r="Q45" s="70">
        <v>633</v>
      </c>
      <c r="R45" s="70">
        <v>4</v>
      </c>
      <c r="S45" s="70">
        <v>525</v>
      </c>
      <c r="T45" s="70">
        <v>2</v>
      </c>
      <c r="U45" s="70">
        <v>1042</v>
      </c>
    </row>
    <row r="46" spans="1:21" ht="17.25" customHeight="1">
      <c r="A46" s="126"/>
      <c r="B46" s="126"/>
      <c r="C46" s="32" t="s">
        <v>143</v>
      </c>
      <c r="D46" s="236">
        <f t="shared" si="8"/>
        <v>287</v>
      </c>
      <c r="E46" s="236">
        <f t="shared" si="9"/>
        <v>3861</v>
      </c>
      <c r="F46" s="70">
        <v>46</v>
      </c>
      <c r="G46" s="70">
        <v>68</v>
      </c>
      <c r="H46" s="70">
        <v>36</v>
      </c>
      <c r="I46" s="70">
        <v>124</v>
      </c>
      <c r="J46" s="70">
        <v>43</v>
      </c>
      <c r="K46" s="70">
        <v>318</v>
      </c>
      <c r="L46" s="70">
        <v>149</v>
      </c>
      <c r="M46" s="70">
        <v>2331</v>
      </c>
      <c r="N46" s="70">
        <v>6</v>
      </c>
      <c r="O46" s="70">
        <v>231</v>
      </c>
      <c r="P46" s="70">
        <v>5</v>
      </c>
      <c r="Q46" s="70">
        <v>339</v>
      </c>
      <c r="R46" s="70">
        <v>2</v>
      </c>
      <c r="S46" s="70">
        <v>450</v>
      </c>
      <c r="T46" s="70" t="s">
        <v>332</v>
      </c>
      <c r="U46" s="70" t="s">
        <v>332</v>
      </c>
    </row>
    <row r="47" spans="1:21" ht="17.25" customHeight="1">
      <c r="A47" s="126"/>
      <c r="B47" s="126"/>
      <c r="C47" s="32" t="s">
        <v>144</v>
      </c>
      <c r="D47" s="236">
        <f t="shared" si="8"/>
        <v>6</v>
      </c>
      <c r="E47" s="236">
        <f t="shared" si="9"/>
        <v>50</v>
      </c>
      <c r="F47" s="67">
        <v>1</v>
      </c>
      <c r="G47" s="67">
        <v>1</v>
      </c>
      <c r="H47" s="67">
        <v>3</v>
      </c>
      <c r="I47" s="67">
        <v>10</v>
      </c>
      <c r="J47" s="67">
        <v>1</v>
      </c>
      <c r="K47" s="67">
        <v>5</v>
      </c>
      <c r="L47" s="67" t="s">
        <v>332</v>
      </c>
      <c r="M47" s="67" t="s">
        <v>332</v>
      </c>
      <c r="N47" s="67">
        <v>1</v>
      </c>
      <c r="O47" s="67">
        <v>34</v>
      </c>
      <c r="P47" s="67" t="s">
        <v>332</v>
      </c>
      <c r="Q47" s="67" t="s">
        <v>332</v>
      </c>
      <c r="R47" s="67" t="s">
        <v>332</v>
      </c>
      <c r="S47" s="67" t="s">
        <v>332</v>
      </c>
      <c r="T47" s="67" t="s">
        <v>332</v>
      </c>
      <c r="U47" s="67" t="s">
        <v>332</v>
      </c>
    </row>
    <row r="48" spans="1:21" ht="17.25" customHeight="1">
      <c r="A48" s="126"/>
      <c r="B48" s="126"/>
      <c r="C48" s="32" t="s">
        <v>145</v>
      </c>
      <c r="D48" s="236">
        <f t="shared" si="8"/>
        <v>429</v>
      </c>
      <c r="E48" s="236">
        <f t="shared" si="9"/>
        <v>1864</v>
      </c>
      <c r="F48" s="67">
        <v>240</v>
      </c>
      <c r="G48" s="67">
        <v>314</v>
      </c>
      <c r="H48" s="67">
        <v>80</v>
      </c>
      <c r="I48" s="67">
        <v>282</v>
      </c>
      <c r="J48" s="67">
        <v>72</v>
      </c>
      <c r="K48" s="67">
        <v>441</v>
      </c>
      <c r="L48" s="67">
        <v>30</v>
      </c>
      <c r="M48" s="67">
        <v>456</v>
      </c>
      <c r="N48" s="67">
        <v>3</v>
      </c>
      <c r="O48" s="67">
        <v>126</v>
      </c>
      <c r="P48" s="67">
        <v>4</v>
      </c>
      <c r="Q48" s="67">
        <v>245</v>
      </c>
      <c r="R48" s="67" t="s">
        <v>332</v>
      </c>
      <c r="S48" s="67" t="s">
        <v>332</v>
      </c>
      <c r="T48" s="67" t="s">
        <v>332</v>
      </c>
      <c r="U48" s="67" t="s">
        <v>332</v>
      </c>
    </row>
    <row r="49" spans="1:21" ht="17.25" customHeight="1">
      <c r="A49" s="143"/>
      <c r="B49" s="143"/>
      <c r="C49" s="33" t="s">
        <v>146</v>
      </c>
      <c r="D49" s="244">
        <f t="shared" si="8"/>
        <v>19</v>
      </c>
      <c r="E49" s="245">
        <f t="shared" si="9"/>
        <v>134</v>
      </c>
      <c r="F49" s="68">
        <v>9</v>
      </c>
      <c r="G49" s="68">
        <v>14</v>
      </c>
      <c r="H49" s="68">
        <v>1</v>
      </c>
      <c r="I49" s="68">
        <v>4</v>
      </c>
      <c r="J49" s="68">
        <v>3</v>
      </c>
      <c r="K49" s="68">
        <v>20</v>
      </c>
      <c r="L49" s="68">
        <v>6</v>
      </c>
      <c r="M49" s="68">
        <v>96</v>
      </c>
      <c r="N49" s="68" t="s">
        <v>332</v>
      </c>
      <c r="O49" s="68" t="s">
        <v>332</v>
      </c>
      <c r="P49" s="68" t="s">
        <v>332</v>
      </c>
      <c r="Q49" s="68" t="s">
        <v>332</v>
      </c>
      <c r="R49" s="68" t="s">
        <v>332</v>
      </c>
      <c r="S49" s="68" t="s">
        <v>332</v>
      </c>
      <c r="T49" s="68" t="s">
        <v>332</v>
      </c>
      <c r="U49" s="68" t="s">
        <v>332</v>
      </c>
    </row>
    <row r="50" spans="5:6" ht="14.25">
      <c r="E50" s="1"/>
      <c r="F50" s="1"/>
    </row>
    <row r="51" spans="5:6" ht="14.25">
      <c r="E51" s="1"/>
      <c r="F51" s="1"/>
    </row>
    <row r="52" spans="5:6" ht="14.25">
      <c r="E52" s="1"/>
      <c r="F52" s="1"/>
    </row>
    <row r="53" spans="4:8" ht="14.25">
      <c r="D53" s="181"/>
      <c r="E53" s="4"/>
      <c r="F53" s="4"/>
      <c r="G53" s="181"/>
      <c r="H53" s="181"/>
    </row>
    <row r="54" spans="4:8" ht="14.25">
      <c r="D54" s="181"/>
      <c r="E54" s="4"/>
      <c r="F54" s="4"/>
      <c r="G54" s="181"/>
      <c r="H54" s="181"/>
    </row>
    <row r="55" spans="4:8" ht="13.5">
      <c r="D55" s="181"/>
      <c r="E55" s="181"/>
      <c r="F55" s="181"/>
      <c r="G55" s="181"/>
      <c r="H55" s="181"/>
    </row>
    <row r="56" spans="4:8" ht="13.5">
      <c r="D56" s="181"/>
      <c r="E56" s="181"/>
      <c r="F56" s="181"/>
      <c r="G56" s="181"/>
      <c r="H56" s="181"/>
    </row>
    <row r="57" spans="4:8" ht="13.5">
      <c r="D57" s="181"/>
      <c r="E57" s="181"/>
      <c r="F57" s="181"/>
      <c r="G57" s="181"/>
      <c r="H57" s="181"/>
    </row>
  </sheetData>
  <sheetProtection/>
  <mergeCells count="28">
    <mergeCell ref="A5:C7"/>
    <mergeCell ref="D5:E5"/>
    <mergeCell ref="F5:G5"/>
    <mergeCell ref="H5:I5"/>
    <mergeCell ref="J5:K5"/>
    <mergeCell ref="L5:M5"/>
    <mergeCell ref="J6:J7"/>
    <mergeCell ref="K6:K7"/>
    <mergeCell ref="L6:L7"/>
    <mergeCell ref="M6:M7"/>
    <mergeCell ref="N5:O5"/>
    <mergeCell ref="P5:Q5"/>
    <mergeCell ref="R5:S5"/>
    <mergeCell ref="T5:U5"/>
    <mergeCell ref="D6:D7"/>
    <mergeCell ref="E6:E7"/>
    <mergeCell ref="F6:F7"/>
    <mergeCell ref="G6:G7"/>
    <mergeCell ref="H6:H7"/>
    <mergeCell ref="I6:I7"/>
    <mergeCell ref="N6:N7"/>
    <mergeCell ref="O6:O7"/>
    <mergeCell ref="T6:T7"/>
    <mergeCell ref="U6:U7"/>
    <mergeCell ref="P6:P7"/>
    <mergeCell ref="Q6:Q7"/>
    <mergeCell ref="R6:R7"/>
    <mergeCell ref="S6:S7"/>
  </mergeCells>
  <printOptions horizontalCentered="1"/>
  <pageMargins left="0.5905511811023623" right="0.5905511811023623" top="0.5905511811023623" bottom="0.3937007874015748" header="0" footer="0"/>
  <pageSetup fitToHeight="1" fitToWidth="1" horizontalDpi="600" verticalDpi="600" orientation="landscape" paperSize="8" scale="94" r:id="rId1"/>
</worksheet>
</file>

<file path=xl/worksheets/sheet9.xml><?xml version="1.0" encoding="utf-8"?>
<worksheet xmlns="http://schemas.openxmlformats.org/spreadsheetml/2006/main" xmlns:r="http://schemas.openxmlformats.org/officeDocument/2006/relationships">
  <sheetPr>
    <pageSetUpPr fitToPage="1"/>
  </sheetPr>
  <dimension ref="A1:S63"/>
  <sheetViews>
    <sheetView tabSelected="1" zoomScalePageLayoutView="0" workbookViewId="0" topLeftCell="A1">
      <selection activeCell="B3" sqref="B3:I3"/>
    </sheetView>
  </sheetViews>
  <sheetFormatPr defaultColWidth="9.00390625" defaultRowHeight="13.5"/>
  <cols>
    <col min="1" max="1" width="4.00390625" style="34" customWidth="1"/>
    <col min="2" max="2" width="21.75390625" style="34" customWidth="1"/>
    <col min="3" max="3" width="14.25390625" style="34" bestFit="1" customWidth="1"/>
    <col min="4" max="4" width="13.625" style="34" customWidth="1"/>
    <col min="5" max="5" width="11.375" style="34" customWidth="1"/>
    <col min="6" max="6" width="10.75390625" style="34" customWidth="1"/>
    <col min="7" max="7" width="11.625" style="34" bestFit="1" customWidth="1"/>
    <col min="8" max="8" width="15.875" style="34" customWidth="1"/>
    <col min="9" max="9" width="11.75390625" style="34" customWidth="1"/>
    <col min="10" max="10" width="9.75390625" style="34" customWidth="1"/>
    <col min="11" max="11" width="8.875" style="34" customWidth="1"/>
    <col min="12" max="12" width="9.50390625" style="34" customWidth="1"/>
    <col min="13" max="14" width="11.625" style="34" bestFit="1" customWidth="1"/>
    <col min="15" max="15" width="10.375" style="34" bestFit="1" customWidth="1"/>
    <col min="16" max="16" width="10.625" style="34" customWidth="1"/>
    <col min="17" max="18" width="11.50390625" style="34" customWidth="1"/>
    <col min="19" max="16384" width="9.00390625" style="34" customWidth="1"/>
  </cols>
  <sheetData>
    <row r="1" spans="1:18" ht="15" customHeight="1">
      <c r="A1" s="175" t="s">
        <v>349</v>
      </c>
      <c r="R1" s="17" t="s">
        <v>210</v>
      </c>
    </row>
    <row r="2" spans="4:18" ht="15" customHeight="1">
      <c r="D2" s="36"/>
      <c r="E2" s="36"/>
      <c r="F2" s="36"/>
      <c r="G2" s="36"/>
      <c r="H2" s="36"/>
      <c r="I2" s="36"/>
      <c r="J2" s="36"/>
      <c r="K2" s="36"/>
      <c r="L2" s="36"/>
      <c r="M2" s="36"/>
      <c r="N2" s="36"/>
      <c r="O2" s="36"/>
      <c r="P2" s="36"/>
      <c r="Q2" s="36"/>
      <c r="R2" s="36"/>
    </row>
    <row r="3" spans="1:18" ht="18" customHeight="1">
      <c r="A3" s="492" t="s">
        <v>350</v>
      </c>
      <c r="B3" s="493"/>
      <c r="C3" s="493"/>
      <c r="D3" s="493"/>
      <c r="E3" s="493"/>
      <c r="F3" s="493"/>
      <c r="G3" s="493"/>
      <c r="H3" s="493"/>
      <c r="I3" s="493"/>
      <c r="J3" s="493"/>
      <c r="K3" s="493"/>
      <c r="L3" s="493"/>
      <c r="M3" s="493"/>
      <c r="N3" s="493"/>
      <c r="O3" s="493"/>
      <c r="P3" s="493"/>
      <c r="Q3" s="493"/>
      <c r="R3" s="493"/>
    </row>
    <row r="4" ht="15" customHeight="1"/>
    <row r="5" ht="15" customHeight="1">
      <c r="A5" s="37" t="s">
        <v>270</v>
      </c>
    </row>
    <row r="6" ht="15" customHeight="1"/>
    <row r="7" spans="1:18" ht="15" customHeight="1">
      <c r="A7" s="400" t="s">
        <v>149</v>
      </c>
      <c r="B7" s="401"/>
      <c r="C7" s="401"/>
      <c r="D7" s="401"/>
      <c r="E7" s="401"/>
      <c r="F7" s="401"/>
      <c r="G7" s="401"/>
      <c r="H7" s="401"/>
      <c r="I7" s="401"/>
      <c r="J7" s="401"/>
      <c r="K7" s="401"/>
      <c r="L7" s="401"/>
      <c r="M7" s="401"/>
      <c r="N7" s="401"/>
      <c r="O7" s="401"/>
      <c r="P7" s="401"/>
      <c r="Q7" s="401"/>
      <c r="R7" s="401"/>
    </row>
    <row r="8" spans="1:19" ht="15" customHeight="1" thickBot="1">
      <c r="A8" s="38"/>
      <c r="B8" s="38"/>
      <c r="C8" s="38"/>
      <c r="D8" s="38"/>
      <c r="E8" s="38"/>
      <c r="F8" s="38"/>
      <c r="G8" s="38"/>
      <c r="H8" s="38"/>
      <c r="I8" s="38"/>
      <c r="J8" s="38"/>
      <c r="K8" s="38"/>
      <c r="L8" s="38"/>
      <c r="M8" s="38"/>
      <c r="N8" s="38"/>
      <c r="O8" s="38"/>
      <c r="P8" s="38"/>
      <c r="Q8" s="38"/>
      <c r="R8" s="39" t="s">
        <v>150</v>
      </c>
      <c r="S8" s="40"/>
    </row>
    <row r="9" spans="1:19" ht="15" customHeight="1">
      <c r="A9" s="426" t="s">
        <v>151</v>
      </c>
      <c r="B9" s="427"/>
      <c r="C9" s="419" t="s">
        <v>152</v>
      </c>
      <c r="D9" s="419" t="s">
        <v>351</v>
      </c>
      <c r="E9" s="419"/>
      <c r="F9" s="419"/>
      <c r="G9" s="419"/>
      <c r="H9" s="419"/>
      <c r="I9" s="420" t="s">
        <v>352</v>
      </c>
      <c r="J9" s="437"/>
      <c r="K9" s="437"/>
      <c r="L9" s="437"/>
      <c r="M9" s="437"/>
      <c r="N9" s="437"/>
      <c r="O9" s="437"/>
      <c r="P9" s="437"/>
      <c r="Q9" s="429"/>
      <c r="R9" s="420" t="s">
        <v>153</v>
      </c>
      <c r="S9" s="40"/>
    </row>
    <row r="10" spans="1:19" ht="15" customHeight="1">
      <c r="A10" s="426"/>
      <c r="B10" s="427"/>
      <c r="C10" s="433"/>
      <c r="D10" s="425" t="s">
        <v>154</v>
      </c>
      <c r="E10" s="425" t="s">
        <v>155</v>
      </c>
      <c r="F10" s="425" t="s">
        <v>156</v>
      </c>
      <c r="G10" s="425" t="s">
        <v>157</v>
      </c>
      <c r="H10" s="425" t="s">
        <v>354</v>
      </c>
      <c r="I10" s="419" t="s">
        <v>154</v>
      </c>
      <c r="J10" s="419"/>
      <c r="K10" s="419" t="s">
        <v>158</v>
      </c>
      <c r="L10" s="420"/>
      <c r="M10" s="41"/>
      <c r="N10" s="42"/>
      <c r="O10" s="434" t="s">
        <v>159</v>
      </c>
      <c r="P10" s="433"/>
      <c r="Q10" s="433" t="s">
        <v>353</v>
      </c>
      <c r="R10" s="435"/>
      <c r="S10" s="40"/>
    </row>
    <row r="11" spans="1:19" ht="15" customHeight="1">
      <c r="A11" s="436"/>
      <c r="B11" s="428"/>
      <c r="C11" s="433"/>
      <c r="D11" s="425"/>
      <c r="E11" s="425"/>
      <c r="F11" s="425"/>
      <c r="G11" s="425"/>
      <c r="H11" s="425"/>
      <c r="I11" s="433"/>
      <c r="J11" s="433"/>
      <c r="K11" s="433"/>
      <c r="L11" s="433"/>
      <c r="M11" s="419" t="s">
        <v>160</v>
      </c>
      <c r="N11" s="419"/>
      <c r="O11" s="433"/>
      <c r="P11" s="433"/>
      <c r="Q11" s="433"/>
      <c r="R11" s="435"/>
      <c r="S11" s="40"/>
    </row>
    <row r="12" spans="1:19" ht="15" customHeight="1">
      <c r="A12" s="430" t="s">
        <v>355</v>
      </c>
      <c r="B12" s="196" t="s">
        <v>161</v>
      </c>
      <c r="C12" s="246">
        <v>3197031</v>
      </c>
      <c r="D12" s="246">
        <f>SUM(D13:D20)</f>
        <v>2092435</v>
      </c>
      <c r="E12" s="246">
        <f>SUM(E13:E20)</f>
        <v>601151</v>
      </c>
      <c r="F12" s="246">
        <f>SUM(F13:F20)</f>
        <v>843201</v>
      </c>
      <c r="G12" s="246">
        <f>SUM(G13:G20)</f>
        <v>431619</v>
      </c>
      <c r="H12" s="246">
        <v>216465</v>
      </c>
      <c r="I12" s="402">
        <v>1098993</v>
      </c>
      <c r="J12" s="402"/>
      <c r="K12" s="402">
        <f>SUM(K13:L20)</f>
        <v>914338</v>
      </c>
      <c r="L12" s="402"/>
      <c r="M12" s="402">
        <v>10417</v>
      </c>
      <c r="N12" s="402"/>
      <c r="O12" s="402">
        <f>SUM(O13:P20)</f>
        <v>16484</v>
      </c>
      <c r="P12" s="402"/>
      <c r="Q12" s="246">
        <v>168171</v>
      </c>
      <c r="R12" s="246">
        <v>5604</v>
      </c>
      <c r="S12" s="40"/>
    </row>
    <row r="13" spans="1:19" ht="15" customHeight="1">
      <c r="A13" s="431"/>
      <c r="B13" s="28" t="s">
        <v>162</v>
      </c>
      <c r="C13" s="35">
        <v>40188</v>
      </c>
      <c r="D13" s="51">
        <f>SUM(E13:H13)</f>
        <v>19288</v>
      </c>
      <c r="E13" s="35">
        <v>9073</v>
      </c>
      <c r="F13" s="35">
        <v>2801</v>
      </c>
      <c r="G13" s="35">
        <v>1746</v>
      </c>
      <c r="H13" s="35">
        <v>5668</v>
      </c>
      <c r="I13" s="398">
        <f>SUM(K13,O13:Q13)</f>
        <v>20841</v>
      </c>
      <c r="J13" s="398"/>
      <c r="K13" s="397">
        <v>17145</v>
      </c>
      <c r="L13" s="397"/>
      <c r="M13" s="397">
        <v>372</v>
      </c>
      <c r="N13" s="397"/>
      <c r="O13" s="397">
        <v>1555</v>
      </c>
      <c r="P13" s="397"/>
      <c r="Q13" s="35">
        <v>2141</v>
      </c>
      <c r="R13" s="35">
        <v>57</v>
      </c>
      <c r="S13" s="40"/>
    </row>
    <row r="14" spans="1:19" ht="15" customHeight="1">
      <c r="A14" s="431"/>
      <c r="B14" s="28" t="s">
        <v>163</v>
      </c>
      <c r="C14" s="35">
        <f>SUM(D14,I14,R14)</f>
        <v>23476</v>
      </c>
      <c r="D14" s="51">
        <f aca="true" t="shared" si="0" ref="D14:D20">SUM(E14:H14)</f>
        <v>12569</v>
      </c>
      <c r="E14" s="35">
        <v>4639</v>
      </c>
      <c r="F14" s="35">
        <v>4451</v>
      </c>
      <c r="G14" s="35">
        <v>1255</v>
      </c>
      <c r="H14" s="35">
        <v>2224</v>
      </c>
      <c r="I14" s="398">
        <f aca="true" t="shared" si="1" ref="I14:I20">SUM(K14,O14:Q14)</f>
        <v>10794</v>
      </c>
      <c r="J14" s="398"/>
      <c r="K14" s="397">
        <v>7809</v>
      </c>
      <c r="L14" s="397"/>
      <c r="M14" s="397">
        <v>55</v>
      </c>
      <c r="N14" s="397"/>
      <c r="O14" s="397">
        <v>124</v>
      </c>
      <c r="P14" s="397"/>
      <c r="Q14" s="35">
        <v>2861</v>
      </c>
      <c r="R14" s="35">
        <v>113</v>
      </c>
      <c r="S14" s="40"/>
    </row>
    <row r="15" spans="1:18" ht="15" customHeight="1">
      <c r="A15" s="431"/>
      <c r="B15" s="28" t="s">
        <v>164</v>
      </c>
      <c r="C15" s="35">
        <v>433750</v>
      </c>
      <c r="D15" s="51">
        <f t="shared" si="0"/>
        <v>336875</v>
      </c>
      <c r="E15" s="35">
        <v>108031</v>
      </c>
      <c r="F15" s="35">
        <v>108202</v>
      </c>
      <c r="G15" s="35">
        <v>78920</v>
      </c>
      <c r="H15" s="35">
        <v>41722</v>
      </c>
      <c r="I15" s="398">
        <f t="shared" si="1"/>
        <v>96469</v>
      </c>
      <c r="J15" s="398"/>
      <c r="K15" s="397">
        <v>78127</v>
      </c>
      <c r="L15" s="397"/>
      <c r="M15" s="397">
        <v>250</v>
      </c>
      <c r="N15" s="397"/>
      <c r="O15" s="397">
        <v>1353</v>
      </c>
      <c r="P15" s="397"/>
      <c r="Q15" s="35">
        <v>16989</v>
      </c>
      <c r="R15" s="35">
        <v>405</v>
      </c>
    </row>
    <row r="16" spans="1:18" ht="15" customHeight="1">
      <c r="A16" s="431"/>
      <c r="B16" s="28" t="s">
        <v>165</v>
      </c>
      <c r="C16" s="35">
        <f>SUM(D16,I16,R16)</f>
        <v>1061682</v>
      </c>
      <c r="D16" s="51">
        <f t="shared" si="0"/>
        <v>689813</v>
      </c>
      <c r="E16" s="35">
        <v>180040</v>
      </c>
      <c r="F16" s="35">
        <v>272956</v>
      </c>
      <c r="G16" s="35">
        <v>155999</v>
      </c>
      <c r="H16" s="35">
        <v>80818</v>
      </c>
      <c r="I16" s="398">
        <f t="shared" si="1"/>
        <v>369973</v>
      </c>
      <c r="J16" s="398"/>
      <c r="K16" s="397">
        <v>326112</v>
      </c>
      <c r="L16" s="397"/>
      <c r="M16" s="397">
        <v>3809</v>
      </c>
      <c r="N16" s="397"/>
      <c r="O16" s="397">
        <v>4929</v>
      </c>
      <c r="P16" s="397"/>
      <c r="Q16" s="35">
        <v>38932</v>
      </c>
      <c r="R16" s="35">
        <v>1896</v>
      </c>
    </row>
    <row r="17" spans="1:18" ht="15" customHeight="1">
      <c r="A17" s="431"/>
      <c r="B17" s="28" t="s">
        <v>166</v>
      </c>
      <c r="C17" s="35">
        <f>SUM(D17,I17,R17)</f>
        <v>696</v>
      </c>
      <c r="D17" s="51">
        <f t="shared" si="0"/>
        <v>310</v>
      </c>
      <c r="E17" s="35">
        <v>208</v>
      </c>
      <c r="F17" s="35">
        <v>79</v>
      </c>
      <c r="G17" s="35">
        <v>23</v>
      </c>
      <c r="H17" s="35" t="s">
        <v>332</v>
      </c>
      <c r="I17" s="398">
        <f t="shared" si="1"/>
        <v>331</v>
      </c>
      <c r="J17" s="398"/>
      <c r="K17" s="397">
        <v>330</v>
      </c>
      <c r="L17" s="397"/>
      <c r="M17" s="397">
        <v>5</v>
      </c>
      <c r="N17" s="397"/>
      <c r="O17" s="397" t="s">
        <v>332</v>
      </c>
      <c r="P17" s="397"/>
      <c r="Q17" s="35">
        <v>1</v>
      </c>
      <c r="R17" s="35">
        <v>55</v>
      </c>
    </row>
    <row r="18" spans="1:18" ht="15" customHeight="1">
      <c r="A18" s="431"/>
      <c r="B18" s="28" t="s">
        <v>167</v>
      </c>
      <c r="C18" s="35">
        <v>78965</v>
      </c>
      <c r="D18" s="51">
        <f t="shared" si="0"/>
        <v>29618</v>
      </c>
      <c r="E18" s="35">
        <v>12880</v>
      </c>
      <c r="F18" s="35">
        <v>11027</v>
      </c>
      <c r="G18" s="35">
        <v>325</v>
      </c>
      <c r="H18" s="35">
        <v>5386</v>
      </c>
      <c r="I18" s="398">
        <f t="shared" si="1"/>
        <v>49234</v>
      </c>
      <c r="J18" s="398"/>
      <c r="K18" s="397">
        <v>38610</v>
      </c>
      <c r="L18" s="397"/>
      <c r="M18" s="397">
        <v>153</v>
      </c>
      <c r="N18" s="397"/>
      <c r="O18" s="397">
        <v>321</v>
      </c>
      <c r="P18" s="397"/>
      <c r="Q18" s="35">
        <v>10303</v>
      </c>
      <c r="R18" s="35">
        <v>114</v>
      </c>
    </row>
    <row r="19" spans="1:18" ht="15" customHeight="1">
      <c r="A19" s="431"/>
      <c r="B19" s="28" t="s">
        <v>266</v>
      </c>
      <c r="C19" s="35">
        <v>1167096</v>
      </c>
      <c r="D19" s="51">
        <f t="shared" si="0"/>
        <v>885332</v>
      </c>
      <c r="E19" s="35">
        <v>221645</v>
      </c>
      <c r="F19" s="35">
        <v>411865</v>
      </c>
      <c r="G19" s="35">
        <v>185373</v>
      </c>
      <c r="H19" s="35">
        <v>66449</v>
      </c>
      <c r="I19" s="398">
        <f t="shared" si="1"/>
        <v>280778</v>
      </c>
      <c r="J19" s="398"/>
      <c r="K19" s="397">
        <v>197080</v>
      </c>
      <c r="L19" s="397"/>
      <c r="M19" s="397">
        <v>1950</v>
      </c>
      <c r="N19" s="397"/>
      <c r="O19" s="397">
        <v>6183</v>
      </c>
      <c r="P19" s="397"/>
      <c r="Q19" s="35">
        <v>77515</v>
      </c>
      <c r="R19" s="35">
        <v>985</v>
      </c>
    </row>
    <row r="20" spans="1:18" ht="15" customHeight="1">
      <c r="A20" s="432"/>
      <c r="B20" s="44" t="s">
        <v>168</v>
      </c>
      <c r="C20" s="198">
        <v>391179</v>
      </c>
      <c r="D20" s="54">
        <f t="shared" si="0"/>
        <v>118630</v>
      </c>
      <c r="E20" s="54">
        <v>64635</v>
      </c>
      <c r="F20" s="54">
        <v>31820</v>
      </c>
      <c r="G20" s="54">
        <v>7978</v>
      </c>
      <c r="H20" s="54">
        <v>14197</v>
      </c>
      <c r="I20" s="403">
        <f t="shared" si="1"/>
        <v>270572</v>
      </c>
      <c r="J20" s="403"/>
      <c r="K20" s="397">
        <v>249125</v>
      </c>
      <c r="L20" s="397"/>
      <c r="M20" s="397">
        <v>3822</v>
      </c>
      <c r="N20" s="397"/>
      <c r="O20" s="403">
        <v>2019</v>
      </c>
      <c r="P20" s="403"/>
      <c r="Q20" s="54">
        <v>19428</v>
      </c>
      <c r="R20" s="54">
        <v>1978</v>
      </c>
    </row>
    <row r="21" spans="1:18" ht="15" customHeight="1">
      <c r="A21" s="430" t="s">
        <v>169</v>
      </c>
      <c r="B21" s="196" t="s">
        <v>161</v>
      </c>
      <c r="C21" s="246">
        <f>SUM(C22:C26)</f>
        <v>3197031</v>
      </c>
      <c r="D21" s="246">
        <v>2092435</v>
      </c>
      <c r="E21" s="246">
        <f>SUM(E22:E26)</f>
        <v>601151</v>
      </c>
      <c r="F21" s="246">
        <f>SUM(F22:F26)</f>
        <v>843201</v>
      </c>
      <c r="G21" s="246">
        <v>431619</v>
      </c>
      <c r="H21" s="246">
        <f>SUM(H22:H26)</f>
        <v>216465</v>
      </c>
      <c r="I21" s="402">
        <v>1098993</v>
      </c>
      <c r="J21" s="404"/>
      <c r="K21" s="402">
        <f>SUM(K22:L26)</f>
        <v>914338</v>
      </c>
      <c r="L21" s="404"/>
      <c r="M21" s="402">
        <v>10417</v>
      </c>
      <c r="N21" s="404"/>
      <c r="O21" s="402">
        <v>16484</v>
      </c>
      <c r="P21" s="404"/>
      <c r="Q21" s="246">
        <v>168171</v>
      </c>
      <c r="R21" s="246">
        <v>5604</v>
      </c>
    </row>
    <row r="22" spans="1:18" ht="15" customHeight="1">
      <c r="A22" s="431"/>
      <c r="B22" s="28" t="s">
        <v>170</v>
      </c>
      <c r="C22" s="199">
        <f>SUM(D22,I22,R22)</f>
        <v>202790</v>
      </c>
      <c r="D22" s="51">
        <f>SUM(E22:H22)</f>
        <v>123418</v>
      </c>
      <c r="E22" s="35">
        <v>37128</v>
      </c>
      <c r="F22" s="35">
        <v>35871</v>
      </c>
      <c r="G22" s="35">
        <v>42096</v>
      </c>
      <c r="H22" s="35">
        <v>8323</v>
      </c>
      <c r="I22" s="398">
        <f>SUM(K22,O22:Q22)</f>
        <v>79108</v>
      </c>
      <c r="J22" s="398"/>
      <c r="K22" s="397">
        <v>74686</v>
      </c>
      <c r="L22" s="397"/>
      <c r="M22" s="397">
        <v>58</v>
      </c>
      <c r="N22" s="397"/>
      <c r="O22" s="397">
        <v>1072</v>
      </c>
      <c r="P22" s="397"/>
      <c r="Q22" s="35">
        <v>3350</v>
      </c>
      <c r="R22" s="35">
        <v>264</v>
      </c>
    </row>
    <row r="23" spans="1:18" ht="15" customHeight="1">
      <c r="A23" s="431"/>
      <c r="B23" s="100" t="s">
        <v>223</v>
      </c>
      <c r="C23" s="199">
        <f>SUM(D23,I23,R23)</f>
        <v>329852</v>
      </c>
      <c r="D23" s="51">
        <f>SUM(E23:H23)</f>
        <v>212407</v>
      </c>
      <c r="E23" s="35">
        <v>74684</v>
      </c>
      <c r="F23" s="35">
        <v>91338</v>
      </c>
      <c r="G23" s="35">
        <v>28242</v>
      </c>
      <c r="H23" s="35">
        <v>18143</v>
      </c>
      <c r="I23" s="398">
        <f>SUM(K23,O23:Q23)</f>
        <v>117416</v>
      </c>
      <c r="J23" s="398"/>
      <c r="K23" s="397">
        <v>108554</v>
      </c>
      <c r="L23" s="397"/>
      <c r="M23" s="397">
        <v>303</v>
      </c>
      <c r="N23" s="397"/>
      <c r="O23" s="397">
        <v>1568</v>
      </c>
      <c r="P23" s="397"/>
      <c r="Q23" s="35">
        <v>7294</v>
      </c>
      <c r="R23" s="35">
        <v>29</v>
      </c>
    </row>
    <row r="24" spans="1:18" ht="15" customHeight="1">
      <c r="A24" s="431"/>
      <c r="B24" s="100" t="s">
        <v>224</v>
      </c>
      <c r="C24" s="199">
        <v>389141</v>
      </c>
      <c r="D24" s="51">
        <f>SUM(E24:H24)</f>
        <v>203508</v>
      </c>
      <c r="E24" s="35">
        <v>72624</v>
      </c>
      <c r="F24" s="35">
        <v>81093</v>
      </c>
      <c r="G24" s="35">
        <v>26850</v>
      </c>
      <c r="H24" s="35">
        <v>22941</v>
      </c>
      <c r="I24" s="398">
        <f>SUM(K24,O24:Q24)</f>
        <v>185187</v>
      </c>
      <c r="J24" s="398"/>
      <c r="K24" s="397">
        <v>169796</v>
      </c>
      <c r="L24" s="397"/>
      <c r="M24" s="397">
        <v>1202</v>
      </c>
      <c r="N24" s="397"/>
      <c r="O24" s="397">
        <v>3376</v>
      </c>
      <c r="P24" s="397"/>
      <c r="Q24" s="35">
        <v>12015</v>
      </c>
      <c r="R24" s="35">
        <v>447</v>
      </c>
    </row>
    <row r="25" spans="1:18" ht="15" customHeight="1">
      <c r="A25" s="431"/>
      <c r="B25" s="100" t="s">
        <v>327</v>
      </c>
      <c r="C25" s="199">
        <v>419528</v>
      </c>
      <c r="D25" s="51">
        <f>SUM(E25:H25)</f>
        <v>310300</v>
      </c>
      <c r="E25" s="35">
        <v>109533</v>
      </c>
      <c r="F25" s="35">
        <v>109663</v>
      </c>
      <c r="G25" s="35">
        <v>56114</v>
      </c>
      <c r="H25" s="35">
        <v>34990</v>
      </c>
      <c r="I25" s="398">
        <f>SUM(K25,O25:Q25)</f>
        <v>108317</v>
      </c>
      <c r="J25" s="398"/>
      <c r="K25" s="397">
        <v>94476</v>
      </c>
      <c r="L25" s="397"/>
      <c r="M25" s="397">
        <v>1302</v>
      </c>
      <c r="N25" s="397"/>
      <c r="O25" s="397">
        <v>1555</v>
      </c>
      <c r="P25" s="397"/>
      <c r="Q25" s="35">
        <v>12286</v>
      </c>
      <c r="R25" s="35">
        <v>911</v>
      </c>
    </row>
    <row r="26" spans="1:18" ht="15" customHeight="1">
      <c r="A26" s="432"/>
      <c r="B26" s="44" t="s">
        <v>174</v>
      </c>
      <c r="C26" s="198">
        <f>SUM(D26,I26,R26)</f>
        <v>1855720</v>
      </c>
      <c r="D26" s="54">
        <f>SUM(E26:H26)</f>
        <v>1242804</v>
      </c>
      <c r="E26" s="54">
        <v>307182</v>
      </c>
      <c r="F26" s="54">
        <v>525236</v>
      </c>
      <c r="G26" s="54">
        <v>278318</v>
      </c>
      <c r="H26" s="54">
        <v>132068</v>
      </c>
      <c r="I26" s="403">
        <f>SUM(K26,O26:Q26)</f>
        <v>608964</v>
      </c>
      <c r="J26" s="403"/>
      <c r="K26" s="403">
        <v>466826</v>
      </c>
      <c r="L26" s="403"/>
      <c r="M26" s="403">
        <v>7551</v>
      </c>
      <c r="N26" s="403"/>
      <c r="O26" s="403">
        <v>8913</v>
      </c>
      <c r="P26" s="403"/>
      <c r="Q26" s="54">
        <v>133225</v>
      </c>
      <c r="R26" s="54">
        <v>3952</v>
      </c>
    </row>
    <row r="27" ht="15" customHeight="1"/>
    <row r="28" spans="1:18" ht="15" customHeight="1">
      <c r="A28" s="40"/>
      <c r="B28" s="40"/>
      <c r="C28" s="40"/>
      <c r="D28" s="40"/>
      <c r="E28" s="40"/>
      <c r="F28" s="40"/>
      <c r="G28" s="40"/>
      <c r="H28" s="40"/>
      <c r="I28" s="40"/>
      <c r="J28" s="40"/>
      <c r="K28" s="40"/>
      <c r="L28" s="40"/>
      <c r="M28" s="40"/>
      <c r="N28" s="40"/>
      <c r="O28" s="40"/>
      <c r="P28" s="40"/>
      <c r="Q28" s="40"/>
      <c r="R28" s="40"/>
    </row>
    <row r="29" spans="1:18" ht="15" customHeight="1" thickBot="1">
      <c r="A29" s="38"/>
      <c r="B29" s="38"/>
      <c r="C29" s="38"/>
      <c r="D29" s="38"/>
      <c r="E29" s="38"/>
      <c r="F29" s="38"/>
      <c r="G29" s="38"/>
      <c r="H29" s="38"/>
      <c r="I29" s="38"/>
      <c r="J29" s="38"/>
      <c r="K29" s="38"/>
      <c r="L29" s="38"/>
      <c r="M29" s="38"/>
      <c r="N29" s="38"/>
      <c r="O29" s="38"/>
      <c r="P29" s="38"/>
      <c r="Q29" s="38"/>
      <c r="R29" s="39" t="s">
        <v>150</v>
      </c>
    </row>
    <row r="30" spans="1:19" ht="15" customHeight="1">
      <c r="A30" s="426" t="s">
        <v>151</v>
      </c>
      <c r="B30" s="427"/>
      <c r="C30" s="494" t="s">
        <v>175</v>
      </c>
      <c r="D30" s="429" t="s">
        <v>357</v>
      </c>
      <c r="E30" s="419"/>
      <c r="F30" s="419"/>
      <c r="G30" s="419"/>
      <c r="H30" s="419"/>
      <c r="I30" s="419" t="s">
        <v>358</v>
      </c>
      <c r="J30" s="419"/>
      <c r="K30" s="419"/>
      <c r="L30" s="419"/>
      <c r="M30" s="419" t="s">
        <v>359</v>
      </c>
      <c r="N30" s="419"/>
      <c r="O30" s="419"/>
      <c r="P30" s="419"/>
      <c r="Q30" s="419"/>
      <c r="R30" s="420"/>
      <c r="S30" s="40"/>
    </row>
    <row r="31" spans="1:19" ht="15" customHeight="1">
      <c r="A31" s="426"/>
      <c r="B31" s="427"/>
      <c r="C31" s="421" t="s">
        <v>356</v>
      </c>
      <c r="D31" s="423" t="s">
        <v>154</v>
      </c>
      <c r="E31" s="425" t="s">
        <v>176</v>
      </c>
      <c r="F31" s="425" t="s">
        <v>177</v>
      </c>
      <c r="G31" s="425" t="s">
        <v>178</v>
      </c>
      <c r="H31" s="425" t="s">
        <v>179</v>
      </c>
      <c r="I31" s="425" t="s">
        <v>154</v>
      </c>
      <c r="J31" s="425" t="s">
        <v>180</v>
      </c>
      <c r="K31" s="425" t="s">
        <v>178</v>
      </c>
      <c r="L31" s="425" t="s">
        <v>181</v>
      </c>
      <c r="M31" s="416" t="s">
        <v>154</v>
      </c>
      <c r="N31" s="416" t="s">
        <v>360</v>
      </c>
      <c r="O31" s="416" t="s">
        <v>182</v>
      </c>
      <c r="P31" s="416" t="s">
        <v>183</v>
      </c>
      <c r="Q31" s="47" t="s">
        <v>184</v>
      </c>
      <c r="R31" s="48" t="s">
        <v>225</v>
      </c>
      <c r="S31" s="40"/>
    </row>
    <row r="32" spans="1:19" ht="15" customHeight="1">
      <c r="A32" s="426"/>
      <c r="B32" s="428"/>
      <c r="C32" s="422"/>
      <c r="D32" s="424"/>
      <c r="E32" s="425"/>
      <c r="F32" s="425"/>
      <c r="G32" s="425"/>
      <c r="H32" s="425"/>
      <c r="I32" s="425"/>
      <c r="J32" s="425"/>
      <c r="K32" s="425"/>
      <c r="L32" s="425"/>
      <c r="M32" s="416"/>
      <c r="N32" s="416"/>
      <c r="O32" s="416"/>
      <c r="P32" s="416"/>
      <c r="Q32" s="47" t="s">
        <v>185</v>
      </c>
      <c r="R32" s="48" t="s">
        <v>226</v>
      </c>
      <c r="S32" s="40"/>
    </row>
    <row r="33" spans="1:19" s="43" customFormat="1" ht="15" customHeight="1">
      <c r="A33" s="495" t="s">
        <v>361</v>
      </c>
      <c r="B33" s="417" t="s">
        <v>161</v>
      </c>
      <c r="C33" s="411">
        <v>3197031</v>
      </c>
      <c r="D33" s="402">
        <v>1950932</v>
      </c>
      <c r="E33" s="402">
        <v>947947</v>
      </c>
      <c r="F33" s="402">
        <v>667341</v>
      </c>
      <c r="G33" s="402">
        <f>SUM(G35:G50)</f>
        <v>59385</v>
      </c>
      <c r="H33" s="402">
        <f>SUM(H35:H50)</f>
        <v>276258</v>
      </c>
      <c r="I33" s="402">
        <f>SUM(I35:I50)</f>
        <v>838963</v>
      </c>
      <c r="J33" s="402">
        <f>SUM(J35:J50)</f>
        <v>708881</v>
      </c>
      <c r="K33" s="402">
        <v>62874</v>
      </c>
      <c r="L33" s="402">
        <v>67208</v>
      </c>
      <c r="M33" s="402">
        <v>407136</v>
      </c>
      <c r="N33" s="402">
        <v>148636</v>
      </c>
      <c r="O33" s="402">
        <f>SUM(O35:O50)</f>
        <v>30539</v>
      </c>
      <c r="P33" s="402">
        <v>229257</v>
      </c>
      <c r="Q33" s="247">
        <f>SUM(Q35,Q37,Q39,Q41,Q43,Q45,Q47,Q49)</f>
        <v>78535</v>
      </c>
      <c r="R33" s="247">
        <f>SUM(R35,R37,R39,R41,R43,R45,R47,R49)</f>
        <v>61422</v>
      </c>
      <c r="S33" s="49"/>
    </row>
    <row r="34" spans="1:19" s="43" customFormat="1" ht="15" customHeight="1">
      <c r="A34" s="496"/>
      <c r="B34" s="418"/>
      <c r="C34" s="412"/>
      <c r="D34" s="410"/>
      <c r="E34" s="410"/>
      <c r="F34" s="410"/>
      <c r="G34" s="410"/>
      <c r="H34" s="410"/>
      <c r="I34" s="410"/>
      <c r="J34" s="410"/>
      <c r="K34" s="410"/>
      <c r="L34" s="410"/>
      <c r="M34" s="410"/>
      <c r="N34" s="410"/>
      <c r="O34" s="410"/>
      <c r="P34" s="410"/>
      <c r="Q34" s="250">
        <f>+-115518</f>
        <v>-115518</v>
      </c>
      <c r="R34" s="250">
        <f>SUM(R36,R38,R40,R42,R44,R46,R48,R50)</f>
        <v>-25735</v>
      </c>
      <c r="S34" s="49"/>
    </row>
    <row r="35" spans="1:19" ht="15" customHeight="1">
      <c r="A35" s="496"/>
      <c r="B35" s="414" t="s">
        <v>162</v>
      </c>
      <c r="C35" s="407">
        <v>40188</v>
      </c>
      <c r="D35" s="398">
        <v>26661</v>
      </c>
      <c r="E35" s="397">
        <v>5587</v>
      </c>
      <c r="F35" s="397">
        <v>18523</v>
      </c>
      <c r="G35" s="397">
        <v>49</v>
      </c>
      <c r="H35" s="397">
        <v>2503</v>
      </c>
      <c r="I35" s="397">
        <v>17073</v>
      </c>
      <c r="J35" s="397">
        <v>15191</v>
      </c>
      <c r="K35" s="397">
        <v>1757</v>
      </c>
      <c r="L35" s="397">
        <v>125</v>
      </c>
      <c r="M35" s="413">
        <f>+-3546</f>
        <v>-3546</v>
      </c>
      <c r="N35" s="397">
        <v>1558</v>
      </c>
      <c r="O35" s="397">
        <v>40</v>
      </c>
      <c r="P35" s="397">
        <v>474</v>
      </c>
      <c r="Q35" s="50">
        <v>211</v>
      </c>
      <c r="R35" s="50">
        <v>284</v>
      </c>
      <c r="S35" s="40"/>
    </row>
    <row r="36" spans="1:19" ht="15" customHeight="1">
      <c r="A36" s="496"/>
      <c r="B36" s="414"/>
      <c r="C36" s="407"/>
      <c r="D36" s="398"/>
      <c r="E36" s="397"/>
      <c r="F36" s="397"/>
      <c r="G36" s="397"/>
      <c r="H36" s="397"/>
      <c r="I36" s="397"/>
      <c r="J36" s="397"/>
      <c r="K36" s="397"/>
      <c r="L36" s="397"/>
      <c r="M36" s="413"/>
      <c r="N36" s="397"/>
      <c r="O36" s="397"/>
      <c r="P36" s="397"/>
      <c r="Q36" s="50">
        <f>+-2694</f>
        <v>-2694</v>
      </c>
      <c r="R36" s="50">
        <f>+-3451</f>
        <v>-3451</v>
      </c>
      <c r="S36" s="40"/>
    </row>
    <row r="37" spans="1:19" ht="15" customHeight="1">
      <c r="A37" s="496"/>
      <c r="B37" s="414" t="s">
        <v>163</v>
      </c>
      <c r="C37" s="407">
        <v>23476</v>
      </c>
      <c r="D37" s="398">
        <f>SUM(E37:H38)</f>
        <v>13607</v>
      </c>
      <c r="E37" s="397">
        <v>6114</v>
      </c>
      <c r="F37" s="397">
        <v>3899</v>
      </c>
      <c r="G37" s="397">
        <v>532</v>
      </c>
      <c r="H37" s="397">
        <v>3062</v>
      </c>
      <c r="I37" s="397">
        <v>4405</v>
      </c>
      <c r="J37" s="397">
        <v>3007</v>
      </c>
      <c r="K37" s="397">
        <v>954</v>
      </c>
      <c r="L37" s="397">
        <v>445</v>
      </c>
      <c r="M37" s="413">
        <v>5463</v>
      </c>
      <c r="N37" s="397">
        <v>785</v>
      </c>
      <c r="O37" s="397">
        <v>208</v>
      </c>
      <c r="P37" s="397">
        <v>3166</v>
      </c>
      <c r="Q37" s="50">
        <v>1592</v>
      </c>
      <c r="R37" s="50">
        <v>575</v>
      </c>
      <c r="S37" s="40"/>
    </row>
    <row r="38" spans="1:19" ht="15" customHeight="1">
      <c r="A38" s="496"/>
      <c r="B38" s="414"/>
      <c r="C38" s="407"/>
      <c r="D38" s="398"/>
      <c r="E38" s="397"/>
      <c r="F38" s="397"/>
      <c r="G38" s="397"/>
      <c r="H38" s="397"/>
      <c r="I38" s="397"/>
      <c r="J38" s="397"/>
      <c r="K38" s="397"/>
      <c r="L38" s="397"/>
      <c r="M38" s="413"/>
      <c r="N38" s="397"/>
      <c r="O38" s="397"/>
      <c r="P38" s="397"/>
      <c r="Q38" s="50">
        <f>+-488</f>
        <v>-488</v>
      </c>
      <c r="R38" s="50">
        <f>+-374</f>
        <v>-374</v>
      </c>
      <c r="S38" s="40"/>
    </row>
    <row r="39" spans="1:19" ht="15" customHeight="1">
      <c r="A39" s="496"/>
      <c r="B39" s="414" t="s">
        <v>164</v>
      </c>
      <c r="C39" s="407">
        <v>433750</v>
      </c>
      <c r="D39" s="398">
        <v>293142</v>
      </c>
      <c r="E39" s="397">
        <v>109304</v>
      </c>
      <c r="F39" s="397">
        <v>107411</v>
      </c>
      <c r="G39" s="397">
        <v>4852</v>
      </c>
      <c r="H39" s="397">
        <v>71575</v>
      </c>
      <c r="I39" s="397">
        <v>72675</v>
      </c>
      <c r="J39" s="397">
        <v>64230</v>
      </c>
      <c r="K39" s="397">
        <v>5963</v>
      </c>
      <c r="L39" s="397">
        <v>2482</v>
      </c>
      <c r="M39" s="413">
        <v>67934</v>
      </c>
      <c r="N39" s="397">
        <v>22972</v>
      </c>
      <c r="O39" s="397">
        <v>7134</v>
      </c>
      <c r="P39" s="397">
        <v>31571</v>
      </c>
      <c r="Q39" s="50">
        <v>5815</v>
      </c>
      <c r="R39" s="50">
        <v>5162</v>
      </c>
      <c r="S39" s="40"/>
    </row>
    <row r="40" spans="1:19" ht="15" customHeight="1">
      <c r="A40" s="496"/>
      <c r="B40" s="414"/>
      <c r="C40" s="407"/>
      <c r="D40" s="398"/>
      <c r="E40" s="397"/>
      <c r="F40" s="397"/>
      <c r="G40" s="397"/>
      <c r="H40" s="397"/>
      <c r="I40" s="397"/>
      <c r="J40" s="397"/>
      <c r="K40" s="397"/>
      <c r="L40" s="397"/>
      <c r="M40" s="413"/>
      <c r="N40" s="397"/>
      <c r="O40" s="397"/>
      <c r="P40" s="397"/>
      <c r="Q40" s="50">
        <f>+-3464</f>
        <v>-3464</v>
      </c>
      <c r="R40" s="50">
        <f>+-1256</f>
        <v>-1256</v>
      </c>
      <c r="S40" s="40"/>
    </row>
    <row r="41" spans="1:18" ht="15" customHeight="1">
      <c r="A41" s="496"/>
      <c r="B41" s="414" t="s">
        <v>165</v>
      </c>
      <c r="C41" s="407">
        <v>1061862</v>
      </c>
      <c r="D41" s="398">
        <v>607772</v>
      </c>
      <c r="E41" s="397">
        <v>271284</v>
      </c>
      <c r="F41" s="397">
        <v>206201</v>
      </c>
      <c r="G41" s="397">
        <v>33727</v>
      </c>
      <c r="H41" s="397">
        <v>96561</v>
      </c>
      <c r="I41" s="397">
        <v>288582</v>
      </c>
      <c r="J41" s="397">
        <v>246521</v>
      </c>
      <c r="K41" s="397">
        <v>28557</v>
      </c>
      <c r="L41" s="397">
        <v>13505</v>
      </c>
      <c r="M41" s="413">
        <v>165328</v>
      </c>
      <c r="N41" s="397">
        <v>55022</v>
      </c>
      <c r="O41" s="397">
        <v>15354</v>
      </c>
      <c r="P41" s="397">
        <v>99932</v>
      </c>
      <c r="Q41" s="50">
        <v>29737</v>
      </c>
      <c r="R41" s="50">
        <v>28894</v>
      </c>
    </row>
    <row r="42" spans="1:18" ht="15" customHeight="1">
      <c r="A42" s="496"/>
      <c r="B42" s="414"/>
      <c r="C42" s="407"/>
      <c r="D42" s="398"/>
      <c r="E42" s="397"/>
      <c r="F42" s="397"/>
      <c r="G42" s="397"/>
      <c r="H42" s="397"/>
      <c r="I42" s="397"/>
      <c r="J42" s="397"/>
      <c r="K42" s="397"/>
      <c r="L42" s="397"/>
      <c r="M42" s="413"/>
      <c r="N42" s="397"/>
      <c r="O42" s="397"/>
      <c r="P42" s="397"/>
      <c r="Q42" s="50">
        <f>+-55807</f>
        <v>-55807</v>
      </c>
      <c r="R42" s="50">
        <f>+-7804</f>
        <v>-7804</v>
      </c>
    </row>
    <row r="43" spans="1:18" ht="15" customHeight="1">
      <c r="A43" s="496"/>
      <c r="B43" s="414" t="s">
        <v>166</v>
      </c>
      <c r="C43" s="407">
        <v>696</v>
      </c>
      <c r="D43" s="398">
        <f>SUM(E43:H44)</f>
        <v>222</v>
      </c>
      <c r="E43" s="397">
        <v>104</v>
      </c>
      <c r="F43" s="397">
        <v>34</v>
      </c>
      <c r="G43" s="397" t="s">
        <v>332</v>
      </c>
      <c r="H43" s="397">
        <v>84</v>
      </c>
      <c r="I43" s="397">
        <v>166</v>
      </c>
      <c r="J43" s="397" t="s">
        <v>332</v>
      </c>
      <c r="K43" s="397">
        <v>69</v>
      </c>
      <c r="L43" s="397">
        <v>97</v>
      </c>
      <c r="M43" s="413">
        <v>308</v>
      </c>
      <c r="N43" s="397">
        <v>40</v>
      </c>
      <c r="O43" s="397">
        <v>10</v>
      </c>
      <c r="P43" s="397">
        <v>177</v>
      </c>
      <c r="Q43" s="50">
        <v>22</v>
      </c>
      <c r="R43" s="50">
        <v>59</v>
      </c>
    </row>
    <row r="44" spans="1:18" ht="15" customHeight="1">
      <c r="A44" s="496"/>
      <c r="B44" s="414"/>
      <c r="C44" s="407"/>
      <c r="D44" s="398"/>
      <c r="E44" s="397"/>
      <c r="F44" s="397"/>
      <c r="G44" s="397"/>
      <c r="H44" s="397"/>
      <c r="I44" s="397"/>
      <c r="J44" s="397"/>
      <c r="K44" s="397"/>
      <c r="L44" s="397"/>
      <c r="M44" s="413"/>
      <c r="N44" s="397"/>
      <c r="O44" s="397"/>
      <c r="P44" s="397"/>
      <c r="Q44" s="50" t="s">
        <v>332</v>
      </c>
      <c r="R44" s="50" t="s">
        <v>332</v>
      </c>
    </row>
    <row r="45" spans="1:18" ht="15" customHeight="1">
      <c r="A45" s="496"/>
      <c r="B45" s="414" t="s">
        <v>167</v>
      </c>
      <c r="C45" s="407">
        <v>78965</v>
      </c>
      <c r="D45" s="398">
        <v>37554</v>
      </c>
      <c r="E45" s="397">
        <v>13266</v>
      </c>
      <c r="F45" s="397">
        <v>13939</v>
      </c>
      <c r="G45" s="397">
        <v>3623</v>
      </c>
      <c r="H45" s="397">
        <v>6727</v>
      </c>
      <c r="I45" s="397">
        <v>32018</v>
      </c>
      <c r="J45" s="397">
        <v>19264</v>
      </c>
      <c r="K45" s="397">
        <v>11353</v>
      </c>
      <c r="L45" s="397">
        <v>1401</v>
      </c>
      <c r="M45" s="413">
        <v>9393</v>
      </c>
      <c r="N45" s="397">
        <v>8123</v>
      </c>
      <c r="O45" s="397">
        <v>391</v>
      </c>
      <c r="P45" s="397">
        <v>3812</v>
      </c>
      <c r="Q45" s="50">
        <v>1907</v>
      </c>
      <c r="R45" s="50">
        <v>1735</v>
      </c>
    </row>
    <row r="46" spans="1:18" ht="15" customHeight="1">
      <c r="A46" s="496"/>
      <c r="B46" s="414"/>
      <c r="C46" s="407"/>
      <c r="D46" s="398"/>
      <c r="E46" s="397"/>
      <c r="F46" s="397"/>
      <c r="G46" s="397"/>
      <c r="H46" s="397"/>
      <c r="I46" s="397"/>
      <c r="J46" s="397"/>
      <c r="K46" s="397"/>
      <c r="L46" s="397"/>
      <c r="M46" s="413"/>
      <c r="N46" s="397"/>
      <c r="O46" s="397"/>
      <c r="P46" s="397"/>
      <c r="Q46" s="50">
        <f>+-5571</f>
        <v>-5571</v>
      </c>
      <c r="R46" s="50">
        <f>+-1005</f>
        <v>-1005</v>
      </c>
    </row>
    <row r="47" spans="1:18" ht="15" customHeight="1">
      <c r="A47" s="496"/>
      <c r="B47" s="414" t="s">
        <v>266</v>
      </c>
      <c r="C47" s="407">
        <v>1167096</v>
      </c>
      <c r="D47" s="398">
        <f>SUM(E47:H48)</f>
        <v>835216</v>
      </c>
      <c r="E47" s="397">
        <v>512358</v>
      </c>
      <c r="F47" s="397">
        <v>247706</v>
      </c>
      <c r="G47" s="397">
        <v>12111</v>
      </c>
      <c r="H47" s="397">
        <v>63041</v>
      </c>
      <c r="I47" s="397">
        <v>191255</v>
      </c>
      <c r="J47" s="397">
        <v>161599</v>
      </c>
      <c r="K47" s="397">
        <v>10761</v>
      </c>
      <c r="L47" s="397">
        <v>18895</v>
      </c>
      <c r="M47" s="413">
        <v>140625</v>
      </c>
      <c r="N47" s="397">
        <v>41519</v>
      </c>
      <c r="O47" s="397">
        <v>6260</v>
      </c>
      <c r="P47" s="397">
        <v>76569</v>
      </c>
      <c r="Q47" s="50">
        <v>33754</v>
      </c>
      <c r="R47" s="50">
        <v>18679</v>
      </c>
    </row>
    <row r="48" spans="1:18" ht="15" customHeight="1">
      <c r="A48" s="496"/>
      <c r="B48" s="414"/>
      <c r="C48" s="407"/>
      <c r="D48" s="398"/>
      <c r="E48" s="397"/>
      <c r="F48" s="397"/>
      <c r="G48" s="397"/>
      <c r="H48" s="397"/>
      <c r="I48" s="397"/>
      <c r="J48" s="397"/>
      <c r="K48" s="397"/>
      <c r="L48" s="397"/>
      <c r="M48" s="413"/>
      <c r="N48" s="397"/>
      <c r="O48" s="397"/>
      <c r="P48" s="397"/>
      <c r="Q48" s="50">
        <f>+-27722</f>
        <v>-27722</v>
      </c>
      <c r="R48" s="50">
        <f>+-8434</f>
        <v>-8434</v>
      </c>
    </row>
    <row r="49" spans="1:18" ht="15" customHeight="1">
      <c r="A49" s="496"/>
      <c r="B49" s="414" t="s">
        <v>168</v>
      </c>
      <c r="C49" s="407">
        <v>391179</v>
      </c>
      <c r="D49" s="398">
        <v>136758</v>
      </c>
      <c r="E49" s="398">
        <v>29931</v>
      </c>
      <c r="F49" s="398">
        <v>69630</v>
      </c>
      <c r="G49" s="398">
        <v>4491</v>
      </c>
      <c r="H49" s="398">
        <v>32705</v>
      </c>
      <c r="I49" s="397">
        <v>232789</v>
      </c>
      <c r="J49" s="398">
        <v>199069</v>
      </c>
      <c r="K49" s="398">
        <v>3461</v>
      </c>
      <c r="L49" s="398">
        <v>30259</v>
      </c>
      <c r="M49" s="413">
        <v>21632</v>
      </c>
      <c r="N49" s="398">
        <v>18586</v>
      </c>
      <c r="O49" s="398">
        <v>1142</v>
      </c>
      <c r="P49" s="398">
        <v>13558</v>
      </c>
      <c r="Q49" s="52">
        <v>5497</v>
      </c>
      <c r="R49" s="52">
        <v>6034</v>
      </c>
    </row>
    <row r="50" spans="1:18" ht="15" customHeight="1">
      <c r="A50" s="497"/>
      <c r="B50" s="415"/>
      <c r="C50" s="408"/>
      <c r="D50" s="398"/>
      <c r="E50" s="398"/>
      <c r="F50" s="398"/>
      <c r="G50" s="398"/>
      <c r="H50" s="398"/>
      <c r="I50" s="397"/>
      <c r="J50" s="398"/>
      <c r="K50" s="398"/>
      <c r="L50" s="398"/>
      <c r="M50" s="413"/>
      <c r="N50" s="398"/>
      <c r="O50" s="398"/>
      <c r="P50" s="398"/>
      <c r="Q50" s="52">
        <f>+-19774</f>
        <v>-19774</v>
      </c>
      <c r="R50" s="52">
        <f>+-3411</f>
        <v>-3411</v>
      </c>
    </row>
    <row r="51" spans="1:18" s="43" customFormat="1" ht="15" customHeight="1">
      <c r="A51" s="495" t="s">
        <v>169</v>
      </c>
      <c r="B51" s="194" t="s">
        <v>161</v>
      </c>
      <c r="C51" s="411">
        <v>3197031</v>
      </c>
      <c r="D51" s="402">
        <v>1950932</v>
      </c>
      <c r="E51" s="402">
        <v>947947</v>
      </c>
      <c r="F51" s="402">
        <v>667341</v>
      </c>
      <c r="G51" s="402">
        <v>59385</v>
      </c>
      <c r="H51" s="402">
        <f>SUM(H53:H62)</f>
        <v>276258</v>
      </c>
      <c r="I51" s="402">
        <v>838963</v>
      </c>
      <c r="J51" s="402">
        <v>708881</v>
      </c>
      <c r="K51" s="402">
        <v>62874</v>
      </c>
      <c r="L51" s="402">
        <v>67208</v>
      </c>
      <c r="M51" s="402">
        <v>407136</v>
      </c>
      <c r="N51" s="402">
        <v>148636</v>
      </c>
      <c r="O51" s="402">
        <f>SUM(O53:O62)</f>
        <v>30539</v>
      </c>
      <c r="P51" s="402">
        <v>229257</v>
      </c>
      <c r="Q51" s="251">
        <f>SUM(Q53,Q55,Q57,Q59,Q61)</f>
        <v>78535</v>
      </c>
      <c r="R51" s="251">
        <f>SUM(R53,R55,R57,R59,R61)</f>
        <v>61422</v>
      </c>
    </row>
    <row r="52" spans="1:18" s="43" customFormat="1" ht="15" customHeight="1">
      <c r="A52" s="496"/>
      <c r="B52" s="195"/>
      <c r="C52" s="412"/>
      <c r="D52" s="410"/>
      <c r="E52" s="410"/>
      <c r="F52" s="410"/>
      <c r="G52" s="410"/>
      <c r="H52" s="410"/>
      <c r="I52" s="410"/>
      <c r="J52" s="410"/>
      <c r="K52" s="410"/>
      <c r="L52" s="410"/>
      <c r="M52" s="410"/>
      <c r="N52" s="410"/>
      <c r="O52" s="410"/>
      <c r="P52" s="410"/>
      <c r="Q52" s="250">
        <f>SUM(Q54,Q56,Q58,Q60,Q62)</f>
        <v>-115518</v>
      </c>
      <c r="R52" s="250">
        <f>SUM(R54,R56,R58,R60,R62)</f>
        <v>-25735</v>
      </c>
    </row>
    <row r="53" spans="1:18" ht="15" customHeight="1">
      <c r="A53" s="496"/>
      <c r="B53" s="405" t="s">
        <v>170</v>
      </c>
      <c r="C53" s="407">
        <v>202790</v>
      </c>
      <c r="D53" s="398">
        <v>110899</v>
      </c>
      <c r="E53" s="398">
        <v>38370</v>
      </c>
      <c r="F53" s="398">
        <v>52331</v>
      </c>
      <c r="G53" s="398">
        <v>1266</v>
      </c>
      <c r="H53" s="398">
        <v>18931</v>
      </c>
      <c r="I53" s="398">
        <v>55417</v>
      </c>
      <c r="J53" s="398">
        <v>45483</v>
      </c>
      <c r="K53" s="398">
        <v>3869</v>
      </c>
      <c r="L53" s="398">
        <v>6065</v>
      </c>
      <c r="M53" s="397">
        <v>36475</v>
      </c>
      <c r="N53" s="398">
        <v>3491</v>
      </c>
      <c r="O53" s="398">
        <v>889</v>
      </c>
      <c r="P53" s="398">
        <v>4391</v>
      </c>
      <c r="Q53" s="53">
        <v>36521</v>
      </c>
      <c r="R53" s="53">
        <v>2897</v>
      </c>
    </row>
    <row r="54" spans="1:18" ht="15" customHeight="1">
      <c r="A54" s="496"/>
      <c r="B54" s="405"/>
      <c r="C54" s="407"/>
      <c r="D54" s="398"/>
      <c r="E54" s="398"/>
      <c r="F54" s="398"/>
      <c r="G54" s="398"/>
      <c r="H54" s="398"/>
      <c r="I54" s="398"/>
      <c r="J54" s="398"/>
      <c r="K54" s="398"/>
      <c r="L54" s="398"/>
      <c r="M54" s="397"/>
      <c r="N54" s="398"/>
      <c r="O54" s="398"/>
      <c r="P54" s="398"/>
      <c r="Q54" s="53">
        <f>+-9698</f>
        <v>-9698</v>
      </c>
      <c r="R54" s="53">
        <f>+-2016</f>
        <v>-2016</v>
      </c>
    </row>
    <row r="55" spans="1:18" ht="15" customHeight="1">
      <c r="A55" s="496"/>
      <c r="B55" s="409" t="s">
        <v>223</v>
      </c>
      <c r="C55" s="407">
        <v>329852</v>
      </c>
      <c r="D55" s="398">
        <v>216102</v>
      </c>
      <c r="E55" s="398">
        <v>96989</v>
      </c>
      <c r="F55" s="398">
        <v>72189</v>
      </c>
      <c r="G55" s="398">
        <v>9323</v>
      </c>
      <c r="H55" s="398">
        <v>37600</v>
      </c>
      <c r="I55" s="398">
        <v>111570</v>
      </c>
      <c r="J55" s="398">
        <v>107374</v>
      </c>
      <c r="K55" s="398">
        <v>311</v>
      </c>
      <c r="L55" s="398">
        <v>3885</v>
      </c>
      <c r="M55" s="397">
        <v>2180</v>
      </c>
      <c r="N55" s="398">
        <v>14423</v>
      </c>
      <c r="O55" s="398">
        <v>1242</v>
      </c>
      <c r="P55" s="398">
        <v>9298</v>
      </c>
      <c r="Q55" s="53">
        <v>4167</v>
      </c>
      <c r="R55" s="53">
        <v>4879</v>
      </c>
    </row>
    <row r="56" spans="1:18" ht="15" customHeight="1">
      <c r="A56" s="496"/>
      <c r="B56" s="409"/>
      <c r="C56" s="407"/>
      <c r="D56" s="398"/>
      <c r="E56" s="398"/>
      <c r="F56" s="398"/>
      <c r="G56" s="398"/>
      <c r="H56" s="398"/>
      <c r="I56" s="398"/>
      <c r="J56" s="398"/>
      <c r="K56" s="398"/>
      <c r="L56" s="398"/>
      <c r="M56" s="397"/>
      <c r="N56" s="398"/>
      <c r="O56" s="398"/>
      <c r="P56" s="398"/>
      <c r="Q56" s="53">
        <f>+-23755</f>
        <v>-23755</v>
      </c>
      <c r="R56" s="53">
        <f>+-8075</f>
        <v>-8075</v>
      </c>
    </row>
    <row r="57" spans="1:18" ht="15" customHeight="1">
      <c r="A57" s="496"/>
      <c r="B57" s="409" t="s">
        <v>224</v>
      </c>
      <c r="C57" s="407">
        <v>389141</v>
      </c>
      <c r="D57" s="398">
        <v>191087</v>
      </c>
      <c r="E57" s="398">
        <v>95915</v>
      </c>
      <c r="F57" s="398">
        <v>61900</v>
      </c>
      <c r="G57" s="398">
        <v>2267</v>
      </c>
      <c r="H57" s="398">
        <v>31006</v>
      </c>
      <c r="I57" s="398">
        <v>170073</v>
      </c>
      <c r="J57" s="398">
        <v>160691</v>
      </c>
      <c r="K57" s="398">
        <v>3484</v>
      </c>
      <c r="L57" s="398">
        <v>5898</v>
      </c>
      <c r="M57" s="397">
        <v>27981</v>
      </c>
      <c r="N57" s="398">
        <v>21573</v>
      </c>
      <c r="O57" s="398">
        <v>2141</v>
      </c>
      <c r="P57" s="398">
        <v>15085</v>
      </c>
      <c r="Q57" s="53">
        <v>18933</v>
      </c>
      <c r="R57" s="53">
        <v>12733</v>
      </c>
    </row>
    <row r="58" spans="1:18" ht="15" customHeight="1">
      <c r="A58" s="496"/>
      <c r="B58" s="409"/>
      <c r="C58" s="407"/>
      <c r="D58" s="398"/>
      <c r="E58" s="398"/>
      <c r="F58" s="398"/>
      <c r="G58" s="398"/>
      <c r="H58" s="398"/>
      <c r="I58" s="398"/>
      <c r="J58" s="398"/>
      <c r="K58" s="398"/>
      <c r="L58" s="398"/>
      <c r="M58" s="397"/>
      <c r="N58" s="398"/>
      <c r="O58" s="398"/>
      <c r="P58" s="398"/>
      <c r="Q58" s="53">
        <f>+-37921</f>
        <v>-37921</v>
      </c>
      <c r="R58" s="53">
        <f>+-4563</f>
        <v>-4563</v>
      </c>
    </row>
    <row r="59" spans="1:18" ht="15" customHeight="1">
      <c r="A59" s="496"/>
      <c r="B59" s="409" t="s">
        <v>173</v>
      </c>
      <c r="C59" s="407">
        <v>419527</v>
      </c>
      <c r="D59" s="398">
        <v>292877</v>
      </c>
      <c r="E59" s="398">
        <v>152091</v>
      </c>
      <c r="F59" s="398">
        <v>92263</v>
      </c>
      <c r="G59" s="398">
        <v>4353</v>
      </c>
      <c r="H59" s="398">
        <v>44171</v>
      </c>
      <c r="I59" s="398">
        <v>87385</v>
      </c>
      <c r="J59" s="398">
        <v>82390</v>
      </c>
      <c r="K59" s="398">
        <v>4044</v>
      </c>
      <c r="L59" s="398">
        <v>951</v>
      </c>
      <c r="M59" s="397">
        <v>39265</v>
      </c>
      <c r="N59" s="398">
        <v>17460</v>
      </c>
      <c r="O59" s="398">
        <v>1949</v>
      </c>
      <c r="P59" s="398">
        <v>20625</v>
      </c>
      <c r="Q59" s="53">
        <v>3212</v>
      </c>
      <c r="R59" s="53">
        <v>6049</v>
      </c>
    </row>
    <row r="60" spans="1:18" ht="15" customHeight="1">
      <c r="A60" s="496"/>
      <c r="B60" s="409"/>
      <c r="C60" s="407"/>
      <c r="D60" s="398"/>
      <c r="E60" s="398"/>
      <c r="F60" s="398"/>
      <c r="G60" s="398"/>
      <c r="H60" s="398"/>
      <c r="I60" s="398"/>
      <c r="J60" s="398"/>
      <c r="K60" s="398"/>
      <c r="L60" s="398"/>
      <c r="M60" s="397"/>
      <c r="N60" s="398"/>
      <c r="O60" s="398"/>
      <c r="P60" s="398"/>
      <c r="Q60" s="53">
        <f>+-8383</f>
        <v>-8383</v>
      </c>
      <c r="R60" s="53">
        <f>+-1948</f>
        <v>-1948</v>
      </c>
    </row>
    <row r="61" spans="1:18" ht="15" customHeight="1">
      <c r="A61" s="496"/>
      <c r="B61" s="405" t="s">
        <v>174</v>
      </c>
      <c r="C61" s="407">
        <v>1855720</v>
      </c>
      <c r="D61" s="398">
        <v>1139967</v>
      </c>
      <c r="E61" s="398">
        <v>564583</v>
      </c>
      <c r="F61" s="398">
        <v>388657</v>
      </c>
      <c r="G61" s="398">
        <v>42177</v>
      </c>
      <c r="H61" s="398">
        <v>144550</v>
      </c>
      <c r="I61" s="398">
        <v>414517</v>
      </c>
      <c r="J61" s="398">
        <v>312942</v>
      </c>
      <c r="K61" s="398">
        <v>51165</v>
      </c>
      <c r="L61" s="398">
        <v>50410</v>
      </c>
      <c r="M61" s="398">
        <v>301236</v>
      </c>
      <c r="N61" s="398">
        <v>91690</v>
      </c>
      <c r="O61" s="398">
        <v>24318</v>
      </c>
      <c r="P61" s="398">
        <v>179557</v>
      </c>
      <c r="Q61" s="53">
        <v>15702</v>
      </c>
      <c r="R61" s="53">
        <v>34864</v>
      </c>
    </row>
    <row r="62" spans="1:18" ht="15" customHeight="1">
      <c r="A62" s="497"/>
      <c r="B62" s="406"/>
      <c r="C62" s="408"/>
      <c r="D62" s="403"/>
      <c r="E62" s="403"/>
      <c r="F62" s="403"/>
      <c r="G62" s="403"/>
      <c r="H62" s="403"/>
      <c r="I62" s="403"/>
      <c r="J62" s="403"/>
      <c r="K62" s="403"/>
      <c r="L62" s="403"/>
      <c r="M62" s="403"/>
      <c r="N62" s="403"/>
      <c r="O62" s="403"/>
      <c r="P62" s="403"/>
      <c r="Q62" s="252">
        <f>+-35761</f>
        <v>-35761</v>
      </c>
      <c r="R62" s="252">
        <f>+-9133</f>
        <v>-9133</v>
      </c>
    </row>
    <row r="63" ht="15" customHeight="1">
      <c r="A63" s="34" t="s">
        <v>186</v>
      </c>
    </row>
  </sheetData>
  <sheetProtection/>
  <mergeCells count="323">
    <mergeCell ref="R9:R11"/>
    <mergeCell ref="D10:D11"/>
    <mergeCell ref="E10:E11"/>
    <mergeCell ref="F10:F11"/>
    <mergeCell ref="M11:N11"/>
    <mergeCell ref="A9:B11"/>
    <mergeCell ref="C9:C11"/>
    <mergeCell ref="D9:H9"/>
    <mergeCell ref="I9:Q9"/>
    <mergeCell ref="G10:G11"/>
    <mergeCell ref="H10:H11"/>
    <mergeCell ref="I10:J11"/>
    <mergeCell ref="K10:L11"/>
    <mergeCell ref="O10:P11"/>
    <mergeCell ref="Q10:Q11"/>
    <mergeCell ref="A12:A20"/>
    <mergeCell ref="I12:J12"/>
    <mergeCell ref="K12:L12"/>
    <mergeCell ref="O20:P20"/>
    <mergeCell ref="M18:N18"/>
    <mergeCell ref="M15:N15"/>
    <mergeCell ref="A21:A26"/>
    <mergeCell ref="I21:J21"/>
    <mergeCell ref="K21:L21"/>
    <mergeCell ref="M16:N16"/>
    <mergeCell ref="I15:J15"/>
    <mergeCell ref="I18:J18"/>
    <mergeCell ref="I19:J19"/>
    <mergeCell ref="I20:J20"/>
    <mergeCell ref="K18:L18"/>
    <mergeCell ref="A30:B32"/>
    <mergeCell ref="D30:H30"/>
    <mergeCell ref="I30:L30"/>
    <mergeCell ref="L31:L32"/>
    <mergeCell ref="K23:L23"/>
    <mergeCell ref="K24:L24"/>
    <mergeCell ref="K25:L25"/>
    <mergeCell ref="K26:L26"/>
    <mergeCell ref="I25:J25"/>
    <mergeCell ref="I26:J26"/>
    <mergeCell ref="M30:R30"/>
    <mergeCell ref="C31:C32"/>
    <mergeCell ref="D31:D32"/>
    <mergeCell ref="E31:E32"/>
    <mergeCell ref="F31:F32"/>
    <mergeCell ref="G31:G32"/>
    <mergeCell ref="H31:H32"/>
    <mergeCell ref="I31:I32"/>
    <mergeCell ref="J31:J32"/>
    <mergeCell ref="K31:K32"/>
    <mergeCell ref="M31:M32"/>
    <mergeCell ref="N31:N32"/>
    <mergeCell ref="O31:O32"/>
    <mergeCell ref="P31:P32"/>
    <mergeCell ref="A33:A50"/>
    <mergeCell ref="B33:B34"/>
    <mergeCell ref="C33:C34"/>
    <mergeCell ref="D33:D34"/>
    <mergeCell ref="B35:B36"/>
    <mergeCell ref="C35:C36"/>
    <mergeCell ref="D35:D36"/>
    <mergeCell ref="B37:B38"/>
    <mergeCell ref="C37:C38"/>
    <mergeCell ref="D37:D38"/>
    <mergeCell ref="E33:E34"/>
    <mergeCell ref="F33:F34"/>
    <mergeCell ref="E37:E38"/>
    <mergeCell ref="F37:F38"/>
    <mergeCell ref="G33:G34"/>
    <mergeCell ref="H33:H34"/>
    <mergeCell ref="I33:I34"/>
    <mergeCell ref="J33:J34"/>
    <mergeCell ref="K33:K34"/>
    <mergeCell ref="L33:L34"/>
    <mergeCell ref="M33:M34"/>
    <mergeCell ref="N33:N34"/>
    <mergeCell ref="O33:O34"/>
    <mergeCell ref="P33:P34"/>
    <mergeCell ref="E35:E36"/>
    <mergeCell ref="F35:F36"/>
    <mergeCell ref="G35:G36"/>
    <mergeCell ref="H35:H36"/>
    <mergeCell ref="I35:I36"/>
    <mergeCell ref="J35:J36"/>
    <mergeCell ref="K35:K36"/>
    <mergeCell ref="L35:L36"/>
    <mergeCell ref="M35:M36"/>
    <mergeCell ref="N35:N36"/>
    <mergeCell ref="O35:O36"/>
    <mergeCell ref="P35:P36"/>
    <mergeCell ref="G37:G38"/>
    <mergeCell ref="H37:H38"/>
    <mergeCell ref="I37:I38"/>
    <mergeCell ref="J37:J38"/>
    <mergeCell ref="K37:K38"/>
    <mergeCell ref="L37:L38"/>
    <mergeCell ref="M37:M38"/>
    <mergeCell ref="N37:N38"/>
    <mergeCell ref="O37:O38"/>
    <mergeCell ref="P37:P38"/>
    <mergeCell ref="B39:B40"/>
    <mergeCell ref="C39:C40"/>
    <mergeCell ref="D39:D40"/>
    <mergeCell ref="E39:E40"/>
    <mergeCell ref="F39:F40"/>
    <mergeCell ref="G39:G40"/>
    <mergeCell ref="H39:H40"/>
    <mergeCell ref="I39:I40"/>
    <mergeCell ref="J39:J40"/>
    <mergeCell ref="K39:K40"/>
    <mergeCell ref="L39:L40"/>
    <mergeCell ref="M39:M40"/>
    <mergeCell ref="N39:N40"/>
    <mergeCell ref="O39:O40"/>
    <mergeCell ref="P39:P40"/>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B43:B44"/>
    <mergeCell ref="C43:C44"/>
    <mergeCell ref="D43:D44"/>
    <mergeCell ref="E43:E44"/>
    <mergeCell ref="F43:F44"/>
    <mergeCell ref="G43:G44"/>
    <mergeCell ref="H43:H44"/>
    <mergeCell ref="I43:I44"/>
    <mergeCell ref="J43:J44"/>
    <mergeCell ref="K43:K44"/>
    <mergeCell ref="L43:L44"/>
    <mergeCell ref="M43:M44"/>
    <mergeCell ref="N43:N44"/>
    <mergeCell ref="O43:O44"/>
    <mergeCell ref="P43:P44"/>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B47:B48"/>
    <mergeCell ref="C47:C48"/>
    <mergeCell ref="D47:D48"/>
    <mergeCell ref="E47:E48"/>
    <mergeCell ref="F47:F48"/>
    <mergeCell ref="G47:G48"/>
    <mergeCell ref="H47:H48"/>
    <mergeCell ref="I47:I48"/>
    <mergeCell ref="J47:J48"/>
    <mergeCell ref="K47:K48"/>
    <mergeCell ref="L47:L48"/>
    <mergeCell ref="M47:M48"/>
    <mergeCell ref="N47:N48"/>
    <mergeCell ref="O47:O48"/>
    <mergeCell ref="P47:P48"/>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A51:A62"/>
    <mergeCell ref="C51:C52"/>
    <mergeCell ref="D51:D52"/>
    <mergeCell ref="B53:B54"/>
    <mergeCell ref="C53:C54"/>
    <mergeCell ref="D53:D54"/>
    <mergeCell ref="B55:B56"/>
    <mergeCell ref="C55:C56"/>
    <mergeCell ref="D55:D56"/>
    <mergeCell ref="E51:E52"/>
    <mergeCell ref="F51:F52"/>
    <mergeCell ref="G51:G52"/>
    <mergeCell ref="H51:H52"/>
    <mergeCell ref="I51:I52"/>
    <mergeCell ref="J51:J52"/>
    <mergeCell ref="K51:K52"/>
    <mergeCell ref="L51:L52"/>
    <mergeCell ref="M51:M52"/>
    <mergeCell ref="N51:N52"/>
    <mergeCell ref="O51:O52"/>
    <mergeCell ref="P51:P52"/>
    <mergeCell ref="E53:E54"/>
    <mergeCell ref="F53:F54"/>
    <mergeCell ref="G53:G54"/>
    <mergeCell ref="H53:H54"/>
    <mergeCell ref="I53:I54"/>
    <mergeCell ref="J53:J54"/>
    <mergeCell ref="K53:K54"/>
    <mergeCell ref="L53:L54"/>
    <mergeCell ref="M53:M54"/>
    <mergeCell ref="N53:N54"/>
    <mergeCell ref="O53:O54"/>
    <mergeCell ref="P53:P54"/>
    <mergeCell ref="E55:E56"/>
    <mergeCell ref="F55:F56"/>
    <mergeCell ref="G55:G56"/>
    <mergeCell ref="H55:H56"/>
    <mergeCell ref="I55:I56"/>
    <mergeCell ref="J55:J56"/>
    <mergeCell ref="K55:K56"/>
    <mergeCell ref="L55:L56"/>
    <mergeCell ref="M55:M56"/>
    <mergeCell ref="N55:N56"/>
    <mergeCell ref="O55:O56"/>
    <mergeCell ref="P55:P56"/>
    <mergeCell ref="B57:B58"/>
    <mergeCell ref="C57:C58"/>
    <mergeCell ref="D57:D58"/>
    <mergeCell ref="E57:E58"/>
    <mergeCell ref="K57:K58"/>
    <mergeCell ref="L57:L58"/>
    <mergeCell ref="M57:M58"/>
    <mergeCell ref="F57:F58"/>
    <mergeCell ref="G57:G58"/>
    <mergeCell ref="H57:H58"/>
    <mergeCell ref="I57:I58"/>
    <mergeCell ref="J57:J58"/>
    <mergeCell ref="O57:O58"/>
    <mergeCell ref="N57:N58"/>
    <mergeCell ref="P57:P58"/>
    <mergeCell ref="B59:B60"/>
    <mergeCell ref="C59:C60"/>
    <mergeCell ref="D59:D60"/>
    <mergeCell ref="E59:E60"/>
    <mergeCell ref="F59:F60"/>
    <mergeCell ref="G59:G60"/>
    <mergeCell ref="H59:H60"/>
    <mergeCell ref="I59:I60"/>
    <mergeCell ref="J59:J60"/>
    <mergeCell ref="K59:K60"/>
    <mergeCell ref="L59:L60"/>
    <mergeCell ref="M59:M60"/>
    <mergeCell ref="N59:N60"/>
    <mergeCell ref="O59:O60"/>
    <mergeCell ref="P59:P60"/>
    <mergeCell ref="B61:B62"/>
    <mergeCell ref="C61:C62"/>
    <mergeCell ref="D61:D62"/>
    <mergeCell ref="E61:E62"/>
    <mergeCell ref="F61:F62"/>
    <mergeCell ref="G61:G62"/>
    <mergeCell ref="H61:H62"/>
    <mergeCell ref="I61:I62"/>
    <mergeCell ref="J61:J62"/>
    <mergeCell ref="O15:P15"/>
    <mergeCell ref="O16:P16"/>
    <mergeCell ref="O18:P18"/>
    <mergeCell ref="O19:P19"/>
    <mergeCell ref="K61:K62"/>
    <mergeCell ref="L61:L62"/>
    <mergeCell ref="M61:M62"/>
    <mergeCell ref="N61:N62"/>
    <mergeCell ref="O61:O62"/>
    <mergeCell ref="P61:P62"/>
    <mergeCell ref="O17:P17"/>
    <mergeCell ref="M17:N17"/>
    <mergeCell ref="M26:N26"/>
    <mergeCell ref="O26:P26"/>
    <mergeCell ref="O21:P21"/>
    <mergeCell ref="M21:N21"/>
    <mergeCell ref="M22:N22"/>
    <mergeCell ref="M19:N19"/>
    <mergeCell ref="M20:N20"/>
    <mergeCell ref="O24:P24"/>
    <mergeCell ref="O25:P25"/>
    <mergeCell ref="M23:N23"/>
    <mergeCell ref="M24:N24"/>
    <mergeCell ref="K19:L19"/>
    <mergeCell ref="K20:L20"/>
    <mergeCell ref="K22:L22"/>
    <mergeCell ref="O22:P22"/>
    <mergeCell ref="O23:P23"/>
    <mergeCell ref="M25:N25"/>
    <mergeCell ref="A3:R3"/>
    <mergeCell ref="A7:R7"/>
    <mergeCell ref="K15:L15"/>
    <mergeCell ref="K16:L16"/>
    <mergeCell ref="O12:P12"/>
    <mergeCell ref="M13:N13"/>
    <mergeCell ref="M12:N12"/>
    <mergeCell ref="I16:J16"/>
    <mergeCell ref="O13:P13"/>
    <mergeCell ref="O14:P14"/>
    <mergeCell ref="M14:N14"/>
    <mergeCell ref="I13:J13"/>
    <mergeCell ref="I14:J14"/>
    <mergeCell ref="I22:J22"/>
    <mergeCell ref="I23:J23"/>
    <mergeCell ref="I24:J24"/>
    <mergeCell ref="K17:L17"/>
    <mergeCell ref="I17:J17"/>
    <mergeCell ref="K13:L13"/>
    <mergeCell ref="K14:L14"/>
  </mergeCells>
  <printOptions horizontalCentered="1"/>
  <pageMargins left="0.5905511811023623" right="0.5905511811023623" top="0.5905511811023623" bottom="0.3937007874015748" header="0" footer="0"/>
  <pageSetup fitToHeight="1" fitToWidth="1" horizontalDpi="600" verticalDpi="600" orientation="landscape" paperSize="8"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2013-07-09T02:54:04Z</cp:lastPrinted>
  <dcterms:created xsi:type="dcterms:W3CDTF">2004-02-06T01:39:50Z</dcterms:created>
  <dcterms:modified xsi:type="dcterms:W3CDTF">2013-07-09T02:55:13Z</dcterms:modified>
  <cp:category/>
  <cp:version/>
  <cp:contentType/>
  <cp:contentStatus/>
</cp:coreProperties>
</file>