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65476" windowWidth="13440" windowHeight="8190" tabRatio="758" activeTab="2"/>
  </bookViews>
  <sheets>
    <sheet name="010" sheetId="1" r:id="rId1"/>
    <sheet name="012" sheetId="2" r:id="rId2"/>
    <sheet name="014" sheetId="3" r:id="rId3"/>
    <sheet name="016" sheetId="4" r:id="rId4"/>
    <sheet name="018" sheetId="5" r:id="rId5"/>
  </sheets>
  <definedNames>
    <definedName name="_xlnm.Print_Area" localSheetId="0">'010'!$A$1:$Q$73</definedName>
    <definedName name="_xlnm.Print_Area" localSheetId="1">'012'!$A$1:$S$72</definedName>
    <definedName name="_xlnm.Print_Area" localSheetId="2">'014'!$A$1:$T$79</definedName>
    <definedName name="_xlnm.Print_Area" localSheetId="3">'016'!$A$1:$S$67</definedName>
    <definedName name="_xlnm.Print_Area" localSheetId="4">'018'!$A$1:$AO$65</definedName>
  </definedNames>
  <calcPr calcMode="manual" fullCalcOnLoad="1"/>
</workbook>
</file>

<file path=xl/sharedStrings.xml><?xml version="1.0" encoding="utf-8"?>
<sst xmlns="http://schemas.openxmlformats.org/spreadsheetml/2006/main" count="831" uniqueCount="347">
  <si>
    <t>男</t>
  </si>
  <si>
    <t>女</t>
  </si>
  <si>
    <t>…</t>
  </si>
  <si>
    <t>人口構成比</t>
  </si>
  <si>
    <t>増  加  数</t>
  </si>
  <si>
    <t>増  加  率</t>
  </si>
  <si>
    <t>人</t>
  </si>
  <si>
    <t>％</t>
  </si>
  <si>
    <t>世帯</t>
  </si>
  <si>
    <t>k㎡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</si>
  <si>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</si>
  <si>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</si>
  <si>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</si>
  <si>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</si>
  <si>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</si>
  <si>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</si>
  <si>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</si>
  <si>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</si>
  <si>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</si>
  <si>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</si>
  <si>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</si>
  <si>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</si>
  <si>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</si>
  <si>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</si>
  <si>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</si>
  <si>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</si>
  <si>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</si>
  <si>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</si>
  <si>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</si>
  <si>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</si>
  <si>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</si>
  <si>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</si>
  <si>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</si>
  <si>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</si>
  <si>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</si>
  <si>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</si>
  <si>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</si>
  <si>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</si>
  <si>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</si>
  <si>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</si>
  <si>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</si>
  <si>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</si>
  <si>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</si>
  <si>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</si>
  <si>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</si>
  <si>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</si>
  <si>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</si>
  <si>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</si>
  <si>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</si>
  <si>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</si>
  <si>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</si>
  <si>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</si>
  <si>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</si>
  <si>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</si>
  <si>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</si>
  <si>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</si>
  <si>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</si>
  <si>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</si>
  <si>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</si>
  <si>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自 然 増 加</t>
  </si>
  <si>
    <t>市 町 村 別</t>
  </si>
  <si>
    <t>県　　計</t>
  </si>
  <si>
    <t>人　　　　　　　口</t>
  </si>
  <si>
    <t>全域に対する人口集中地区の割合（％）</t>
  </si>
  <si>
    <t>計</t>
  </si>
  <si>
    <t>総　数</t>
  </si>
  <si>
    <t>総　　　　　数</t>
  </si>
  <si>
    <t>人口集中　　　　地　　区　　　　　（人）</t>
  </si>
  <si>
    <t>市町村　　　　　　全　域　　　　　（人）</t>
  </si>
  <si>
    <t>総人口</t>
  </si>
  <si>
    <t>人口集中　　　　地　　区　　　　　</t>
  </si>
  <si>
    <t>資料　石川県衛生総務課調</t>
  </si>
  <si>
    <t>山中町</t>
  </si>
  <si>
    <t>能都町</t>
  </si>
  <si>
    <t>85 才以上</t>
  </si>
  <si>
    <t>中国</t>
  </si>
  <si>
    <t>その他</t>
  </si>
  <si>
    <t>市町村別</t>
  </si>
  <si>
    <t>10　人口</t>
  </si>
  <si>
    <t>昭和31年</t>
  </si>
  <si>
    <t>平成3年　1月</t>
  </si>
  <si>
    <t/>
  </si>
  <si>
    <t>資料　石川県統計情報課調</t>
  </si>
  <si>
    <t>元・10・1推計人口</t>
  </si>
  <si>
    <t>元・10・1</t>
  </si>
  <si>
    <t>面積</t>
  </si>
  <si>
    <t>（元・10・1）</t>
  </si>
  <si>
    <t>社会増加</t>
  </si>
  <si>
    <t>出生率</t>
  </si>
  <si>
    <t>死亡率</t>
  </si>
  <si>
    <t>自然増加率</t>
  </si>
  <si>
    <t>資料　石川県衛生総務課、統計情報課調</t>
  </si>
  <si>
    <t>（出生率等は人口千人対である）</t>
  </si>
  <si>
    <t>社会増加率　　</t>
  </si>
  <si>
    <t>平成元年</t>
  </si>
  <si>
    <t>昭和10年</t>
  </si>
  <si>
    <t>乳児死亡</t>
  </si>
  <si>
    <t>死産</t>
  </si>
  <si>
    <t>婚姻</t>
  </si>
  <si>
    <t>離婚</t>
  </si>
  <si>
    <t>出生</t>
  </si>
  <si>
    <t>乳児死亡率</t>
  </si>
  <si>
    <t>（出産千対）</t>
  </si>
  <si>
    <t>（人口千対）</t>
  </si>
  <si>
    <t>死産率　　</t>
  </si>
  <si>
    <t>婚姻率</t>
  </si>
  <si>
    <t>離婚率</t>
  </si>
  <si>
    <t>-</t>
  </si>
  <si>
    <t>16 人　口</t>
  </si>
  <si>
    <t>人　口 17</t>
  </si>
  <si>
    <t>死亡</t>
  </si>
  <si>
    <t>昭和63年</t>
  </si>
  <si>
    <t>月別</t>
  </si>
  <si>
    <t>出　生</t>
  </si>
  <si>
    <t>死　　　　　　亡</t>
  </si>
  <si>
    <t>死産</t>
  </si>
  <si>
    <t>婚姻</t>
  </si>
  <si>
    <t>離婚</t>
  </si>
  <si>
    <t>総数</t>
  </si>
  <si>
    <t>男</t>
  </si>
  <si>
    <t>女</t>
  </si>
  <si>
    <t>うち乳児死亡</t>
  </si>
  <si>
    <t>計</t>
  </si>
  <si>
    <t>総数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</si>
  <si>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</si>
  <si>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</si>
  <si>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</si>
  <si>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</si>
  <si>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</si>
  <si>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</si>
  <si>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</si>
  <si>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</si>
  <si>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</si>
  <si>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朝鮮及び韓国</t>
  </si>
  <si>
    <t>英国</t>
  </si>
  <si>
    <t>米国</t>
  </si>
  <si>
    <t>16才</t>
  </si>
  <si>
    <t>未満</t>
  </si>
  <si>
    <t>以上</t>
  </si>
  <si>
    <t>平成元年</t>
  </si>
  <si>
    <t>資料　総務省統計局「国勢調査報告」による。</t>
  </si>
  <si>
    <t xml:space="preserve">    31</t>
  </si>
  <si>
    <t xml:space="preserve">    36</t>
  </si>
  <si>
    <t xml:space="preserve">    41</t>
  </si>
  <si>
    <t>平成2年　1月</t>
  </si>
  <si>
    <t>人  口 11</t>
  </si>
  <si>
    <t>人　　　　　　　　  　　　口</t>
  </si>
  <si>
    <t>年　  　次</t>
  </si>
  <si>
    <t>総　  数</t>
  </si>
  <si>
    <t>増 加 数</t>
  </si>
  <si>
    <t>増 加 率　　　（％）</t>
  </si>
  <si>
    <t>世 帯 数</t>
  </si>
  <si>
    <t>大 正 元 年</t>
  </si>
  <si>
    <r>
      <t xml:space="preserve"> </t>
    </r>
    <r>
      <rPr>
        <sz val="12"/>
        <rFont val="ＭＳ 明朝"/>
        <family val="1"/>
      </rPr>
      <t xml:space="preserve">  37</t>
    </r>
  </si>
  <si>
    <t xml:space="preserve">      40 ※</t>
  </si>
  <si>
    <t xml:space="preserve">      2 ※</t>
  </si>
  <si>
    <t>12 人　口</t>
  </si>
  <si>
    <t>人　口 13</t>
  </si>
  <si>
    <t>市町村</t>
  </si>
  <si>
    <t>2・10・1</t>
  </si>
  <si>
    <t>％</t>
  </si>
  <si>
    <t>14 人　口</t>
  </si>
  <si>
    <t>人　口 15</t>
  </si>
  <si>
    <r>
      <t>（１）　年次別人口動態（昭和10～平成</t>
    </r>
    <r>
      <rPr>
        <sz val="12"/>
        <rFont val="ＭＳ 明朝"/>
        <family val="1"/>
      </rPr>
      <t>2年）</t>
    </r>
  </si>
  <si>
    <t>年次</t>
  </si>
  <si>
    <t>出生</t>
  </si>
  <si>
    <t>死産</t>
  </si>
  <si>
    <t>婚姻</t>
  </si>
  <si>
    <t>離婚</t>
  </si>
  <si>
    <t>自 然 増 加</t>
  </si>
  <si>
    <t>※</t>
  </si>
  <si>
    <t>18 人　口</t>
  </si>
  <si>
    <t>人　口 19</t>
  </si>
  <si>
    <t>-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</si>
  <si>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</si>
  <si>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</si>
  <si>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</si>
  <si>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</si>
  <si>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</si>
  <si>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</si>
  <si>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</si>
  <si>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</si>
  <si>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</si>
  <si>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</si>
  <si>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</si>
  <si>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</si>
  <si>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</si>
  <si>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</si>
  <si>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</si>
  <si>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</si>
  <si>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</si>
  <si>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</si>
  <si>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13　 人口集中地区別人口、面積及び人口密度（平成2.10.1現在)</t>
  </si>
  <si>
    <t>面　　　　　積　（k㎡）</t>
  </si>
  <si>
    <t>市町村　　　　　　全　域　　　　　</t>
  </si>
  <si>
    <t>フィリピン</t>
  </si>
  <si>
    <t>Ⅰ</t>
  </si>
  <si>
    <t>Ⅱ</t>
  </si>
  <si>
    <t>Ⅰ</t>
  </si>
  <si>
    <t>Ⅱ</t>
  </si>
  <si>
    <t>Ⅲ</t>
  </si>
  <si>
    <t>Ⅰ</t>
  </si>
  <si>
    <t>Ⅱ</t>
  </si>
  <si>
    <t>根上町</t>
  </si>
  <si>
    <r>
      <t>資料　石川県統計情報課「石川県の人口動態」　平成2年</t>
    </r>
    <r>
      <rPr>
        <sz val="12"/>
        <rFont val="ＭＳ 明朝"/>
        <family val="1"/>
      </rPr>
      <t>10月1日は平成2年国勢調査報告による。</t>
    </r>
  </si>
  <si>
    <t>資料　石川県衛生総務課、石川県統計情報課調</t>
  </si>
  <si>
    <t>資料　石川県国際交流課「外国人登録人員国籍別年齢別調査表」による。</t>
  </si>
  <si>
    <t>14　　市郡別居住外国人登録状況（平成2.3.31現在）</t>
  </si>
  <si>
    <t>総人口</t>
  </si>
  <si>
    <t>件</t>
  </si>
  <si>
    <t>-</t>
  </si>
  <si>
    <t>-</t>
  </si>
  <si>
    <r>
      <t>明治1</t>
    </r>
    <r>
      <rPr>
        <sz val="12"/>
        <rFont val="ＭＳ 明朝"/>
        <family val="1"/>
      </rPr>
      <t>5年</t>
    </r>
  </si>
  <si>
    <r>
      <t xml:space="preserve">    </t>
    </r>
    <r>
      <rPr>
        <sz val="12"/>
        <rFont val="ＭＳ 明朝"/>
        <family val="1"/>
      </rPr>
      <t>20</t>
    </r>
  </si>
  <si>
    <r>
      <t xml:space="preserve"> </t>
    </r>
    <r>
      <rPr>
        <sz val="12"/>
        <rFont val="ＭＳ 明朝"/>
        <family val="1"/>
      </rPr>
      <t xml:space="preserve">  32</t>
    </r>
  </si>
  <si>
    <r>
      <t xml:space="preserve">    </t>
    </r>
    <r>
      <rPr>
        <sz val="12"/>
        <rFont val="ＭＳ 明朝"/>
        <family val="1"/>
      </rPr>
      <t>25</t>
    </r>
  </si>
  <si>
    <r>
      <t xml:space="preserve"> </t>
    </r>
    <r>
      <rPr>
        <sz val="12"/>
        <rFont val="ＭＳ 明朝"/>
        <family val="1"/>
      </rPr>
      <t xml:space="preserve">  33</t>
    </r>
  </si>
  <si>
    <r>
      <t xml:space="preserve"> </t>
    </r>
    <r>
      <rPr>
        <sz val="12"/>
        <rFont val="ＭＳ 明朝"/>
        <family val="1"/>
      </rPr>
      <t xml:space="preserve">  34</t>
    </r>
  </si>
  <si>
    <r>
      <t xml:space="preserve">  </t>
    </r>
    <r>
      <rPr>
        <sz val="12"/>
        <rFont val="ＭＳ 明朝"/>
        <family val="1"/>
      </rPr>
      <t xml:space="preserve">    35 ※</t>
    </r>
  </si>
  <si>
    <r>
      <t xml:space="preserve"> </t>
    </r>
    <r>
      <rPr>
        <sz val="12"/>
        <rFont val="ＭＳ 明朝"/>
        <family val="1"/>
      </rPr>
      <t xml:space="preserve">  36</t>
    </r>
  </si>
  <si>
    <r>
      <t xml:space="preserve"> </t>
    </r>
    <r>
      <rPr>
        <sz val="12"/>
        <rFont val="ＭＳ 明朝"/>
        <family val="1"/>
      </rPr>
      <t xml:space="preserve">  2</t>
    </r>
  </si>
  <si>
    <r>
      <t xml:space="preserve"> </t>
    </r>
    <r>
      <rPr>
        <sz val="12"/>
        <rFont val="ＭＳ 明朝"/>
        <family val="1"/>
      </rPr>
      <t xml:space="preserve">  38</t>
    </r>
  </si>
  <si>
    <r>
      <t xml:space="preserve"> </t>
    </r>
    <r>
      <rPr>
        <sz val="12"/>
        <rFont val="ＭＳ 明朝"/>
        <family val="1"/>
      </rPr>
      <t xml:space="preserve">  3</t>
    </r>
  </si>
  <si>
    <r>
      <t xml:space="preserve"> </t>
    </r>
    <r>
      <rPr>
        <sz val="12"/>
        <rFont val="ＭＳ 明朝"/>
        <family val="1"/>
      </rPr>
      <t xml:space="preserve">  39</t>
    </r>
  </si>
  <si>
    <r>
      <t xml:space="preserve"> </t>
    </r>
    <r>
      <rPr>
        <sz val="12"/>
        <rFont val="ＭＳ 明朝"/>
        <family val="1"/>
      </rPr>
      <t xml:space="preserve">  4</t>
    </r>
  </si>
  <si>
    <r>
      <t xml:space="preserve"> </t>
    </r>
    <r>
      <rPr>
        <sz val="12"/>
        <rFont val="ＭＳ 明朝"/>
        <family val="1"/>
      </rPr>
      <t xml:space="preserve">  5</t>
    </r>
  </si>
  <si>
    <r>
      <t xml:space="preserve">   4</t>
    </r>
    <r>
      <rPr>
        <sz val="12"/>
        <rFont val="ＭＳ 明朝"/>
        <family val="1"/>
      </rPr>
      <t>1</t>
    </r>
  </si>
  <si>
    <r>
      <t xml:space="preserve">  </t>
    </r>
    <r>
      <rPr>
        <sz val="12"/>
        <rFont val="ＭＳ 明朝"/>
        <family val="1"/>
      </rPr>
      <t xml:space="preserve"> 6</t>
    </r>
  </si>
  <si>
    <r>
      <t xml:space="preserve">   </t>
    </r>
    <r>
      <rPr>
        <sz val="12"/>
        <rFont val="ＭＳ 明朝"/>
        <family val="1"/>
      </rPr>
      <t>42</t>
    </r>
  </si>
  <si>
    <r>
      <t xml:space="preserve">  </t>
    </r>
    <r>
      <rPr>
        <sz val="12"/>
        <rFont val="ＭＳ 明朝"/>
        <family val="1"/>
      </rPr>
      <t xml:space="preserve"> 7</t>
    </r>
  </si>
  <si>
    <r>
      <t xml:space="preserve">   </t>
    </r>
    <r>
      <rPr>
        <sz val="12"/>
        <rFont val="ＭＳ 明朝"/>
        <family val="1"/>
      </rPr>
      <t>43</t>
    </r>
  </si>
  <si>
    <r>
      <t xml:space="preserve">  </t>
    </r>
    <r>
      <rPr>
        <sz val="12"/>
        <rFont val="ＭＳ 明朝"/>
        <family val="1"/>
      </rPr>
      <t xml:space="preserve"> 8</t>
    </r>
  </si>
  <si>
    <r>
      <t xml:space="preserve">  </t>
    </r>
    <r>
      <rPr>
        <sz val="12"/>
        <rFont val="ＭＳ 明朝"/>
        <family val="1"/>
      </rPr>
      <t xml:space="preserve"> 44</t>
    </r>
  </si>
  <si>
    <r>
      <t xml:space="preserve">  </t>
    </r>
    <r>
      <rPr>
        <sz val="12"/>
        <rFont val="ＭＳ 明朝"/>
        <family val="1"/>
      </rPr>
      <t xml:space="preserve"> 　　9　※</t>
    </r>
  </si>
  <si>
    <r>
      <t xml:space="preserve"> </t>
    </r>
    <r>
      <rPr>
        <sz val="12"/>
        <rFont val="ＭＳ 明朝"/>
        <family val="1"/>
      </rPr>
      <t xml:space="preserve">     45 ※</t>
    </r>
  </si>
  <si>
    <r>
      <t xml:space="preserve">  </t>
    </r>
    <r>
      <rPr>
        <sz val="12"/>
        <rFont val="ＭＳ 明朝"/>
        <family val="1"/>
      </rPr>
      <t xml:space="preserve">  10</t>
    </r>
    <r>
      <rPr>
        <b/>
        <sz val="12"/>
        <rFont val="ＭＳ 明朝"/>
        <family val="1"/>
      </rPr>
      <t xml:space="preserve"> </t>
    </r>
  </si>
  <si>
    <r>
      <t xml:space="preserve">  </t>
    </r>
    <r>
      <rPr>
        <sz val="12"/>
        <rFont val="ＭＳ 明朝"/>
        <family val="1"/>
      </rPr>
      <t xml:space="preserve"> 46</t>
    </r>
  </si>
  <si>
    <r>
      <t xml:space="preserve"> 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</si>
  <si>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 47</t>
    </r>
  </si>
  <si>
    <r>
      <t xml:space="preserve">  </t>
    </r>
    <r>
      <rPr>
        <sz val="12"/>
        <rFont val="ＭＳ 明朝"/>
        <family val="1"/>
      </rPr>
      <t xml:space="preserve"> 12</t>
    </r>
  </si>
  <si>
    <r>
      <t xml:space="preserve">   </t>
    </r>
    <r>
      <rPr>
        <sz val="12"/>
        <rFont val="ＭＳ 明朝"/>
        <family val="1"/>
      </rPr>
      <t>48</t>
    </r>
  </si>
  <si>
    <r>
      <t xml:space="preserve">  </t>
    </r>
    <r>
      <rPr>
        <sz val="12"/>
        <rFont val="ＭＳ 明朝"/>
        <family val="1"/>
      </rPr>
      <t xml:space="preserve"> 13</t>
    </r>
  </si>
  <si>
    <r>
      <t xml:space="preserve">  </t>
    </r>
    <r>
      <rPr>
        <sz val="12"/>
        <rFont val="ＭＳ 明朝"/>
        <family val="1"/>
      </rPr>
      <t xml:space="preserve"> 49</t>
    </r>
  </si>
  <si>
    <r>
      <t xml:space="preserve">  </t>
    </r>
    <r>
      <rPr>
        <sz val="12"/>
        <rFont val="ＭＳ 明朝"/>
        <family val="1"/>
      </rPr>
      <t xml:space="preserve"> 　　14　※</t>
    </r>
  </si>
  <si>
    <r>
      <t xml:space="preserve"> </t>
    </r>
    <r>
      <rPr>
        <sz val="12"/>
        <rFont val="ＭＳ 明朝"/>
        <family val="1"/>
      </rPr>
      <t xml:space="preserve">     50 ※</t>
    </r>
  </si>
  <si>
    <t>昭 和 元 年</t>
  </si>
  <si>
    <r>
      <t xml:space="preserve"> </t>
    </r>
    <r>
      <rPr>
        <sz val="12"/>
        <rFont val="ＭＳ 明朝"/>
        <family val="1"/>
      </rPr>
      <t xml:space="preserve">  51</t>
    </r>
  </si>
  <si>
    <r>
      <t xml:space="preserve"> </t>
    </r>
    <r>
      <rPr>
        <sz val="12"/>
        <rFont val="ＭＳ 明朝"/>
        <family val="1"/>
      </rPr>
      <t xml:space="preserve">  2</t>
    </r>
  </si>
  <si>
    <r>
      <t xml:space="preserve">  </t>
    </r>
    <r>
      <rPr>
        <sz val="12"/>
        <rFont val="ＭＳ 明朝"/>
        <family val="1"/>
      </rPr>
      <t xml:space="preserve"> 52</t>
    </r>
  </si>
  <si>
    <r>
      <t xml:space="preserve"> </t>
    </r>
    <r>
      <rPr>
        <sz val="12"/>
        <rFont val="ＭＳ 明朝"/>
        <family val="1"/>
      </rPr>
      <t xml:space="preserve">  53</t>
    </r>
  </si>
  <si>
    <r>
      <t xml:space="preserve">  </t>
    </r>
    <r>
      <rPr>
        <sz val="12"/>
        <rFont val="ＭＳ 明朝"/>
        <family val="1"/>
      </rPr>
      <t xml:space="preserve"> 54</t>
    </r>
  </si>
  <si>
    <r>
      <t xml:space="preserve">  </t>
    </r>
    <r>
      <rPr>
        <sz val="12"/>
        <rFont val="ＭＳ 明朝"/>
        <family val="1"/>
      </rPr>
      <t xml:space="preserve"> 　　5　※</t>
    </r>
  </si>
  <si>
    <r>
      <t xml:space="preserve">  </t>
    </r>
    <r>
      <rPr>
        <sz val="12"/>
        <rFont val="ＭＳ 明朝"/>
        <family val="1"/>
      </rPr>
      <t xml:space="preserve">    55 ※</t>
    </r>
  </si>
  <si>
    <r>
      <t xml:space="preserve"> </t>
    </r>
    <r>
      <rPr>
        <sz val="12"/>
        <rFont val="ＭＳ 明朝"/>
        <family val="1"/>
      </rPr>
      <t xml:space="preserve">  56</t>
    </r>
  </si>
  <si>
    <r>
      <t xml:space="preserve">  </t>
    </r>
    <r>
      <rPr>
        <sz val="12"/>
        <rFont val="ＭＳ 明朝"/>
        <family val="1"/>
      </rPr>
      <t xml:space="preserve"> 57</t>
    </r>
  </si>
  <si>
    <r>
      <t xml:space="preserve">  </t>
    </r>
    <r>
      <rPr>
        <sz val="12"/>
        <rFont val="ＭＳ 明朝"/>
        <family val="1"/>
      </rPr>
      <t xml:space="preserve"> 58</t>
    </r>
  </si>
  <si>
    <r>
      <t xml:space="preserve">  </t>
    </r>
    <r>
      <rPr>
        <sz val="12"/>
        <rFont val="ＭＳ 明朝"/>
        <family val="1"/>
      </rPr>
      <t xml:space="preserve"> 9</t>
    </r>
  </si>
  <si>
    <r>
      <t xml:space="preserve">  </t>
    </r>
    <r>
      <rPr>
        <sz val="12"/>
        <rFont val="ＭＳ 明朝"/>
        <family val="1"/>
      </rPr>
      <t xml:space="preserve"> 59</t>
    </r>
  </si>
  <si>
    <r>
      <t xml:space="preserve">  </t>
    </r>
    <r>
      <rPr>
        <sz val="12"/>
        <rFont val="ＭＳ 明朝"/>
        <family val="1"/>
      </rPr>
      <t xml:space="preserve"> 　　10　※</t>
    </r>
  </si>
  <si>
    <r>
      <t xml:space="preserve">    </t>
    </r>
    <r>
      <rPr>
        <sz val="12"/>
        <rFont val="ＭＳ 明朝"/>
        <family val="1"/>
      </rPr>
      <t xml:space="preserve">  60 ※</t>
    </r>
  </si>
  <si>
    <r>
      <t xml:space="preserve"> </t>
    </r>
    <r>
      <rPr>
        <sz val="12"/>
        <rFont val="ＭＳ 明朝"/>
        <family val="1"/>
      </rPr>
      <t xml:space="preserve">  11</t>
    </r>
  </si>
  <si>
    <r>
      <t xml:space="preserve">  </t>
    </r>
    <r>
      <rPr>
        <sz val="12"/>
        <rFont val="ＭＳ 明朝"/>
        <family val="1"/>
      </rPr>
      <t xml:space="preserve"> 61</t>
    </r>
  </si>
  <si>
    <r>
      <t xml:space="preserve"> </t>
    </r>
    <r>
      <rPr>
        <sz val="12"/>
        <rFont val="ＭＳ 明朝"/>
        <family val="1"/>
      </rPr>
      <t xml:space="preserve">  12</t>
    </r>
  </si>
  <si>
    <r>
      <t xml:space="preserve">  </t>
    </r>
    <r>
      <rPr>
        <sz val="12"/>
        <rFont val="ＭＳ 明朝"/>
        <family val="1"/>
      </rPr>
      <t xml:space="preserve"> 62</t>
    </r>
  </si>
  <si>
    <r>
      <t xml:space="preserve"> </t>
    </r>
    <r>
      <rPr>
        <sz val="12"/>
        <rFont val="ＭＳ 明朝"/>
        <family val="1"/>
      </rPr>
      <t xml:space="preserve">  13</t>
    </r>
  </si>
  <si>
    <r>
      <t xml:space="preserve">   </t>
    </r>
    <r>
      <rPr>
        <sz val="12"/>
        <rFont val="ＭＳ 明朝"/>
        <family val="1"/>
      </rPr>
      <t>63</t>
    </r>
  </si>
  <si>
    <r>
      <t xml:space="preserve"> </t>
    </r>
    <r>
      <rPr>
        <sz val="12"/>
        <rFont val="ＭＳ 明朝"/>
        <family val="1"/>
      </rPr>
      <t xml:space="preserve">  14</t>
    </r>
  </si>
  <si>
    <r>
      <t>平 成</t>
    </r>
    <r>
      <rPr>
        <sz val="12"/>
        <rFont val="ＭＳ 明朝"/>
        <family val="1"/>
      </rPr>
      <t xml:space="preserve"> 元 年</t>
    </r>
  </si>
  <si>
    <t xml:space="preserve">      15 ※</t>
  </si>
  <si>
    <t xml:space="preserve">   16</t>
  </si>
  <si>
    <r>
      <t xml:space="preserve"> </t>
    </r>
    <r>
      <rPr>
        <sz val="12"/>
        <rFont val="ＭＳ 明朝"/>
        <family val="1"/>
      </rPr>
      <t xml:space="preserve">  17</t>
    </r>
  </si>
  <si>
    <r>
      <t>　</t>
    </r>
    <r>
      <rPr>
        <sz val="12"/>
        <rFont val="ＭＳ 明朝"/>
        <family val="1"/>
      </rPr>
      <t xml:space="preserve"> 　2</t>
    </r>
  </si>
  <si>
    <r>
      <t xml:space="preserve"> </t>
    </r>
    <r>
      <rPr>
        <sz val="12"/>
        <rFont val="ＭＳ 明朝"/>
        <family val="1"/>
      </rPr>
      <t xml:space="preserve">  18</t>
    </r>
  </si>
  <si>
    <r>
      <t>　</t>
    </r>
    <r>
      <rPr>
        <sz val="12"/>
        <rFont val="ＭＳ 明朝"/>
        <family val="1"/>
      </rPr>
      <t xml:space="preserve"> 　3</t>
    </r>
  </si>
  <si>
    <r>
      <t xml:space="preserve"> </t>
    </r>
    <r>
      <rPr>
        <sz val="12"/>
        <rFont val="ＭＳ 明朝"/>
        <family val="1"/>
      </rPr>
      <t xml:space="preserve">  19</t>
    </r>
  </si>
  <si>
    <r>
      <t>　</t>
    </r>
    <r>
      <rPr>
        <sz val="12"/>
        <rFont val="ＭＳ 明朝"/>
        <family val="1"/>
      </rPr>
      <t xml:space="preserve"> 　4</t>
    </r>
  </si>
  <si>
    <r>
      <t xml:space="preserve"> </t>
    </r>
    <r>
      <rPr>
        <sz val="12"/>
        <rFont val="ＭＳ 明朝"/>
        <family val="1"/>
      </rPr>
      <t xml:space="preserve">  20</t>
    </r>
  </si>
  <si>
    <r>
      <t>　</t>
    </r>
    <r>
      <rPr>
        <sz val="12"/>
        <rFont val="ＭＳ 明朝"/>
        <family val="1"/>
      </rPr>
      <t xml:space="preserve"> 　5</t>
    </r>
  </si>
  <si>
    <r>
      <t xml:space="preserve"> </t>
    </r>
    <r>
      <rPr>
        <sz val="12"/>
        <rFont val="ＭＳ 明朝"/>
        <family val="1"/>
      </rPr>
      <t xml:space="preserve">  21</t>
    </r>
  </si>
  <si>
    <r>
      <t>　</t>
    </r>
    <r>
      <rPr>
        <sz val="12"/>
        <rFont val="ＭＳ 明朝"/>
        <family val="1"/>
      </rPr>
      <t xml:space="preserve"> 　6</t>
    </r>
  </si>
  <si>
    <r>
      <t xml:space="preserve">  </t>
    </r>
    <r>
      <rPr>
        <sz val="12"/>
        <rFont val="ＭＳ 明朝"/>
        <family val="1"/>
      </rPr>
      <t xml:space="preserve">    22 ※</t>
    </r>
  </si>
  <si>
    <r>
      <t>　</t>
    </r>
    <r>
      <rPr>
        <sz val="12"/>
        <rFont val="ＭＳ 明朝"/>
        <family val="1"/>
      </rPr>
      <t xml:space="preserve"> 　7</t>
    </r>
  </si>
  <si>
    <r>
      <t xml:space="preserve"> </t>
    </r>
    <r>
      <rPr>
        <sz val="12"/>
        <rFont val="ＭＳ 明朝"/>
        <family val="1"/>
      </rPr>
      <t xml:space="preserve">  23</t>
    </r>
  </si>
  <si>
    <r>
      <t>　</t>
    </r>
    <r>
      <rPr>
        <sz val="12"/>
        <rFont val="ＭＳ 明朝"/>
        <family val="1"/>
      </rPr>
      <t xml:space="preserve"> 　8</t>
    </r>
  </si>
  <si>
    <r>
      <t xml:space="preserve"> </t>
    </r>
    <r>
      <rPr>
        <sz val="12"/>
        <rFont val="ＭＳ 明朝"/>
        <family val="1"/>
      </rPr>
      <t xml:space="preserve">  24</t>
    </r>
  </si>
  <si>
    <r>
      <t xml:space="preserve"> </t>
    </r>
    <r>
      <rPr>
        <sz val="12"/>
        <rFont val="ＭＳ 明朝"/>
        <family val="1"/>
      </rPr>
      <t xml:space="preserve">     25 ※</t>
    </r>
  </si>
  <si>
    <r>
      <t>　</t>
    </r>
    <r>
      <rPr>
        <sz val="12"/>
        <rFont val="ＭＳ 明朝"/>
        <family val="1"/>
      </rPr>
      <t xml:space="preserve"> 　9</t>
    </r>
  </si>
  <si>
    <r>
      <t>　</t>
    </r>
    <r>
      <rPr>
        <sz val="12"/>
        <rFont val="ＭＳ 明朝"/>
        <family val="1"/>
      </rPr>
      <t xml:space="preserve"> 　10</t>
    </r>
  </si>
  <si>
    <r>
      <t xml:space="preserve"> </t>
    </r>
    <r>
      <rPr>
        <sz val="12"/>
        <rFont val="ＭＳ 明朝"/>
        <family val="1"/>
      </rPr>
      <t xml:space="preserve">  26</t>
    </r>
  </si>
  <si>
    <r>
      <t>　</t>
    </r>
    <r>
      <rPr>
        <sz val="12"/>
        <rFont val="ＭＳ 明朝"/>
        <family val="1"/>
      </rPr>
      <t xml:space="preserve"> 　11</t>
    </r>
  </si>
  <si>
    <r>
      <t xml:space="preserve"> </t>
    </r>
    <r>
      <rPr>
        <sz val="12"/>
        <rFont val="ＭＳ 明朝"/>
        <family val="1"/>
      </rPr>
      <t xml:space="preserve">  27</t>
    </r>
  </si>
  <si>
    <r>
      <t>　</t>
    </r>
    <r>
      <rPr>
        <sz val="12"/>
        <rFont val="ＭＳ 明朝"/>
        <family val="1"/>
      </rPr>
      <t xml:space="preserve"> 　12</t>
    </r>
  </si>
  <si>
    <r>
      <t xml:space="preserve"> </t>
    </r>
    <r>
      <rPr>
        <sz val="12"/>
        <rFont val="ＭＳ 明朝"/>
        <family val="1"/>
      </rPr>
      <t xml:space="preserve">  28</t>
    </r>
  </si>
  <si>
    <r>
      <t xml:space="preserve"> </t>
    </r>
    <r>
      <rPr>
        <sz val="12"/>
        <rFont val="ＭＳ 明朝"/>
        <family val="1"/>
      </rPr>
      <t xml:space="preserve">  29</t>
    </r>
  </si>
  <si>
    <t xml:space="preserve">      30 ※</t>
  </si>
  <si>
    <r>
      <t>　</t>
    </r>
    <r>
      <rPr>
        <sz val="12"/>
        <rFont val="ＭＳ 明朝"/>
        <family val="1"/>
      </rPr>
      <t xml:space="preserve"> 　2</t>
    </r>
  </si>
  <si>
    <t>女 100人 に　　　対 す る 男</t>
  </si>
  <si>
    <t>　 　※のある年（国勢調査の施行年）は、10月1日現在である。</t>
  </si>
  <si>
    <t>一世帯当
たり人員</t>
  </si>
  <si>
    <t>性比</t>
  </si>
  <si>
    <t>（1k㎡当たり）</t>
  </si>
  <si>
    <t>（女100に
対する男）</t>
  </si>
  <si>
    <t>1年間の世帯</t>
  </si>
  <si>
    <t>1年間の人口</t>
  </si>
  <si>
    <t>増 加 数</t>
  </si>
  <si>
    <t>増 加 率</t>
  </si>
  <si>
    <t>世 帯 数</t>
  </si>
  <si>
    <t>総    数</t>
  </si>
  <si>
    <t>11　　市　町　村　別　推　計　人　口 ・ 世　帯　数（平成 2. 10. 1 現在）</t>
  </si>
  <si>
    <t>総数</t>
  </si>
  <si>
    <t>市部</t>
  </si>
  <si>
    <t>郡部</t>
  </si>
  <si>
    <t>加賀</t>
  </si>
  <si>
    <t>能登</t>
  </si>
  <si>
    <t>2・10・1　人       口</t>
  </si>
  <si>
    <t xml:space="preserve"> う ち</t>
  </si>
  <si>
    <t>出生率
（人口千対）</t>
  </si>
  <si>
    <t>死亡率
（人口千対）</t>
  </si>
  <si>
    <t>乳児死亡率
（出生千対）</t>
  </si>
  <si>
    <t>死　産　率
（出産千対）</t>
  </si>
  <si>
    <t>自然増加率
（人口千対）</t>
  </si>
  <si>
    <t>社会増加率
（人口千対）</t>
  </si>
  <si>
    <t>（出生率等は人口千人対である）</t>
  </si>
  <si>
    <t>婚　姻　率
（人口千対）</t>
  </si>
  <si>
    <t>婚　姻　率
（人口千対）</t>
  </si>
  <si>
    <t>注2　調査時点が異なるため、自然増加と社会増加を加算しても翌年の総人口と一致しない。</t>
  </si>
  <si>
    <t>注1　※年は国勢調査人口である。※印は国勢調査及び、その他は各年10月1日の総務庁統計局推計人口から外国人人口（石川県国際交流課調）を差し引いたものである。</t>
  </si>
  <si>
    <t>※</t>
  </si>
  <si>
    <r>
      <t>(</t>
    </r>
    <r>
      <rPr>
        <sz val="12"/>
        <rFont val="ＭＳ 明朝"/>
        <family val="1"/>
      </rPr>
      <t>2)　　　　</t>
    </r>
    <r>
      <rPr>
        <sz val="12"/>
        <rFont val="ＭＳ 明朝"/>
        <family val="1"/>
      </rPr>
      <t>市　　町　　村　　別　　人　　口　　動　　態　（平成2年）</t>
    </r>
  </si>
  <si>
    <r>
      <t>（3）　月　　別　　人　　口　　自　　然　　動　　態　（平成</t>
    </r>
    <r>
      <rPr>
        <sz val="12"/>
        <rFont val="ＭＳ 明朝"/>
        <family val="1"/>
      </rPr>
      <t>2年）</t>
    </r>
  </si>
  <si>
    <t>　　　　　1　　　月</t>
  </si>
  <si>
    <t>地域</t>
  </si>
  <si>
    <t>人口密度（1k㎡当たり）</t>
  </si>
  <si>
    <t>石川県</t>
  </si>
  <si>
    <t>（4）　年　　　齢　　　階　　　級　　　別　　　死　　　亡　　　数</t>
  </si>
  <si>
    <t xml:space="preserve">     明治15年～昭和35年は各年末現在、昭和19年は2月22日現在人口（人口調査）、昭和20年は11月1日現在人口（人口調査）、昭和21年は4月26日現在人口（人口調査）、昭和36年以降は10月1日現在の推計人口である。</t>
  </si>
  <si>
    <t>人口密度</t>
  </si>
  <si>
    <t>注　 明治30、35、40年は不明のため、明治31、36、41年を掲載してある。</t>
  </si>
  <si>
    <t>10　　人　口　及　び　世　帯　数　の　推　移　（明治15年～平成2年）</t>
  </si>
  <si>
    <t>-</t>
  </si>
  <si>
    <t>…</t>
  </si>
  <si>
    <t>…</t>
  </si>
  <si>
    <t>３　　人　　　　　　　　　　口</t>
  </si>
  <si>
    <t>12　　人　　　　　口　　　　　動　　　　　態</t>
  </si>
  <si>
    <t>-</t>
  </si>
  <si>
    <t>-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</si>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</sst>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.00;[Red]0.00"/>
    <numFmt numFmtId="206" formatCode="#,##0.00_);[Red]\(#,##0.00\)"/>
    <numFmt numFmtId="207" formatCode="#,##0.000;[Red]\-#,##0.000"/>
    <numFmt numFmtId="208" formatCode="#,##0.0000;[Red]\-#,##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;&quot;△ &quot;0"/>
    <numFmt numFmtId="213" formatCode="#,##0.0;&quot;△ &quot;#,##0.0"/>
    <numFmt numFmtId="214" formatCode="#,##0.000_ ;[Red]\-#,##0.000\ "/>
    <numFmt numFmtId="215" formatCode="#,##0.0_ "/>
    <numFmt numFmtId="216" formatCode="#,##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5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 applyFill="0" applyBorder="0" applyProtection="0">
      <alignment horizontal="right" vertical="top"/>
    </xf>
    <xf numFmtId="0" fontId="6" fillId="0" borderId="0" applyFill="0" applyBorder="0" applyProtection="0">
      <alignment horizontal="left" vertical="top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6" fontId="7" fillId="0" borderId="0" xfId="6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6" fontId="4" fillId="0" borderId="0" xfId="60" applyFont="1" applyBorder="1" applyAlignment="1">
      <alignment horizontal="right" vertical="center"/>
    </xf>
    <xf numFmtId="0" fontId="6" fillId="0" borderId="0" xfId="0" applyFont="1" applyFill="1" applyAlignment="1" quotePrefix="1">
      <alignment vertical="top"/>
    </xf>
    <xf numFmtId="0" fontId="6" fillId="0" borderId="0" xfId="0" applyFont="1" applyFill="1" applyAlignment="1">
      <alignment horizontal="right" vertical="top"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 horizontal="right" vertical="center"/>
    </xf>
    <xf numFmtId="196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38" fontId="0" fillId="0" borderId="0" xfId="51" applyFont="1" applyFill="1" applyBorder="1" applyAlignment="1" quotePrefix="1">
      <alignment horizontal="right" vertical="center"/>
    </xf>
    <xf numFmtId="0" fontId="1" fillId="0" borderId="0" xfId="0" applyFont="1" applyFill="1" applyAlignment="1" applyProtection="1">
      <alignment horizontal="left" vertical="center"/>
      <protection/>
    </xf>
    <xf numFmtId="200" fontId="6" fillId="0" borderId="0" xfId="51" applyNumberFormat="1" applyFont="1" applyFill="1" applyAlignment="1" quotePrefix="1">
      <alignment horizontal="center" vertical="top"/>
    </xf>
    <xf numFmtId="200" fontId="0" fillId="0" borderId="0" xfId="51" applyNumberFormat="1" applyFont="1" applyFill="1" applyAlignment="1">
      <alignment horizontal="center" vertical="center"/>
    </xf>
    <xf numFmtId="200" fontId="0" fillId="0" borderId="0" xfId="51" applyNumberFormat="1" applyFont="1" applyFill="1" applyAlignment="1">
      <alignment vertical="center"/>
    </xf>
    <xf numFmtId="195" fontId="11" fillId="0" borderId="0" xfId="0" applyNumberFormat="1" applyFont="1" applyFill="1" applyAlignment="1" applyProtection="1">
      <alignment horizontal="right" vertical="center"/>
      <protection/>
    </xf>
    <xf numFmtId="0" fontId="0" fillId="0" borderId="0" xfId="63" applyFont="1">
      <alignment/>
      <protection/>
    </xf>
    <xf numFmtId="0" fontId="0" fillId="0" borderId="11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Continuous" vertical="center"/>
      <protection/>
    </xf>
    <xf numFmtId="0" fontId="0" fillId="0" borderId="0" xfId="63" applyFont="1" applyFill="1" applyBorder="1" applyAlignment="1">
      <alignment horizontal="centerContinuous" vertical="center"/>
      <protection/>
    </xf>
    <xf numFmtId="0" fontId="0" fillId="0" borderId="11" xfId="63" applyFont="1" applyFill="1" applyBorder="1" applyAlignment="1">
      <alignment vertical="center"/>
      <protection/>
    </xf>
    <xf numFmtId="0" fontId="1" fillId="0" borderId="0" xfId="63" applyFont="1">
      <alignment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/>
      <protection/>
    </xf>
    <xf numFmtId="0" fontId="1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 quotePrefix="1">
      <alignment horizontal="right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left" vertical="center"/>
      <protection/>
    </xf>
    <xf numFmtId="193" fontId="15" fillId="0" borderId="0" xfId="63" applyNumberFormat="1" applyFont="1" applyFill="1" applyBorder="1" applyAlignment="1" applyProtection="1" quotePrefix="1">
      <alignment horizontal="right" vertical="center"/>
      <protection/>
    </xf>
    <xf numFmtId="193" fontId="1" fillId="0" borderId="0" xfId="63" applyNumberFormat="1" applyFont="1" applyFill="1" applyBorder="1" applyAlignment="1">
      <alignment horizontal="center" vertical="center"/>
      <protection/>
    </xf>
    <xf numFmtId="37" fontId="10" fillId="0" borderId="0" xfId="63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Border="1" applyAlignment="1" applyProtection="1" quotePrefix="1">
      <alignment horizontal="left" vertical="center"/>
      <protection/>
    </xf>
    <xf numFmtId="176" fontId="10" fillId="0" borderId="0" xfId="63" applyNumberFormat="1" applyFont="1" applyFill="1" applyBorder="1" applyAlignment="1" applyProtection="1" quotePrefix="1">
      <alignment horizontal="right" vertical="center"/>
      <protection/>
    </xf>
    <xf numFmtId="0" fontId="0" fillId="0" borderId="12" xfId="63" applyFont="1" applyFill="1" applyBorder="1" applyAlignment="1">
      <alignment horizontal="distributed" vertical="center" wrapText="1"/>
      <protection/>
    </xf>
    <xf numFmtId="0" fontId="0" fillId="0" borderId="12" xfId="63" applyFont="1" applyFill="1" applyBorder="1" applyAlignment="1">
      <alignment horizontal="distributed" vertical="center"/>
      <protection/>
    </xf>
    <xf numFmtId="0" fontId="0" fillId="0" borderId="13" xfId="63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200" fontId="0" fillId="0" borderId="0" xfId="51" applyNumberFormat="1" applyFont="1" applyFill="1" applyAlignment="1">
      <alignment horizontal="center" vertical="top"/>
    </xf>
    <xf numFmtId="200" fontId="0" fillId="0" borderId="0" xfId="51" applyNumberFormat="1" applyFont="1" applyFill="1" applyAlignment="1">
      <alignment horizontal="center" vertical="center"/>
    </xf>
    <xf numFmtId="200" fontId="0" fillId="0" borderId="0" xfId="51" applyNumberFormat="1" applyFont="1" applyFill="1" applyBorder="1" applyAlignment="1" applyProtection="1">
      <alignment horizontal="center" vertical="center"/>
      <protection/>
    </xf>
    <xf numFmtId="200" fontId="0" fillId="0" borderId="14" xfId="51" applyNumberFormat="1" applyFont="1" applyFill="1" applyBorder="1" applyAlignment="1" applyProtection="1">
      <alignment horizontal="distributed" vertical="center"/>
      <protection/>
    </xf>
    <xf numFmtId="194" fontId="0" fillId="0" borderId="0" xfId="51" applyNumberFormat="1" applyFont="1" applyFill="1" applyBorder="1" applyAlignment="1">
      <alignment vertical="center"/>
    </xf>
    <xf numFmtId="194" fontId="0" fillId="0" borderId="15" xfId="51" applyNumberFormat="1" applyFont="1" applyFill="1" applyBorder="1" applyAlignment="1">
      <alignment vertical="center"/>
    </xf>
    <xf numFmtId="194" fontId="0" fillId="0" borderId="0" xfId="51" applyNumberFormat="1" applyFont="1" applyFill="1" applyBorder="1" applyAlignment="1" applyProtection="1">
      <alignment vertical="center"/>
      <protection/>
    </xf>
    <xf numFmtId="194" fontId="0" fillId="0" borderId="0" xfId="51" applyNumberFormat="1" applyFont="1" applyFill="1" applyAlignment="1">
      <alignment vertical="center"/>
    </xf>
    <xf numFmtId="194" fontId="0" fillId="0" borderId="0" xfId="51" applyNumberFormat="1" applyFont="1" applyAlignment="1">
      <alignment vertical="center"/>
    </xf>
    <xf numFmtId="194" fontId="0" fillId="0" borderId="0" xfId="51" applyNumberFormat="1" applyFont="1" applyFill="1" applyBorder="1" applyAlignment="1" applyProtection="1">
      <alignment horizontal="center" vertical="center"/>
      <protection/>
    </xf>
    <xf numFmtId="194" fontId="0" fillId="0" borderId="15" xfId="51" applyNumberFormat="1" applyFont="1" applyFill="1" applyBorder="1" applyAlignment="1" applyProtection="1">
      <alignment horizontal="center" vertical="center"/>
      <protection/>
    </xf>
    <xf numFmtId="0" fontId="0" fillId="0" borderId="0" xfId="63" applyFont="1">
      <alignment/>
      <protection/>
    </xf>
    <xf numFmtId="0" fontId="0" fillId="0" borderId="11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Continuous" vertical="center"/>
      <protection/>
    </xf>
    <xf numFmtId="0" fontId="0" fillId="0" borderId="0" xfId="63" applyFont="1" applyFill="1" applyBorder="1" applyAlignment="1">
      <alignment horizontal="centerContinuous" vertical="center"/>
      <protection/>
    </xf>
    <xf numFmtId="0" fontId="0" fillId="0" borderId="11" xfId="63" applyFont="1" applyFill="1" applyBorder="1" applyAlignment="1" quotePrefix="1">
      <alignment horizontal="right"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38" fontId="0" fillId="0" borderId="11" xfId="63" applyNumberFormat="1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horizontal="distributed" vertical="center"/>
      <protection/>
    </xf>
    <xf numFmtId="37" fontId="0" fillId="0" borderId="11" xfId="63" applyNumberFormat="1" applyFont="1" applyFill="1" applyBorder="1" applyAlignment="1" applyProtection="1">
      <alignment horizontal="distributed" vertical="center"/>
      <protection/>
    </xf>
    <xf numFmtId="38" fontId="0" fillId="0" borderId="0" xfId="51" applyFont="1" applyFill="1" applyBorder="1" applyAlignment="1">
      <alignment horizontal="center" vertical="center"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38" fontId="0" fillId="0" borderId="18" xfId="51" applyFont="1" applyFill="1" applyBorder="1" applyAlignment="1">
      <alignment horizontal="center" vertical="center"/>
    </xf>
    <xf numFmtId="38" fontId="0" fillId="0" borderId="16" xfId="51" applyFont="1" applyFill="1" applyBorder="1" applyAlignment="1">
      <alignment horizontal="center" vertical="center"/>
    </xf>
    <xf numFmtId="38" fontId="0" fillId="0" borderId="19" xfId="51" applyFont="1" applyFill="1" applyBorder="1" applyAlignment="1">
      <alignment horizontal="center" vertical="center"/>
    </xf>
    <xf numFmtId="38" fontId="0" fillId="0" borderId="20" xfId="51" applyFont="1" applyFill="1" applyBorder="1" applyAlignment="1">
      <alignment vertical="center"/>
    </xf>
    <xf numFmtId="38" fontId="0" fillId="0" borderId="20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193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21" xfId="63" applyFont="1" applyFill="1" applyBorder="1" applyAlignment="1">
      <alignment horizontal="distributed" vertical="center" wrapText="1"/>
      <protection/>
    </xf>
    <xf numFmtId="0" fontId="0" fillId="0" borderId="22" xfId="63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distributed" vertical="center" wrapText="1"/>
      <protection/>
    </xf>
    <xf numFmtId="0" fontId="0" fillId="0" borderId="0" xfId="63" applyFont="1" applyFill="1" applyBorder="1" applyAlignment="1">
      <alignment horizontal="distributed" vertical="center"/>
      <protection/>
    </xf>
    <xf numFmtId="38" fontId="0" fillId="0" borderId="0" xfId="51" applyFont="1" applyFill="1" applyBorder="1" applyAlignment="1">
      <alignment horizontal="right" vertical="center" wrapText="1"/>
    </xf>
    <xf numFmtId="193" fontId="0" fillId="0" borderId="0" xfId="63" applyNumberFormat="1" applyFont="1" applyFill="1" applyBorder="1" applyAlignment="1" applyProtection="1" quotePrefix="1">
      <alignment horizontal="right" vertical="center"/>
      <protection/>
    </xf>
    <xf numFmtId="193" fontId="0" fillId="0" borderId="0" xfId="63" applyNumberFormat="1" applyFont="1" applyFill="1" applyBorder="1" applyAlignment="1">
      <alignment horizontal="right" vertical="center"/>
      <protection/>
    </xf>
    <xf numFmtId="38" fontId="0" fillId="0" borderId="23" xfId="51" applyFont="1" applyBorder="1" applyAlignment="1">
      <alignment vertical="center" shrinkToFit="1"/>
    </xf>
    <xf numFmtId="38" fontId="0" fillId="0" borderId="23" xfId="51" applyFont="1" applyBorder="1" applyAlignment="1">
      <alignment horizontal="right" vertical="center" wrapText="1"/>
    </xf>
    <xf numFmtId="38" fontId="0" fillId="0" borderId="23" xfId="51" applyFont="1" applyFill="1" applyBorder="1" applyAlignment="1">
      <alignment horizontal="right" vertical="center" wrapText="1"/>
    </xf>
    <xf numFmtId="37" fontId="0" fillId="0" borderId="0" xfId="63" applyNumberFormat="1" applyFont="1" applyFill="1" applyBorder="1" applyAlignment="1" applyProtection="1">
      <alignment horizontal="left" vertical="center"/>
      <protection/>
    </xf>
    <xf numFmtId="37" fontId="0" fillId="0" borderId="0" xfId="63" applyNumberFormat="1" applyFont="1" applyFill="1" applyBorder="1" applyAlignment="1" applyProtection="1" quotePrefix="1">
      <alignment horizontal="righ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horizontal="right" vertical="center"/>
      <protection/>
    </xf>
    <xf numFmtId="205" fontId="0" fillId="0" borderId="0" xfId="63" applyNumberFormat="1" applyFont="1" applyFill="1" applyBorder="1" applyAlignment="1" applyProtection="1">
      <alignment horizontal="left" vertical="center"/>
      <protection/>
    </xf>
    <xf numFmtId="193" fontId="0" fillId="0" borderId="0" xfId="63" applyNumberFormat="1" applyFont="1" applyFill="1" applyBorder="1" applyAlignment="1" applyProtection="1" quotePrefix="1">
      <alignment horizontal="right" vertical="center"/>
      <protection/>
    </xf>
    <xf numFmtId="37" fontId="0" fillId="0" borderId="0" xfId="63" applyNumberFormat="1" applyFont="1" applyFill="1" applyBorder="1" applyAlignment="1" applyProtection="1">
      <alignment horizontal="right" vertical="center"/>
      <protection/>
    </xf>
    <xf numFmtId="205" fontId="0" fillId="0" borderId="0" xfId="63" applyNumberFormat="1" applyFont="1" applyFill="1" applyBorder="1" applyAlignment="1" applyProtection="1">
      <alignment vertical="center"/>
      <protection/>
    </xf>
    <xf numFmtId="193" fontId="0" fillId="0" borderId="0" xfId="63" applyNumberFormat="1" applyFont="1" applyFill="1" applyBorder="1" applyAlignment="1">
      <alignment horizontal="right" vertical="center"/>
      <protection/>
    </xf>
    <xf numFmtId="194" fontId="0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14" fillId="0" borderId="0" xfId="63" applyFont="1" applyBorder="1">
      <alignment/>
      <protection/>
    </xf>
    <xf numFmtId="0" fontId="0" fillId="0" borderId="0" xfId="63" applyFont="1" applyBorder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vertical="center"/>
      <protection/>
    </xf>
    <xf numFmtId="201" fontId="0" fillId="0" borderId="0" xfId="63" applyNumberFormat="1" applyFont="1" applyBorder="1" applyAlignment="1">
      <alignment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201" fontId="0" fillId="0" borderId="0" xfId="51" applyNumberFormat="1" applyFont="1" applyFill="1" applyBorder="1" applyAlignment="1" applyProtection="1">
      <alignment horizontal="center" vertical="center"/>
      <protection/>
    </xf>
    <xf numFmtId="215" fontId="0" fillId="0" borderId="0" xfId="51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3" xfId="51" applyFont="1" applyBorder="1" applyAlignment="1">
      <alignment vertical="center" shrinkToFit="1"/>
    </xf>
    <xf numFmtId="195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38" fontId="0" fillId="0" borderId="27" xfId="51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 wrapText="1"/>
    </xf>
    <xf numFmtId="38" fontId="0" fillId="0" borderId="0" xfId="5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195" fontId="0" fillId="0" borderId="0" xfId="0" applyNumberFormat="1" applyFont="1" applyBorder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95" fontId="0" fillId="0" borderId="0" xfId="51" applyNumberFormat="1" applyFont="1" applyBorder="1" applyAlignment="1">
      <alignment vertical="center"/>
    </xf>
    <xf numFmtId="195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195" fontId="0" fillId="0" borderId="0" xfId="51" applyNumberFormat="1" applyFont="1" applyFill="1" applyBorder="1" applyAlignment="1">
      <alignment vertical="center"/>
    </xf>
    <xf numFmtId="195" fontId="0" fillId="0" borderId="0" xfId="0" applyNumberFormat="1" applyFont="1" applyAlignment="1" applyProtection="1">
      <alignment vertical="center"/>
      <protection/>
    </xf>
    <xf numFmtId="194" fontId="0" fillId="0" borderId="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55" fontId="0" fillId="0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 quotePrefix="1">
      <alignment horizontal="center" vertical="center"/>
    </xf>
    <xf numFmtId="195" fontId="0" fillId="0" borderId="29" xfId="51" applyNumberFormat="1" applyFont="1" applyBorder="1" applyAlignment="1">
      <alignment vertical="center"/>
    </xf>
    <xf numFmtId="195" fontId="0" fillId="0" borderId="30" xfId="0" applyNumberFormat="1" applyFont="1" applyBorder="1" applyAlignment="1" applyProtection="1">
      <alignment vertical="center"/>
      <protection/>
    </xf>
    <xf numFmtId="195" fontId="0" fillId="0" borderId="30" xfId="0" applyNumberFormat="1" applyFont="1" applyBorder="1" applyAlignment="1">
      <alignment vertical="center"/>
    </xf>
    <xf numFmtId="195" fontId="0" fillId="0" borderId="30" xfId="60" applyNumberFormat="1" applyFont="1" applyBorder="1" applyAlignment="1" applyProtection="1">
      <alignment vertical="center"/>
      <protection/>
    </xf>
    <xf numFmtId="196" fontId="0" fillId="0" borderId="30" xfId="60" applyNumberFormat="1" applyFont="1" applyBorder="1" applyAlignment="1">
      <alignment vertical="center"/>
    </xf>
    <xf numFmtId="195" fontId="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 quotePrefix="1">
      <alignment horizontal="center" vertical="center"/>
    </xf>
    <xf numFmtId="195" fontId="0" fillId="0" borderId="23" xfId="51" applyNumberFormat="1" applyFont="1" applyFill="1" applyBorder="1" applyAlignment="1">
      <alignment vertical="center"/>
    </xf>
    <xf numFmtId="195" fontId="0" fillId="0" borderId="23" xfId="0" applyNumberFormat="1" applyFont="1" applyFill="1" applyBorder="1" applyAlignment="1" applyProtection="1">
      <alignment vertical="center"/>
      <protection/>
    </xf>
    <xf numFmtId="195" fontId="0" fillId="0" borderId="23" xfId="60" applyNumberFormat="1" applyFont="1" applyFill="1" applyBorder="1" applyAlignment="1" applyProtection="1">
      <alignment vertical="center"/>
      <protection/>
    </xf>
    <xf numFmtId="196" fontId="0" fillId="0" borderId="23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95" fontId="18" fillId="0" borderId="0" xfId="0" applyNumberFormat="1" applyFont="1" applyFill="1" applyBorder="1" applyAlignment="1">
      <alignment horizontal="center" vertical="center"/>
    </xf>
    <xf numFmtId="195" fontId="18" fillId="0" borderId="0" xfId="0" applyNumberFormat="1" applyFont="1" applyFill="1" applyBorder="1" applyAlignment="1">
      <alignment horizontal="right" vertical="center"/>
    </xf>
    <xf numFmtId="19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195" fontId="6" fillId="0" borderId="0" xfId="51" applyNumberFormat="1" applyFont="1" applyFill="1" applyBorder="1" applyAlignment="1">
      <alignment vertical="center"/>
    </xf>
    <xf numFmtId="195" fontId="6" fillId="0" borderId="0" xfId="0" applyNumberFormat="1" applyFont="1" applyFill="1" applyAlignment="1" applyProtection="1">
      <alignment vertical="center"/>
      <protection/>
    </xf>
    <xf numFmtId="195" fontId="6" fillId="0" borderId="0" xfId="60" applyNumberFormat="1" applyFont="1" applyFill="1" applyAlignment="1" applyProtection="1">
      <alignment vertical="center"/>
      <protection/>
    </xf>
    <xf numFmtId="196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189" fontId="6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95" fontId="11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95" fontId="0" fillId="0" borderId="0" xfId="51" applyNumberFormat="1" applyFont="1" applyFill="1" applyBorder="1" applyAlignment="1" applyProtection="1">
      <alignment horizontal="right" vertical="center"/>
      <protection/>
    </xf>
    <xf numFmtId="196" fontId="0" fillId="0" borderId="0" xfId="51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20" xfId="5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5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4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distributed" vertical="center" wrapText="1" indent="1"/>
      <protection/>
    </xf>
    <xf numFmtId="0" fontId="0" fillId="0" borderId="25" xfId="0" applyFont="1" applyFill="1" applyBorder="1" applyAlignment="1" applyProtection="1">
      <alignment horizontal="distributed" vertical="center" wrapText="1" indent="1"/>
      <protection/>
    </xf>
    <xf numFmtId="0" fontId="19" fillId="0" borderId="34" xfId="0" applyFont="1" applyFill="1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distributed" vertical="center" wrapText="1"/>
      <protection/>
    </xf>
    <xf numFmtId="0" fontId="19" fillId="0" borderId="29" xfId="0" applyFont="1" applyFill="1" applyBorder="1" applyAlignment="1">
      <alignment horizontal="center" vertical="center" wrapText="1"/>
    </xf>
    <xf numFmtId="200" fontId="0" fillId="0" borderId="24" xfId="51" applyNumberFormat="1" applyFont="1" applyFill="1" applyBorder="1" applyAlignment="1" applyProtection="1">
      <alignment horizontal="left" vertical="center"/>
      <protection/>
    </xf>
    <xf numFmtId="200" fontId="6" fillId="0" borderId="0" xfId="51" applyNumberFormat="1" applyFont="1" applyFill="1" applyAlignment="1">
      <alignment horizontal="right" vertical="top"/>
    </xf>
    <xf numFmtId="194" fontId="8" fillId="0" borderId="21" xfId="51" applyNumberFormat="1" applyFont="1" applyFill="1" applyBorder="1" applyAlignment="1">
      <alignment vertical="center"/>
    </xf>
    <xf numFmtId="194" fontId="11" fillId="0" borderId="23" xfId="51" applyNumberFormat="1" applyFont="1" applyFill="1" applyBorder="1" applyAlignment="1" applyProtection="1">
      <alignment vertical="center"/>
      <protection/>
    </xf>
    <xf numFmtId="194" fontId="11" fillId="0" borderId="23" xfId="51" applyNumberFormat="1" applyFont="1" applyFill="1" applyBorder="1" applyAlignment="1">
      <alignment vertical="center"/>
    </xf>
    <xf numFmtId="195" fontId="11" fillId="0" borderId="23" xfId="51" applyNumberFormat="1" applyFont="1" applyFill="1" applyBorder="1" applyAlignment="1" applyProtection="1">
      <alignment horizontal="right" vertical="center"/>
      <protection/>
    </xf>
    <xf numFmtId="194" fontId="11" fillId="0" borderId="0" xfId="51" applyNumberFormat="1" applyFont="1" applyFill="1" applyAlignment="1">
      <alignment vertical="center"/>
    </xf>
    <xf numFmtId="200" fontId="0" fillId="0" borderId="0" xfId="51" applyNumberFormat="1" applyFont="1" applyFill="1" applyAlignment="1">
      <alignment vertical="center"/>
    </xf>
    <xf numFmtId="200" fontId="0" fillId="0" borderId="32" xfId="51" applyNumberFormat="1" applyFont="1" applyFill="1" applyBorder="1" applyAlignment="1" applyProtection="1">
      <alignment horizontal="distributed" vertical="center" wrapText="1"/>
      <protection/>
    </xf>
    <xf numFmtId="0" fontId="0" fillId="0" borderId="15" xfId="63" applyFont="1" applyFill="1" applyBorder="1" applyAlignment="1">
      <alignment horizontal="distributed" vertical="center"/>
      <protection/>
    </xf>
    <xf numFmtId="38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00" fontId="0" fillId="0" borderId="32" xfId="51" applyNumberFormat="1" applyFont="1" applyFill="1" applyBorder="1" applyAlignment="1" applyProtection="1">
      <alignment horizontal="distributed" vertical="center"/>
      <protection/>
    </xf>
    <xf numFmtId="200" fontId="0" fillId="0" borderId="14" xfId="51" applyNumberFormat="1" applyFont="1" applyFill="1" applyBorder="1" applyAlignment="1" applyProtection="1">
      <alignment horizontal="distributed" vertical="center"/>
      <protection/>
    </xf>
    <xf numFmtId="200" fontId="0" fillId="0" borderId="36" xfId="51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13" fontId="0" fillId="0" borderId="0" xfId="51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/>
    </xf>
    <xf numFmtId="191" fontId="0" fillId="0" borderId="0" xfId="51" applyNumberFormat="1" applyFont="1" applyFill="1" applyBorder="1" applyAlignment="1" applyProtection="1">
      <alignment horizontal="right" vertical="center"/>
      <protection/>
    </xf>
    <xf numFmtId="192" fontId="0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2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13" fontId="11" fillId="0" borderId="0" xfId="51" applyNumberFormat="1" applyFont="1" applyFill="1" applyBorder="1" applyAlignment="1" applyProtection="1">
      <alignment horizontal="right" vertical="center"/>
      <protection/>
    </xf>
    <xf numFmtId="200" fontId="0" fillId="0" borderId="24" xfId="51" applyNumberFormat="1" applyFont="1" applyFill="1" applyBorder="1" applyAlignment="1" applyProtection="1">
      <alignment vertical="center"/>
      <protection/>
    </xf>
    <xf numFmtId="0" fontId="11" fillId="0" borderId="0" xfId="63" applyFont="1" applyBorder="1">
      <alignment/>
      <protection/>
    </xf>
    <xf numFmtId="0" fontId="11" fillId="0" borderId="0" xfId="63" applyFont="1">
      <alignment/>
      <protection/>
    </xf>
    <xf numFmtId="0" fontId="11" fillId="0" borderId="31" xfId="63" applyFont="1" applyFill="1" applyBorder="1" applyAlignment="1">
      <alignment horizontal="center" vertical="center"/>
      <protection/>
    </xf>
    <xf numFmtId="38" fontId="11" fillId="0" borderId="23" xfId="51" applyFont="1" applyFill="1" applyBorder="1" applyAlignment="1">
      <alignment vertical="center"/>
    </xf>
    <xf numFmtId="38" fontId="11" fillId="0" borderId="23" xfId="51" applyFont="1" applyFill="1" applyBorder="1" applyAlignment="1">
      <alignment horizontal="right" vertical="center"/>
    </xf>
    <xf numFmtId="0" fontId="0" fillId="0" borderId="37" xfId="63" applyFont="1" applyFill="1" applyBorder="1" applyAlignment="1">
      <alignment horizontal="distributed" vertical="center"/>
      <protection/>
    </xf>
    <xf numFmtId="38" fontId="11" fillId="0" borderId="0" xfId="5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32" xfId="0" applyFont="1" applyFill="1" applyBorder="1" applyAlignment="1" applyProtection="1">
      <alignment horizontal="distributed" vertical="center" wrapText="1" indent="1"/>
      <protection/>
    </xf>
    <xf numFmtId="192" fontId="11" fillId="0" borderId="0" xfId="51" applyNumberFormat="1" applyFont="1" applyFill="1" applyBorder="1" applyAlignment="1" applyProtection="1">
      <alignment horizontal="right" vertical="center"/>
      <protection/>
    </xf>
    <xf numFmtId="200" fontId="4" fillId="0" borderId="0" xfId="51" applyNumberFormat="1" applyFont="1" applyFill="1" applyBorder="1" applyAlignment="1" applyProtection="1">
      <alignment horizontal="center" vertical="center"/>
      <protection/>
    </xf>
    <xf numFmtId="195" fontId="0" fillId="0" borderId="0" xfId="60" applyNumberFormat="1" applyFont="1" applyFill="1" applyBorder="1" applyAlignment="1" applyProtection="1">
      <alignment horizontal="right" vertical="center"/>
      <protection/>
    </xf>
    <xf numFmtId="195" fontId="0" fillId="0" borderId="0" xfId="51" applyNumberFormat="1" applyFont="1" applyFill="1" applyBorder="1" applyAlignment="1">
      <alignment vertical="center"/>
    </xf>
    <xf numFmtId="38" fontId="0" fillId="0" borderId="0" xfId="51" applyFont="1" applyFill="1" applyBorder="1" applyAlignment="1">
      <alignment horizontal="right" vertical="center" wrapText="1"/>
    </xf>
    <xf numFmtId="196" fontId="0" fillId="0" borderId="0" xfId="0" applyNumberFormat="1" applyFont="1" applyFill="1" applyBorder="1" applyAlignment="1" applyProtection="1">
      <alignment vertical="center"/>
      <protection/>
    </xf>
    <xf numFmtId="38" fontId="0" fillId="0" borderId="27" xfId="51" applyFont="1" applyFill="1" applyBorder="1" applyAlignment="1">
      <alignment horizontal="right" vertical="center"/>
    </xf>
    <xf numFmtId="195" fontId="0" fillId="0" borderId="0" xfId="51" applyNumberFormat="1" applyFont="1" applyFill="1" applyBorder="1" applyAlignment="1">
      <alignment horizontal="right" vertical="center"/>
    </xf>
    <xf numFmtId="195" fontId="0" fillId="0" borderId="27" xfId="51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0" applyNumberFormat="1" applyFont="1" applyFill="1" applyBorder="1" applyAlignment="1">
      <alignment vertical="center"/>
    </xf>
    <xf numFmtId="195" fontId="0" fillId="0" borderId="27" xfId="51" applyNumberFormat="1" applyFont="1" applyFill="1" applyBorder="1" applyAlignment="1">
      <alignment vertical="center"/>
    </xf>
    <xf numFmtId="195" fontId="0" fillId="0" borderId="0" xfId="60" applyNumberFormat="1" applyFont="1" applyFill="1" applyBorder="1" applyAlignment="1" applyProtection="1">
      <alignment vertical="center"/>
      <protection/>
    </xf>
    <xf numFmtId="196" fontId="0" fillId="0" borderId="0" xfId="60" applyNumberFormat="1" applyFont="1" applyFill="1" applyBorder="1" applyAlignment="1">
      <alignment vertical="center"/>
    </xf>
    <xf numFmtId="195" fontId="0" fillId="0" borderId="0" xfId="0" applyNumberFormat="1" applyFont="1" applyFill="1" applyAlignment="1" applyProtection="1">
      <alignment vertical="center"/>
      <protection/>
    </xf>
    <xf numFmtId="194" fontId="0" fillId="0" borderId="0" xfId="0" applyNumberFormat="1" applyFont="1" applyFill="1" applyBorder="1" applyAlignment="1" quotePrefix="1">
      <alignment horizontal="center" vertical="center"/>
    </xf>
    <xf numFmtId="195" fontId="0" fillId="0" borderId="0" xfId="0" applyNumberFormat="1" applyFont="1" applyFill="1" applyBorder="1" applyAlignment="1" quotePrefix="1">
      <alignment horizontal="right" vertical="center"/>
    </xf>
    <xf numFmtId="196" fontId="0" fillId="0" borderId="0" xfId="0" applyNumberFormat="1" applyFont="1" applyFill="1" applyBorder="1" applyAlignment="1" quotePrefix="1">
      <alignment horizontal="right" vertical="center"/>
    </xf>
    <xf numFmtId="195" fontId="0" fillId="0" borderId="0" xfId="51" applyNumberFormat="1" applyFont="1" applyFill="1" applyAlignment="1">
      <alignment vertical="center"/>
    </xf>
    <xf numFmtId="195" fontId="0" fillId="0" borderId="0" xfId="60" applyNumberFormat="1" applyFont="1" applyFill="1" applyAlignment="1" applyProtection="1">
      <alignment vertical="center"/>
      <protection/>
    </xf>
    <xf numFmtId="196" fontId="0" fillId="0" borderId="0" xfId="0" applyNumberFormat="1" applyFont="1" applyFill="1" applyAlignment="1" applyProtection="1">
      <alignment vertical="center"/>
      <protection/>
    </xf>
    <xf numFmtId="38" fontId="0" fillId="0" borderId="0" xfId="51" applyFont="1" applyFill="1" applyAlignment="1">
      <alignment vertical="center"/>
    </xf>
    <xf numFmtId="195" fontId="11" fillId="0" borderId="27" xfId="51" applyNumberFormat="1" applyFont="1" applyFill="1" applyBorder="1" applyAlignment="1">
      <alignment vertical="center"/>
    </xf>
    <xf numFmtId="195" fontId="11" fillId="0" borderId="0" xfId="0" applyNumberFormat="1" applyFont="1" applyFill="1" applyAlignment="1" applyProtection="1">
      <alignment vertical="center"/>
      <protection/>
    </xf>
    <xf numFmtId="195" fontId="11" fillId="0" borderId="0" xfId="0" applyNumberFormat="1" applyFont="1" applyFill="1" applyBorder="1" applyAlignment="1">
      <alignment vertical="center"/>
    </xf>
    <xf numFmtId="195" fontId="11" fillId="0" borderId="0" xfId="60" applyNumberFormat="1" applyFont="1" applyFill="1" applyBorder="1" applyAlignment="1" applyProtection="1">
      <alignment vertical="center"/>
      <protection/>
    </xf>
    <xf numFmtId="196" fontId="11" fillId="0" borderId="0" xfId="6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6" fontId="11" fillId="0" borderId="0" xfId="51" applyNumberFormat="1" applyFont="1" applyFill="1" applyBorder="1" applyAlignment="1" applyProtection="1">
      <alignment horizontal="right" vertical="center"/>
      <protection/>
    </xf>
    <xf numFmtId="195" fontId="11" fillId="0" borderId="0" xfId="51" applyNumberFormat="1" applyFont="1" applyFill="1" applyBorder="1" applyAlignment="1" applyProtection="1">
      <alignment horizontal="right" vertical="center"/>
      <protection/>
    </xf>
    <xf numFmtId="37" fontId="11" fillId="0" borderId="35" xfId="0" applyNumberFormat="1" applyFont="1" applyFill="1" applyBorder="1" applyAlignment="1" applyProtection="1">
      <alignment horizontal="right" vertical="center"/>
      <protection/>
    </xf>
    <xf numFmtId="194" fontId="0" fillId="0" borderId="0" xfId="51" applyNumberFormat="1" applyFont="1" applyFill="1" applyBorder="1" applyAlignment="1" applyProtection="1">
      <alignment vertical="center"/>
      <protection/>
    </xf>
    <xf numFmtId="195" fontId="0" fillId="0" borderId="0" xfId="51" applyNumberFormat="1" applyFont="1" applyFill="1" applyBorder="1" applyAlignment="1" applyProtection="1">
      <alignment horizontal="right" vertical="center"/>
      <protection/>
    </xf>
    <xf numFmtId="191" fontId="0" fillId="0" borderId="0" xfId="51" applyNumberFormat="1" applyFont="1" applyFill="1" applyBorder="1" applyAlignment="1" applyProtection="1">
      <alignment horizontal="right" vertical="center"/>
      <protection/>
    </xf>
    <xf numFmtId="192" fontId="0" fillId="0" borderId="0" xfId="51" applyNumberFormat="1" applyFont="1" applyFill="1" applyBorder="1" applyAlignment="1" applyProtection="1">
      <alignment horizontal="right" vertical="center"/>
      <protection/>
    </xf>
    <xf numFmtId="213" fontId="0" fillId="0" borderId="0" xfId="51" applyNumberFormat="1" applyFont="1" applyFill="1" applyBorder="1" applyAlignment="1" applyProtection="1">
      <alignment horizontal="right" vertical="center"/>
      <protection/>
    </xf>
    <xf numFmtId="195" fontId="0" fillId="0" borderId="0" xfId="51" applyNumberFormat="1" applyFont="1" applyFill="1" applyAlignment="1" applyProtection="1">
      <alignment horizontal="right" vertical="center"/>
      <protection/>
    </xf>
    <xf numFmtId="194" fontId="0" fillId="0" borderId="0" xfId="51" applyNumberFormat="1" applyFont="1" applyFill="1" applyAlignment="1">
      <alignment vertical="center"/>
    </xf>
    <xf numFmtId="213" fontId="0" fillId="0" borderId="0" xfId="51" applyNumberFormat="1" applyFont="1" applyFill="1" applyAlignment="1">
      <alignment vertical="center"/>
    </xf>
    <xf numFmtId="195" fontId="0" fillId="0" borderId="0" xfId="51" applyNumberFormat="1" applyFont="1" applyFill="1" applyAlignment="1">
      <alignment horizontal="right" vertical="center"/>
    </xf>
    <xf numFmtId="194" fontId="0" fillId="0" borderId="0" xfId="51" applyNumberFormat="1" applyFont="1" applyFill="1" applyBorder="1" applyAlignment="1" applyProtection="1">
      <alignment horizontal="right" vertical="center"/>
      <protection/>
    </xf>
    <xf numFmtId="191" fontId="11" fillId="0" borderId="23" xfId="51" applyNumberFormat="1" applyFont="1" applyFill="1" applyBorder="1" applyAlignment="1" applyProtection="1">
      <alignment horizontal="right" vertical="center"/>
      <protection/>
    </xf>
    <xf numFmtId="192" fontId="11" fillId="0" borderId="23" xfId="51" applyNumberFormat="1" applyFont="1" applyFill="1" applyBorder="1" applyAlignment="1" applyProtection="1">
      <alignment horizontal="right" vertical="center"/>
      <protection/>
    </xf>
    <xf numFmtId="213" fontId="11" fillId="0" borderId="23" xfId="51" applyNumberFormat="1" applyFont="1" applyFill="1" applyBorder="1" applyAlignment="1" applyProtection="1">
      <alignment horizontal="right" vertical="center"/>
      <protection/>
    </xf>
    <xf numFmtId="213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51" applyNumberFormat="1" applyFont="1" applyFill="1" applyBorder="1" applyAlignment="1" applyProtection="1">
      <alignment horizontal="right" vertical="center"/>
      <protection/>
    </xf>
    <xf numFmtId="213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51" applyNumberFormat="1" applyFont="1" applyFill="1" applyBorder="1" applyAlignment="1" applyProtection="1">
      <alignment horizontal="right" vertical="center"/>
      <protection/>
    </xf>
    <xf numFmtId="204" fontId="11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13" xfId="51" applyFont="1" applyFill="1" applyBorder="1" applyAlignment="1">
      <alignment vertical="center"/>
    </xf>
    <xf numFmtId="38" fontId="0" fillId="0" borderId="20" xfId="51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38" fontId="0" fillId="0" borderId="0" xfId="51" applyFont="1" applyFill="1" applyBorder="1" applyAlignment="1">
      <alignment horizontal="right"/>
    </xf>
    <xf numFmtId="38" fontId="11" fillId="0" borderId="0" xfId="51" applyFont="1" applyFill="1" applyBorder="1" applyAlignment="1">
      <alignment horizontal="right" vertical="center" shrinkToFit="1"/>
    </xf>
    <xf numFmtId="194" fontId="0" fillId="0" borderId="0" xfId="51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0" fillId="0" borderId="0" xfId="33" applyFont="1" applyBorder="1" applyAlignment="1">
      <alignment horizontal="center" vertical="top"/>
    </xf>
    <xf numFmtId="6" fontId="7" fillId="0" borderId="0" xfId="6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200" fontId="7" fillId="0" borderId="0" xfId="51" applyNumberFormat="1" applyFont="1" applyFill="1" applyBorder="1" applyAlignment="1" applyProtection="1">
      <alignment horizontal="center" vertical="center"/>
      <protection/>
    </xf>
    <xf numFmtId="200" fontId="0" fillId="0" borderId="0" xfId="51" applyNumberFormat="1" applyFont="1" applyFill="1" applyBorder="1" applyAlignment="1" applyProtection="1">
      <alignment horizontal="center" vertical="center"/>
      <protection/>
    </xf>
    <xf numFmtId="200" fontId="0" fillId="0" borderId="26" xfId="51" applyNumberFormat="1" applyFont="1" applyFill="1" applyBorder="1" applyAlignment="1" applyProtection="1">
      <alignment horizontal="distributed" vertical="center"/>
      <protection/>
    </xf>
    <xf numFmtId="200" fontId="0" fillId="0" borderId="24" xfId="51" applyNumberFormat="1" applyFont="1" applyFill="1" applyBorder="1" applyAlignment="1" applyProtection="1">
      <alignment horizontal="distributed" vertical="center"/>
      <protection/>
    </xf>
    <xf numFmtId="200" fontId="0" fillId="0" borderId="23" xfId="51" applyNumberFormat="1" applyFont="1" applyFill="1" applyBorder="1" applyAlignment="1" applyProtection="1">
      <alignment horizontal="distributed" vertical="center"/>
      <protection/>
    </xf>
    <xf numFmtId="200" fontId="0" fillId="0" borderId="14" xfId="51" applyNumberFormat="1" applyFont="1" applyFill="1" applyBorder="1" applyAlignment="1" applyProtection="1">
      <alignment horizontal="distributed" vertical="center"/>
      <protection/>
    </xf>
    <xf numFmtId="200" fontId="0" fillId="0" borderId="32" xfId="51" applyNumberFormat="1" applyFont="1" applyFill="1" applyBorder="1" applyAlignment="1" applyProtection="1">
      <alignment horizontal="distributed" vertical="center"/>
      <protection/>
    </xf>
    <xf numFmtId="200" fontId="0" fillId="0" borderId="36" xfId="0" applyNumberFormat="1" applyFont="1" applyFill="1" applyBorder="1" applyAlignment="1">
      <alignment horizontal="distributed" vertical="center"/>
    </xf>
    <xf numFmtId="200" fontId="0" fillId="0" borderId="41" xfId="51" applyNumberFormat="1" applyFont="1" applyFill="1" applyBorder="1" applyAlignment="1" applyProtection="1">
      <alignment horizontal="distributed" vertical="center"/>
      <protection/>
    </xf>
    <xf numFmtId="200" fontId="0" fillId="0" borderId="42" xfId="0" applyNumberFormat="1" applyFont="1" applyFill="1" applyBorder="1" applyAlignment="1">
      <alignment horizontal="distributed" vertical="center"/>
    </xf>
    <xf numFmtId="200" fontId="0" fillId="0" borderId="25" xfId="51" applyNumberFormat="1" applyFont="1" applyFill="1" applyBorder="1" applyAlignment="1" applyProtection="1">
      <alignment horizontal="distributed" vertical="center" wrapText="1"/>
      <protection/>
    </xf>
    <xf numFmtId="200" fontId="0" fillId="0" borderId="43" xfId="51" applyNumberFormat="1" applyFont="1" applyFill="1" applyBorder="1" applyAlignment="1" applyProtection="1">
      <alignment horizontal="distributed" vertical="center" wrapText="1"/>
      <protection/>
    </xf>
    <xf numFmtId="200" fontId="0" fillId="0" borderId="32" xfId="51" applyNumberFormat="1" applyFont="1" applyFill="1" applyBorder="1" applyAlignment="1" applyProtection="1">
      <alignment horizontal="distributed" vertical="center" wrapText="1"/>
      <protection/>
    </xf>
    <xf numFmtId="200" fontId="0" fillId="0" borderId="36" xfId="51" applyNumberFormat="1" applyFont="1" applyFill="1" applyBorder="1" applyAlignment="1" applyProtection="1">
      <alignment horizontal="distributed" vertical="center" wrapText="1"/>
      <protection/>
    </xf>
    <xf numFmtId="200" fontId="0" fillId="0" borderId="32" xfId="51" applyNumberFormat="1" applyFont="1" applyFill="1" applyBorder="1" applyAlignment="1" applyProtection="1">
      <alignment horizontal="distributed" vertical="center" wrapText="1"/>
      <protection/>
    </xf>
    <xf numFmtId="194" fontId="0" fillId="0" borderId="0" xfId="51" applyNumberFormat="1" applyFont="1" applyFill="1" applyBorder="1" applyAlignment="1">
      <alignment horizontal="center" vertical="center"/>
    </xf>
    <xf numFmtId="194" fontId="0" fillId="0" borderId="15" xfId="51" applyNumberFormat="1" applyFont="1" applyFill="1" applyBorder="1" applyAlignment="1">
      <alignment horizontal="center" vertical="center"/>
    </xf>
    <xf numFmtId="200" fontId="0" fillId="0" borderId="32" xfId="51" applyNumberFormat="1" applyFont="1" applyFill="1" applyBorder="1" applyAlignment="1" applyProtection="1">
      <alignment horizontal="center" vertical="center" wrapText="1"/>
      <protection/>
    </xf>
    <xf numFmtId="200" fontId="0" fillId="0" borderId="36" xfId="51" applyNumberFormat="1" applyFont="1" applyFill="1" applyBorder="1" applyAlignment="1" applyProtection="1">
      <alignment horizontal="center" vertical="center" wrapText="1"/>
      <protection/>
    </xf>
    <xf numFmtId="194" fontId="0" fillId="0" borderId="0" xfId="51" applyNumberFormat="1" applyFont="1" applyFill="1" applyBorder="1" applyAlignment="1" applyProtection="1">
      <alignment horizontal="center" vertical="center"/>
      <protection/>
    </xf>
    <xf numFmtId="194" fontId="0" fillId="0" borderId="15" xfId="51" applyNumberFormat="1" applyFont="1" applyFill="1" applyBorder="1" applyAlignment="1" applyProtection="1">
      <alignment horizontal="center" vertical="center"/>
      <protection/>
    </xf>
    <xf numFmtId="215" fontId="0" fillId="0" borderId="44" xfId="51" applyNumberFormat="1" applyFont="1" applyFill="1" applyBorder="1" applyAlignment="1" applyProtection="1">
      <alignment horizontal="right" vertical="center"/>
      <protection/>
    </xf>
    <xf numFmtId="194" fontId="11" fillId="0" borderId="23" xfId="51" applyNumberFormat="1" applyFont="1" applyFill="1" applyBorder="1" applyAlignment="1" applyProtection="1">
      <alignment horizontal="center" vertical="center"/>
      <protection/>
    </xf>
    <xf numFmtId="194" fontId="11" fillId="0" borderId="31" xfId="51" applyNumberFormat="1" applyFont="1" applyFill="1" applyBorder="1" applyAlignment="1" applyProtection="1">
      <alignment horizontal="center" vertical="center"/>
      <protection/>
    </xf>
    <xf numFmtId="200" fontId="0" fillId="0" borderId="25" xfId="51" applyNumberFormat="1" applyFont="1" applyFill="1" applyBorder="1" applyAlignment="1" applyProtection="1">
      <alignment horizontal="distributed" vertical="center" wrapText="1"/>
      <protection/>
    </xf>
    <xf numFmtId="200" fontId="0" fillId="0" borderId="24" xfId="51" applyNumberFormat="1" applyFont="1" applyFill="1" applyBorder="1" applyAlignment="1" applyProtection="1">
      <alignment horizontal="distributed" vertical="center" wrapText="1"/>
      <protection/>
    </xf>
    <xf numFmtId="200" fontId="0" fillId="0" borderId="14" xfId="51" applyNumberFormat="1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>
      <alignment horizontal="distributed" vertical="center"/>
    </xf>
    <xf numFmtId="200" fontId="0" fillId="0" borderId="32" xfId="51" applyNumberFormat="1" applyFont="1" applyFill="1" applyBorder="1" applyAlignment="1" applyProtection="1">
      <alignment horizontal="distributed" vertical="center"/>
      <protection/>
    </xf>
    <xf numFmtId="200" fontId="0" fillId="0" borderId="36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00" fontId="0" fillId="0" borderId="43" xfId="0" applyNumberFormat="1" applyFont="1" applyFill="1" applyBorder="1" applyAlignment="1">
      <alignment horizontal="distributed" vertical="center" wrapText="1"/>
    </xf>
    <xf numFmtId="200" fontId="0" fillId="0" borderId="36" xfId="51" applyNumberFormat="1" applyFont="1" applyFill="1" applyBorder="1" applyAlignment="1" applyProtection="1">
      <alignment horizontal="distributed" vertical="center"/>
      <protection/>
    </xf>
    <xf numFmtId="200" fontId="0" fillId="0" borderId="36" xfId="51" applyNumberFormat="1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 applyProtection="1">
      <alignment horizontal="right" vertical="center"/>
      <protection/>
    </xf>
    <xf numFmtId="38" fontId="4" fillId="0" borderId="0" xfId="5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200" fontId="0" fillId="0" borderId="25" xfId="51" applyNumberFormat="1" applyFont="1" applyFill="1" applyBorder="1" applyAlignment="1" applyProtection="1">
      <alignment horizontal="distributed" vertical="center"/>
      <protection/>
    </xf>
    <xf numFmtId="200" fontId="0" fillId="0" borderId="43" xfId="0" applyNumberFormat="1" applyFont="1" applyFill="1" applyBorder="1" applyAlignment="1">
      <alignment horizontal="distributed" vertical="center"/>
    </xf>
    <xf numFmtId="37" fontId="15" fillId="0" borderId="0" xfId="63" applyNumberFormat="1" applyFont="1" applyFill="1" applyBorder="1" applyAlignment="1" applyProtection="1" quotePrefix="1">
      <alignment horizontal="right" vertical="center" shrinkToFit="1"/>
      <protection/>
    </xf>
    <xf numFmtId="38" fontId="0" fillId="0" borderId="0" xfId="51" applyFont="1" applyFill="1" applyBorder="1" applyAlignment="1">
      <alignment vertical="center" shrinkToFit="1"/>
    </xf>
    <xf numFmtId="38" fontId="0" fillId="0" borderId="35" xfId="51" applyFont="1" applyFill="1" applyBorder="1" applyAlignment="1">
      <alignment vertical="center" shrinkToFit="1"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distributed" vertical="center"/>
      <protection/>
    </xf>
    <xf numFmtId="0" fontId="0" fillId="0" borderId="15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distributed" vertical="center"/>
      <protection/>
    </xf>
    <xf numFmtId="0" fontId="0" fillId="0" borderId="0" xfId="63" applyFont="1" applyFill="1" applyBorder="1" applyAlignment="1">
      <alignment horizontal="distributed" vertical="center" wrapText="1"/>
      <protection/>
    </xf>
    <xf numFmtId="0" fontId="0" fillId="0" borderId="15" xfId="63" applyFont="1" applyFill="1" applyBorder="1" applyAlignment="1">
      <alignment horizontal="distributed" vertical="center" wrapText="1"/>
      <protection/>
    </xf>
    <xf numFmtId="193" fontId="0" fillId="0" borderId="0" xfId="63" applyNumberFormat="1" applyFont="1" applyFill="1" applyBorder="1" applyAlignment="1" applyProtection="1">
      <alignment horizontal="right" vertical="center" shrinkToFit="1"/>
      <protection/>
    </xf>
    <xf numFmtId="0" fontId="0" fillId="0" borderId="45" xfId="63" applyFont="1" applyFill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93" fontId="11" fillId="0" borderId="0" xfId="63" applyNumberFormat="1" applyFont="1" applyFill="1" applyBorder="1" applyAlignment="1" applyProtection="1" quotePrefix="1">
      <alignment horizontal="right" vertical="center" shrinkToFit="1"/>
      <protection/>
    </xf>
    <xf numFmtId="193" fontId="0" fillId="0" borderId="0" xfId="63" applyNumberFormat="1" applyFont="1" applyBorder="1" applyAlignment="1">
      <alignment horizontal="right" shrinkToFit="1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1" fillId="0" borderId="35" xfId="63" applyFont="1" applyFill="1" applyBorder="1" applyAlignment="1">
      <alignment horizontal="right" vertical="center" shrinkToFit="1"/>
      <protection/>
    </xf>
    <xf numFmtId="0" fontId="1" fillId="0" borderId="0" xfId="63" applyFont="1" applyFill="1" applyBorder="1" applyAlignment="1">
      <alignment horizontal="right" vertical="center" shrinkToFit="1"/>
      <protection/>
    </xf>
    <xf numFmtId="177" fontId="11" fillId="0" borderId="0" xfId="63" applyNumberFormat="1" applyFont="1" applyFill="1" applyBorder="1" applyAlignment="1" applyProtection="1" quotePrefix="1">
      <alignment horizontal="right" vertical="center" shrinkToFit="1"/>
      <protection/>
    </xf>
    <xf numFmtId="40" fontId="11" fillId="0" borderId="0" xfId="51" applyNumberFormat="1" applyFont="1" applyFill="1" applyBorder="1" applyAlignment="1" applyProtection="1" quotePrefix="1">
      <alignment horizontal="right" vertical="center" shrinkToFit="1"/>
      <protection/>
    </xf>
    <xf numFmtId="0" fontId="19" fillId="0" borderId="45" xfId="63" applyFont="1" applyFill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right" shrinkToFit="1"/>
      <protection/>
    </xf>
    <xf numFmtId="177" fontId="0" fillId="0" borderId="0" xfId="63" applyNumberFormat="1" applyFont="1" applyFill="1" applyBorder="1" applyAlignment="1" applyProtection="1">
      <alignment horizontal="right" vertical="center" shrinkToFit="1"/>
      <protection/>
    </xf>
    <xf numFmtId="177" fontId="0" fillId="0" borderId="0" xfId="63" applyNumberFormat="1" applyFont="1" applyFill="1" applyBorder="1" applyAlignment="1" applyProtection="1" quotePrefix="1">
      <alignment horizontal="right" vertical="center" shrinkToFit="1"/>
      <protection/>
    </xf>
    <xf numFmtId="40" fontId="0" fillId="0" borderId="0" xfId="51" applyNumberFormat="1" applyFont="1" applyFill="1" applyBorder="1" applyAlignment="1" applyProtection="1">
      <alignment horizontal="right" vertical="center" shrinkToFit="1"/>
      <protection/>
    </xf>
    <xf numFmtId="193" fontId="0" fillId="0" borderId="23" xfId="63" applyNumberFormat="1" applyFont="1" applyFill="1" applyBorder="1" applyAlignment="1">
      <alignment horizontal="right" vertical="center" shrinkToFit="1"/>
      <protection/>
    </xf>
    <xf numFmtId="193" fontId="0" fillId="0" borderId="0" xfId="63" applyNumberFormat="1" applyFont="1" applyFill="1" applyBorder="1" applyAlignment="1">
      <alignment horizontal="right" vertical="center" shrinkToFit="1"/>
      <protection/>
    </xf>
    <xf numFmtId="40" fontId="0" fillId="0" borderId="0" xfId="51" applyNumberFormat="1" applyFont="1" applyFill="1" applyBorder="1" applyAlignment="1" applyProtection="1" quotePrefix="1">
      <alignment horizontal="right" vertical="center" shrinkToFit="1"/>
      <protection/>
    </xf>
    <xf numFmtId="40" fontId="0" fillId="0" borderId="0" xfId="51" applyNumberFormat="1" applyFont="1" applyBorder="1" applyAlignment="1">
      <alignment horizontal="right" shrinkToFit="1"/>
    </xf>
    <xf numFmtId="177" fontId="0" fillId="0" borderId="23" xfId="63" applyNumberFormat="1" applyFont="1" applyFill="1" applyBorder="1" applyAlignment="1" applyProtection="1">
      <alignment horizontal="right" vertical="center" shrinkToFit="1"/>
      <protection/>
    </xf>
    <xf numFmtId="40" fontId="0" fillId="0" borderId="23" xfId="51" applyNumberFormat="1" applyFont="1" applyFill="1" applyBorder="1" applyAlignment="1" applyProtection="1" quotePrefix="1">
      <alignment horizontal="right" vertical="center" shrinkToFit="1"/>
      <protection/>
    </xf>
    <xf numFmtId="37" fontId="0" fillId="0" borderId="0" xfId="63" applyNumberFormat="1" applyFont="1" applyFill="1" applyBorder="1" applyAlignment="1" applyProtection="1">
      <alignment horizontal="right" vertical="center" shrinkToFit="1"/>
      <protection/>
    </xf>
    <xf numFmtId="37" fontId="0" fillId="0" borderId="0" xfId="63" applyNumberFormat="1" applyFont="1" applyFill="1" applyBorder="1" applyAlignment="1" applyProtection="1" quotePrefix="1">
      <alignment horizontal="right" vertical="center" shrinkToFit="1"/>
      <protection/>
    </xf>
    <xf numFmtId="37" fontId="0" fillId="0" borderId="27" xfId="63" applyNumberFormat="1" applyFont="1" applyFill="1" applyBorder="1" applyAlignment="1" applyProtection="1">
      <alignment horizontal="right" vertical="center" shrinkToFit="1"/>
      <protection/>
    </xf>
    <xf numFmtId="37" fontId="0" fillId="0" borderId="21" xfId="63" applyNumberFormat="1" applyFont="1" applyFill="1" applyBorder="1" applyAlignment="1" applyProtection="1">
      <alignment horizontal="right" vertical="center" shrinkToFit="1"/>
      <protection/>
    </xf>
    <xf numFmtId="37" fontId="0" fillId="0" borderId="23" xfId="63" applyNumberFormat="1" applyFont="1" applyFill="1" applyBorder="1" applyAlignment="1" applyProtection="1">
      <alignment horizontal="right" vertical="center" shrinkToFit="1"/>
      <protection/>
    </xf>
    <xf numFmtId="0" fontId="0" fillId="0" borderId="23" xfId="63" applyFont="1" applyFill="1" applyBorder="1" applyAlignment="1">
      <alignment horizontal="distributed" vertical="center" indent="1"/>
      <protection/>
    </xf>
    <xf numFmtId="0" fontId="0" fillId="0" borderId="31" xfId="63" applyFont="1" applyFill="1" applyBorder="1" applyAlignment="1">
      <alignment horizontal="distributed" vertical="center" indent="1"/>
      <protection/>
    </xf>
    <xf numFmtId="0" fontId="0" fillId="0" borderId="0" xfId="63" applyFont="1" applyFill="1" applyBorder="1" applyAlignment="1">
      <alignment horizontal="distributed" vertical="center" indent="1"/>
      <protection/>
    </xf>
    <xf numFmtId="0" fontId="0" fillId="0" borderId="10" xfId="63" applyFont="1" applyFill="1" applyBorder="1" applyAlignment="1">
      <alignment horizontal="distributed" vertical="center" indent="1"/>
      <protection/>
    </xf>
    <xf numFmtId="177" fontId="0" fillId="0" borderId="23" xfId="63" applyNumberFormat="1" applyFont="1" applyFill="1" applyBorder="1" applyAlignment="1" applyProtection="1" quotePrefix="1">
      <alignment horizontal="right" vertical="center" shrinkToFit="1"/>
      <protection/>
    </xf>
    <xf numFmtId="37" fontId="0" fillId="0" borderId="23" xfId="63" applyNumberFormat="1" applyFont="1" applyFill="1" applyBorder="1" applyAlignment="1" applyProtection="1" quotePrefix="1">
      <alignment horizontal="right" vertical="center" shrinkToFit="1"/>
      <protection/>
    </xf>
    <xf numFmtId="193" fontId="0" fillId="0" borderId="0" xfId="63" applyNumberFormat="1" applyFont="1" applyFill="1" applyBorder="1" applyAlignment="1" applyProtection="1" quotePrefix="1">
      <alignment horizontal="right" vertical="center" shrinkToFit="1"/>
      <protection/>
    </xf>
    <xf numFmtId="0" fontId="0" fillId="0" borderId="22" xfId="63" applyFont="1" applyBorder="1" applyAlignment="1">
      <alignment horizontal="distributed" vertical="center"/>
      <protection/>
    </xf>
    <xf numFmtId="0" fontId="0" fillId="0" borderId="21" xfId="63" applyFont="1" applyBorder="1" applyAlignment="1">
      <alignment horizontal="distributed" vertical="center"/>
      <protection/>
    </xf>
    <xf numFmtId="0" fontId="0" fillId="0" borderId="45" xfId="63" applyFont="1" applyBorder="1" applyAlignment="1">
      <alignment horizontal="distributed" vertical="center"/>
      <protection/>
    </xf>
    <xf numFmtId="0" fontId="0" fillId="0" borderId="46" xfId="63" applyFont="1" applyBorder="1" applyAlignment="1">
      <alignment horizontal="distributed" vertical="center"/>
      <protection/>
    </xf>
    <xf numFmtId="38" fontId="0" fillId="0" borderId="0" xfId="51" applyFont="1" applyBorder="1" applyAlignment="1">
      <alignment horizontal="right"/>
    </xf>
    <xf numFmtId="37" fontId="11" fillId="0" borderId="13" xfId="63" applyNumberFormat="1" applyFont="1" applyFill="1" applyBorder="1" applyAlignment="1" applyProtection="1" quotePrefix="1">
      <alignment horizontal="right" vertical="center" shrinkToFit="1"/>
      <protection/>
    </xf>
    <xf numFmtId="37" fontId="11" fillId="0" borderId="20" xfId="63" applyNumberFormat="1" applyFont="1" applyFill="1" applyBorder="1" applyAlignment="1" applyProtection="1" quotePrefix="1">
      <alignment horizontal="right" vertical="center" shrinkToFit="1"/>
      <protection/>
    </xf>
    <xf numFmtId="0" fontId="0" fillId="0" borderId="0" xfId="63" applyFont="1" applyFill="1" applyBorder="1" applyAlignment="1">
      <alignment horizontal="distributed" vertical="center"/>
      <protection/>
    </xf>
    <xf numFmtId="0" fontId="0" fillId="0" borderId="10" xfId="63" applyFont="1" applyFill="1" applyBorder="1" applyAlignment="1">
      <alignment horizontal="distributed" vertical="center"/>
      <protection/>
    </xf>
    <xf numFmtId="38" fontId="11" fillId="0" borderId="0" xfId="51" applyFont="1" applyFill="1" applyBorder="1" applyAlignment="1">
      <alignment horizontal="right"/>
    </xf>
    <xf numFmtId="38" fontId="11" fillId="0" borderId="20" xfId="51" applyFont="1" applyFill="1" applyBorder="1" applyAlignment="1">
      <alignment horizontal="right"/>
    </xf>
    <xf numFmtId="38" fontId="0" fillId="0" borderId="0" xfId="51" applyFont="1" applyBorder="1" applyAlignment="1">
      <alignment horizontal="right"/>
    </xf>
    <xf numFmtId="0" fontId="0" fillId="0" borderId="47" xfId="63" applyFont="1" applyBorder="1" applyAlignment="1">
      <alignment horizontal="distributed" vertical="center"/>
      <protection/>
    </xf>
    <xf numFmtId="0" fontId="0" fillId="0" borderId="0" xfId="63" applyFont="1" applyBorder="1" applyAlignment="1">
      <alignment horizontal="right" indent="4"/>
      <protection/>
    </xf>
    <xf numFmtId="0" fontId="0" fillId="0" borderId="15" xfId="63" applyFont="1" applyBorder="1" applyAlignment="1">
      <alignment horizontal="right" indent="4"/>
      <protection/>
    </xf>
    <xf numFmtId="0" fontId="0" fillId="0" borderId="31" xfId="63" applyFont="1" applyBorder="1" applyAlignment="1">
      <alignment horizontal="distributed" vertical="center" indent="2"/>
      <protection/>
    </xf>
    <xf numFmtId="0" fontId="0" fillId="0" borderId="22" xfId="63" applyFont="1" applyBorder="1" applyAlignment="1">
      <alignment horizontal="distributed" vertical="center" indent="2"/>
      <protection/>
    </xf>
    <xf numFmtId="0" fontId="0" fillId="0" borderId="47" xfId="63" applyFont="1" applyBorder="1" applyAlignment="1">
      <alignment horizontal="distributed" vertical="center" indent="2"/>
      <protection/>
    </xf>
    <xf numFmtId="0" fontId="0" fillId="0" borderId="45" xfId="63" applyFont="1" applyBorder="1" applyAlignment="1">
      <alignment horizontal="distributed" vertical="center" indent="2"/>
      <protection/>
    </xf>
    <xf numFmtId="0" fontId="0" fillId="0" borderId="31" xfId="63" applyFont="1" applyBorder="1" applyAlignment="1">
      <alignment horizontal="distributed" vertical="center"/>
      <protection/>
    </xf>
    <xf numFmtId="0" fontId="11" fillId="0" borderId="0" xfId="63" applyFont="1" applyBorder="1" applyAlignment="1">
      <alignment horizontal="distributed" vertical="center" indent="1"/>
      <protection/>
    </xf>
    <xf numFmtId="0" fontId="11" fillId="0" borderId="15" xfId="63" applyFont="1" applyBorder="1" applyAlignment="1">
      <alignment horizontal="distributed" vertical="center" indent="1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23" xfId="63" applyFont="1" applyBorder="1" applyAlignment="1">
      <alignment horizontal="right" indent="4"/>
      <protection/>
    </xf>
    <xf numFmtId="0" fontId="0" fillId="0" borderId="31" xfId="63" applyFont="1" applyBorder="1" applyAlignment="1">
      <alignment horizontal="right" indent="4"/>
      <protection/>
    </xf>
    <xf numFmtId="38" fontId="0" fillId="0" borderId="21" xfId="51" applyFont="1" applyBorder="1" applyAlignment="1">
      <alignment horizontal="right"/>
    </xf>
    <xf numFmtId="38" fontId="0" fillId="0" borderId="23" xfId="51" applyFont="1" applyBorder="1" applyAlignment="1">
      <alignment horizontal="right"/>
    </xf>
    <xf numFmtId="38" fontId="0" fillId="0" borderId="23" xfId="51" applyFont="1" applyBorder="1" applyAlignment="1">
      <alignment horizontal="right"/>
    </xf>
    <xf numFmtId="0" fontId="0" fillId="0" borderId="46" xfId="63" applyFont="1" applyFill="1" applyBorder="1" applyAlignment="1">
      <alignment horizontal="center" vertical="center" wrapText="1"/>
      <protection/>
    </xf>
    <xf numFmtId="37" fontId="0" fillId="0" borderId="27" xfId="63" applyNumberFormat="1" applyFont="1" applyFill="1" applyBorder="1" applyAlignment="1" applyProtection="1" quotePrefix="1">
      <alignment horizontal="right" vertical="center" shrinkToFit="1"/>
      <protection/>
    </xf>
    <xf numFmtId="0" fontId="0" fillId="0" borderId="48" xfId="63" applyFont="1" applyFill="1" applyBorder="1" applyAlignment="1">
      <alignment horizontal="center" vertical="center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50" xfId="63" applyFont="1" applyFill="1" applyBorder="1" applyAlignment="1">
      <alignment horizontal="center" vertical="center"/>
      <protection/>
    </xf>
    <xf numFmtId="0" fontId="0" fillId="0" borderId="51" xfId="63" applyFont="1" applyFill="1" applyBorder="1" applyAlignment="1">
      <alignment horizontal="center" vertical="center"/>
      <protection/>
    </xf>
    <xf numFmtId="0" fontId="0" fillId="0" borderId="52" xfId="63" applyFont="1" applyFill="1" applyBorder="1" applyAlignment="1">
      <alignment horizontal="center" vertical="center"/>
      <protection/>
    </xf>
    <xf numFmtId="0" fontId="0" fillId="0" borderId="53" xfId="63" applyFont="1" applyFill="1" applyBorder="1" applyAlignment="1">
      <alignment horizontal="center" vertical="center"/>
      <protection/>
    </xf>
    <xf numFmtId="0" fontId="0" fillId="0" borderId="54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37" fontId="11" fillId="0" borderId="0" xfId="63" applyNumberFormat="1" applyFont="1" applyFill="1" applyBorder="1" applyAlignment="1" applyProtection="1" quotePrefix="1">
      <alignment horizontal="right" vertical="center" shrinkToFi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63" applyFont="1" applyFill="1" applyBorder="1" applyAlignment="1">
      <alignment horizontal="distributed" vertical="center" indent="2"/>
      <protection/>
    </xf>
    <xf numFmtId="0" fontId="0" fillId="0" borderId="26" xfId="63" applyFont="1" applyBorder="1" applyAlignment="1">
      <alignment horizontal="distributed" vertical="center" indent="2"/>
      <protection/>
    </xf>
    <xf numFmtId="0" fontId="0" fillId="0" borderId="0" xfId="63" applyFont="1" applyBorder="1" applyAlignment="1">
      <alignment horizontal="distributed" vertical="center" indent="2"/>
      <protection/>
    </xf>
    <xf numFmtId="0" fontId="0" fillId="0" borderId="30" xfId="63" applyFont="1" applyBorder="1" applyAlignment="1">
      <alignment horizontal="distributed" vertical="center" indent="2"/>
      <protection/>
    </xf>
    <xf numFmtId="38" fontId="0" fillId="0" borderId="29" xfId="51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38" fontId="0" fillId="0" borderId="30" xfId="51" applyFont="1" applyFill="1" applyBorder="1" applyAlignment="1">
      <alignment horizontal="center" vertical="center"/>
    </xf>
    <xf numFmtId="38" fontId="0" fillId="0" borderId="53" xfId="51" applyFont="1" applyFill="1" applyBorder="1" applyAlignment="1">
      <alignment horizontal="center" vertical="center"/>
    </xf>
    <xf numFmtId="38" fontId="0" fillId="0" borderId="54" xfId="51" applyFont="1" applyFill="1" applyBorder="1" applyAlignment="1">
      <alignment horizontal="center" vertical="center"/>
    </xf>
    <xf numFmtId="38" fontId="0" fillId="0" borderId="49" xfId="51" applyFont="1" applyFill="1" applyBorder="1" applyAlignment="1">
      <alignment horizontal="center" vertical="center"/>
    </xf>
    <xf numFmtId="0" fontId="0" fillId="0" borderId="0" xfId="63" applyFont="1" applyFill="1" applyBorder="1" applyAlignment="1">
      <alignment horizontal="distributed" vertical="center"/>
      <protection/>
    </xf>
    <xf numFmtId="0" fontId="0" fillId="0" borderId="10" xfId="63" applyFont="1" applyFill="1" applyBorder="1" applyAlignment="1">
      <alignment horizontal="distributed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55" xfId="63" applyFont="1" applyFill="1" applyBorder="1" applyAlignment="1">
      <alignment horizontal="distributed" vertical="center"/>
      <protection/>
    </xf>
    <xf numFmtId="193" fontId="1" fillId="0" borderId="0" xfId="63" applyNumberFormat="1" applyFont="1" applyFill="1" applyBorder="1" applyAlignment="1">
      <alignment horizontal="center" vertical="center" shrinkToFit="1"/>
      <protection/>
    </xf>
    <xf numFmtId="38" fontId="0" fillId="0" borderId="56" xfId="51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57" xfId="63" applyFont="1" applyFill="1" applyBorder="1" applyAlignment="1">
      <alignment horizontal="distributed" vertical="center"/>
      <protection/>
    </xf>
    <xf numFmtId="0" fontId="0" fillId="0" borderId="50" xfId="63" applyFont="1" applyFill="1" applyBorder="1" applyAlignment="1">
      <alignment horizontal="distributed" vertical="center"/>
      <protection/>
    </xf>
    <xf numFmtId="0" fontId="0" fillId="0" borderId="13" xfId="63" applyFont="1" applyFill="1" applyBorder="1" applyAlignment="1">
      <alignment horizontal="distributed" vertical="center" wrapText="1"/>
      <protection/>
    </xf>
    <xf numFmtId="0" fontId="0" fillId="0" borderId="37" xfId="63" applyFont="1" applyFill="1" applyBorder="1" applyAlignment="1">
      <alignment horizontal="distributed" vertical="center" wrapText="1"/>
      <protection/>
    </xf>
    <xf numFmtId="0" fontId="0" fillId="0" borderId="13" xfId="63" applyFont="1" applyFill="1" applyBorder="1" applyAlignment="1">
      <alignment horizontal="distributed" vertical="center"/>
      <protection/>
    </xf>
    <xf numFmtId="0" fontId="0" fillId="0" borderId="37" xfId="63" applyFont="1" applyFill="1" applyBorder="1" applyAlignment="1">
      <alignment horizontal="distributed" vertical="center"/>
      <protection/>
    </xf>
    <xf numFmtId="0" fontId="0" fillId="0" borderId="21" xfId="63" applyFont="1" applyFill="1" applyBorder="1" applyAlignment="1">
      <alignment horizontal="distributed" vertical="center" wrapText="1"/>
      <protection/>
    </xf>
    <xf numFmtId="0" fontId="0" fillId="0" borderId="31" xfId="63" applyFont="1" applyFill="1" applyBorder="1" applyAlignment="1">
      <alignment horizontal="distributed" vertical="center" wrapText="1"/>
      <protection/>
    </xf>
    <xf numFmtId="0" fontId="0" fillId="0" borderId="21" xfId="63" applyFont="1" applyBorder="1" applyAlignment="1">
      <alignment horizontal="distributed" vertical="center"/>
      <protection/>
    </xf>
    <xf numFmtId="0" fontId="0" fillId="0" borderId="31" xfId="63" applyFont="1" applyBorder="1" applyAlignment="1">
      <alignment horizontal="distributed" vertical="center"/>
      <protection/>
    </xf>
    <xf numFmtId="0" fontId="0" fillId="0" borderId="58" xfId="63" applyFont="1" applyFill="1" applyBorder="1" applyAlignment="1">
      <alignment horizontal="distributed" vertical="center"/>
      <protection/>
    </xf>
    <xf numFmtId="0" fontId="0" fillId="0" borderId="15" xfId="63" applyFont="1" applyFill="1" applyBorder="1" applyAlignment="1">
      <alignment horizontal="distributed" vertical="center"/>
      <protection/>
    </xf>
    <xf numFmtId="0" fontId="0" fillId="0" borderId="23" xfId="63" applyFont="1" applyFill="1" applyBorder="1" applyAlignment="1">
      <alignment horizontal="distributed" vertical="center"/>
      <protection/>
    </xf>
    <xf numFmtId="0" fontId="0" fillId="0" borderId="31" xfId="63" applyFont="1" applyFill="1" applyBorder="1" applyAlignment="1">
      <alignment horizontal="distributed" vertical="center"/>
      <protection/>
    </xf>
    <xf numFmtId="38" fontId="0" fillId="0" borderId="13" xfId="51" applyFont="1" applyFill="1" applyBorder="1" applyAlignment="1">
      <alignment horizontal="center" vertical="center" wrapText="1"/>
    </xf>
    <xf numFmtId="38" fontId="0" fillId="0" borderId="20" xfId="51" applyFont="1" applyFill="1" applyBorder="1" applyAlignment="1">
      <alignment horizontal="center" vertical="center" wrapText="1"/>
    </xf>
    <xf numFmtId="38" fontId="11" fillId="0" borderId="35" xfId="51" applyFont="1" applyFill="1" applyBorder="1" applyAlignment="1">
      <alignment vertical="center" shrinkToFit="1"/>
    </xf>
    <xf numFmtId="38" fontId="11" fillId="0" borderId="0" xfId="51" applyFont="1" applyFill="1" applyBorder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Page右" xfId="33"/>
    <cellStyle name="page左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a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51</xdr:row>
      <xdr:rowOff>0</xdr:rowOff>
    </xdr:from>
    <xdr:to>
      <xdr:col>2</xdr:col>
      <xdr:colOff>247650</xdr:colOff>
      <xdr:row>52</xdr:row>
      <xdr:rowOff>0</xdr:rowOff>
    </xdr:to>
    <xdr:sp>
      <xdr:nvSpPr>
        <xdr:cNvPr id="1" name="円弧 1"/>
        <xdr:cNvSpPr>
          <a:spLocks/>
        </xdr:cNvSpPr>
      </xdr:nvSpPr>
      <xdr:spPr>
        <a:xfrm>
          <a:off x="1819275" y="13601700"/>
          <a:ext cx="238125" cy="266700"/>
        </a:xfrm>
        <a:custGeom>
          <a:pathLst>
            <a:path stroke="0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  <a:lnTo>
                <a:pt x="97971" y="125186"/>
              </a:lnTo>
              <a:lnTo>
                <a:pt x="97971" y="0"/>
              </a:lnTo>
              <a:close/>
            </a:path>
            <a:path fill="none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247650</xdr:colOff>
      <xdr:row>58</xdr:row>
      <xdr:rowOff>9525</xdr:rowOff>
    </xdr:to>
    <xdr:sp>
      <xdr:nvSpPr>
        <xdr:cNvPr id="2" name="円弧 2"/>
        <xdr:cNvSpPr>
          <a:spLocks/>
        </xdr:cNvSpPr>
      </xdr:nvSpPr>
      <xdr:spPr>
        <a:xfrm>
          <a:off x="1809750" y="15211425"/>
          <a:ext cx="247650" cy="266700"/>
        </a:xfrm>
        <a:custGeom>
          <a:pathLst>
            <a:path stroke="0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  <a:lnTo>
                <a:pt x="97971" y="125186"/>
              </a:lnTo>
              <a:lnTo>
                <a:pt x="97971" y="0"/>
              </a:lnTo>
              <a:close/>
            </a:path>
            <a:path fill="none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9525</xdr:rowOff>
    </xdr:from>
    <xdr:to>
      <xdr:col>2</xdr:col>
      <xdr:colOff>266700</xdr:colOff>
      <xdr:row>63</xdr:row>
      <xdr:rowOff>266700</xdr:rowOff>
    </xdr:to>
    <xdr:sp>
      <xdr:nvSpPr>
        <xdr:cNvPr id="3" name="円弧 3"/>
        <xdr:cNvSpPr>
          <a:spLocks/>
        </xdr:cNvSpPr>
      </xdr:nvSpPr>
      <xdr:spPr>
        <a:xfrm>
          <a:off x="1819275" y="16811625"/>
          <a:ext cx="247650" cy="257175"/>
        </a:xfrm>
        <a:custGeom>
          <a:pathLst>
            <a:path stroke="0" h="261479" w="196874">
              <a:moveTo>
                <a:pt x="97971" y="0"/>
              </a:moveTo>
              <a:cubicBezTo>
                <a:pt x="151388" y="0"/>
                <a:pt x="194960" y="56186"/>
                <a:pt x="195926" y="126314"/>
              </a:cubicBezTo>
              <a:cubicBezTo>
                <a:pt x="196874" y="195137"/>
                <a:pt x="156393" y="252744"/>
                <a:pt x="104071" y="257030"/>
              </a:cubicBezTo>
              <a:cubicBezTo>
                <a:pt x="49761" y="261479"/>
                <a:pt x="3096" y="206962"/>
                <a:pt x="144" y="135618"/>
              </a:cubicBezTo>
              <a:cubicBezTo>
                <a:pt x="-2647" y="68170"/>
                <a:pt x="34768" y="9375"/>
                <a:pt x="85814" y="994"/>
              </a:cubicBezTo>
              <a:lnTo>
                <a:pt x="97971" y="128640"/>
              </a:lnTo>
              <a:lnTo>
                <a:pt x="97971" y="0"/>
              </a:lnTo>
              <a:close/>
            </a:path>
            <a:path fill="none" h="261479" w="196874">
              <a:moveTo>
                <a:pt x="97971" y="0"/>
              </a:moveTo>
              <a:cubicBezTo>
                <a:pt x="151388" y="0"/>
                <a:pt x="194960" y="56186"/>
                <a:pt x="195926" y="126314"/>
              </a:cubicBezTo>
              <a:cubicBezTo>
                <a:pt x="196874" y="195137"/>
                <a:pt x="156393" y="252744"/>
                <a:pt x="104071" y="257030"/>
              </a:cubicBezTo>
              <a:cubicBezTo>
                <a:pt x="49761" y="261479"/>
                <a:pt x="3096" y="206962"/>
                <a:pt x="144" y="135618"/>
              </a:cubicBezTo>
              <a:cubicBezTo>
                <a:pt x="-2647" y="68170"/>
                <a:pt x="34768" y="9375"/>
                <a:pt x="85814" y="99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247650</xdr:colOff>
      <xdr:row>70</xdr:row>
      <xdr:rowOff>0</xdr:rowOff>
    </xdr:to>
    <xdr:sp>
      <xdr:nvSpPr>
        <xdr:cNvPr id="4" name="円弧 4"/>
        <xdr:cNvSpPr>
          <a:spLocks/>
        </xdr:cNvSpPr>
      </xdr:nvSpPr>
      <xdr:spPr>
        <a:xfrm>
          <a:off x="1809750" y="18402300"/>
          <a:ext cx="247650" cy="266700"/>
        </a:xfrm>
        <a:custGeom>
          <a:pathLst>
            <a:path stroke="0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  <a:lnTo>
                <a:pt x="97971" y="125186"/>
              </a:lnTo>
              <a:lnTo>
                <a:pt x="97971" y="0"/>
              </a:lnTo>
              <a:close/>
            </a:path>
            <a:path fill="none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247650</xdr:colOff>
      <xdr:row>76</xdr:row>
      <xdr:rowOff>0</xdr:rowOff>
    </xdr:to>
    <xdr:sp>
      <xdr:nvSpPr>
        <xdr:cNvPr id="5" name="円弧 5"/>
        <xdr:cNvSpPr>
          <a:spLocks/>
        </xdr:cNvSpPr>
      </xdr:nvSpPr>
      <xdr:spPr>
        <a:xfrm>
          <a:off x="1809750" y="20002500"/>
          <a:ext cx="247650" cy="266700"/>
        </a:xfrm>
        <a:custGeom>
          <a:pathLst>
            <a:path stroke="0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  <a:lnTo>
                <a:pt x="97971" y="125186"/>
              </a:lnTo>
              <a:lnTo>
                <a:pt x="97971" y="0"/>
              </a:lnTo>
              <a:close/>
            </a:path>
            <a:path fill="none" h="254346" w="196900">
              <a:moveTo>
                <a:pt x="97971" y="0"/>
              </a:moveTo>
              <a:cubicBezTo>
                <a:pt x="151369" y="0"/>
                <a:pt x="194933" y="54640"/>
                <a:pt x="195925" y="122860"/>
              </a:cubicBezTo>
              <a:cubicBezTo>
                <a:pt x="196900" y="189940"/>
                <a:pt x="156317" y="246076"/>
                <a:pt x="103908" y="250142"/>
              </a:cubicBezTo>
              <a:cubicBezTo>
                <a:pt x="49714" y="254346"/>
                <a:pt x="3179" y="201432"/>
                <a:pt x="152" y="132164"/>
              </a:cubicBezTo>
              <a:cubicBezTo>
                <a:pt x="-2726" y="66301"/>
                <a:pt x="34889" y="8886"/>
                <a:pt x="86135" y="9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76</xdr:row>
      <xdr:rowOff>38100</xdr:rowOff>
    </xdr:from>
    <xdr:to>
      <xdr:col>3</xdr:col>
      <xdr:colOff>1057275</xdr:colOff>
      <xdr:row>76</xdr:row>
      <xdr:rowOff>247650</xdr:rowOff>
    </xdr:to>
    <xdr:sp>
      <xdr:nvSpPr>
        <xdr:cNvPr id="6" name="円弧 6"/>
        <xdr:cNvSpPr>
          <a:spLocks/>
        </xdr:cNvSpPr>
      </xdr:nvSpPr>
      <xdr:spPr>
        <a:xfrm>
          <a:off x="2971800" y="20307300"/>
          <a:ext cx="228600" cy="209550"/>
        </a:xfrm>
        <a:custGeom>
          <a:pathLst>
            <a:path stroke="0" h="221093" w="175041">
              <a:moveTo>
                <a:pt x="87085" y="0"/>
              </a:moveTo>
              <a:cubicBezTo>
                <a:pt x="134536" y="0"/>
                <a:pt x="173253" y="47486"/>
                <a:pt x="174154" y="106790"/>
              </a:cubicBezTo>
              <a:cubicBezTo>
                <a:pt x="175041" y="165192"/>
                <a:pt x="138895" y="214060"/>
                <a:pt x="92248" y="217523"/>
              </a:cubicBezTo>
              <a:cubicBezTo>
                <a:pt x="44158" y="221093"/>
                <a:pt x="2886" y="175180"/>
                <a:pt x="142" y="115060"/>
              </a:cubicBezTo>
              <a:cubicBezTo>
                <a:pt x="-2480" y="57631"/>
                <a:pt x="31096" y="7564"/>
                <a:pt x="76791" y="764"/>
              </a:cubicBezTo>
              <a:lnTo>
                <a:pt x="87085" y="108857"/>
              </a:lnTo>
              <a:lnTo>
                <a:pt x="87085" y="0"/>
              </a:lnTo>
              <a:close/>
            </a:path>
            <a:path fill="none" h="221093" w="175041">
              <a:moveTo>
                <a:pt x="87085" y="0"/>
              </a:moveTo>
              <a:cubicBezTo>
                <a:pt x="134536" y="0"/>
                <a:pt x="173253" y="47486"/>
                <a:pt x="174154" y="106790"/>
              </a:cubicBezTo>
              <a:cubicBezTo>
                <a:pt x="175041" y="165192"/>
                <a:pt x="138895" y="214060"/>
                <a:pt x="92248" y="217523"/>
              </a:cubicBezTo>
              <a:cubicBezTo>
                <a:pt x="44158" y="221093"/>
                <a:pt x="2886" y="175180"/>
                <a:pt x="142" y="115060"/>
              </a:cubicBezTo>
              <a:cubicBezTo>
                <a:pt x="-2480" y="57631"/>
                <a:pt x="31096" y="7564"/>
                <a:pt x="76791" y="76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R8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09765625" style="129" customWidth="1"/>
    <col min="2" max="8" width="14.59765625" style="129" customWidth="1"/>
    <col min="9" max="9" width="3.5" style="129" customWidth="1"/>
    <col min="10" max="16" width="14.59765625" style="129" customWidth="1"/>
    <col min="17" max="17" width="11.09765625" style="129" bestFit="1" customWidth="1"/>
    <col min="18" max="19" width="10.59765625" style="129" customWidth="1"/>
    <col min="20" max="20" width="10" style="129" customWidth="1"/>
    <col min="21" max="16384" width="10.59765625" style="129" customWidth="1"/>
  </cols>
  <sheetData>
    <row r="1" spans="1:17" s="128" customFormat="1" ht="19.5" customHeight="1">
      <c r="A1" s="13" t="s">
        <v>78</v>
      </c>
      <c r="Q1" s="2" t="s">
        <v>145</v>
      </c>
    </row>
    <row r="2" spans="1:17" ht="24.75" customHeight="1">
      <c r="A2" s="336" t="s">
        <v>342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9.5" customHeight="1">
      <c r="A3" s="337" t="s">
        <v>338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15" customHeight="1">
      <c r="A5" s="130"/>
      <c r="B5" s="333" t="s">
        <v>146</v>
      </c>
      <c r="C5" s="334"/>
      <c r="D5" s="334"/>
      <c r="E5" s="334"/>
      <c r="F5" s="334"/>
      <c r="G5" s="335"/>
      <c r="H5" s="131"/>
      <c r="I5" s="132"/>
      <c r="J5" s="130"/>
      <c r="K5" s="333" t="s">
        <v>146</v>
      </c>
      <c r="L5" s="334"/>
      <c r="M5" s="334"/>
      <c r="N5" s="334"/>
      <c r="O5" s="334"/>
      <c r="P5" s="335"/>
      <c r="Q5" s="133"/>
    </row>
    <row r="6" spans="1:17" ht="15" customHeight="1">
      <c r="A6" s="134" t="s">
        <v>147</v>
      </c>
      <c r="B6" s="329" t="s">
        <v>148</v>
      </c>
      <c r="C6" s="329" t="s">
        <v>0</v>
      </c>
      <c r="D6" s="329" t="s">
        <v>1</v>
      </c>
      <c r="E6" s="331" t="s">
        <v>296</v>
      </c>
      <c r="F6" s="329" t="s">
        <v>149</v>
      </c>
      <c r="G6" s="338" t="s">
        <v>150</v>
      </c>
      <c r="H6" s="135" t="s">
        <v>151</v>
      </c>
      <c r="I6" s="136"/>
      <c r="J6" s="134" t="s">
        <v>147</v>
      </c>
      <c r="K6" s="329" t="s">
        <v>148</v>
      </c>
      <c r="L6" s="329" t="s">
        <v>0</v>
      </c>
      <c r="M6" s="329" t="s">
        <v>1</v>
      </c>
      <c r="N6" s="331" t="s">
        <v>296</v>
      </c>
      <c r="O6" s="329" t="s">
        <v>149</v>
      </c>
      <c r="P6" s="338" t="s">
        <v>150</v>
      </c>
      <c r="Q6" s="135" t="s">
        <v>151</v>
      </c>
    </row>
    <row r="7" spans="1:17" ht="15" customHeight="1">
      <c r="A7" s="137"/>
      <c r="B7" s="330"/>
      <c r="C7" s="330"/>
      <c r="D7" s="330"/>
      <c r="E7" s="332"/>
      <c r="F7" s="330"/>
      <c r="G7" s="339"/>
      <c r="H7" s="138"/>
      <c r="I7" s="132"/>
      <c r="J7" s="137"/>
      <c r="K7" s="330"/>
      <c r="L7" s="330"/>
      <c r="M7" s="330"/>
      <c r="N7" s="332"/>
      <c r="O7" s="330"/>
      <c r="P7" s="339"/>
      <c r="Q7" s="139"/>
    </row>
    <row r="8" spans="1:17" ht="15" customHeight="1">
      <c r="A8" s="140"/>
      <c r="B8" s="141"/>
      <c r="C8" s="142"/>
      <c r="D8" s="142"/>
      <c r="E8" s="143"/>
      <c r="F8" s="142"/>
      <c r="G8" s="143"/>
      <c r="H8" s="144"/>
      <c r="I8" s="132"/>
      <c r="J8" s="145"/>
      <c r="K8" s="135"/>
      <c r="L8" s="136"/>
      <c r="M8" s="136"/>
      <c r="N8" s="146"/>
      <c r="O8" s="136"/>
      <c r="P8" s="146"/>
      <c r="Q8" s="146"/>
    </row>
    <row r="9" spans="1:18" ht="15" customHeight="1">
      <c r="A9" s="147" t="s">
        <v>212</v>
      </c>
      <c r="B9" s="276">
        <f>SUM(C9:D9)</f>
        <v>731679</v>
      </c>
      <c r="C9" s="9">
        <v>364629</v>
      </c>
      <c r="D9" s="9">
        <v>367050</v>
      </c>
      <c r="E9" s="274">
        <f>100*C9/D9</f>
        <v>99.34041683694319</v>
      </c>
      <c r="F9" s="9" t="s">
        <v>339</v>
      </c>
      <c r="G9" s="274" t="s">
        <v>339</v>
      </c>
      <c r="H9" s="148">
        <v>142582</v>
      </c>
      <c r="I9" s="132"/>
      <c r="J9" s="146" t="s">
        <v>79</v>
      </c>
      <c r="K9" s="283">
        <f>SUM(L9:M9)</f>
        <v>968531</v>
      </c>
      <c r="L9" s="281">
        <v>463670</v>
      </c>
      <c r="M9" s="281">
        <v>504861</v>
      </c>
      <c r="N9" s="282">
        <f>100*L9/M9</f>
        <v>91.84112062528102</v>
      </c>
      <c r="O9" s="284">
        <v>2344</v>
      </c>
      <c r="P9" s="285">
        <v>0.24</v>
      </c>
      <c r="Q9" s="150">
        <v>199927</v>
      </c>
      <c r="R9" s="150"/>
    </row>
    <row r="10" spans="1:17" ht="15" customHeight="1">
      <c r="A10" s="151" t="s">
        <v>213</v>
      </c>
      <c r="B10" s="276">
        <f>SUM(C10:D10)</f>
        <v>737381</v>
      </c>
      <c r="C10" s="277">
        <v>364266</v>
      </c>
      <c r="D10" s="277">
        <v>373115</v>
      </c>
      <c r="E10" s="274">
        <f>100*C10/D10</f>
        <v>97.62834514827868</v>
      </c>
      <c r="F10" s="272">
        <f>B10-B9</f>
        <v>5702</v>
      </c>
      <c r="G10" s="275">
        <f>100*F10/B10</f>
        <v>0.773277315254936</v>
      </c>
      <c r="H10" s="152">
        <v>151376</v>
      </c>
      <c r="I10" s="152"/>
      <c r="J10" s="151" t="s">
        <v>214</v>
      </c>
      <c r="K10" s="283">
        <f>SUM(L10:M10)</f>
        <v>971390</v>
      </c>
      <c r="L10" s="281">
        <v>463818</v>
      </c>
      <c r="M10" s="281">
        <v>507572</v>
      </c>
      <c r="N10" s="282">
        <f>100*L10/M10</f>
        <v>91.37974513960582</v>
      </c>
      <c r="O10" s="284">
        <f>K10-K9</f>
        <v>2859</v>
      </c>
      <c r="P10" s="285">
        <f>100*O10/K10</f>
        <v>0.29432050978494734</v>
      </c>
      <c r="Q10" s="150">
        <v>200795</v>
      </c>
    </row>
    <row r="11" spans="1:17" ht="15" customHeight="1">
      <c r="A11" s="151" t="s">
        <v>215</v>
      </c>
      <c r="B11" s="278">
        <v>757998</v>
      </c>
      <c r="C11" s="277" t="s">
        <v>340</v>
      </c>
      <c r="D11" s="277" t="s">
        <v>341</v>
      </c>
      <c r="E11" s="277" t="s">
        <v>341</v>
      </c>
      <c r="F11" s="272">
        <f>B11-B10</f>
        <v>20617</v>
      </c>
      <c r="G11" s="275">
        <f>100*F11/B11</f>
        <v>2.719928020918261</v>
      </c>
      <c r="H11" s="152">
        <v>138123</v>
      </c>
      <c r="I11" s="152"/>
      <c r="J11" s="151" t="s">
        <v>216</v>
      </c>
      <c r="K11" s="283">
        <f>SUM(L11:M11)</f>
        <v>973808</v>
      </c>
      <c r="L11" s="281">
        <v>464779</v>
      </c>
      <c r="M11" s="281">
        <v>509029</v>
      </c>
      <c r="N11" s="282">
        <f>100*L11/M11</f>
        <v>91.30697858078813</v>
      </c>
      <c r="O11" s="284">
        <f>K11-K10</f>
        <v>2418</v>
      </c>
      <c r="P11" s="285">
        <f>100*O11/K11</f>
        <v>0.24830356702758655</v>
      </c>
      <c r="Q11" s="150">
        <v>201747</v>
      </c>
    </row>
    <row r="12" spans="1:17" ht="15" customHeight="1">
      <c r="A12" s="151" t="s">
        <v>141</v>
      </c>
      <c r="B12" s="276">
        <f>SUM(C12:D12)</f>
        <v>745556</v>
      </c>
      <c r="C12" s="279">
        <v>366634</v>
      </c>
      <c r="D12" s="279">
        <v>378922</v>
      </c>
      <c r="E12" s="274">
        <f>100*C12/D12</f>
        <v>96.75711624028165</v>
      </c>
      <c r="F12" s="272">
        <f>B12-B11</f>
        <v>-12442</v>
      </c>
      <c r="G12" s="275">
        <f>100*F12/B12</f>
        <v>-1.6688216579304573</v>
      </c>
      <c r="H12" s="149">
        <v>144098</v>
      </c>
      <c r="I12" s="149"/>
      <c r="J12" s="151" t="s">
        <v>217</v>
      </c>
      <c r="K12" s="283">
        <f>SUM(L12:M12)</f>
        <v>974420</v>
      </c>
      <c r="L12" s="281">
        <v>464363</v>
      </c>
      <c r="M12" s="281">
        <v>510057</v>
      </c>
      <c r="N12" s="282">
        <f>100*L12/M12</f>
        <v>91.04139341289307</v>
      </c>
      <c r="O12" s="284">
        <f>K12-K11</f>
        <v>612</v>
      </c>
      <c r="P12" s="285">
        <f>100*O12/K12</f>
        <v>0.06280659263972414</v>
      </c>
      <c r="Q12" s="150">
        <v>202454</v>
      </c>
    </row>
    <row r="13" spans="1:17" ht="15" customHeight="1">
      <c r="A13" s="151" t="s">
        <v>142</v>
      </c>
      <c r="B13" s="276">
        <f>SUM(C13:D13)</f>
        <v>762370</v>
      </c>
      <c r="C13" s="279">
        <v>376916</v>
      </c>
      <c r="D13" s="279">
        <v>385454</v>
      </c>
      <c r="E13" s="274">
        <f>100*C13/D13</f>
        <v>97.78494969568354</v>
      </c>
      <c r="F13" s="272">
        <f>B13-B12</f>
        <v>16814</v>
      </c>
      <c r="G13" s="275">
        <f>100*F13/B13</f>
        <v>2.2054907721972272</v>
      </c>
      <c r="H13" s="149">
        <v>141361</v>
      </c>
      <c r="I13" s="149"/>
      <c r="J13" s="154" t="s">
        <v>218</v>
      </c>
      <c r="K13" s="283">
        <f>SUM(L13:M13)</f>
        <v>973418</v>
      </c>
      <c r="L13" s="281">
        <v>464889</v>
      </c>
      <c r="M13" s="281">
        <v>508529</v>
      </c>
      <c r="N13" s="282">
        <f>100*L13/M13</f>
        <v>91.41838518550564</v>
      </c>
      <c r="O13" s="284">
        <f>K13-K12</f>
        <v>-1002</v>
      </c>
      <c r="P13" s="285">
        <f>100*O13/K13</f>
        <v>-0.10293625143566279</v>
      </c>
      <c r="Q13" s="150">
        <v>211265</v>
      </c>
    </row>
    <row r="14" spans="1:17" ht="15" customHeight="1">
      <c r="A14" s="151" t="s">
        <v>143</v>
      </c>
      <c r="B14" s="276">
        <f>SUM(C14:D14)</f>
        <v>774091</v>
      </c>
      <c r="C14" s="279">
        <v>380531</v>
      </c>
      <c r="D14" s="279">
        <v>393560</v>
      </c>
      <c r="E14" s="274">
        <f>100*C14/D14</f>
        <v>96.6894501473727</v>
      </c>
      <c r="F14" s="272">
        <f>B14-B13</f>
        <v>11721</v>
      </c>
      <c r="G14" s="275">
        <f>100*F14/B14</f>
        <v>1.514163063515788</v>
      </c>
      <c r="H14" s="149">
        <v>141974</v>
      </c>
      <c r="I14" s="149"/>
      <c r="J14" s="151"/>
      <c r="K14" s="283"/>
      <c r="L14" s="281"/>
      <c r="M14" s="281"/>
      <c r="N14" s="282"/>
      <c r="O14" s="284"/>
      <c r="P14" s="285"/>
      <c r="Q14" s="150"/>
    </row>
    <row r="15" spans="1:17" ht="15" customHeight="1">
      <c r="A15" s="151"/>
      <c r="B15" s="277"/>
      <c r="C15" s="279"/>
      <c r="D15" s="279"/>
      <c r="E15" s="280"/>
      <c r="F15" s="272"/>
      <c r="G15" s="275"/>
      <c r="H15" s="149"/>
      <c r="I15" s="149"/>
      <c r="J15" s="151" t="s">
        <v>219</v>
      </c>
      <c r="K15" s="283">
        <f>SUM(L15:M15)</f>
        <v>976048</v>
      </c>
      <c r="L15" s="281">
        <v>465944</v>
      </c>
      <c r="M15" s="281">
        <v>510104</v>
      </c>
      <c r="N15" s="282">
        <f>100*L15/M15</f>
        <v>91.34294183146966</v>
      </c>
      <c r="O15" s="284">
        <f>K15-K13</f>
        <v>2630</v>
      </c>
      <c r="P15" s="285">
        <f>100*O15/K15</f>
        <v>0.26945396128059274</v>
      </c>
      <c r="Q15" s="150">
        <v>213411</v>
      </c>
    </row>
    <row r="16" spans="1:17" ht="15" customHeight="1">
      <c r="A16" s="147" t="s">
        <v>152</v>
      </c>
      <c r="B16" s="276">
        <f>SUM(C16:D16)</f>
        <v>795571</v>
      </c>
      <c r="C16" s="281">
        <v>394096</v>
      </c>
      <c r="D16" s="281">
        <v>401475</v>
      </c>
      <c r="E16" s="274">
        <f>100*C16/D16</f>
        <v>98.16202752350706</v>
      </c>
      <c r="F16" s="272">
        <v>5887</v>
      </c>
      <c r="G16" s="275">
        <f>100*F16/B16</f>
        <v>0.7399716681477831</v>
      </c>
      <c r="H16" s="149">
        <v>148453</v>
      </c>
      <c r="I16" s="10"/>
      <c r="J16" s="151" t="s">
        <v>153</v>
      </c>
      <c r="K16" s="283">
        <f>SUM(L16:M16)</f>
        <v>975911</v>
      </c>
      <c r="L16" s="281">
        <v>465332</v>
      </c>
      <c r="M16" s="281">
        <v>510579</v>
      </c>
      <c r="N16" s="282">
        <f>100*L16/M16</f>
        <v>91.13810007853829</v>
      </c>
      <c r="O16" s="284">
        <f>K16-K15</f>
        <v>-137</v>
      </c>
      <c r="P16" s="285">
        <f>100*O16/K16</f>
        <v>-0.01403816536548927</v>
      </c>
      <c r="Q16" s="150">
        <v>215824</v>
      </c>
    </row>
    <row r="17" spans="1:17" ht="15" customHeight="1">
      <c r="A17" s="151" t="s">
        <v>220</v>
      </c>
      <c r="B17" s="276">
        <f>SUM(C17:D17)</f>
        <v>799040</v>
      </c>
      <c r="C17" s="281">
        <v>393484</v>
      </c>
      <c r="D17" s="281">
        <v>405556</v>
      </c>
      <c r="E17" s="274">
        <f>100*C17/D17</f>
        <v>97.0233457278403</v>
      </c>
      <c r="F17" s="272">
        <f>B17-B16</f>
        <v>3469</v>
      </c>
      <c r="G17" s="275">
        <f>100*F17/B17</f>
        <v>0.43414597517020426</v>
      </c>
      <c r="H17" s="149">
        <v>151939</v>
      </c>
      <c r="I17" s="149"/>
      <c r="J17" s="151" t="s">
        <v>221</v>
      </c>
      <c r="K17" s="283">
        <f>SUM(L17:M17)</f>
        <v>978059</v>
      </c>
      <c r="L17" s="281">
        <v>466263</v>
      </c>
      <c r="M17" s="281">
        <v>511796</v>
      </c>
      <c r="N17" s="282">
        <f>100*L17/M17</f>
        <v>91.1032911550696</v>
      </c>
      <c r="O17" s="284">
        <f>K17-K16</f>
        <v>2148</v>
      </c>
      <c r="P17" s="285">
        <f>100*O17/K17</f>
        <v>0.21961865286245513</v>
      </c>
      <c r="Q17" s="150">
        <v>219942</v>
      </c>
    </row>
    <row r="18" spans="1:17" ht="15" customHeight="1">
      <c r="A18" s="151" t="s">
        <v>222</v>
      </c>
      <c r="B18" s="276">
        <f>SUM(C18:D18)</f>
        <v>806552</v>
      </c>
      <c r="C18" s="281">
        <v>397457</v>
      </c>
      <c r="D18" s="281">
        <v>409095</v>
      </c>
      <c r="E18" s="274">
        <f>100*C18/D18</f>
        <v>97.15518400371552</v>
      </c>
      <c r="F18" s="272">
        <f>B18-B17</f>
        <v>7512</v>
      </c>
      <c r="G18" s="275">
        <f>100*F18/B18</f>
        <v>0.9313720628056219</v>
      </c>
      <c r="H18" s="149">
        <v>152069</v>
      </c>
      <c r="I18" s="149"/>
      <c r="J18" s="151" t="s">
        <v>223</v>
      </c>
      <c r="K18" s="283">
        <f>SUM(L18:M18)</f>
        <v>982278</v>
      </c>
      <c r="L18" s="281">
        <v>468264</v>
      </c>
      <c r="M18" s="281">
        <v>514014</v>
      </c>
      <c r="N18" s="282">
        <f>100*L18/M18</f>
        <v>91.09946421692794</v>
      </c>
      <c r="O18" s="284">
        <f>K18-K17</f>
        <v>4219</v>
      </c>
      <c r="P18" s="285">
        <f>100*O18/K18</f>
        <v>0.4295118082660917</v>
      </c>
      <c r="Q18" s="150">
        <v>224085</v>
      </c>
    </row>
    <row r="19" spans="1:17" ht="15" customHeight="1">
      <c r="A19" s="151" t="s">
        <v>224</v>
      </c>
      <c r="B19" s="276">
        <f>SUM(C19:D19)</f>
        <v>818847</v>
      </c>
      <c r="C19" s="281">
        <v>406282</v>
      </c>
      <c r="D19" s="281">
        <v>412565</v>
      </c>
      <c r="E19" s="274">
        <f>100*C19/D19</f>
        <v>98.47708845878832</v>
      </c>
      <c r="F19" s="272">
        <f>B19-B18</f>
        <v>12295</v>
      </c>
      <c r="G19" s="275">
        <f>100*F19/B19</f>
        <v>1.5015015015015014</v>
      </c>
      <c r="H19" s="149">
        <v>153561</v>
      </c>
      <c r="I19" s="149"/>
      <c r="J19" s="154" t="s">
        <v>154</v>
      </c>
      <c r="K19" s="283">
        <f>SUM(L19:M19)</f>
        <v>980499</v>
      </c>
      <c r="L19" s="273">
        <v>468518</v>
      </c>
      <c r="M19" s="273">
        <v>511981</v>
      </c>
      <c r="N19" s="282">
        <f>100*L19/M19</f>
        <v>91.51081778425372</v>
      </c>
      <c r="O19" s="284">
        <f>K19-K18</f>
        <v>-1779</v>
      </c>
      <c r="P19" s="285">
        <f>100*O19/K19</f>
        <v>-0.1814382268620366</v>
      </c>
      <c r="Q19" s="152">
        <v>230451</v>
      </c>
    </row>
    <row r="20" spans="1:17" ht="15" customHeight="1">
      <c r="A20" s="151" t="s">
        <v>225</v>
      </c>
      <c r="B20" s="276">
        <f>SUM(C20:D20)</f>
        <v>818472</v>
      </c>
      <c r="C20" s="281">
        <v>406172</v>
      </c>
      <c r="D20" s="281">
        <v>412300</v>
      </c>
      <c r="E20" s="274">
        <f>100*C20/D20</f>
        <v>98.51370361387339</v>
      </c>
      <c r="F20" s="272">
        <f>B20-B19</f>
        <v>-375</v>
      </c>
      <c r="G20" s="275">
        <f>100*F20/B20</f>
        <v>-0.045817083541037446</v>
      </c>
      <c r="H20" s="149">
        <v>153594</v>
      </c>
      <c r="I20" s="149"/>
      <c r="J20" s="151"/>
      <c r="K20" s="283"/>
      <c r="L20" s="281"/>
      <c r="M20" s="281"/>
      <c r="N20" s="281"/>
      <c r="O20" s="284"/>
      <c r="P20" s="285"/>
      <c r="Q20" s="149"/>
    </row>
    <row r="21" spans="1:17" ht="15" customHeight="1">
      <c r="A21" s="151"/>
      <c r="B21" s="273"/>
      <c r="C21" s="281"/>
      <c r="D21" s="281"/>
      <c r="E21" s="282"/>
      <c r="F21" s="272"/>
      <c r="G21" s="275"/>
      <c r="H21" s="149"/>
      <c r="I21" s="149"/>
      <c r="J21" s="151" t="s">
        <v>226</v>
      </c>
      <c r="K21" s="283">
        <f>SUM(L21:M21)</f>
        <v>980230</v>
      </c>
      <c r="L21" s="281">
        <v>468814</v>
      </c>
      <c r="M21" s="281">
        <v>511416</v>
      </c>
      <c r="N21" s="282">
        <f>100*L21/M21</f>
        <v>91.66979523519014</v>
      </c>
      <c r="O21" s="284">
        <f>K21-K19</f>
        <v>-269</v>
      </c>
      <c r="P21" s="285">
        <f>100*O21/K21</f>
        <v>-0.02744253899594993</v>
      </c>
      <c r="Q21" s="149">
        <v>235357</v>
      </c>
    </row>
    <row r="22" spans="1:17" ht="15" customHeight="1">
      <c r="A22" s="151" t="s">
        <v>227</v>
      </c>
      <c r="B22" s="276">
        <f>SUM(C22:D22)</f>
        <v>822041</v>
      </c>
      <c r="C22" s="281">
        <v>410556</v>
      </c>
      <c r="D22" s="281">
        <v>411485</v>
      </c>
      <c r="E22" s="274">
        <f>100*C22/D22</f>
        <v>99.77423235354873</v>
      </c>
      <c r="F22" s="272">
        <f>B22-B20</f>
        <v>3569</v>
      </c>
      <c r="G22" s="275">
        <f>100*F22/B22</f>
        <v>0.4341632594967891</v>
      </c>
      <c r="H22" s="149">
        <v>153621</v>
      </c>
      <c r="I22" s="149"/>
      <c r="J22" s="151" t="s">
        <v>228</v>
      </c>
      <c r="K22" s="283">
        <f>SUM(L22:M22)</f>
        <v>982420</v>
      </c>
      <c r="L22" s="281">
        <v>470469</v>
      </c>
      <c r="M22" s="281">
        <v>511951</v>
      </c>
      <c r="N22" s="282">
        <f>100*L22/M22</f>
        <v>91.89727141855373</v>
      </c>
      <c r="O22" s="284">
        <f aca="true" t="shared" si="0" ref="O22:O31">K22-K21</f>
        <v>2190</v>
      </c>
      <c r="P22" s="285">
        <f>100*O22/K22</f>
        <v>0.2229189145172126</v>
      </c>
      <c r="Q22" s="149">
        <v>240728</v>
      </c>
    </row>
    <row r="23" spans="1:17" ht="15" customHeight="1">
      <c r="A23" s="151" t="s">
        <v>229</v>
      </c>
      <c r="B23" s="276">
        <f>SUM(C23:D23)</f>
        <v>797062</v>
      </c>
      <c r="C23" s="281">
        <v>392648</v>
      </c>
      <c r="D23" s="281">
        <v>404414</v>
      </c>
      <c r="E23" s="274">
        <f>100*C23/D23</f>
        <v>97.09060517192778</v>
      </c>
      <c r="F23" s="272">
        <f>B23-B22</f>
        <v>-24979</v>
      </c>
      <c r="G23" s="275">
        <f>100*F23/B23</f>
        <v>-3.1338841896866243</v>
      </c>
      <c r="H23" s="149">
        <v>155765</v>
      </c>
      <c r="I23" s="149"/>
      <c r="J23" s="151" t="s">
        <v>230</v>
      </c>
      <c r="K23" s="283">
        <f>SUM(L23:M23)</f>
        <v>983589</v>
      </c>
      <c r="L23" s="281">
        <v>471597</v>
      </c>
      <c r="M23" s="281">
        <v>511992</v>
      </c>
      <c r="N23" s="282">
        <f>100*L23/M23</f>
        <v>92.11022828481696</v>
      </c>
      <c r="O23" s="284">
        <f t="shared" si="0"/>
        <v>1169</v>
      </c>
      <c r="P23" s="285">
        <f>100*O23/K23</f>
        <v>0.11885045481395176</v>
      </c>
      <c r="Q23" s="149">
        <v>246269</v>
      </c>
    </row>
    <row r="24" spans="1:17" ht="15" customHeight="1">
      <c r="A24" s="151" t="s">
        <v>231</v>
      </c>
      <c r="B24" s="276">
        <f>SUM(C24:D24)</f>
        <v>807444</v>
      </c>
      <c r="C24" s="281">
        <v>398523</v>
      </c>
      <c r="D24" s="281">
        <v>408921</v>
      </c>
      <c r="E24" s="274">
        <f>100*C24/D24</f>
        <v>97.4572105614532</v>
      </c>
      <c r="F24" s="272">
        <f>B24-B23</f>
        <v>10382</v>
      </c>
      <c r="G24" s="275">
        <f>100*F24/B24</f>
        <v>1.2857857634709033</v>
      </c>
      <c r="H24" s="149">
        <v>153273</v>
      </c>
      <c r="I24" s="149"/>
      <c r="J24" s="151" t="s">
        <v>232</v>
      </c>
      <c r="K24" s="283">
        <f>SUM(L24:M24)</f>
        <v>985147</v>
      </c>
      <c r="L24" s="281">
        <v>473918</v>
      </c>
      <c r="M24" s="281">
        <v>511229</v>
      </c>
      <c r="N24" s="282">
        <f>100*L24/M24</f>
        <v>92.70170510671343</v>
      </c>
      <c r="O24" s="284">
        <f t="shared" si="0"/>
        <v>1558</v>
      </c>
      <c r="P24" s="285">
        <f>100*O24/K24</f>
        <v>0.15814898690246226</v>
      </c>
      <c r="Q24" s="152">
        <v>249896</v>
      </c>
    </row>
    <row r="25" spans="1:17" ht="15" customHeight="1">
      <c r="A25" s="151" t="s">
        <v>233</v>
      </c>
      <c r="B25" s="276">
        <f>SUM(C25:D25)</f>
        <v>747360</v>
      </c>
      <c r="C25" s="281">
        <v>364375</v>
      </c>
      <c r="D25" s="281">
        <v>382985</v>
      </c>
      <c r="E25" s="274">
        <f>100*C25/D25</f>
        <v>95.14080185908064</v>
      </c>
      <c r="F25" s="272">
        <f>B25-B24</f>
        <v>-60084</v>
      </c>
      <c r="G25" s="275">
        <f>100*F25/B25</f>
        <v>-8.039499036608863</v>
      </c>
      <c r="H25" s="149">
        <v>151766</v>
      </c>
      <c r="I25" s="149"/>
      <c r="J25" s="154" t="s">
        <v>234</v>
      </c>
      <c r="K25" s="283">
        <f>SUM(L25:M25)</f>
        <v>1002420</v>
      </c>
      <c r="L25" s="281">
        <v>480380</v>
      </c>
      <c r="M25" s="281">
        <v>522040</v>
      </c>
      <c r="N25" s="282">
        <f>100*L25/M25</f>
        <v>92.01976860010727</v>
      </c>
      <c r="O25" s="284">
        <f t="shared" si="0"/>
        <v>17273</v>
      </c>
      <c r="P25" s="285">
        <f>100*O25/K25</f>
        <v>1.7231300253386803</v>
      </c>
      <c r="Q25" s="149">
        <v>254543</v>
      </c>
    </row>
    <row r="26" spans="1:17" ht="15" customHeight="1">
      <c r="A26" s="151" t="s">
        <v>235</v>
      </c>
      <c r="B26" s="276">
        <f>SUM(C26:D26)</f>
        <v>749900</v>
      </c>
      <c r="C26" s="281">
        <v>365600</v>
      </c>
      <c r="D26" s="281">
        <v>384300</v>
      </c>
      <c r="E26" s="274">
        <f>100*C26/D26</f>
        <v>95.13400988810825</v>
      </c>
      <c r="F26" s="272">
        <f>B26-B25</f>
        <v>2540</v>
      </c>
      <c r="G26" s="275">
        <f>100*F26/B26</f>
        <v>0.33871182824376583</v>
      </c>
      <c r="H26" s="149">
        <v>147374</v>
      </c>
      <c r="I26" s="149"/>
      <c r="J26" s="151"/>
      <c r="K26" s="283"/>
      <c r="L26" s="281"/>
      <c r="M26" s="281"/>
      <c r="N26" s="281"/>
      <c r="O26" s="284"/>
      <c r="P26" s="285"/>
      <c r="Q26" s="149"/>
    </row>
    <row r="27" spans="1:17" ht="15" customHeight="1">
      <c r="A27" s="151"/>
      <c r="B27" s="273"/>
      <c r="C27" s="281"/>
      <c r="D27" s="281"/>
      <c r="E27" s="282"/>
      <c r="F27" s="272"/>
      <c r="G27" s="275"/>
      <c r="H27" s="149"/>
      <c r="I27" s="149"/>
      <c r="J27" s="151" t="s">
        <v>236</v>
      </c>
      <c r="K27" s="283">
        <f>SUM(L27:M27)</f>
        <v>1011571</v>
      </c>
      <c r="L27" s="281">
        <v>485212</v>
      </c>
      <c r="M27" s="281">
        <v>526359</v>
      </c>
      <c r="N27" s="282">
        <f>100*L27/M27</f>
        <v>92.18271179936127</v>
      </c>
      <c r="O27" s="284">
        <f>K27-K25</f>
        <v>9151</v>
      </c>
      <c r="P27" s="285">
        <f>100*O27/K27</f>
        <v>0.9046324973728982</v>
      </c>
      <c r="Q27" s="149">
        <v>260198</v>
      </c>
    </row>
    <row r="28" spans="1:17" ht="15" customHeight="1">
      <c r="A28" s="151" t="s">
        <v>237</v>
      </c>
      <c r="B28" s="276">
        <f>SUM(C28:D28)</f>
        <v>752400</v>
      </c>
      <c r="C28" s="281">
        <v>366900</v>
      </c>
      <c r="D28" s="281">
        <v>385500</v>
      </c>
      <c r="E28" s="274">
        <f>100*C28/D28</f>
        <v>95.1750972762646</v>
      </c>
      <c r="F28" s="272">
        <f>B28-B26</f>
        <v>2500</v>
      </c>
      <c r="G28" s="275">
        <f>100*F28/B28</f>
        <v>0.3322700691121744</v>
      </c>
      <c r="H28" s="149">
        <v>147369</v>
      </c>
      <c r="I28" s="149"/>
      <c r="J28" s="151" t="s">
        <v>238</v>
      </c>
      <c r="K28" s="283">
        <f>SUM(L28:M28)</f>
        <v>1021994</v>
      </c>
      <c r="L28" s="281">
        <v>490898</v>
      </c>
      <c r="M28" s="281">
        <v>531096</v>
      </c>
      <c r="N28" s="282">
        <f>100*L28/M28</f>
        <v>92.43112356334825</v>
      </c>
      <c r="O28" s="284">
        <f t="shared" si="0"/>
        <v>10423</v>
      </c>
      <c r="P28" s="285">
        <f>100*O28/K28</f>
        <v>1.019869001187874</v>
      </c>
      <c r="Q28" s="149">
        <v>266051</v>
      </c>
    </row>
    <row r="29" spans="1:17" ht="15" customHeight="1">
      <c r="A29" s="151" t="s">
        <v>239</v>
      </c>
      <c r="B29" s="276">
        <f>SUM(C29:D29)</f>
        <v>755500</v>
      </c>
      <c r="C29" s="281">
        <v>368400</v>
      </c>
      <c r="D29" s="281">
        <v>387100</v>
      </c>
      <c r="E29" s="274">
        <f>100*C29/D29</f>
        <v>95.16920692327564</v>
      </c>
      <c r="F29" s="272">
        <f>B29-B28</f>
        <v>3100</v>
      </c>
      <c r="G29" s="275">
        <f>100*F29/B29</f>
        <v>0.41032428855062875</v>
      </c>
      <c r="H29" s="149">
        <v>148419</v>
      </c>
      <c r="I29" s="149"/>
      <c r="J29" s="151" t="s">
        <v>240</v>
      </c>
      <c r="K29" s="283">
        <f>SUM(L29:M29)</f>
        <v>1035425</v>
      </c>
      <c r="L29" s="281">
        <v>498391</v>
      </c>
      <c r="M29" s="281">
        <v>537034</v>
      </c>
      <c r="N29" s="282">
        <f>100*L29/M29</f>
        <v>92.80436620400198</v>
      </c>
      <c r="O29" s="284">
        <f t="shared" si="0"/>
        <v>13431</v>
      </c>
      <c r="P29" s="285">
        <f>100*O29/K29</f>
        <v>1.2971485138952603</v>
      </c>
      <c r="Q29" s="149">
        <v>272882</v>
      </c>
    </row>
    <row r="30" spans="1:17" ht="15" customHeight="1">
      <c r="A30" s="151" t="s">
        <v>241</v>
      </c>
      <c r="B30" s="276">
        <f>SUM(C30:D30)</f>
        <v>761500</v>
      </c>
      <c r="C30" s="281">
        <v>371400</v>
      </c>
      <c r="D30" s="281">
        <v>390100</v>
      </c>
      <c r="E30" s="274">
        <f>100*C30/D30</f>
        <v>95.2063573442707</v>
      </c>
      <c r="F30" s="272">
        <f>B30-B29</f>
        <v>6000</v>
      </c>
      <c r="G30" s="275">
        <f>100*F30/B30</f>
        <v>0.7879185817465528</v>
      </c>
      <c r="H30" s="149">
        <v>148631</v>
      </c>
      <c r="I30" s="149"/>
      <c r="J30" s="151" t="s">
        <v>242</v>
      </c>
      <c r="K30" s="283">
        <f>SUM(L30:M30)</f>
        <v>1049243</v>
      </c>
      <c r="L30" s="281">
        <v>505954</v>
      </c>
      <c r="M30" s="281">
        <v>543289</v>
      </c>
      <c r="N30" s="282">
        <f>100*L30/M30</f>
        <v>93.1279668831874</v>
      </c>
      <c r="O30" s="284">
        <f t="shared" si="0"/>
        <v>13818</v>
      </c>
      <c r="P30" s="285">
        <f>100*O30/K30</f>
        <v>1.316949457847229</v>
      </c>
      <c r="Q30" s="149">
        <v>279180</v>
      </c>
    </row>
    <row r="31" spans="1:17" ht="15" customHeight="1">
      <c r="A31" s="151" t="s">
        <v>243</v>
      </c>
      <c r="B31" s="276">
        <f>SUM(C31:D31)</f>
        <v>750854</v>
      </c>
      <c r="C31" s="281">
        <v>365597</v>
      </c>
      <c r="D31" s="281">
        <v>385257</v>
      </c>
      <c r="E31" s="274">
        <f>100*C31/D31</f>
        <v>94.89691296978381</v>
      </c>
      <c r="F31" s="272">
        <f>B31-B30</f>
        <v>-10646</v>
      </c>
      <c r="G31" s="275">
        <f>100*F31/B31</f>
        <v>-1.4178522056218652</v>
      </c>
      <c r="H31" s="150">
        <v>154052</v>
      </c>
      <c r="I31" s="150"/>
      <c r="J31" s="151" t="s">
        <v>244</v>
      </c>
      <c r="K31" s="283">
        <f>SUM(L31:M31)</f>
        <v>1069872</v>
      </c>
      <c r="L31" s="281">
        <v>518594</v>
      </c>
      <c r="M31" s="281">
        <v>551278</v>
      </c>
      <c r="N31" s="282">
        <f>100*L31/M31</f>
        <v>94.0712308490453</v>
      </c>
      <c r="O31" s="284">
        <f t="shared" si="0"/>
        <v>20629</v>
      </c>
      <c r="P31" s="285">
        <f>100*O31/K31</f>
        <v>1.9281745853709602</v>
      </c>
      <c r="Q31" s="149">
        <v>290183</v>
      </c>
    </row>
    <row r="32" spans="1:17" ht="15" customHeight="1">
      <c r="A32" s="154"/>
      <c r="B32" s="273"/>
      <c r="C32" s="281"/>
      <c r="D32" s="281"/>
      <c r="E32" s="274"/>
      <c r="F32" s="272"/>
      <c r="G32" s="275"/>
      <c r="H32" s="150"/>
      <c r="I32" s="150"/>
      <c r="J32" s="151"/>
      <c r="K32" s="283"/>
      <c r="L32" s="281"/>
      <c r="M32" s="281"/>
      <c r="N32" s="281"/>
      <c r="O32" s="284"/>
      <c r="P32" s="285"/>
      <c r="Q32" s="149"/>
    </row>
    <row r="33" spans="1:17" ht="15" customHeight="1">
      <c r="A33" s="154" t="s">
        <v>245</v>
      </c>
      <c r="B33" s="276">
        <f>SUM(C33:D33)</f>
        <v>751600</v>
      </c>
      <c r="C33" s="281">
        <v>365900</v>
      </c>
      <c r="D33" s="281">
        <v>385700</v>
      </c>
      <c r="E33" s="274">
        <f>100*C33/D33</f>
        <v>94.86647653616801</v>
      </c>
      <c r="F33" s="272">
        <f>B33-B31</f>
        <v>746</v>
      </c>
      <c r="G33" s="275">
        <f>100*F33/B33</f>
        <v>0.09925492283129324</v>
      </c>
      <c r="H33" s="149">
        <v>150527</v>
      </c>
      <c r="I33" s="149"/>
      <c r="J33" s="151" t="s">
        <v>246</v>
      </c>
      <c r="K33" s="283">
        <f>SUM(L33:M33)</f>
        <v>1081602</v>
      </c>
      <c r="L33" s="281">
        <v>524869</v>
      </c>
      <c r="M33" s="281">
        <v>556733</v>
      </c>
      <c r="N33" s="282">
        <f>100*L33/M33</f>
        <v>94.27661015244291</v>
      </c>
      <c r="O33" s="284">
        <f>K33-K31</f>
        <v>11730</v>
      </c>
      <c r="P33" s="285">
        <f>100*O33/K33</f>
        <v>1.0845024325028985</v>
      </c>
      <c r="Q33" s="149">
        <v>295974</v>
      </c>
    </row>
    <row r="34" spans="1:17" ht="15" customHeight="1">
      <c r="A34" s="151" t="s">
        <v>247</v>
      </c>
      <c r="B34" s="276">
        <f>SUM(C34:D34)</f>
        <v>752300</v>
      </c>
      <c r="C34" s="281">
        <v>366200</v>
      </c>
      <c r="D34" s="281">
        <v>386100</v>
      </c>
      <c r="E34" s="274">
        <f>100*C34/D34</f>
        <v>94.84589484589485</v>
      </c>
      <c r="F34" s="272">
        <f>B34-B33</f>
        <v>700</v>
      </c>
      <c r="G34" s="275">
        <f>100*F34/B34</f>
        <v>0.09304798617572776</v>
      </c>
      <c r="H34" s="149">
        <v>150530</v>
      </c>
      <c r="I34" s="149"/>
      <c r="J34" s="151" t="s">
        <v>248</v>
      </c>
      <c r="K34" s="283">
        <f>SUM(L34:M34)</f>
        <v>1091519</v>
      </c>
      <c r="L34" s="281">
        <v>529802</v>
      </c>
      <c r="M34" s="281">
        <v>561717</v>
      </c>
      <c r="N34" s="282">
        <f>100*L34/M34</f>
        <v>94.3183133143558</v>
      </c>
      <c r="O34" s="284">
        <f>K34-K33</f>
        <v>9917</v>
      </c>
      <c r="P34" s="285">
        <f>100*O34/K34</f>
        <v>0.9085503779595224</v>
      </c>
      <c r="Q34" s="149">
        <v>300444</v>
      </c>
    </row>
    <row r="35" spans="1:17" ht="15" customHeight="1">
      <c r="A35" s="151" t="s">
        <v>222</v>
      </c>
      <c r="B35" s="276">
        <f>SUM(C35:D35)</f>
        <v>753100</v>
      </c>
      <c r="C35" s="281">
        <v>366600</v>
      </c>
      <c r="D35" s="281">
        <v>386500</v>
      </c>
      <c r="E35" s="274">
        <f>100*C35/D35</f>
        <v>94.85122897800777</v>
      </c>
      <c r="F35" s="272">
        <f>B35-B34</f>
        <v>800</v>
      </c>
      <c r="G35" s="275">
        <f>100*F35/B35</f>
        <v>0.10622759261718231</v>
      </c>
      <c r="H35" s="149">
        <v>151112</v>
      </c>
      <c r="I35" s="149"/>
      <c r="J35" s="151" t="s">
        <v>249</v>
      </c>
      <c r="K35" s="283">
        <f>SUM(L35:M35)</f>
        <v>1100512</v>
      </c>
      <c r="L35" s="281">
        <v>534410</v>
      </c>
      <c r="M35" s="273">
        <v>566102</v>
      </c>
      <c r="N35" s="282">
        <f>100*L35/M35</f>
        <v>94.4017155918898</v>
      </c>
      <c r="O35" s="284">
        <f>K35-K34</f>
        <v>8993</v>
      </c>
      <c r="P35" s="285">
        <f>100*O35/K35</f>
        <v>0.8171651013346515</v>
      </c>
      <c r="Q35" s="149">
        <v>303905</v>
      </c>
    </row>
    <row r="36" spans="1:17" ht="15" customHeight="1">
      <c r="A36" s="151" t="s">
        <v>224</v>
      </c>
      <c r="B36" s="276">
        <f>SUM(C36:D36)</f>
        <v>753800</v>
      </c>
      <c r="C36" s="281">
        <v>366900</v>
      </c>
      <c r="D36" s="281">
        <v>386900</v>
      </c>
      <c r="E36" s="274">
        <f>100*C36/D36</f>
        <v>94.83070560868441</v>
      </c>
      <c r="F36" s="272">
        <f>B36-B35</f>
        <v>700</v>
      </c>
      <c r="G36" s="275">
        <f>100*F36/B36</f>
        <v>0.09286282833642875</v>
      </c>
      <c r="H36" s="149">
        <v>151786</v>
      </c>
      <c r="I36" s="149"/>
      <c r="J36" s="151" t="s">
        <v>250</v>
      </c>
      <c r="K36" s="283">
        <f>SUM(L36:M36)</f>
        <v>1109510</v>
      </c>
      <c r="L36" s="281">
        <v>539033</v>
      </c>
      <c r="M36" s="281">
        <v>570477</v>
      </c>
      <c r="N36" s="282">
        <f>100*L36/M36</f>
        <v>94.4881213440682</v>
      </c>
      <c r="O36" s="284">
        <f>K36-K35</f>
        <v>8998</v>
      </c>
      <c r="P36" s="285">
        <f>100*O36/K36</f>
        <v>0.810988634622491</v>
      </c>
      <c r="Q36" s="149">
        <v>308136</v>
      </c>
    </row>
    <row r="37" spans="1:17" ht="15" customHeight="1">
      <c r="A37" s="151" t="s">
        <v>251</v>
      </c>
      <c r="B37" s="276">
        <f>SUM(C37:D37)</f>
        <v>756835</v>
      </c>
      <c r="C37" s="281">
        <v>368402</v>
      </c>
      <c r="D37" s="281">
        <v>388433</v>
      </c>
      <c r="E37" s="274">
        <f>100*C37/D37</f>
        <v>94.84312609896688</v>
      </c>
      <c r="F37" s="272">
        <f>B37-B36</f>
        <v>3035</v>
      </c>
      <c r="G37" s="275">
        <f>100*F37/B37</f>
        <v>0.4010121096408068</v>
      </c>
      <c r="H37" s="150">
        <v>155084</v>
      </c>
      <c r="I37" s="150"/>
      <c r="J37" s="151" t="s">
        <v>252</v>
      </c>
      <c r="K37" s="283">
        <f>SUM(L37:M37)</f>
        <v>1119304</v>
      </c>
      <c r="L37" s="281">
        <v>542782</v>
      </c>
      <c r="M37" s="281">
        <v>576522</v>
      </c>
      <c r="N37" s="282">
        <f>100*L37/M37</f>
        <v>94.14766478989527</v>
      </c>
      <c r="O37" s="284">
        <f>K37-K36</f>
        <v>9794</v>
      </c>
      <c r="P37" s="285">
        <f>100*O37/K37</f>
        <v>0.8750080407110132</v>
      </c>
      <c r="Q37" s="149">
        <v>322071</v>
      </c>
    </row>
    <row r="38" spans="1:17" ht="15" customHeight="1">
      <c r="A38" s="154"/>
      <c r="B38" s="283"/>
      <c r="C38" s="281"/>
      <c r="D38" s="281"/>
      <c r="E38" s="282"/>
      <c r="F38" s="284"/>
      <c r="G38" s="285"/>
      <c r="H38" s="150"/>
      <c r="I38" s="150"/>
      <c r="J38" s="151"/>
      <c r="K38" s="283"/>
      <c r="L38" s="281"/>
      <c r="M38" s="281"/>
      <c r="N38" s="281"/>
      <c r="O38" s="284"/>
      <c r="P38" s="285"/>
      <c r="Q38" s="149"/>
    </row>
    <row r="39" spans="1:17" ht="15" customHeight="1">
      <c r="A39" s="151" t="s">
        <v>227</v>
      </c>
      <c r="B39" s="276">
        <f>SUM(C39:D39)</f>
        <v>758000</v>
      </c>
      <c r="C39" s="281">
        <v>368800</v>
      </c>
      <c r="D39" s="281">
        <v>389200</v>
      </c>
      <c r="E39" s="274">
        <f>100*C39/D39</f>
        <v>94.7584789311408</v>
      </c>
      <c r="F39" s="272">
        <f>B39-B37</f>
        <v>1165</v>
      </c>
      <c r="G39" s="275">
        <f>100*F39/B39</f>
        <v>0.1536939313984169</v>
      </c>
      <c r="H39" s="149">
        <v>151948</v>
      </c>
      <c r="I39" s="149"/>
      <c r="J39" s="151" t="s">
        <v>253</v>
      </c>
      <c r="K39" s="283">
        <f>SUM(L39:M39)</f>
        <v>1125799</v>
      </c>
      <c r="L39" s="281">
        <v>545879</v>
      </c>
      <c r="M39" s="281">
        <v>579920</v>
      </c>
      <c r="N39" s="282">
        <f>100*L39/M39</f>
        <v>94.13005242102359</v>
      </c>
      <c r="O39" s="284">
        <f>K39-K37</f>
        <v>6495</v>
      </c>
      <c r="P39" s="285">
        <f>100*O39/K39</f>
        <v>0.5769235893796317</v>
      </c>
      <c r="Q39" s="149">
        <v>325873</v>
      </c>
    </row>
    <row r="40" spans="1:17" ht="15" customHeight="1">
      <c r="A40" s="151" t="s">
        <v>229</v>
      </c>
      <c r="B40" s="276">
        <f>SUM(C40:D40)</f>
        <v>759200</v>
      </c>
      <c r="C40" s="281">
        <v>369300</v>
      </c>
      <c r="D40" s="281">
        <v>389900</v>
      </c>
      <c r="E40" s="274">
        <f>100*C40/D40</f>
        <v>94.71659399846115</v>
      </c>
      <c r="F40" s="272">
        <f>B40-B39</f>
        <v>1200</v>
      </c>
      <c r="G40" s="275">
        <f>100*F40/B40</f>
        <v>0.15806111696522657</v>
      </c>
      <c r="H40" s="149">
        <v>152624</v>
      </c>
      <c r="I40" s="149"/>
      <c r="J40" s="151" t="s">
        <v>254</v>
      </c>
      <c r="K40" s="283">
        <f>SUM(L40:M40)</f>
        <v>1132621</v>
      </c>
      <c r="L40" s="281">
        <v>548980</v>
      </c>
      <c r="M40" s="281">
        <v>583641</v>
      </c>
      <c r="N40" s="282">
        <f>100*L40/M40</f>
        <v>94.0612465539604</v>
      </c>
      <c r="O40" s="284">
        <f>K40-K39</f>
        <v>6822</v>
      </c>
      <c r="P40" s="285">
        <f>100*O40/K40</f>
        <v>0.6023197521501014</v>
      </c>
      <c r="Q40" s="149">
        <v>329711</v>
      </c>
    </row>
    <row r="41" spans="1:17" ht="15" customHeight="1">
      <c r="A41" s="151" t="s">
        <v>231</v>
      </c>
      <c r="B41" s="276">
        <f>SUM(C41:D41)</f>
        <v>760400</v>
      </c>
      <c r="C41" s="281">
        <v>369800</v>
      </c>
      <c r="D41" s="281">
        <v>390600</v>
      </c>
      <c r="E41" s="274">
        <f>100*C41/D41</f>
        <v>94.67485919098823</v>
      </c>
      <c r="F41" s="272">
        <f>B41-B40</f>
        <v>1200</v>
      </c>
      <c r="G41" s="275">
        <f>100*F41/B41</f>
        <v>0.15781167806417676</v>
      </c>
      <c r="H41" s="149">
        <v>153433</v>
      </c>
      <c r="I41" s="149"/>
      <c r="J41" s="151" t="s">
        <v>255</v>
      </c>
      <c r="K41" s="283">
        <f>SUM(L41:M41)</f>
        <v>1138844</v>
      </c>
      <c r="L41" s="281">
        <v>551907</v>
      </c>
      <c r="M41" s="281">
        <v>586937</v>
      </c>
      <c r="N41" s="282">
        <f>100*L41/M41</f>
        <v>94.03172742560105</v>
      </c>
      <c r="O41" s="284">
        <f>K41-K40</f>
        <v>6223</v>
      </c>
      <c r="P41" s="285">
        <f>100*O41/K41</f>
        <v>0.5464312934870799</v>
      </c>
      <c r="Q41" s="149">
        <v>333603</v>
      </c>
    </row>
    <row r="42" spans="1:17" ht="15" customHeight="1">
      <c r="A42" s="151" t="s">
        <v>256</v>
      </c>
      <c r="B42" s="276">
        <f>SUM(C42:D42)</f>
        <v>761600</v>
      </c>
      <c r="C42" s="281">
        <v>370300</v>
      </c>
      <c r="D42" s="281">
        <v>391300</v>
      </c>
      <c r="E42" s="274">
        <f>100*C42/D42</f>
        <v>94.63327370304114</v>
      </c>
      <c r="F42" s="272">
        <f>B42-B41</f>
        <v>1200</v>
      </c>
      <c r="G42" s="275">
        <f>100*F42/B42</f>
        <v>0.15756302521008403</v>
      </c>
      <c r="H42" s="149">
        <v>153888</v>
      </c>
      <c r="I42" s="149"/>
      <c r="J42" s="151" t="s">
        <v>257</v>
      </c>
      <c r="K42" s="283">
        <f>SUM(L42:M42)</f>
        <v>1143722</v>
      </c>
      <c r="L42" s="281">
        <v>553858</v>
      </c>
      <c r="M42" s="281">
        <v>589864</v>
      </c>
      <c r="N42" s="282">
        <f>100*L42/M42</f>
        <v>93.89588108445336</v>
      </c>
      <c r="O42" s="284">
        <f>K42-K41</f>
        <v>4878</v>
      </c>
      <c r="P42" s="285">
        <f>100*O42/K42</f>
        <v>0.42650224442653023</v>
      </c>
      <c r="Q42" s="149">
        <v>336901</v>
      </c>
    </row>
    <row r="43" spans="1:17" ht="15" customHeight="1">
      <c r="A43" s="151" t="s">
        <v>258</v>
      </c>
      <c r="B43" s="276">
        <f>SUM(C43:D43)</f>
        <v>768416</v>
      </c>
      <c r="C43" s="281">
        <v>370907</v>
      </c>
      <c r="D43" s="281">
        <v>397509</v>
      </c>
      <c r="E43" s="274">
        <f>100*C43/D43</f>
        <v>93.30782447693008</v>
      </c>
      <c r="F43" s="272">
        <f>B43-B42</f>
        <v>6816</v>
      </c>
      <c r="G43" s="275">
        <f>100*F43/B43</f>
        <v>0.8870195310873277</v>
      </c>
      <c r="H43" s="150">
        <v>158118</v>
      </c>
      <c r="I43" s="150"/>
      <c r="J43" s="151" t="s">
        <v>259</v>
      </c>
      <c r="K43" s="283">
        <f>SUM(L43:M43)</f>
        <v>1152325</v>
      </c>
      <c r="L43" s="281">
        <v>557664</v>
      </c>
      <c r="M43" s="281">
        <v>594661</v>
      </c>
      <c r="N43" s="282">
        <f>100*L43/M43</f>
        <v>93.77847210427454</v>
      </c>
      <c r="O43" s="284">
        <f>K43-K42</f>
        <v>8603</v>
      </c>
      <c r="P43" s="285">
        <f>100*O43/K43</f>
        <v>0.7465775714316708</v>
      </c>
      <c r="Q43" s="149">
        <v>338066</v>
      </c>
    </row>
    <row r="44" spans="1:17" ht="15" customHeight="1">
      <c r="A44" s="154"/>
      <c r="B44" s="283"/>
      <c r="C44" s="281"/>
      <c r="D44" s="281"/>
      <c r="E44" s="282"/>
      <c r="F44" s="284"/>
      <c r="G44" s="285"/>
      <c r="H44" s="150"/>
      <c r="I44" s="150"/>
      <c r="J44" s="151"/>
      <c r="K44" s="283"/>
      <c r="L44" s="281"/>
      <c r="M44" s="281"/>
      <c r="N44" s="281"/>
      <c r="O44" s="284"/>
      <c r="P44" s="285"/>
      <c r="Q44" s="149"/>
    </row>
    <row r="45" spans="1:17" ht="15" customHeight="1">
      <c r="A45" s="151" t="s">
        <v>260</v>
      </c>
      <c r="B45" s="276">
        <f>SUM(C45:D45)</f>
        <v>770800</v>
      </c>
      <c r="C45" s="281">
        <v>371900</v>
      </c>
      <c r="D45" s="281">
        <v>398900</v>
      </c>
      <c r="E45" s="274">
        <f>100*C45/D45</f>
        <v>93.23138631235899</v>
      </c>
      <c r="F45" s="272">
        <f>B45-B43</f>
        <v>2384</v>
      </c>
      <c r="G45" s="275">
        <f>100*F45/B45</f>
        <v>0.3092890503373119</v>
      </c>
      <c r="H45" s="149">
        <v>155964</v>
      </c>
      <c r="I45" s="149"/>
      <c r="J45" s="151" t="s">
        <v>261</v>
      </c>
      <c r="K45" s="283">
        <f>SUM(L45:M45)</f>
        <v>1155470</v>
      </c>
      <c r="L45" s="281">
        <v>559046</v>
      </c>
      <c r="M45" s="281">
        <v>596424</v>
      </c>
      <c r="N45" s="282">
        <f>100*L45/M45</f>
        <v>93.73298190549005</v>
      </c>
      <c r="O45" s="284">
        <f>K45-K43</f>
        <v>3145</v>
      </c>
      <c r="P45" s="285">
        <f>100*O45/K45</f>
        <v>0.2721836135944681</v>
      </c>
      <c r="Q45" s="149">
        <v>341344</v>
      </c>
    </row>
    <row r="46" spans="1:17" ht="15" customHeight="1">
      <c r="A46" s="151" t="s">
        <v>262</v>
      </c>
      <c r="B46" s="276">
        <f>SUM(C46:D46)</f>
        <v>773200</v>
      </c>
      <c r="C46" s="281">
        <v>373100</v>
      </c>
      <c r="D46" s="281">
        <v>400100</v>
      </c>
      <c r="E46" s="274">
        <f>100*C46/D46</f>
        <v>93.25168707823045</v>
      </c>
      <c r="F46" s="272">
        <f>B46-B45</f>
        <v>2400</v>
      </c>
      <c r="G46" s="275">
        <f>100*F46/B46</f>
        <v>0.3103983445421624</v>
      </c>
      <c r="H46" s="149">
        <v>155828</v>
      </c>
      <c r="I46" s="149"/>
      <c r="J46" s="151" t="s">
        <v>263</v>
      </c>
      <c r="K46" s="283">
        <f>SUM(L46:M46)</f>
        <v>1157474</v>
      </c>
      <c r="L46" s="281">
        <v>559769</v>
      </c>
      <c r="M46" s="281">
        <v>597705</v>
      </c>
      <c r="N46" s="282">
        <f>100*L46/M46</f>
        <v>93.65305627357978</v>
      </c>
      <c r="O46" s="284">
        <f>K46-K45</f>
        <v>2004</v>
      </c>
      <c r="P46" s="285">
        <f>100*O46/K46</f>
        <v>0.1731356384679051</v>
      </c>
      <c r="Q46" s="149">
        <v>344754</v>
      </c>
    </row>
    <row r="47" spans="1:17" ht="15" customHeight="1">
      <c r="A47" s="151" t="s">
        <v>264</v>
      </c>
      <c r="B47" s="276">
        <f>SUM(C47:D47)</f>
        <v>775600</v>
      </c>
      <c r="C47" s="281">
        <v>374100</v>
      </c>
      <c r="D47" s="281">
        <v>401500</v>
      </c>
      <c r="E47" s="274">
        <f>100*C47/D47</f>
        <v>93.17559153175591</v>
      </c>
      <c r="F47" s="272">
        <f>B47-B46</f>
        <v>2400</v>
      </c>
      <c r="G47" s="275">
        <f>100*F47/B47</f>
        <v>0.30943785456420836</v>
      </c>
      <c r="H47" s="149">
        <v>155771</v>
      </c>
      <c r="I47" s="149"/>
      <c r="J47" s="151" t="s">
        <v>265</v>
      </c>
      <c r="K47" s="283">
        <f>SUM(L47:M47)</f>
        <v>1159972</v>
      </c>
      <c r="L47" s="281">
        <v>560659</v>
      </c>
      <c r="M47" s="281">
        <v>599313</v>
      </c>
      <c r="N47" s="282">
        <f>100*L47/M47</f>
        <v>93.55028173925811</v>
      </c>
      <c r="O47" s="284">
        <f>K47-K45</f>
        <v>4502</v>
      </c>
      <c r="P47" s="285">
        <f>100*O47/K47</f>
        <v>0.38811281651626073</v>
      </c>
      <c r="Q47" s="149">
        <v>348258</v>
      </c>
    </row>
    <row r="48" spans="1:17" ht="15" customHeight="1">
      <c r="A48" s="151" t="s">
        <v>266</v>
      </c>
      <c r="B48" s="276">
        <f>SUM(C48:D48)</f>
        <v>777100</v>
      </c>
      <c r="C48" s="281">
        <v>374200</v>
      </c>
      <c r="D48" s="281">
        <v>402900</v>
      </c>
      <c r="E48" s="274">
        <f>100*C48/D48</f>
        <v>92.87664432861752</v>
      </c>
      <c r="F48" s="272">
        <f>B48-B47</f>
        <v>1500</v>
      </c>
      <c r="G48" s="275">
        <f>100*F48/B48</f>
        <v>0.19302535066272036</v>
      </c>
      <c r="H48" s="149">
        <v>156537</v>
      </c>
      <c r="I48" s="149"/>
      <c r="J48" s="154" t="s">
        <v>267</v>
      </c>
      <c r="K48" s="283">
        <f>SUM(L48:M48)</f>
        <v>1160897</v>
      </c>
      <c r="L48" s="286">
        <v>560758</v>
      </c>
      <c r="M48" s="286">
        <v>600139</v>
      </c>
      <c r="N48" s="282">
        <f>100*L48/M48</f>
        <v>93.43802019198885</v>
      </c>
      <c r="O48" s="284">
        <f>K48-K46</f>
        <v>3423</v>
      </c>
      <c r="P48" s="285">
        <f>100*O48/K48</f>
        <v>0.294858200167629</v>
      </c>
      <c r="Q48" s="156">
        <v>352284</v>
      </c>
    </row>
    <row r="49" spans="1:17" ht="15" customHeight="1">
      <c r="A49" s="154" t="s">
        <v>268</v>
      </c>
      <c r="B49" s="276">
        <f>SUM(C49:D49)</f>
        <v>757676</v>
      </c>
      <c r="C49" s="281">
        <v>363922</v>
      </c>
      <c r="D49" s="281">
        <v>393754</v>
      </c>
      <c r="E49" s="274">
        <f>100*C49/D49</f>
        <v>92.42369601324685</v>
      </c>
      <c r="F49" s="272">
        <f>B49-B48</f>
        <v>-19424</v>
      </c>
      <c r="G49" s="275">
        <f>100*F49/B49</f>
        <v>-2.5636287806397458</v>
      </c>
      <c r="H49" s="150">
        <v>158886</v>
      </c>
      <c r="I49" s="150"/>
      <c r="J49" s="186" t="s">
        <v>155</v>
      </c>
      <c r="K49" s="294">
        <f>SUM(L49:M49)</f>
        <v>1164628</v>
      </c>
      <c r="L49" s="295">
        <v>562684</v>
      </c>
      <c r="M49" s="295">
        <v>601944</v>
      </c>
      <c r="N49" s="296">
        <f>100*L49/M49</f>
        <v>93.47779859920524</v>
      </c>
      <c r="O49" s="297">
        <f>K49-K48</f>
        <v>3731</v>
      </c>
      <c r="P49" s="298">
        <f>100*O49/K49</f>
        <v>0.3203598058779284</v>
      </c>
      <c r="Q49" s="187">
        <v>361157</v>
      </c>
    </row>
    <row r="50" spans="1:17" ht="15" customHeight="1">
      <c r="A50" s="154"/>
      <c r="B50" s="283"/>
      <c r="C50" s="281"/>
      <c r="D50" s="281"/>
      <c r="E50" s="282"/>
      <c r="F50" s="284"/>
      <c r="G50" s="285"/>
      <c r="H50" s="150"/>
      <c r="I50" s="150"/>
      <c r="J50" s="151"/>
      <c r="K50" s="287"/>
      <c r="L50" s="287"/>
      <c r="M50" s="287"/>
      <c r="N50" s="287"/>
      <c r="O50" s="288"/>
      <c r="P50" s="289"/>
      <c r="Q50" s="157"/>
    </row>
    <row r="51" spans="1:17" ht="15" customHeight="1">
      <c r="A51" s="151" t="s">
        <v>269</v>
      </c>
      <c r="B51" s="276">
        <f>SUM(C51:D51)</f>
        <v>757700</v>
      </c>
      <c r="C51" s="281">
        <v>360900</v>
      </c>
      <c r="D51" s="281">
        <v>396800</v>
      </c>
      <c r="E51" s="274">
        <f>100*C51/D51</f>
        <v>90.95262096774194</v>
      </c>
      <c r="F51" s="272">
        <f>B51-B49</f>
        <v>24</v>
      </c>
      <c r="G51" s="275">
        <f>100*F51/B51</f>
        <v>0.0031674805331925564</v>
      </c>
      <c r="H51" s="153" t="s">
        <v>2</v>
      </c>
      <c r="I51" s="153"/>
      <c r="J51" s="158" t="s">
        <v>144</v>
      </c>
      <c r="K51" s="283">
        <f>SUM(L51:M51)</f>
        <v>1162094</v>
      </c>
      <c r="L51" s="273">
        <v>561469</v>
      </c>
      <c r="M51" s="273">
        <v>600625</v>
      </c>
      <c r="N51" s="282">
        <f>100*L51/M51</f>
        <v>93.48079084287201</v>
      </c>
      <c r="O51" s="284">
        <f>K51-K49</f>
        <v>-2534</v>
      </c>
      <c r="P51" s="285">
        <f>100*O51/K51</f>
        <v>-0.21805464962386864</v>
      </c>
      <c r="Q51" s="155">
        <v>353332</v>
      </c>
    </row>
    <row r="52" spans="1:17" ht="15" customHeight="1">
      <c r="A52" s="151" t="s">
        <v>270</v>
      </c>
      <c r="B52" s="276">
        <f>SUM(C52:D52)</f>
        <v>761800</v>
      </c>
      <c r="C52" s="281">
        <v>355700</v>
      </c>
      <c r="D52" s="281">
        <v>406100</v>
      </c>
      <c r="E52" s="274">
        <f>100*C52/D52</f>
        <v>87.58926372814578</v>
      </c>
      <c r="F52" s="272">
        <f>B52-B51</f>
        <v>4100</v>
      </c>
      <c r="G52" s="275">
        <f>100*F52/B52</f>
        <v>0.5381990023628249</v>
      </c>
      <c r="H52" s="153" t="s">
        <v>2</v>
      </c>
      <c r="I52" s="153"/>
      <c r="J52" s="151" t="s">
        <v>271</v>
      </c>
      <c r="K52" s="283">
        <f>SUM(L52:M52)</f>
        <v>1162234</v>
      </c>
      <c r="L52" s="273">
        <v>561571</v>
      </c>
      <c r="M52" s="273">
        <v>600663</v>
      </c>
      <c r="N52" s="282">
        <f>100*L52/M52</f>
        <v>93.49185816339612</v>
      </c>
      <c r="O52" s="284">
        <f>K52-K51</f>
        <v>140</v>
      </c>
      <c r="P52" s="285">
        <f>100*O52/K52</f>
        <v>0.012045767031423965</v>
      </c>
      <c r="Q52" s="155">
        <v>353543</v>
      </c>
    </row>
    <row r="53" spans="1:17" ht="15" customHeight="1">
      <c r="A53" s="151" t="s">
        <v>272</v>
      </c>
      <c r="B53" s="276">
        <f>SUM(C53:D53)</f>
        <v>761600</v>
      </c>
      <c r="C53" s="281">
        <v>347700</v>
      </c>
      <c r="D53" s="281">
        <v>413900</v>
      </c>
      <c r="E53" s="274">
        <f>100*C53/D53</f>
        <v>84.00579850205364</v>
      </c>
      <c r="F53" s="272">
        <f>B53-B52</f>
        <v>-200</v>
      </c>
      <c r="G53" s="275">
        <f>100*F53/B53</f>
        <v>-0.026260504201680673</v>
      </c>
      <c r="H53" s="153" t="s">
        <v>2</v>
      </c>
      <c r="I53" s="153"/>
      <c r="J53" s="151" t="s">
        <v>273</v>
      </c>
      <c r="K53" s="283">
        <f>SUM(L53:M53)</f>
        <v>1162292</v>
      </c>
      <c r="L53" s="273">
        <v>561637</v>
      </c>
      <c r="M53" s="273">
        <v>600655</v>
      </c>
      <c r="N53" s="282">
        <f>100*L53/M53</f>
        <v>93.50409136692444</v>
      </c>
      <c r="O53" s="284">
        <f>K53-K52</f>
        <v>58</v>
      </c>
      <c r="P53" s="285">
        <f>100*O53/K53</f>
        <v>0.004990140171316674</v>
      </c>
      <c r="Q53" s="155">
        <v>353588</v>
      </c>
    </row>
    <row r="54" spans="1:17" ht="15" customHeight="1">
      <c r="A54" s="151" t="s">
        <v>274</v>
      </c>
      <c r="B54" s="276">
        <f>SUM(C54:D54)</f>
        <v>743672</v>
      </c>
      <c r="C54" s="281">
        <v>333341</v>
      </c>
      <c r="D54" s="281">
        <v>410331</v>
      </c>
      <c r="E54" s="274">
        <f>100*C54/D54</f>
        <v>81.23709882996897</v>
      </c>
      <c r="F54" s="272">
        <f>B54-B53</f>
        <v>-17928</v>
      </c>
      <c r="G54" s="275">
        <f>100*F54/B54</f>
        <v>-2.4107402188061404</v>
      </c>
      <c r="H54" s="149">
        <v>169117</v>
      </c>
      <c r="I54" s="149"/>
      <c r="J54" s="151" t="s">
        <v>275</v>
      </c>
      <c r="K54" s="283">
        <f>SUM(L54:M54)</f>
        <v>1159338</v>
      </c>
      <c r="L54" s="273">
        <v>559624</v>
      </c>
      <c r="M54" s="273">
        <v>599714</v>
      </c>
      <c r="N54" s="282">
        <f>100*L54/M54</f>
        <v>93.31514688668265</v>
      </c>
      <c r="O54" s="284">
        <f>K54-K53</f>
        <v>-2954</v>
      </c>
      <c r="P54" s="285">
        <f>100*O54/K54</f>
        <v>-0.25480058447148285</v>
      </c>
      <c r="Q54" s="155">
        <v>352007</v>
      </c>
    </row>
    <row r="55" spans="1:17" ht="15" customHeight="1">
      <c r="A55" s="151" t="s">
        <v>276</v>
      </c>
      <c r="B55" s="276">
        <f>SUM(C55:D55)</f>
        <v>887510</v>
      </c>
      <c r="C55" s="281">
        <v>405264</v>
      </c>
      <c r="D55" s="281">
        <v>482246</v>
      </c>
      <c r="E55" s="274">
        <f>100*C55/D55</f>
        <v>84.03677791002931</v>
      </c>
      <c r="F55" s="272">
        <f>B55-B54</f>
        <v>143838</v>
      </c>
      <c r="G55" s="275">
        <f>100*F55/B55</f>
        <v>16.206915978411512</v>
      </c>
      <c r="H55" s="149">
        <v>186375</v>
      </c>
      <c r="I55" s="149"/>
      <c r="J55" s="151"/>
      <c r="K55" s="290"/>
      <c r="L55" s="273"/>
      <c r="M55" s="273"/>
      <c r="N55" s="286"/>
      <c r="O55" s="291" t="s">
        <v>81</v>
      </c>
      <c r="P55" s="292"/>
      <c r="Q55" s="155"/>
    </row>
    <row r="56" spans="1:17" ht="15" customHeight="1">
      <c r="A56" s="151"/>
      <c r="B56" s="283"/>
      <c r="C56" s="281"/>
      <c r="D56" s="281"/>
      <c r="E56" s="282"/>
      <c r="F56" s="284"/>
      <c r="G56" s="285"/>
      <c r="H56" s="149"/>
      <c r="I56" s="149"/>
      <c r="J56" s="151" t="s">
        <v>277</v>
      </c>
      <c r="K56" s="283">
        <f>SUM(L56:M56)</f>
        <v>1160685</v>
      </c>
      <c r="L56" s="273">
        <v>560461</v>
      </c>
      <c r="M56" s="273">
        <v>600224</v>
      </c>
      <c r="N56" s="282">
        <f>100*L56/M56</f>
        <v>93.37530655222051</v>
      </c>
      <c r="O56" s="284">
        <f>K56-K54</f>
        <v>1347</v>
      </c>
      <c r="P56" s="285">
        <f>100*O56/K56</f>
        <v>0.11605215885446955</v>
      </c>
      <c r="Q56" s="155">
        <v>354767</v>
      </c>
    </row>
    <row r="57" spans="1:17" ht="15" customHeight="1">
      <c r="A57" s="151" t="s">
        <v>278</v>
      </c>
      <c r="B57" s="276">
        <f>SUM(C57:D57)</f>
        <v>877197</v>
      </c>
      <c r="C57" s="281">
        <v>407430</v>
      </c>
      <c r="D57" s="281">
        <v>469767</v>
      </c>
      <c r="E57" s="274">
        <f>100*C57/D57</f>
        <v>86.73023009279068</v>
      </c>
      <c r="F57" s="272">
        <f>B57-B55</f>
        <v>-10313</v>
      </c>
      <c r="G57" s="275">
        <f>100*F57/B57</f>
        <v>-1.1756766154011014</v>
      </c>
      <c r="H57" s="149">
        <v>187181</v>
      </c>
      <c r="I57" s="149"/>
      <c r="J57" s="151" t="s">
        <v>279</v>
      </c>
      <c r="K57" s="283">
        <f>SUM(L57:M57)</f>
        <v>1161087</v>
      </c>
      <c r="L57" s="293">
        <v>560669</v>
      </c>
      <c r="M57" s="273">
        <v>600418</v>
      </c>
      <c r="N57" s="282">
        <f>100*L57/M57</f>
        <v>93.37977875413462</v>
      </c>
      <c r="O57" s="284">
        <f>K57-K56</f>
        <v>402</v>
      </c>
      <c r="P57" s="285">
        <f>100*O57/K57</f>
        <v>0.034622728529386686</v>
      </c>
      <c r="Q57" s="155">
        <v>355413</v>
      </c>
    </row>
    <row r="58" spans="1:17" ht="15" customHeight="1">
      <c r="A58" s="154" t="s">
        <v>280</v>
      </c>
      <c r="B58" s="276">
        <f>SUM(C58:D58)</f>
        <v>927743</v>
      </c>
      <c r="C58" s="281">
        <v>443872</v>
      </c>
      <c r="D58" s="281">
        <v>483871</v>
      </c>
      <c r="E58" s="274">
        <f>100*C58/D58</f>
        <v>91.73354055109729</v>
      </c>
      <c r="F58" s="272">
        <f>B58-B57</f>
        <v>50546</v>
      </c>
      <c r="G58" s="275">
        <f>100*F58/B58</f>
        <v>5.448276085079597</v>
      </c>
      <c r="H58" s="150">
        <v>195354</v>
      </c>
      <c r="I58" s="150"/>
      <c r="J58" s="151" t="s">
        <v>281</v>
      </c>
      <c r="K58" s="283">
        <f>SUM(L58:M58)</f>
        <v>1161265</v>
      </c>
      <c r="L58" s="273">
        <v>560734</v>
      </c>
      <c r="M58" s="273">
        <v>600531</v>
      </c>
      <c r="N58" s="282">
        <f>100*L58/M58</f>
        <v>93.37303153375929</v>
      </c>
      <c r="O58" s="284">
        <f>K58-K57</f>
        <v>178</v>
      </c>
      <c r="P58" s="285">
        <f>100*O58/K58</f>
        <v>0.0153281120157759</v>
      </c>
      <c r="Q58" s="155">
        <v>355727</v>
      </c>
    </row>
    <row r="59" spans="1:17" ht="15" customHeight="1">
      <c r="A59" s="151" t="s">
        <v>282</v>
      </c>
      <c r="B59" s="276">
        <f>SUM(C59:D59)</f>
        <v>942000</v>
      </c>
      <c r="C59" s="281">
        <v>450800</v>
      </c>
      <c r="D59" s="281">
        <v>491200</v>
      </c>
      <c r="E59" s="274">
        <f>100*C59/D59</f>
        <v>91.77524429967427</v>
      </c>
      <c r="F59" s="272">
        <f>B59-B58</f>
        <v>14257</v>
      </c>
      <c r="G59" s="275">
        <f>100*F59/B59</f>
        <v>1.5134819532908705</v>
      </c>
      <c r="H59" s="149">
        <v>194824</v>
      </c>
      <c r="I59" s="149"/>
      <c r="J59" s="151" t="s">
        <v>283</v>
      </c>
      <c r="K59" s="283">
        <f>SUM(L59:M59)</f>
        <v>1161814</v>
      </c>
      <c r="L59" s="273">
        <v>561010</v>
      </c>
      <c r="M59" s="273">
        <v>600804</v>
      </c>
      <c r="N59" s="282">
        <f>100*L59/M59</f>
        <v>93.37654210025232</v>
      </c>
      <c r="O59" s="284">
        <f>K59-K58</f>
        <v>549</v>
      </c>
      <c r="P59" s="285">
        <f>100*O59/K59</f>
        <v>0.04725369121046914</v>
      </c>
      <c r="Q59" s="155">
        <v>355941</v>
      </c>
    </row>
    <row r="60" spans="1:17" ht="15" customHeight="1">
      <c r="A60" s="151" t="s">
        <v>284</v>
      </c>
      <c r="B60" s="276">
        <f>SUM(C60:D60)</f>
        <v>965100</v>
      </c>
      <c r="C60" s="281">
        <v>463700</v>
      </c>
      <c r="D60" s="281">
        <v>501400</v>
      </c>
      <c r="E60" s="274">
        <f>100*C60/D60</f>
        <v>92.48105305145593</v>
      </c>
      <c r="F60" s="272">
        <f>B60-B59</f>
        <v>23100</v>
      </c>
      <c r="G60" s="275">
        <f>100*F60/B60</f>
        <v>2.393534348772148</v>
      </c>
      <c r="H60" s="149">
        <v>196218</v>
      </c>
      <c r="I60" s="149"/>
      <c r="J60" s="151"/>
      <c r="K60" s="290"/>
      <c r="L60" s="273"/>
      <c r="M60" s="273"/>
      <c r="N60" s="286"/>
      <c r="O60" s="291" t="s">
        <v>81</v>
      </c>
      <c r="P60" s="292"/>
      <c r="Q60" s="155"/>
    </row>
    <row r="61" spans="1:17" ht="15" customHeight="1">
      <c r="A61" s="154" t="s">
        <v>285</v>
      </c>
      <c r="B61" s="276">
        <f>SUM(C61:D61)</f>
        <v>957279</v>
      </c>
      <c r="C61" s="281">
        <v>460859</v>
      </c>
      <c r="D61" s="281">
        <v>496420</v>
      </c>
      <c r="E61" s="274">
        <f>100*C61/D61</f>
        <v>92.83650940735667</v>
      </c>
      <c r="F61" s="272">
        <f>B61-B60</f>
        <v>-7821</v>
      </c>
      <c r="G61" s="275">
        <f>100*F61/B61</f>
        <v>-0.8170031934263678</v>
      </c>
      <c r="H61" s="150">
        <v>194652</v>
      </c>
      <c r="I61" s="149"/>
      <c r="J61" s="151" t="s">
        <v>286</v>
      </c>
      <c r="K61" s="283">
        <f>SUM(L61:M61)</f>
        <v>1162411</v>
      </c>
      <c r="L61" s="273">
        <v>561220</v>
      </c>
      <c r="M61" s="273">
        <v>601191</v>
      </c>
      <c r="N61" s="282">
        <f>100*L61/M61</f>
        <v>93.35136420871237</v>
      </c>
      <c r="O61" s="284">
        <f>K61-K59</f>
        <v>597</v>
      </c>
      <c r="P61" s="285">
        <f>100*O61/K61</f>
        <v>0.051358770692982086</v>
      </c>
      <c r="Q61" s="155">
        <v>356259</v>
      </c>
    </row>
    <row r="62" spans="1:17" ht="15" customHeight="1">
      <c r="A62" s="151"/>
      <c r="B62" s="283"/>
      <c r="C62" s="281"/>
      <c r="D62" s="281"/>
      <c r="E62" s="282"/>
      <c r="F62" s="284"/>
      <c r="G62" s="285"/>
      <c r="H62" s="149"/>
      <c r="I62" s="149"/>
      <c r="J62" s="151" t="s">
        <v>287</v>
      </c>
      <c r="K62" s="283">
        <f>SUM(L62:M62)</f>
        <v>1164628</v>
      </c>
      <c r="L62" s="273">
        <v>562684</v>
      </c>
      <c r="M62" s="273">
        <v>601944</v>
      </c>
      <c r="N62" s="282">
        <f>100*L62/M62</f>
        <v>93.47779859920524</v>
      </c>
      <c r="O62" s="284">
        <f>K62-K61</f>
        <v>2217</v>
      </c>
      <c r="P62" s="285">
        <f>100*O62/K62</f>
        <v>0.1903612140528993</v>
      </c>
      <c r="Q62" s="155">
        <v>361157</v>
      </c>
    </row>
    <row r="63" spans="1:17" ht="15" customHeight="1">
      <c r="A63" s="151" t="s">
        <v>288</v>
      </c>
      <c r="B63" s="276">
        <f>SUM(C63:D63)</f>
        <v>960100</v>
      </c>
      <c r="C63" s="281">
        <v>462200</v>
      </c>
      <c r="D63" s="281">
        <v>497900</v>
      </c>
      <c r="E63" s="274">
        <f>100*C63/D63</f>
        <v>92.82988551918056</v>
      </c>
      <c r="F63" s="272">
        <f>B63-B61</f>
        <v>2821</v>
      </c>
      <c r="G63" s="275">
        <f>100*F63/B63</f>
        <v>0.29382356004582855</v>
      </c>
      <c r="H63" s="149">
        <v>195709</v>
      </c>
      <c r="I63" s="149"/>
      <c r="J63" s="151" t="s">
        <v>289</v>
      </c>
      <c r="K63" s="283">
        <f>SUM(L63:M63)</f>
        <v>1165217</v>
      </c>
      <c r="L63" s="273">
        <v>562990</v>
      </c>
      <c r="M63" s="273">
        <v>602227</v>
      </c>
      <c r="N63" s="282">
        <f>100*L63/M63</f>
        <v>93.48468268609678</v>
      </c>
      <c r="O63" s="284">
        <f>K63-K62</f>
        <v>589</v>
      </c>
      <c r="P63" s="285">
        <f>100*O63/K63</f>
        <v>0.05054852443793731</v>
      </c>
      <c r="Q63" s="155">
        <v>361731</v>
      </c>
    </row>
    <row r="64" spans="1:17" ht="15" customHeight="1">
      <c r="A64" s="151" t="s">
        <v>290</v>
      </c>
      <c r="B64" s="276">
        <f>SUM(C64:D64)</f>
        <v>959300</v>
      </c>
      <c r="C64" s="281">
        <v>461600</v>
      </c>
      <c r="D64" s="281">
        <v>497700</v>
      </c>
      <c r="E64" s="274">
        <f>100*C64/D64</f>
        <v>92.74663451878642</v>
      </c>
      <c r="F64" s="272">
        <f>B64-B63</f>
        <v>-800</v>
      </c>
      <c r="G64" s="275">
        <f>100*F64/B64</f>
        <v>-0.08339414156155531</v>
      </c>
      <c r="H64" s="149">
        <v>195490</v>
      </c>
      <c r="I64" s="149"/>
      <c r="J64" s="151" t="s">
        <v>291</v>
      </c>
      <c r="K64" s="283">
        <f>SUM(L64:M64)</f>
        <v>1165553</v>
      </c>
      <c r="L64" s="273">
        <v>563136</v>
      </c>
      <c r="M64" s="273">
        <v>602417</v>
      </c>
      <c r="N64" s="282">
        <f>100*L64/M64</f>
        <v>93.47943368132042</v>
      </c>
      <c r="O64" s="284">
        <f>K64-K63</f>
        <v>336</v>
      </c>
      <c r="P64" s="285">
        <f>100*O64/K64</f>
        <v>0.028827517924967804</v>
      </c>
      <c r="Q64" s="155">
        <v>362095</v>
      </c>
    </row>
    <row r="65" spans="1:17" ht="15" customHeight="1">
      <c r="A65" s="151" t="s">
        <v>292</v>
      </c>
      <c r="B65" s="276">
        <f>SUM(C65:D65)</f>
        <v>958000</v>
      </c>
      <c r="C65" s="281">
        <v>461100</v>
      </c>
      <c r="D65" s="281">
        <v>496900</v>
      </c>
      <c r="E65" s="274">
        <f>100*C65/D65</f>
        <v>92.79533105252565</v>
      </c>
      <c r="F65" s="272">
        <f>B65-B64</f>
        <v>-1300</v>
      </c>
      <c r="G65" s="275">
        <f>100*F65/B65</f>
        <v>-0.13569937369519833</v>
      </c>
      <c r="H65" s="149">
        <v>196079</v>
      </c>
      <c r="I65" s="149"/>
      <c r="J65" s="151"/>
      <c r="K65" s="290"/>
      <c r="L65" s="273"/>
      <c r="M65" s="273"/>
      <c r="N65" s="286"/>
      <c r="O65" s="291"/>
      <c r="P65" s="292"/>
      <c r="Q65" s="155"/>
    </row>
    <row r="66" spans="1:17" ht="15" customHeight="1">
      <c r="A66" s="151" t="s">
        <v>293</v>
      </c>
      <c r="B66" s="276">
        <f>SUM(C66:D66)</f>
        <v>962400</v>
      </c>
      <c r="C66" s="281">
        <v>462700</v>
      </c>
      <c r="D66" s="281">
        <v>499700</v>
      </c>
      <c r="E66" s="274">
        <f>100*C66/D66</f>
        <v>92.59555733440064</v>
      </c>
      <c r="F66" s="272">
        <f>B66-B65</f>
        <v>4400</v>
      </c>
      <c r="G66" s="275">
        <f>100*F66/B66</f>
        <v>0.457190357439734</v>
      </c>
      <c r="H66" s="149">
        <v>197301</v>
      </c>
      <c r="I66" s="149"/>
      <c r="J66" s="159" t="s">
        <v>80</v>
      </c>
      <c r="K66" s="283">
        <f>SUM(L66:M66)</f>
        <v>1165871</v>
      </c>
      <c r="L66" s="273">
        <v>563302</v>
      </c>
      <c r="M66" s="273">
        <v>602569</v>
      </c>
      <c r="N66" s="282">
        <f>100*L66/M66</f>
        <v>93.48340190086114</v>
      </c>
      <c r="O66" s="284">
        <f>K66-K64</f>
        <v>318</v>
      </c>
      <c r="P66" s="285">
        <f>100*O66/K66</f>
        <v>0.027275744915175006</v>
      </c>
      <c r="Q66" s="155">
        <v>362318</v>
      </c>
    </row>
    <row r="67" spans="1:17" ht="15" customHeight="1">
      <c r="A67" s="154" t="s">
        <v>294</v>
      </c>
      <c r="B67" s="276">
        <f>SUM(C67:D67)</f>
        <v>966187</v>
      </c>
      <c r="C67" s="281">
        <v>463477</v>
      </c>
      <c r="D67" s="281">
        <v>502710</v>
      </c>
      <c r="E67" s="274">
        <f>100*C67/D67</f>
        <v>92.1956993097412</v>
      </c>
      <c r="F67" s="272">
        <f>B67-B66</f>
        <v>3787</v>
      </c>
      <c r="G67" s="275">
        <f>100*F67/B67</f>
        <v>0.39195311052622317</v>
      </c>
      <c r="H67" s="150">
        <v>198161</v>
      </c>
      <c r="I67" s="150"/>
      <c r="J67" s="151" t="s">
        <v>295</v>
      </c>
      <c r="K67" s="283">
        <f>SUM(L67:M67)</f>
        <v>1166227</v>
      </c>
      <c r="L67" s="273">
        <v>563524</v>
      </c>
      <c r="M67" s="273">
        <v>602703</v>
      </c>
      <c r="N67" s="282">
        <f>100*L67/M67</f>
        <v>93.49945163704179</v>
      </c>
      <c r="O67" s="284">
        <f>K67-K66</f>
        <v>356</v>
      </c>
      <c r="P67" s="285">
        <f>100*O67/K67</f>
        <v>0.030525789576128833</v>
      </c>
      <c r="Q67" s="155">
        <v>362607</v>
      </c>
    </row>
    <row r="68" spans="1:17" ht="15" customHeight="1">
      <c r="A68" s="160"/>
      <c r="B68" s="161"/>
      <c r="C68" s="162"/>
      <c r="D68" s="162"/>
      <c r="E68" s="163"/>
      <c r="F68" s="164"/>
      <c r="G68" s="165"/>
      <c r="H68" s="166"/>
      <c r="I68" s="150"/>
      <c r="J68" s="151" t="s">
        <v>273</v>
      </c>
      <c r="K68" s="283">
        <f>SUM(L68:M68)</f>
        <v>1166186</v>
      </c>
      <c r="L68" s="273">
        <v>563499</v>
      </c>
      <c r="M68" s="273">
        <v>602687</v>
      </c>
      <c r="N68" s="282">
        <f>100*L68/M68</f>
        <v>93.49778574948522</v>
      </c>
      <c r="O68" s="284">
        <f>K68-K67</f>
        <v>-41</v>
      </c>
      <c r="P68" s="285">
        <f>100*O68/K68</f>
        <v>-0.0035157341967747857</v>
      </c>
      <c r="Q68" s="155">
        <v>362549</v>
      </c>
    </row>
    <row r="69" spans="1:17" ht="3.75" customHeight="1">
      <c r="A69" s="167"/>
      <c r="B69" s="10"/>
      <c r="C69" s="10"/>
      <c r="D69" s="10"/>
      <c r="E69" s="10"/>
      <c r="F69" s="11"/>
      <c r="G69" s="12"/>
      <c r="H69" s="10"/>
      <c r="I69" s="10"/>
      <c r="J69" s="168"/>
      <c r="K69" s="169"/>
      <c r="L69" s="169"/>
      <c r="M69" s="169"/>
      <c r="N69" s="170"/>
      <c r="O69" s="171"/>
      <c r="P69" s="172"/>
      <c r="Q69" s="169"/>
    </row>
    <row r="70" spans="1:17" s="175" customFormat="1" ht="15.75" customHeight="1">
      <c r="A70" s="175" t="s">
        <v>337</v>
      </c>
      <c r="B70" s="176"/>
      <c r="C70" s="176"/>
      <c r="D70" s="176"/>
      <c r="E70" s="176"/>
      <c r="F70" s="177"/>
      <c r="G70" s="178"/>
      <c r="H70" s="176"/>
      <c r="I70" s="176"/>
      <c r="J70" s="179"/>
      <c r="K70" s="180"/>
      <c r="L70" s="180"/>
      <c r="M70" s="180"/>
      <c r="N70" s="181"/>
      <c r="O70" s="182"/>
      <c r="P70" s="183"/>
      <c r="Q70" s="180"/>
    </row>
    <row r="71" spans="1:17" s="175" customFormat="1" ht="15" customHeight="1">
      <c r="A71" s="175" t="s">
        <v>335</v>
      </c>
      <c r="B71" s="176"/>
      <c r="C71" s="176"/>
      <c r="D71" s="176"/>
      <c r="E71" s="176"/>
      <c r="F71" s="177"/>
      <c r="G71" s="178"/>
      <c r="H71" s="176"/>
      <c r="I71" s="176"/>
      <c r="J71" s="179"/>
      <c r="K71" s="180"/>
      <c r="L71" s="180"/>
      <c r="M71" s="180"/>
      <c r="N71" s="181"/>
      <c r="O71" s="182"/>
      <c r="P71" s="183"/>
      <c r="Q71" s="180"/>
    </row>
    <row r="72" spans="1:17" s="175" customFormat="1" ht="13.5">
      <c r="A72" s="175" t="s">
        <v>297</v>
      </c>
      <c r="B72" s="176"/>
      <c r="C72" s="176"/>
      <c r="D72" s="176"/>
      <c r="E72" s="176"/>
      <c r="F72" s="177"/>
      <c r="G72" s="178"/>
      <c r="H72" s="176"/>
      <c r="I72" s="176"/>
      <c r="O72" s="184"/>
      <c r="P72" s="185"/>
      <c r="Q72" s="185"/>
    </row>
    <row r="73" spans="1:17" s="175" customFormat="1" ht="13.5">
      <c r="A73" s="175" t="s">
        <v>82</v>
      </c>
      <c r="B73" s="176"/>
      <c r="C73" s="176"/>
      <c r="D73" s="176"/>
      <c r="E73" s="176"/>
      <c r="F73" s="177"/>
      <c r="G73" s="178"/>
      <c r="H73" s="176"/>
      <c r="I73" s="176"/>
      <c r="P73" s="185"/>
      <c r="Q73" s="185"/>
    </row>
    <row r="74" spans="2:17" ht="14.25">
      <c r="B74" s="10"/>
      <c r="C74" s="10"/>
      <c r="D74" s="10"/>
      <c r="E74" s="10"/>
      <c r="F74" s="11"/>
      <c r="G74" s="12"/>
      <c r="H74" s="10"/>
      <c r="I74" s="10"/>
      <c r="J74" s="174"/>
      <c r="K74" s="174"/>
      <c r="L74" s="174"/>
      <c r="P74" s="173"/>
      <c r="Q74" s="173"/>
    </row>
    <row r="75" spans="2:17" ht="14.25">
      <c r="B75" s="10"/>
      <c r="C75" s="10"/>
      <c r="D75" s="10"/>
      <c r="E75" s="10"/>
      <c r="F75" s="11"/>
      <c r="G75" s="12"/>
      <c r="H75" s="10"/>
      <c r="I75" s="10"/>
      <c r="P75" s="173"/>
      <c r="Q75" s="173"/>
    </row>
    <row r="76" spans="1:9" ht="14.25">
      <c r="A76" s="167"/>
      <c r="B76" s="10"/>
      <c r="C76" s="10"/>
      <c r="D76" s="10"/>
      <c r="E76" s="10"/>
      <c r="F76" s="11"/>
      <c r="G76" s="12"/>
      <c r="H76" s="10"/>
      <c r="I76" s="10"/>
    </row>
    <row r="77" spans="1:9" ht="14.25">
      <c r="A77" s="132"/>
      <c r="B77" s="136"/>
      <c r="C77" s="136"/>
      <c r="D77" s="136"/>
      <c r="E77" s="136"/>
      <c r="F77" s="142"/>
      <c r="G77" s="136"/>
      <c r="H77" s="132"/>
      <c r="I77" s="132"/>
    </row>
    <row r="80" spans="2:9" ht="14.25">
      <c r="B80" s="174"/>
      <c r="C80" s="174"/>
      <c r="D80" s="174"/>
      <c r="E80" s="174"/>
      <c r="F80" s="174"/>
      <c r="G80" s="174"/>
      <c r="H80" s="174"/>
      <c r="I80" s="174"/>
    </row>
  </sheetData>
  <sheetProtection/>
  <mergeCells count="16">
    <mergeCell ref="B5:G5"/>
    <mergeCell ref="L6:L7"/>
    <mergeCell ref="A2:Q2"/>
    <mergeCell ref="A3:Q3"/>
    <mergeCell ref="K5:P5"/>
    <mergeCell ref="P6:P7"/>
    <mergeCell ref="K6:K7"/>
    <mergeCell ref="G6:G7"/>
    <mergeCell ref="C6:C7"/>
    <mergeCell ref="N6:N7"/>
    <mergeCell ref="O6:O7"/>
    <mergeCell ref="B6:B7"/>
    <mergeCell ref="M6:M7"/>
    <mergeCell ref="E6:E7"/>
    <mergeCell ref="D6:D7"/>
    <mergeCell ref="F6:F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5"/>
  <sheetViews>
    <sheetView zoomScale="75" zoomScaleNormal="75" zoomScalePageLayoutView="0" workbookViewId="0" topLeftCell="D6">
      <selection activeCell="A1" sqref="A1"/>
    </sheetView>
  </sheetViews>
  <sheetFormatPr defaultColWidth="10.59765625" defaultRowHeight="15.75" customHeight="1"/>
  <cols>
    <col min="1" max="1" width="2.09765625" style="174" customWidth="1"/>
    <col min="2" max="2" width="11.19921875" style="174" customWidth="1"/>
    <col min="3" max="19" width="14.09765625" style="174" customWidth="1"/>
    <col min="20" max="16384" width="10.59765625" style="174" customWidth="1"/>
  </cols>
  <sheetData>
    <row r="1" spans="1:19" s="188" customFormat="1" ht="15.75" customHeight="1">
      <c r="A1" s="4" t="s">
        <v>156</v>
      </c>
      <c r="S1" s="5" t="s">
        <v>157</v>
      </c>
    </row>
    <row r="2" spans="1:19" s="188" customFormat="1" ht="15.75" customHeight="1">
      <c r="A2" s="4"/>
      <c r="S2" s="5"/>
    </row>
    <row r="3" spans="1:19" ht="15.75" customHeight="1">
      <c r="A3" s="348" t="s">
        <v>308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15.75" customHeight="1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5.75" customHeight="1">
      <c r="A5" s="342" t="s">
        <v>158</v>
      </c>
      <c r="B5" s="343"/>
      <c r="C5" s="340" t="s">
        <v>314</v>
      </c>
      <c r="D5" s="354"/>
      <c r="E5" s="341"/>
      <c r="F5" s="353" t="s">
        <v>83</v>
      </c>
      <c r="G5" s="354"/>
      <c r="H5" s="341"/>
      <c r="I5" s="340" t="s">
        <v>303</v>
      </c>
      <c r="J5" s="341"/>
      <c r="K5" s="189" t="s">
        <v>159</v>
      </c>
      <c r="L5" s="189" t="s">
        <v>84</v>
      </c>
      <c r="M5" s="340" t="s">
        <v>302</v>
      </c>
      <c r="N5" s="341"/>
      <c r="O5" s="346" t="s">
        <v>3</v>
      </c>
      <c r="P5" s="355" t="s">
        <v>298</v>
      </c>
      <c r="Q5" s="217" t="s">
        <v>299</v>
      </c>
      <c r="R5" s="269" t="s">
        <v>336</v>
      </c>
      <c r="S5" s="218" t="s">
        <v>85</v>
      </c>
    </row>
    <row r="6" spans="1:19" ht="15.75" customHeight="1">
      <c r="A6" s="344"/>
      <c r="B6" s="345"/>
      <c r="C6" s="222" t="s">
        <v>307</v>
      </c>
      <c r="D6" s="190" t="s">
        <v>0</v>
      </c>
      <c r="E6" s="190" t="s">
        <v>1</v>
      </c>
      <c r="F6" s="222" t="s">
        <v>307</v>
      </c>
      <c r="G6" s="190" t="s">
        <v>0</v>
      </c>
      <c r="H6" s="190" t="s">
        <v>1</v>
      </c>
      <c r="I6" s="220" t="s">
        <v>304</v>
      </c>
      <c r="J6" s="220" t="s">
        <v>305</v>
      </c>
      <c r="K6" s="221" t="s">
        <v>306</v>
      </c>
      <c r="L6" s="221" t="s">
        <v>306</v>
      </c>
      <c r="M6" s="191" t="s">
        <v>4</v>
      </c>
      <c r="N6" s="191" t="s">
        <v>5</v>
      </c>
      <c r="O6" s="347"/>
      <c r="P6" s="356"/>
      <c r="Q6" s="219" t="s">
        <v>301</v>
      </c>
      <c r="R6" s="219" t="s">
        <v>300</v>
      </c>
      <c r="S6" s="227" t="s">
        <v>86</v>
      </c>
    </row>
    <row r="7" spans="1:19" ht="15.75" customHeight="1">
      <c r="A7" s="208"/>
      <c r="B7" s="209"/>
      <c r="C7" s="192" t="s">
        <v>6</v>
      </c>
      <c r="D7" s="192" t="s">
        <v>6</v>
      </c>
      <c r="E7" s="192" t="s">
        <v>6</v>
      </c>
      <c r="F7" s="192" t="s">
        <v>6</v>
      </c>
      <c r="G7" s="192" t="s">
        <v>6</v>
      </c>
      <c r="H7" s="192" t="s">
        <v>6</v>
      </c>
      <c r="I7" s="193" t="s">
        <v>6</v>
      </c>
      <c r="J7" s="192" t="s">
        <v>7</v>
      </c>
      <c r="K7" s="192" t="s">
        <v>8</v>
      </c>
      <c r="L7" s="192" t="s">
        <v>8</v>
      </c>
      <c r="M7" s="192" t="s">
        <v>8</v>
      </c>
      <c r="N7" s="192" t="s">
        <v>160</v>
      </c>
      <c r="O7" s="192" t="s">
        <v>7</v>
      </c>
      <c r="P7" s="192" t="s">
        <v>6</v>
      </c>
      <c r="Q7" s="192" t="s">
        <v>7</v>
      </c>
      <c r="R7" s="192" t="s">
        <v>6</v>
      </c>
      <c r="S7" s="192" t="s">
        <v>9</v>
      </c>
    </row>
    <row r="8" spans="1:19" s="212" customFormat="1" ht="15.75" customHeight="1">
      <c r="A8" s="349" t="s">
        <v>309</v>
      </c>
      <c r="B8" s="350"/>
      <c r="C8" s="301">
        <f>SUM(D8:E8)</f>
        <v>1164628</v>
      </c>
      <c r="D8" s="301">
        <f>SUM(D9:D10)</f>
        <v>562684</v>
      </c>
      <c r="E8" s="301">
        <f>SUM(E9:E10)</f>
        <v>601944</v>
      </c>
      <c r="F8" s="301">
        <f>SUM(G8:H8)</f>
        <v>1160897</v>
      </c>
      <c r="G8" s="301">
        <f>SUM(G9:G10)</f>
        <v>560758</v>
      </c>
      <c r="H8" s="301">
        <f>SUM(H9:H10)</f>
        <v>600139</v>
      </c>
      <c r="I8" s="126">
        <f>C8-F8</f>
        <v>3731</v>
      </c>
      <c r="J8" s="302">
        <f>100*I8/C8</f>
        <v>0.3203598058779284</v>
      </c>
      <c r="K8" s="301">
        <f>SUM(K9:K10)</f>
        <v>361157</v>
      </c>
      <c r="L8" s="301">
        <f>SUM(L9:L10)</f>
        <v>352284</v>
      </c>
      <c r="M8" s="301">
        <f>K8-L8</f>
        <v>8873</v>
      </c>
      <c r="N8" s="268">
        <f>100*M8/L8</f>
        <v>2.518706498166252</v>
      </c>
      <c r="O8" s="213">
        <f>100*C8/C$8</f>
        <v>100</v>
      </c>
      <c r="P8" s="213">
        <f>C8/K8</f>
        <v>3.224713905586767</v>
      </c>
      <c r="Q8" s="211">
        <f>100*D8/E8</f>
        <v>93.47779859920524</v>
      </c>
      <c r="R8" s="211">
        <f>C8/S8</f>
        <v>278.31818225268375</v>
      </c>
      <c r="S8" s="268">
        <f>SUM(S9:S10)</f>
        <v>4184.5199999999995</v>
      </c>
    </row>
    <row r="9" spans="1:19" s="212" customFormat="1" ht="15.75" customHeight="1">
      <c r="A9" s="349" t="s">
        <v>310</v>
      </c>
      <c r="B9" s="350"/>
      <c r="C9" s="301">
        <f aca="true" t="shared" si="0" ref="C9:H9">SUM(C15:C22)</f>
        <v>807536</v>
      </c>
      <c r="D9" s="301">
        <f t="shared" si="0"/>
        <v>389279</v>
      </c>
      <c r="E9" s="301">
        <f t="shared" si="0"/>
        <v>418257</v>
      </c>
      <c r="F9" s="301">
        <f t="shared" si="0"/>
        <v>803737</v>
      </c>
      <c r="G9" s="301">
        <f t="shared" si="0"/>
        <v>387788</v>
      </c>
      <c r="H9" s="301">
        <f t="shared" si="0"/>
        <v>415949</v>
      </c>
      <c r="I9" s="126">
        <f>C9-F9</f>
        <v>3799</v>
      </c>
      <c r="J9" s="302">
        <f>100*I9/C9</f>
        <v>0.47044342295575675</v>
      </c>
      <c r="K9" s="301">
        <f>SUM(K15:K22)</f>
        <v>258990</v>
      </c>
      <c r="L9" s="301">
        <f>SUM(L15:L22)</f>
        <v>252215</v>
      </c>
      <c r="M9" s="301">
        <f>K9-L9</f>
        <v>6775</v>
      </c>
      <c r="N9" s="268">
        <f>100*M9/L9</f>
        <v>2.6862002656463733</v>
      </c>
      <c r="O9" s="213">
        <f>100*C9/C$8</f>
        <v>69.33853556672173</v>
      </c>
      <c r="P9" s="213">
        <f aca="true" t="shared" si="1" ref="P9:P22">C9/K9</f>
        <v>3.1180200007722307</v>
      </c>
      <c r="Q9" s="211">
        <f>100*D9/E9</f>
        <v>93.07172384443058</v>
      </c>
      <c r="R9" s="211">
        <f>C9/S9</f>
        <v>450.74208654978594</v>
      </c>
      <c r="S9" s="268">
        <v>1791.57</v>
      </c>
    </row>
    <row r="10" spans="1:19" s="212" customFormat="1" ht="15.75" customHeight="1">
      <c r="A10" s="349" t="s">
        <v>311</v>
      </c>
      <c r="B10" s="350"/>
      <c r="C10" s="301">
        <f aca="true" t="shared" si="2" ref="C10:H10">SUM(C24,C27,C33,C43,C50,C56,C64,C70)</f>
        <v>357092</v>
      </c>
      <c r="D10" s="301">
        <f t="shared" si="2"/>
        <v>173405</v>
      </c>
      <c r="E10" s="301">
        <f t="shared" si="2"/>
        <v>183687</v>
      </c>
      <c r="F10" s="301">
        <f t="shared" si="2"/>
        <v>357160</v>
      </c>
      <c r="G10" s="301">
        <f t="shared" si="2"/>
        <v>172970</v>
      </c>
      <c r="H10" s="301">
        <f t="shared" si="2"/>
        <v>184190</v>
      </c>
      <c r="I10" s="126">
        <f>C10-F10</f>
        <v>-68</v>
      </c>
      <c r="J10" s="302">
        <f>100*I10/C10</f>
        <v>-0.019042711682143536</v>
      </c>
      <c r="K10" s="301">
        <f>SUM(K24,K27,K33,K43,K50,K56,K64,K70)</f>
        <v>102167</v>
      </c>
      <c r="L10" s="301">
        <f>SUM(L24,L27,L33,L43,L50,L56,L64,L70)</f>
        <v>100069</v>
      </c>
      <c r="M10" s="301">
        <f>K10-L10</f>
        <v>2098</v>
      </c>
      <c r="N10" s="268">
        <f>100*M10/L10</f>
        <v>2.0965533781690633</v>
      </c>
      <c r="O10" s="213">
        <f>100*C10/C$8</f>
        <v>30.661464433278265</v>
      </c>
      <c r="P10" s="213">
        <f t="shared" si="1"/>
        <v>3.4951794610784304</v>
      </c>
      <c r="Q10" s="211">
        <f>100*D10/E10</f>
        <v>94.40243457620844</v>
      </c>
      <c r="R10" s="211">
        <f>C10/S10</f>
        <v>149.22668672558976</v>
      </c>
      <c r="S10" s="268">
        <v>2392.95</v>
      </c>
    </row>
    <row r="11" spans="1:19" s="212" customFormat="1" ht="15.75" customHeight="1">
      <c r="A11" s="225"/>
      <c r="B11" s="226"/>
      <c r="C11" s="215"/>
      <c r="D11" s="215"/>
      <c r="E11" s="215"/>
      <c r="F11" s="215"/>
      <c r="G11" s="215"/>
      <c r="H11" s="215"/>
      <c r="I11" s="303"/>
      <c r="J11" s="302"/>
      <c r="K11" s="215"/>
      <c r="L11" s="215"/>
      <c r="M11" s="303"/>
      <c r="N11" s="268"/>
      <c r="O11" s="213"/>
      <c r="P11" s="213"/>
      <c r="Q11" s="211"/>
      <c r="R11" s="211"/>
      <c r="S11" s="268"/>
    </row>
    <row r="12" spans="1:19" s="212" customFormat="1" ht="15.75" customHeight="1">
      <c r="A12" s="349" t="s">
        <v>312</v>
      </c>
      <c r="B12" s="350"/>
      <c r="C12" s="301">
        <f aca="true" t="shared" si="3" ref="C12:H12">SUM(C15,C17,C20,C22,C24,C27,C33,C43)</f>
        <v>897386</v>
      </c>
      <c r="D12" s="301">
        <f t="shared" si="3"/>
        <v>435906</v>
      </c>
      <c r="E12" s="301">
        <f t="shared" si="3"/>
        <v>461480</v>
      </c>
      <c r="F12" s="301">
        <f t="shared" si="3"/>
        <v>889497</v>
      </c>
      <c r="G12" s="301">
        <f t="shared" si="3"/>
        <v>432276</v>
      </c>
      <c r="H12" s="301">
        <f t="shared" si="3"/>
        <v>457221</v>
      </c>
      <c r="I12" s="126">
        <f>C12-F12</f>
        <v>7889</v>
      </c>
      <c r="J12" s="302">
        <v>0.89</v>
      </c>
      <c r="K12" s="301">
        <f>SUM(K15,K17,K20,K22,K24,K27,K33,K43)</f>
        <v>284195</v>
      </c>
      <c r="L12" s="301">
        <f>SUM(L15,L17,L20,L22,L24,L27,L33,L43)</f>
        <v>276281</v>
      </c>
      <c r="M12" s="301">
        <f>SUM(M15,M17,M20,M22,M24,M27,M33,M43)</f>
        <v>7914</v>
      </c>
      <c r="N12" s="268">
        <f>100*M12/L12</f>
        <v>2.864474936749179</v>
      </c>
      <c r="O12" s="213">
        <f>100*C12/C$8</f>
        <v>77.053445392005</v>
      </c>
      <c r="P12" s="213">
        <f t="shared" si="1"/>
        <v>3.1576417600591142</v>
      </c>
      <c r="Q12" s="211">
        <f>100*D12/E12</f>
        <v>94.45826471353038</v>
      </c>
      <c r="R12" s="211">
        <f>C12/S12</f>
        <v>406.4597950004756</v>
      </c>
      <c r="S12" s="268">
        <v>2207.81</v>
      </c>
    </row>
    <row r="13" spans="1:19" s="212" customFormat="1" ht="15.75" customHeight="1">
      <c r="A13" s="349" t="s">
        <v>313</v>
      </c>
      <c r="B13" s="350"/>
      <c r="C13" s="301">
        <f aca="true" t="shared" si="4" ref="C13:H13">SUM(C16,C18,C19,C21,C50,C56,C64,C70)</f>
        <v>267242</v>
      </c>
      <c r="D13" s="301">
        <f t="shared" si="4"/>
        <v>126778</v>
      </c>
      <c r="E13" s="301">
        <f t="shared" si="4"/>
        <v>140464</v>
      </c>
      <c r="F13" s="301">
        <f t="shared" si="4"/>
        <v>271400</v>
      </c>
      <c r="G13" s="301">
        <f t="shared" si="4"/>
        <v>128482</v>
      </c>
      <c r="H13" s="301">
        <f t="shared" si="4"/>
        <v>142918</v>
      </c>
      <c r="I13" s="126">
        <f>C13-F13</f>
        <v>-4158</v>
      </c>
      <c r="J13" s="302">
        <v>-1.53</v>
      </c>
      <c r="K13" s="301">
        <f>SUM(K16,K18,K19,K21,K50,K56,K64,K70)</f>
        <v>76962</v>
      </c>
      <c r="L13" s="301">
        <f>SUM(L16,L18,L19,L21,L50,L56,L64,L70)</f>
        <v>76003</v>
      </c>
      <c r="M13" s="301">
        <f>SUM(M16,M18,M19,M21,M50,M56,M64,M70)</f>
        <v>959</v>
      </c>
      <c r="N13" s="268">
        <f>100*M13/L13</f>
        <v>1.2617922976724603</v>
      </c>
      <c r="O13" s="213">
        <f>100*C13/C$8</f>
        <v>22.946554607995</v>
      </c>
      <c r="P13" s="213">
        <f t="shared" si="1"/>
        <v>3.4723889711805827</v>
      </c>
      <c r="Q13" s="211">
        <f>100*D13/E13</f>
        <v>90.25657819797243</v>
      </c>
      <c r="R13" s="211">
        <f>C13/S13</f>
        <v>135.1953498489915</v>
      </c>
      <c r="S13" s="268">
        <v>1976.71</v>
      </c>
    </row>
    <row r="14" spans="1:19" ht="15.75" customHeight="1">
      <c r="A14" s="46"/>
      <c r="B14" s="210"/>
      <c r="C14" s="300"/>
      <c r="D14" s="192"/>
      <c r="E14" s="192"/>
      <c r="F14" s="192"/>
      <c r="G14" s="192"/>
      <c r="H14" s="192"/>
      <c r="I14" s="196"/>
      <c r="J14" s="197"/>
      <c r="K14" s="192"/>
      <c r="L14" s="192"/>
      <c r="M14" s="196"/>
      <c r="N14" s="299"/>
      <c r="O14" s="194"/>
      <c r="P14" s="194"/>
      <c r="Q14" s="198"/>
      <c r="R14" s="198"/>
      <c r="S14" s="201"/>
    </row>
    <row r="15" spans="1:19" ht="15.75" customHeight="1">
      <c r="A15" s="195"/>
      <c r="B15" s="224" t="s">
        <v>10</v>
      </c>
      <c r="C15" s="223">
        <f>SUM(D15:E15)</f>
        <v>442868</v>
      </c>
      <c r="D15" s="124">
        <v>215509</v>
      </c>
      <c r="E15" s="124">
        <v>227359</v>
      </c>
      <c r="F15" s="124">
        <f>SUM(G15:H15)</f>
        <v>437948</v>
      </c>
      <c r="G15" s="124">
        <v>213466</v>
      </c>
      <c r="H15" s="124">
        <v>224482</v>
      </c>
      <c r="I15" s="193">
        <f>C15-F15</f>
        <v>4920</v>
      </c>
      <c r="J15" s="197">
        <v>1.12</v>
      </c>
      <c r="K15" s="124">
        <v>154257</v>
      </c>
      <c r="L15" s="124">
        <v>148777</v>
      </c>
      <c r="M15" s="193">
        <f>K15-L15</f>
        <v>5480</v>
      </c>
      <c r="N15" s="299">
        <f>100*M15/L15</f>
        <v>3.6833650362623254</v>
      </c>
      <c r="O15" s="194">
        <f aca="true" t="shared" si="5" ref="O15:O22">100*C15/C$8</f>
        <v>38.02656298835336</v>
      </c>
      <c r="P15" s="194">
        <f t="shared" si="1"/>
        <v>2.870975061099334</v>
      </c>
      <c r="Q15" s="198">
        <f>100*D15/E15</f>
        <v>94.78797848336771</v>
      </c>
      <c r="R15" s="198">
        <f>C15/S15</f>
        <v>946.7644355131796</v>
      </c>
      <c r="S15" s="199">
        <v>467.77</v>
      </c>
    </row>
    <row r="16" spans="1:19" ht="15.75" customHeight="1">
      <c r="A16" s="195"/>
      <c r="B16" s="224" t="s">
        <v>11</v>
      </c>
      <c r="C16" s="223">
        <f aca="true" t="shared" si="6" ref="C16:C22">SUM(D16:E16)</f>
        <v>50103</v>
      </c>
      <c r="D16" s="124">
        <v>23779</v>
      </c>
      <c r="E16" s="124">
        <v>26324</v>
      </c>
      <c r="F16" s="124">
        <f aca="true" t="shared" si="7" ref="F16:F22">SUM(G16:H16)</f>
        <v>50282</v>
      </c>
      <c r="G16" s="124">
        <v>23832</v>
      </c>
      <c r="H16" s="124">
        <v>26450</v>
      </c>
      <c r="I16" s="193">
        <f>C16-F16</f>
        <v>-179</v>
      </c>
      <c r="J16" s="197">
        <f>100*I16/C16</f>
        <v>-0.35726403608566354</v>
      </c>
      <c r="K16" s="124">
        <v>15124</v>
      </c>
      <c r="L16" s="124">
        <v>14649</v>
      </c>
      <c r="M16" s="193">
        <f aca="true" t="shared" si="8" ref="M16:M22">K16-L16</f>
        <v>475</v>
      </c>
      <c r="N16" s="299">
        <f aca="true" t="shared" si="9" ref="N16:N22">100*M16/L16</f>
        <v>3.2425421530479897</v>
      </c>
      <c r="O16" s="194">
        <f t="shared" si="5"/>
        <v>4.302060400402532</v>
      </c>
      <c r="P16" s="194">
        <f t="shared" si="1"/>
        <v>3.312814070351759</v>
      </c>
      <c r="Q16" s="198">
        <f>100*D16/E16</f>
        <v>90.3320164108798</v>
      </c>
      <c r="R16" s="198">
        <f aca="true" t="shared" si="10" ref="R16:R22">C16/S16</f>
        <v>348.25189407103636</v>
      </c>
      <c r="S16" s="199">
        <v>143.87</v>
      </c>
    </row>
    <row r="17" spans="1:19" ht="15.75" customHeight="1">
      <c r="A17" s="195"/>
      <c r="B17" s="224" t="s">
        <v>12</v>
      </c>
      <c r="C17" s="223">
        <f t="shared" si="6"/>
        <v>106075</v>
      </c>
      <c r="D17" s="124">
        <v>51382</v>
      </c>
      <c r="E17" s="124">
        <v>54693</v>
      </c>
      <c r="F17" s="124">
        <f t="shared" si="7"/>
        <v>106090</v>
      </c>
      <c r="G17" s="124">
        <v>51359</v>
      </c>
      <c r="H17" s="124">
        <v>54731</v>
      </c>
      <c r="I17" s="193">
        <f aca="true" t="shared" si="11" ref="I17:I22">C17-F17</f>
        <v>-15</v>
      </c>
      <c r="J17" s="197">
        <f>100*I17/C17</f>
        <v>-0.014140938015555032</v>
      </c>
      <c r="K17" s="124">
        <v>29224</v>
      </c>
      <c r="L17" s="124">
        <v>28696</v>
      </c>
      <c r="M17" s="193">
        <f t="shared" si="8"/>
        <v>528</v>
      </c>
      <c r="N17" s="299">
        <f t="shared" si="9"/>
        <v>1.8399776972400335</v>
      </c>
      <c r="O17" s="194">
        <f t="shared" si="5"/>
        <v>9.108058538863911</v>
      </c>
      <c r="P17" s="194">
        <f t="shared" si="1"/>
        <v>3.629722146181221</v>
      </c>
      <c r="Q17" s="198">
        <f aca="true" t="shared" si="12" ref="Q17:Q22">100*D17/E17</f>
        <v>93.94620883842539</v>
      </c>
      <c r="R17" s="198">
        <f t="shared" si="10"/>
        <v>285.81629078759465</v>
      </c>
      <c r="S17" s="199">
        <v>371.13</v>
      </c>
    </row>
    <row r="18" spans="1:19" ht="15.75" customHeight="1">
      <c r="A18" s="195"/>
      <c r="B18" s="224" t="s">
        <v>13</v>
      </c>
      <c r="C18" s="223">
        <f t="shared" si="6"/>
        <v>30164</v>
      </c>
      <c r="D18" s="124">
        <v>14415</v>
      </c>
      <c r="E18" s="124">
        <v>15749</v>
      </c>
      <c r="F18" s="124">
        <f t="shared" si="7"/>
        <v>30606</v>
      </c>
      <c r="G18" s="124">
        <v>14598</v>
      </c>
      <c r="H18" s="124">
        <v>16008</v>
      </c>
      <c r="I18" s="193">
        <f t="shared" si="11"/>
        <v>-442</v>
      </c>
      <c r="J18" s="197">
        <v>-1.44</v>
      </c>
      <c r="K18" s="124">
        <v>9063</v>
      </c>
      <c r="L18" s="124">
        <v>9065</v>
      </c>
      <c r="M18" s="193">
        <f t="shared" si="8"/>
        <v>-2</v>
      </c>
      <c r="N18" s="299">
        <f t="shared" si="9"/>
        <v>-0.02206287920573635</v>
      </c>
      <c r="O18" s="194">
        <f t="shared" si="5"/>
        <v>2.590011574511346</v>
      </c>
      <c r="P18" s="194">
        <f t="shared" si="1"/>
        <v>3.3282577512964804</v>
      </c>
      <c r="Q18" s="198">
        <f t="shared" si="12"/>
        <v>91.52962092831291</v>
      </c>
      <c r="R18" s="198">
        <f t="shared" si="10"/>
        <v>112.28827755649034</v>
      </c>
      <c r="S18" s="199">
        <v>268.63</v>
      </c>
    </row>
    <row r="19" spans="1:19" ht="15.75" customHeight="1">
      <c r="A19" s="195"/>
      <c r="B19" s="224" t="s">
        <v>14</v>
      </c>
      <c r="C19" s="223">
        <f t="shared" si="6"/>
        <v>23471</v>
      </c>
      <c r="D19" s="124">
        <v>10830</v>
      </c>
      <c r="E19" s="124">
        <v>12641</v>
      </c>
      <c r="F19" s="124">
        <f t="shared" si="7"/>
        <v>24379</v>
      </c>
      <c r="G19" s="124">
        <v>11329</v>
      </c>
      <c r="H19" s="124">
        <v>13050</v>
      </c>
      <c r="I19" s="193">
        <f t="shared" si="11"/>
        <v>-908</v>
      </c>
      <c r="J19" s="197">
        <v>-3.72</v>
      </c>
      <c r="K19" s="124">
        <v>7043</v>
      </c>
      <c r="L19" s="124">
        <v>7059</v>
      </c>
      <c r="M19" s="193">
        <f t="shared" si="8"/>
        <v>-16</v>
      </c>
      <c r="N19" s="299">
        <f t="shared" si="9"/>
        <v>-0.22666100014166313</v>
      </c>
      <c r="O19" s="194">
        <f t="shared" si="5"/>
        <v>2.0153216305979247</v>
      </c>
      <c r="P19" s="194">
        <f t="shared" si="1"/>
        <v>3.3325287519522933</v>
      </c>
      <c r="Q19" s="198">
        <f t="shared" si="12"/>
        <v>85.67360177201171</v>
      </c>
      <c r="R19" s="198">
        <f t="shared" si="10"/>
        <v>95.001214279932</v>
      </c>
      <c r="S19" s="199">
        <v>247.06</v>
      </c>
    </row>
    <row r="20" spans="1:19" ht="15.75" customHeight="1">
      <c r="A20" s="195"/>
      <c r="B20" s="224" t="s">
        <v>15</v>
      </c>
      <c r="C20" s="223">
        <f t="shared" si="6"/>
        <v>69196</v>
      </c>
      <c r="D20" s="124">
        <v>31978</v>
      </c>
      <c r="E20" s="124">
        <v>37218</v>
      </c>
      <c r="F20" s="124">
        <f t="shared" si="7"/>
        <v>69768</v>
      </c>
      <c r="G20" s="124">
        <v>32239</v>
      </c>
      <c r="H20" s="124">
        <v>37529</v>
      </c>
      <c r="I20" s="193">
        <f t="shared" si="11"/>
        <v>-572</v>
      </c>
      <c r="J20" s="197">
        <v>-0.82</v>
      </c>
      <c r="K20" s="124">
        <v>21186</v>
      </c>
      <c r="L20" s="124">
        <v>21294</v>
      </c>
      <c r="M20" s="193">
        <f t="shared" si="8"/>
        <v>-108</v>
      </c>
      <c r="N20" s="299">
        <f t="shared" si="9"/>
        <v>-0.5071851225697379</v>
      </c>
      <c r="O20" s="194">
        <f t="shared" si="5"/>
        <v>5.941468005234289</v>
      </c>
      <c r="P20" s="194">
        <f t="shared" si="1"/>
        <v>3.266119135278014</v>
      </c>
      <c r="Q20" s="198">
        <f t="shared" si="12"/>
        <v>85.92079101510022</v>
      </c>
      <c r="R20" s="198">
        <f t="shared" si="10"/>
        <v>456.4379947229552</v>
      </c>
      <c r="S20" s="199">
        <v>151.6</v>
      </c>
    </row>
    <row r="21" spans="1:19" ht="15.75" customHeight="1">
      <c r="A21" s="195"/>
      <c r="B21" s="224" t="s">
        <v>16</v>
      </c>
      <c r="C21" s="223">
        <f t="shared" si="6"/>
        <v>27517</v>
      </c>
      <c r="D21" s="124">
        <v>13050</v>
      </c>
      <c r="E21" s="124">
        <v>14467</v>
      </c>
      <c r="F21" s="124">
        <f t="shared" si="7"/>
        <v>28038</v>
      </c>
      <c r="G21" s="124">
        <v>13288</v>
      </c>
      <c r="H21" s="124">
        <v>14750</v>
      </c>
      <c r="I21" s="193">
        <f t="shared" si="11"/>
        <v>-521</v>
      </c>
      <c r="J21" s="197">
        <v>-1.86</v>
      </c>
      <c r="K21" s="124">
        <v>7677</v>
      </c>
      <c r="L21" s="124">
        <v>7678</v>
      </c>
      <c r="M21" s="193">
        <f t="shared" si="8"/>
        <v>-1</v>
      </c>
      <c r="N21" s="299">
        <f t="shared" si="9"/>
        <v>-0.013024225058609012</v>
      </c>
      <c r="O21" s="194">
        <f t="shared" si="5"/>
        <v>2.362728699636279</v>
      </c>
      <c r="P21" s="194">
        <f t="shared" si="1"/>
        <v>3.5843428422560897</v>
      </c>
      <c r="Q21" s="198">
        <f t="shared" si="12"/>
        <v>90.20529480887537</v>
      </c>
      <c r="R21" s="198">
        <f t="shared" si="10"/>
        <v>337.3008090218191</v>
      </c>
      <c r="S21" s="199">
        <v>81.58</v>
      </c>
    </row>
    <row r="22" spans="1:19" ht="15.75" customHeight="1">
      <c r="A22" s="195"/>
      <c r="B22" s="224" t="s">
        <v>17</v>
      </c>
      <c r="C22" s="223">
        <f t="shared" si="6"/>
        <v>58142</v>
      </c>
      <c r="D22" s="124">
        <v>28336</v>
      </c>
      <c r="E22" s="124">
        <v>29806</v>
      </c>
      <c r="F22" s="124">
        <f t="shared" si="7"/>
        <v>56626</v>
      </c>
      <c r="G22" s="124">
        <v>27677</v>
      </c>
      <c r="H22" s="124">
        <v>28949</v>
      </c>
      <c r="I22" s="193">
        <f t="shared" si="11"/>
        <v>1516</v>
      </c>
      <c r="J22" s="197">
        <v>2.68</v>
      </c>
      <c r="K22" s="124">
        <v>15416</v>
      </c>
      <c r="L22" s="124">
        <v>14997</v>
      </c>
      <c r="M22" s="193">
        <f t="shared" si="8"/>
        <v>419</v>
      </c>
      <c r="N22" s="299">
        <f t="shared" si="9"/>
        <v>2.7938921117556843</v>
      </c>
      <c r="O22" s="194">
        <f t="shared" si="5"/>
        <v>4.992323729122089</v>
      </c>
      <c r="P22" s="194">
        <f t="shared" si="1"/>
        <v>3.771536066424494</v>
      </c>
      <c r="Q22" s="198">
        <f t="shared" si="12"/>
        <v>95.0681070925317</v>
      </c>
      <c r="R22" s="198">
        <f t="shared" si="10"/>
        <v>970.1651927248456</v>
      </c>
      <c r="S22" s="199">
        <v>59.93</v>
      </c>
    </row>
    <row r="23" spans="1:19" ht="15.75" customHeight="1">
      <c r="A23" s="15"/>
      <c r="B23" s="45"/>
      <c r="C23" s="223"/>
      <c r="D23" s="192"/>
      <c r="E23" s="192"/>
      <c r="F23" s="124"/>
      <c r="G23" s="192"/>
      <c r="H23" s="192"/>
      <c r="I23" s="196"/>
      <c r="J23" s="197"/>
      <c r="K23" s="192"/>
      <c r="L23" s="192"/>
      <c r="M23" s="196"/>
      <c r="N23" s="299"/>
      <c r="O23" s="194"/>
      <c r="P23" s="194"/>
      <c r="Q23" s="198"/>
      <c r="R23" s="198"/>
      <c r="S23" s="201"/>
    </row>
    <row r="24" spans="1:19" s="214" customFormat="1" ht="15.75" customHeight="1">
      <c r="A24" s="351" t="s">
        <v>18</v>
      </c>
      <c r="B24" s="357"/>
      <c r="C24" s="304">
        <f aca="true" t="shared" si="13" ref="C24:H24">SUM(C25)</f>
        <v>11518</v>
      </c>
      <c r="D24" s="301">
        <f t="shared" si="13"/>
        <v>5192</v>
      </c>
      <c r="E24" s="301">
        <f t="shared" si="13"/>
        <v>6326</v>
      </c>
      <c r="F24" s="301">
        <f t="shared" si="13"/>
        <v>11745</v>
      </c>
      <c r="G24" s="301">
        <f t="shared" si="13"/>
        <v>5267</v>
      </c>
      <c r="H24" s="301">
        <f t="shared" si="13"/>
        <v>6478</v>
      </c>
      <c r="I24" s="126">
        <f>C24-F24</f>
        <v>-227</v>
      </c>
      <c r="J24" s="302">
        <v>-1.93</v>
      </c>
      <c r="K24" s="301">
        <f>SUM(K25)</f>
        <v>3878</v>
      </c>
      <c r="L24" s="301">
        <f>SUM(L25)</f>
        <v>3975</v>
      </c>
      <c r="M24" s="126">
        <f>SUM(M25)</f>
        <v>-97</v>
      </c>
      <c r="N24" s="268">
        <f>100*M24/L24</f>
        <v>-2.440251572327044</v>
      </c>
      <c r="O24" s="213">
        <f>100*C24/C$8</f>
        <v>0.9889853240691449</v>
      </c>
      <c r="P24" s="213">
        <f>C24/K24</f>
        <v>2.970087674058793</v>
      </c>
      <c r="Q24" s="211">
        <f>100*D24/E24</f>
        <v>82.07398039835599</v>
      </c>
      <c r="R24" s="211">
        <f>C24/S24</f>
        <v>74.60327741434031</v>
      </c>
      <c r="S24" s="268">
        <v>154.39</v>
      </c>
    </row>
    <row r="25" spans="1:19" ht="15.75" customHeight="1">
      <c r="A25" s="195"/>
      <c r="B25" s="200" t="s">
        <v>19</v>
      </c>
      <c r="C25" s="223">
        <f>SUM(D25:E25)</f>
        <v>11518</v>
      </c>
      <c r="D25" s="124">
        <v>5192</v>
      </c>
      <c r="E25" s="124">
        <v>6326</v>
      </c>
      <c r="F25" s="124">
        <f>SUM(G25:H25)</f>
        <v>11745</v>
      </c>
      <c r="G25" s="124">
        <v>5267</v>
      </c>
      <c r="H25" s="124">
        <v>6478</v>
      </c>
      <c r="I25" s="193">
        <f>C25-F25</f>
        <v>-227</v>
      </c>
      <c r="J25" s="197">
        <v>-1.93</v>
      </c>
      <c r="K25" s="124">
        <v>3878</v>
      </c>
      <c r="L25" s="124">
        <v>3975</v>
      </c>
      <c r="M25" s="196">
        <v>-97</v>
      </c>
      <c r="N25" s="299">
        <f>100*M25/L25</f>
        <v>-2.440251572327044</v>
      </c>
      <c r="O25" s="194">
        <f>100*C25/C$8</f>
        <v>0.9889853240691449</v>
      </c>
      <c r="P25" s="194">
        <f>C25/K25</f>
        <v>2.970087674058793</v>
      </c>
      <c r="Q25" s="198">
        <f>100*D25/E25</f>
        <v>82.07398039835599</v>
      </c>
      <c r="R25" s="198">
        <f>C25/S25</f>
        <v>74.60327741434031</v>
      </c>
      <c r="S25" s="199">
        <v>154.39</v>
      </c>
    </row>
    <row r="26" spans="1:19" ht="15.75" customHeight="1">
      <c r="A26" s="195"/>
      <c r="B26" s="200"/>
      <c r="C26" s="124"/>
      <c r="D26" s="192"/>
      <c r="E26" s="192"/>
      <c r="F26" s="124"/>
      <c r="G26" s="192"/>
      <c r="H26" s="192"/>
      <c r="I26" s="196"/>
      <c r="J26" s="197"/>
      <c r="K26" s="192"/>
      <c r="L26" s="192"/>
      <c r="M26" s="196"/>
      <c r="N26" s="299"/>
      <c r="O26" s="194"/>
      <c r="P26" s="194"/>
      <c r="Q26" s="198"/>
      <c r="R26" s="198"/>
      <c r="S26" s="201"/>
    </row>
    <row r="27" spans="1:19" s="214" customFormat="1" ht="15.75" customHeight="1">
      <c r="A27" s="351" t="s">
        <v>20</v>
      </c>
      <c r="B27" s="352"/>
      <c r="C27" s="301">
        <f aca="true" t="shared" si="14" ref="C27:H27">SUM(C28:C31)</f>
        <v>44488</v>
      </c>
      <c r="D27" s="301">
        <f t="shared" si="14"/>
        <v>21636</v>
      </c>
      <c r="E27" s="301">
        <f t="shared" si="14"/>
        <v>22852</v>
      </c>
      <c r="F27" s="301">
        <f t="shared" si="14"/>
        <v>44348</v>
      </c>
      <c r="G27" s="301">
        <f t="shared" si="14"/>
        <v>21552</v>
      </c>
      <c r="H27" s="301">
        <f t="shared" si="14"/>
        <v>22796</v>
      </c>
      <c r="I27" s="126">
        <f>C27-F27</f>
        <v>140</v>
      </c>
      <c r="J27" s="302">
        <v>0.32</v>
      </c>
      <c r="K27" s="301">
        <f>SUM(K28:K31)</f>
        <v>11391</v>
      </c>
      <c r="L27" s="301">
        <f>SUM(L28:L31)</f>
        <v>11375</v>
      </c>
      <c r="M27" s="303">
        <f>SUM(M28:M31)</f>
        <v>16</v>
      </c>
      <c r="N27" s="268">
        <f>100*M27/L27</f>
        <v>0.14065934065934066</v>
      </c>
      <c r="O27" s="213">
        <f>100*C27/C$8</f>
        <v>3.819932201527011</v>
      </c>
      <c r="P27" s="213">
        <f>C27/K27</f>
        <v>3.9055394609779652</v>
      </c>
      <c r="Q27" s="211">
        <f>100*D27/E27</f>
        <v>94.6788027306144</v>
      </c>
      <c r="R27" s="211">
        <f>C27/S27</f>
        <v>451.15099888449447</v>
      </c>
      <c r="S27" s="216">
        <v>98.61</v>
      </c>
    </row>
    <row r="28" spans="1:19" ht="15.75" customHeight="1">
      <c r="A28" s="195"/>
      <c r="B28" s="200" t="s">
        <v>21</v>
      </c>
      <c r="C28" s="223">
        <f>SUM(D28:E28)</f>
        <v>14268</v>
      </c>
      <c r="D28" s="124">
        <v>6908</v>
      </c>
      <c r="E28" s="124">
        <v>7360</v>
      </c>
      <c r="F28" s="124">
        <f>SUM(G28:H28)</f>
        <v>14356</v>
      </c>
      <c r="G28" s="124">
        <v>6897</v>
      </c>
      <c r="H28" s="124">
        <v>7459</v>
      </c>
      <c r="I28" s="193">
        <f>C28-F28</f>
        <v>-88</v>
      </c>
      <c r="J28" s="197">
        <v>-0.61</v>
      </c>
      <c r="K28" s="124">
        <v>3687</v>
      </c>
      <c r="L28" s="124">
        <v>3616</v>
      </c>
      <c r="M28" s="196">
        <v>71</v>
      </c>
      <c r="N28" s="299">
        <f>100*M28/L28</f>
        <v>1.9634955752212389</v>
      </c>
      <c r="O28" s="194">
        <f>100*C28/C$8</f>
        <v>1.225112224676034</v>
      </c>
      <c r="P28" s="194">
        <f>C28/K28</f>
        <v>3.869812855980472</v>
      </c>
      <c r="Q28" s="198">
        <f>100*D28/E28</f>
        <v>93.8586956521739</v>
      </c>
      <c r="R28" s="198">
        <f>C28/S28</f>
        <v>1051.4369933677228</v>
      </c>
      <c r="S28" s="199">
        <v>13.57</v>
      </c>
    </row>
    <row r="29" spans="1:19" ht="15.75" customHeight="1">
      <c r="A29" s="195"/>
      <c r="B29" s="200" t="s">
        <v>22</v>
      </c>
      <c r="C29" s="223">
        <f>SUM(D29:E29)</f>
        <v>14163</v>
      </c>
      <c r="D29" s="124">
        <v>6907</v>
      </c>
      <c r="E29" s="124">
        <v>7256</v>
      </c>
      <c r="F29" s="124">
        <f>SUM(G29:H29)</f>
        <v>14113</v>
      </c>
      <c r="G29" s="124">
        <v>6871</v>
      </c>
      <c r="H29" s="124">
        <v>7242</v>
      </c>
      <c r="I29" s="193">
        <f>C29-F29</f>
        <v>50</v>
      </c>
      <c r="J29" s="197">
        <f>100*I29/C29</f>
        <v>0.3530325496010732</v>
      </c>
      <c r="K29" s="124">
        <v>3692</v>
      </c>
      <c r="L29" s="124">
        <v>3687</v>
      </c>
      <c r="M29" s="196">
        <v>5</v>
      </c>
      <c r="N29" s="299">
        <f>100*M29/L29</f>
        <v>0.13561160835367508</v>
      </c>
      <c r="O29" s="194">
        <f>100*C29/C$8</f>
        <v>1.2160964702892254</v>
      </c>
      <c r="P29" s="194">
        <f>C29/K29</f>
        <v>3.8361321776814736</v>
      </c>
      <c r="Q29" s="198">
        <f>100*D29/E29</f>
        <v>95.19018743109152</v>
      </c>
      <c r="R29" s="198">
        <f>C29/S29</f>
        <v>1077.0342205323193</v>
      </c>
      <c r="S29" s="199">
        <v>13.15</v>
      </c>
    </row>
    <row r="30" spans="1:19" ht="15.75" customHeight="1">
      <c r="A30" s="195"/>
      <c r="B30" s="200" t="s">
        <v>23</v>
      </c>
      <c r="C30" s="223">
        <f>SUM(D30:E30)</f>
        <v>11503</v>
      </c>
      <c r="D30" s="124">
        <v>5625</v>
      </c>
      <c r="E30" s="124">
        <v>5878</v>
      </c>
      <c r="F30" s="124">
        <f>SUM(G30:H30)</f>
        <v>11431</v>
      </c>
      <c r="G30" s="124">
        <v>5651</v>
      </c>
      <c r="H30" s="124">
        <v>5780</v>
      </c>
      <c r="I30" s="193">
        <f>C30-F30</f>
        <v>72</v>
      </c>
      <c r="J30" s="197">
        <f>100*I30/C30</f>
        <v>0.6259236720855429</v>
      </c>
      <c r="K30" s="124">
        <v>3002</v>
      </c>
      <c r="L30" s="124">
        <v>3071</v>
      </c>
      <c r="M30" s="196">
        <v>-69</v>
      </c>
      <c r="N30" s="299">
        <f>100*M30/L30</f>
        <v>-2.2468251383914035</v>
      </c>
      <c r="O30" s="194">
        <f>100*C30/C$8</f>
        <v>0.9876973591567436</v>
      </c>
      <c r="P30" s="194">
        <f>C30/K30</f>
        <v>3.8317788141239175</v>
      </c>
      <c r="Q30" s="198">
        <f>100*D30/E30</f>
        <v>95.69581490302824</v>
      </c>
      <c r="R30" s="198">
        <f>C30/S30</f>
        <v>201.34780325573254</v>
      </c>
      <c r="S30" s="199">
        <v>57.13</v>
      </c>
    </row>
    <row r="31" spans="1:19" ht="15.75" customHeight="1">
      <c r="A31" s="195"/>
      <c r="B31" s="200" t="s">
        <v>24</v>
      </c>
      <c r="C31" s="223">
        <f>SUM(D31:E31)</f>
        <v>4554</v>
      </c>
      <c r="D31" s="124">
        <v>2196</v>
      </c>
      <c r="E31" s="124">
        <v>2358</v>
      </c>
      <c r="F31" s="124">
        <f>SUM(G31:H31)</f>
        <v>4448</v>
      </c>
      <c r="G31" s="124">
        <v>2133</v>
      </c>
      <c r="H31" s="124">
        <v>2315</v>
      </c>
      <c r="I31" s="193">
        <f>C31-F31</f>
        <v>106</v>
      </c>
      <c r="J31" s="197">
        <v>2.38</v>
      </c>
      <c r="K31" s="124">
        <v>1010</v>
      </c>
      <c r="L31" s="124">
        <v>1001</v>
      </c>
      <c r="M31" s="196">
        <v>9</v>
      </c>
      <c r="N31" s="299">
        <f>100*M31/L31</f>
        <v>0.8991008991008991</v>
      </c>
      <c r="O31" s="194">
        <f>100*C31/C$8</f>
        <v>0.3910261474050083</v>
      </c>
      <c r="P31" s="194">
        <f>C31/K31</f>
        <v>4.5089108910891085</v>
      </c>
      <c r="Q31" s="198">
        <f>100*D31/E31</f>
        <v>93.12977099236642</v>
      </c>
      <c r="R31" s="198">
        <f>C31/S31</f>
        <v>308.5365853658537</v>
      </c>
      <c r="S31" s="199">
        <v>14.76</v>
      </c>
    </row>
    <row r="32" spans="1:19" ht="15.75" customHeight="1">
      <c r="A32" s="195"/>
      <c r="B32" s="200"/>
      <c r="C32" s="124"/>
      <c r="D32" s="192"/>
      <c r="E32" s="192"/>
      <c r="F32" s="124"/>
      <c r="G32" s="192"/>
      <c r="H32" s="192"/>
      <c r="I32" s="196"/>
      <c r="J32" s="197"/>
      <c r="K32" s="192"/>
      <c r="L32" s="192"/>
      <c r="M32" s="196"/>
      <c r="N32" s="299"/>
      <c r="O32" s="194"/>
      <c r="P32" s="194"/>
      <c r="Q32" s="198"/>
      <c r="R32" s="198"/>
      <c r="S32" s="201"/>
    </row>
    <row r="33" spans="1:19" s="214" customFormat="1" ht="15.75" customHeight="1">
      <c r="A33" s="351" t="s">
        <v>25</v>
      </c>
      <c r="B33" s="352"/>
      <c r="C33" s="301">
        <f aca="true" t="shared" si="15" ref="C33:H33">SUM(C34:C41)</f>
        <v>80126</v>
      </c>
      <c r="D33" s="301">
        <f t="shared" si="15"/>
        <v>40714</v>
      </c>
      <c r="E33" s="301">
        <f t="shared" si="15"/>
        <v>39412</v>
      </c>
      <c r="F33" s="301">
        <f t="shared" si="15"/>
        <v>78949</v>
      </c>
      <c r="G33" s="301">
        <f t="shared" si="15"/>
        <v>39998</v>
      </c>
      <c r="H33" s="301">
        <f t="shared" si="15"/>
        <v>38951</v>
      </c>
      <c r="I33" s="126">
        <f>C33-F33</f>
        <v>1177</v>
      </c>
      <c r="J33" s="302">
        <v>1.49</v>
      </c>
      <c r="K33" s="301">
        <f>SUM(K34:K41)</f>
        <v>25648</v>
      </c>
      <c r="L33" s="301">
        <f>SUM(L34:L41)</f>
        <v>24736</v>
      </c>
      <c r="M33" s="303">
        <f>SUM(M34:M41)</f>
        <v>912</v>
      </c>
      <c r="N33" s="268">
        <f>100*M33/L33</f>
        <v>3.686934023285899</v>
      </c>
      <c r="O33" s="213">
        <v>6.87</v>
      </c>
      <c r="P33" s="213">
        <f aca="true" t="shared" si="16" ref="P33:P41">C33/K33</f>
        <v>3.1240642545227697</v>
      </c>
      <c r="Q33" s="211">
        <f aca="true" t="shared" si="17" ref="Q33:Q41">100*D33/E33</f>
        <v>103.30356236679184</v>
      </c>
      <c r="R33" s="211">
        <f>C33/S33</f>
        <v>113.04458239277653</v>
      </c>
      <c r="S33" s="216">
        <v>708.8</v>
      </c>
    </row>
    <row r="34" spans="1:19" ht="15.75" customHeight="1">
      <c r="A34" s="195"/>
      <c r="B34" s="200" t="s">
        <v>26</v>
      </c>
      <c r="C34" s="223">
        <f aca="true" t="shared" si="18" ref="C34:C41">SUM(D34:E34)</f>
        <v>12012</v>
      </c>
      <c r="D34" s="124">
        <v>5731</v>
      </c>
      <c r="E34" s="124">
        <v>6281</v>
      </c>
      <c r="F34" s="124">
        <f>SUM(G34:H34)</f>
        <v>12160</v>
      </c>
      <c r="G34" s="124">
        <v>5816</v>
      </c>
      <c r="H34" s="124">
        <v>6344</v>
      </c>
      <c r="I34" s="193">
        <f aca="true" t="shared" si="19" ref="I34:I41">C34-F34</f>
        <v>-148</v>
      </c>
      <c r="J34" s="197">
        <v>-1.22</v>
      </c>
      <c r="K34" s="124">
        <v>3263</v>
      </c>
      <c r="L34" s="124">
        <v>3316</v>
      </c>
      <c r="M34" s="196">
        <v>-53</v>
      </c>
      <c r="N34" s="299">
        <f aca="true" t="shared" si="20" ref="N34:N41">100*M34/L34</f>
        <v>-1.5983112183353438</v>
      </c>
      <c r="O34" s="194">
        <f aca="true" t="shared" si="21" ref="O34:O41">100*C34/C$8</f>
        <v>1.0314023018508915</v>
      </c>
      <c r="P34" s="194">
        <f t="shared" si="16"/>
        <v>3.681274900398406</v>
      </c>
      <c r="Q34" s="198">
        <f t="shared" si="17"/>
        <v>91.24343257443083</v>
      </c>
      <c r="R34" s="198">
        <f aca="true" t="shared" si="22" ref="R34:R41">C34/S34</f>
        <v>1317.1052631578948</v>
      </c>
      <c r="S34" s="199">
        <v>9.12</v>
      </c>
    </row>
    <row r="35" spans="1:19" ht="15.75" customHeight="1">
      <c r="A35" s="195"/>
      <c r="B35" s="200" t="s">
        <v>27</v>
      </c>
      <c r="C35" s="223">
        <f t="shared" si="18"/>
        <v>20266</v>
      </c>
      <c r="D35" s="124">
        <v>9888</v>
      </c>
      <c r="E35" s="124">
        <v>10378</v>
      </c>
      <c r="F35" s="124">
        <f aca="true" t="shared" si="23" ref="F35:F41">SUM(G35:H35)</f>
        <v>20224</v>
      </c>
      <c r="G35" s="124">
        <v>9864</v>
      </c>
      <c r="H35" s="124">
        <v>10360</v>
      </c>
      <c r="I35" s="193">
        <f t="shared" si="19"/>
        <v>42</v>
      </c>
      <c r="J35" s="197">
        <f>100*I35/C35</f>
        <v>0.20724365933089905</v>
      </c>
      <c r="K35" s="124">
        <v>5346</v>
      </c>
      <c r="L35" s="124">
        <v>5234</v>
      </c>
      <c r="M35" s="196">
        <v>112</v>
      </c>
      <c r="N35" s="299">
        <f t="shared" si="20"/>
        <v>2.1398547955674436</v>
      </c>
      <c r="O35" s="194">
        <f t="shared" si="21"/>
        <v>1.7401264609815323</v>
      </c>
      <c r="P35" s="194">
        <f t="shared" si="16"/>
        <v>3.790871679760569</v>
      </c>
      <c r="Q35" s="198">
        <f t="shared" si="17"/>
        <v>95.27847369435344</v>
      </c>
      <c r="R35" s="198">
        <f t="shared" si="22"/>
        <v>568.6307519640853</v>
      </c>
      <c r="S35" s="199">
        <v>35.64</v>
      </c>
    </row>
    <row r="36" spans="1:19" ht="15.75" customHeight="1">
      <c r="A36" s="195"/>
      <c r="B36" s="200" t="s">
        <v>28</v>
      </c>
      <c r="C36" s="223">
        <f t="shared" si="18"/>
        <v>39769</v>
      </c>
      <c r="D36" s="124">
        <v>21191</v>
      </c>
      <c r="E36" s="124">
        <v>18578</v>
      </c>
      <c r="F36" s="124">
        <f t="shared" si="23"/>
        <v>38520</v>
      </c>
      <c r="G36" s="124">
        <v>20410</v>
      </c>
      <c r="H36" s="124">
        <v>18110</v>
      </c>
      <c r="I36" s="193">
        <f t="shared" si="19"/>
        <v>1249</v>
      </c>
      <c r="J36" s="197">
        <v>3.24</v>
      </c>
      <c r="K36" s="124">
        <v>14835</v>
      </c>
      <c r="L36" s="124">
        <v>13994</v>
      </c>
      <c r="M36" s="196">
        <v>841</v>
      </c>
      <c r="N36" s="299">
        <f t="shared" si="20"/>
        <v>6.0097184507646135</v>
      </c>
      <c r="O36" s="194">
        <f t="shared" si="21"/>
        <v>3.4147384400855896</v>
      </c>
      <c r="P36" s="194">
        <f t="shared" si="16"/>
        <v>2.6807549713515337</v>
      </c>
      <c r="Q36" s="198">
        <f t="shared" si="17"/>
        <v>114.06502314565616</v>
      </c>
      <c r="R36" s="198">
        <f t="shared" si="22"/>
        <v>2932.817109144543</v>
      </c>
      <c r="S36" s="199">
        <v>13.56</v>
      </c>
    </row>
    <row r="37" spans="1:19" ht="15.75" customHeight="1">
      <c r="A37" s="195"/>
      <c r="B37" s="200" t="s">
        <v>29</v>
      </c>
      <c r="C37" s="223">
        <f t="shared" si="18"/>
        <v>1088</v>
      </c>
      <c r="D37" s="124">
        <v>515</v>
      </c>
      <c r="E37" s="124">
        <v>573</v>
      </c>
      <c r="F37" s="124">
        <f t="shared" si="23"/>
        <v>1083</v>
      </c>
      <c r="G37" s="124">
        <v>509</v>
      </c>
      <c r="H37" s="124">
        <v>574</v>
      </c>
      <c r="I37" s="193">
        <f t="shared" si="19"/>
        <v>5</v>
      </c>
      <c r="J37" s="197">
        <f>100*I37/C37</f>
        <v>0.45955882352941174</v>
      </c>
      <c r="K37" s="124">
        <v>267</v>
      </c>
      <c r="L37" s="124">
        <v>282</v>
      </c>
      <c r="M37" s="196">
        <v>-15</v>
      </c>
      <c r="N37" s="299">
        <f t="shared" si="20"/>
        <v>-5.319148936170213</v>
      </c>
      <c r="O37" s="194">
        <f t="shared" si="21"/>
        <v>0.09342038831283465</v>
      </c>
      <c r="P37" s="194">
        <f t="shared" si="16"/>
        <v>4.074906367041199</v>
      </c>
      <c r="Q37" s="198">
        <f t="shared" si="17"/>
        <v>89.87783595113439</v>
      </c>
      <c r="R37" s="198">
        <f t="shared" si="22"/>
        <v>14.619725880139747</v>
      </c>
      <c r="S37" s="199">
        <v>74.42</v>
      </c>
    </row>
    <row r="38" spans="1:19" ht="15.75" customHeight="1">
      <c r="A38" s="195"/>
      <c r="B38" s="200" t="s">
        <v>30</v>
      </c>
      <c r="C38" s="223">
        <f t="shared" si="18"/>
        <v>1488</v>
      </c>
      <c r="D38" s="124">
        <v>716</v>
      </c>
      <c r="E38" s="124">
        <v>772</v>
      </c>
      <c r="F38" s="124">
        <f t="shared" si="23"/>
        <v>1491</v>
      </c>
      <c r="G38" s="124">
        <v>727</v>
      </c>
      <c r="H38" s="124">
        <v>764</v>
      </c>
      <c r="I38" s="193">
        <f t="shared" si="19"/>
        <v>-3</v>
      </c>
      <c r="J38" s="197">
        <f>100*I38/C38</f>
        <v>-0.20161290322580644</v>
      </c>
      <c r="K38" s="124">
        <v>409</v>
      </c>
      <c r="L38" s="124">
        <v>411</v>
      </c>
      <c r="M38" s="196">
        <v>-2</v>
      </c>
      <c r="N38" s="299">
        <f t="shared" si="20"/>
        <v>-0.48661800486618007</v>
      </c>
      <c r="O38" s="194">
        <f t="shared" si="21"/>
        <v>0.12776611931020035</v>
      </c>
      <c r="P38" s="194">
        <f t="shared" si="16"/>
        <v>3.6381418092909534</v>
      </c>
      <c r="Q38" s="198">
        <f t="shared" si="17"/>
        <v>92.74611398963731</v>
      </c>
      <c r="R38" s="198">
        <f t="shared" si="22"/>
        <v>10.413604870879698</v>
      </c>
      <c r="S38" s="199">
        <v>142.89</v>
      </c>
    </row>
    <row r="39" spans="1:19" ht="15.75" customHeight="1">
      <c r="A39" s="195"/>
      <c r="B39" s="200" t="s">
        <v>31</v>
      </c>
      <c r="C39" s="223">
        <f t="shared" si="18"/>
        <v>3378</v>
      </c>
      <c r="D39" s="124">
        <v>1613</v>
      </c>
      <c r="E39" s="124">
        <v>1765</v>
      </c>
      <c r="F39" s="124">
        <f t="shared" si="23"/>
        <v>3329</v>
      </c>
      <c r="G39" s="124">
        <v>1595</v>
      </c>
      <c r="H39" s="124">
        <v>1734</v>
      </c>
      <c r="I39" s="193">
        <f t="shared" si="19"/>
        <v>49</v>
      </c>
      <c r="J39" s="197">
        <v>1.47</v>
      </c>
      <c r="K39" s="124">
        <v>848</v>
      </c>
      <c r="L39" s="124">
        <v>809</v>
      </c>
      <c r="M39" s="196">
        <v>39</v>
      </c>
      <c r="N39" s="299">
        <f t="shared" si="20"/>
        <v>4.8207663782447465</v>
      </c>
      <c r="O39" s="194">
        <f t="shared" si="21"/>
        <v>0.2900496982727532</v>
      </c>
      <c r="P39" s="194">
        <f t="shared" si="16"/>
        <v>3.983490566037736</v>
      </c>
      <c r="Q39" s="198">
        <f t="shared" si="17"/>
        <v>91.38810198300283</v>
      </c>
      <c r="R39" s="198">
        <f t="shared" si="22"/>
        <v>45.556304787592715</v>
      </c>
      <c r="S39" s="199">
        <v>74.15</v>
      </c>
    </row>
    <row r="40" spans="1:19" ht="15.75" customHeight="1">
      <c r="A40" s="195"/>
      <c r="B40" s="200" t="s">
        <v>32</v>
      </c>
      <c r="C40" s="223">
        <f t="shared" si="18"/>
        <v>861</v>
      </c>
      <c r="D40" s="124">
        <v>408</v>
      </c>
      <c r="E40" s="124">
        <v>453</v>
      </c>
      <c r="F40" s="124">
        <f t="shared" si="23"/>
        <v>900</v>
      </c>
      <c r="G40" s="124">
        <v>432</v>
      </c>
      <c r="H40" s="124">
        <v>468</v>
      </c>
      <c r="I40" s="193">
        <f t="shared" si="19"/>
        <v>-39</v>
      </c>
      <c r="J40" s="197">
        <v>-4.33</v>
      </c>
      <c r="K40" s="124">
        <v>258</v>
      </c>
      <c r="L40" s="124">
        <v>263</v>
      </c>
      <c r="M40" s="196">
        <v>-5</v>
      </c>
      <c r="N40" s="299">
        <f t="shared" si="20"/>
        <v>-1.9011406844106464</v>
      </c>
      <c r="O40" s="194">
        <f t="shared" si="21"/>
        <v>0.07392918597182963</v>
      </c>
      <c r="P40" s="194">
        <f t="shared" si="16"/>
        <v>3.3372093023255816</v>
      </c>
      <c r="Q40" s="198">
        <f t="shared" si="17"/>
        <v>90.06622516556291</v>
      </c>
      <c r="R40" s="198">
        <f t="shared" si="22"/>
        <v>6.278255796995771</v>
      </c>
      <c r="S40" s="199">
        <v>137.14</v>
      </c>
    </row>
    <row r="41" spans="1:19" ht="15.75" customHeight="1">
      <c r="A41" s="195"/>
      <c r="B41" s="200" t="s">
        <v>33</v>
      </c>
      <c r="C41" s="223">
        <f t="shared" si="18"/>
        <v>1264</v>
      </c>
      <c r="D41" s="124">
        <v>652</v>
      </c>
      <c r="E41" s="124">
        <v>612</v>
      </c>
      <c r="F41" s="124">
        <f t="shared" si="23"/>
        <v>1242</v>
      </c>
      <c r="G41" s="124">
        <v>645</v>
      </c>
      <c r="H41" s="124">
        <v>597</v>
      </c>
      <c r="I41" s="193">
        <f t="shared" si="19"/>
        <v>22</v>
      </c>
      <c r="J41" s="197">
        <v>1.77</v>
      </c>
      <c r="K41" s="124">
        <v>422</v>
      </c>
      <c r="L41" s="124">
        <v>427</v>
      </c>
      <c r="M41" s="196">
        <v>-5</v>
      </c>
      <c r="N41" s="299">
        <f t="shared" si="20"/>
        <v>-1.17096018735363</v>
      </c>
      <c r="O41" s="194">
        <f t="shared" si="21"/>
        <v>0.10853250995167556</v>
      </c>
      <c r="P41" s="194">
        <f t="shared" si="16"/>
        <v>2.995260663507109</v>
      </c>
      <c r="Q41" s="198">
        <f t="shared" si="17"/>
        <v>106.5359477124183</v>
      </c>
      <c r="R41" s="198">
        <f t="shared" si="22"/>
        <v>5.696773030466919</v>
      </c>
      <c r="S41" s="199">
        <v>221.88</v>
      </c>
    </row>
    <row r="42" spans="1:19" ht="15.75" customHeight="1">
      <c r="A42" s="195"/>
      <c r="B42" s="200"/>
      <c r="C42" s="124"/>
      <c r="D42" s="192"/>
      <c r="E42" s="192"/>
      <c r="F42" s="124"/>
      <c r="G42" s="192"/>
      <c r="H42" s="192"/>
      <c r="I42" s="196"/>
      <c r="J42" s="197"/>
      <c r="K42" s="192"/>
      <c r="L42" s="192"/>
      <c r="M42" s="196"/>
      <c r="N42" s="299"/>
      <c r="O42" s="194"/>
      <c r="P42" s="194"/>
      <c r="Q42" s="198"/>
      <c r="R42" s="198"/>
      <c r="S42" s="201"/>
    </row>
    <row r="43" spans="1:19" s="214" customFormat="1" ht="15.75" customHeight="1">
      <c r="A43" s="351" t="s">
        <v>34</v>
      </c>
      <c r="B43" s="352"/>
      <c r="C43" s="301">
        <f aca="true" t="shared" si="24" ref="C43:H43">SUM(C44:C48)</f>
        <v>84973</v>
      </c>
      <c r="D43" s="301">
        <f t="shared" si="24"/>
        <v>41159</v>
      </c>
      <c r="E43" s="301">
        <f t="shared" si="24"/>
        <v>43814</v>
      </c>
      <c r="F43" s="301">
        <f t="shared" si="24"/>
        <v>84023</v>
      </c>
      <c r="G43" s="301">
        <f t="shared" si="24"/>
        <v>40718</v>
      </c>
      <c r="H43" s="301">
        <f t="shared" si="24"/>
        <v>43305</v>
      </c>
      <c r="I43" s="126">
        <f aca="true" t="shared" si="25" ref="I43:I48">C43-F43</f>
        <v>950</v>
      </c>
      <c r="J43" s="302">
        <v>1.13</v>
      </c>
      <c r="K43" s="301">
        <f>SUM(K44:K48)</f>
        <v>23195</v>
      </c>
      <c r="L43" s="301">
        <f>SUM(L44:L48)</f>
        <v>22431</v>
      </c>
      <c r="M43" s="301">
        <f>SUM(M44:M48)</f>
        <v>764</v>
      </c>
      <c r="N43" s="268">
        <f aca="true" t="shared" si="26" ref="N43:N48">100*M43/L43</f>
        <v>3.40600062413624</v>
      </c>
      <c r="O43" s="213">
        <f aca="true" t="shared" si="27" ref="O43:O48">100*C43/C$8</f>
        <v>7.2961495000978855</v>
      </c>
      <c r="P43" s="213">
        <f aca="true" t="shared" si="28" ref="P43:P48">C43/K43</f>
        <v>3.663418840267299</v>
      </c>
      <c r="Q43" s="211">
        <f aca="true" t="shared" si="29" ref="Q43:Q48">100*D43/E43</f>
        <v>93.94029305701373</v>
      </c>
      <c r="R43" s="211">
        <f aca="true" t="shared" si="30" ref="R43:R48">C43/S43</f>
        <v>434.4667143879742</v>
      </c>
      <c r="S43" s="216">
        <v>195.58</v>
      </c>
    </row>
    <row r="44" spans="1:19" ht="15.75" customHeight="1">
      <c r="A44" s="195"/>
      <c r="B44" s="200" t="s">
        <v>35</v>
      </c>
      <c r="C44" s="223">
        <f>SUM(D44:E44)</f>
        <v>26078</v>
      </c>
      <c r="D44" s="124">
        <v>12692</v>
      </c>
      <c r="E44" s="124">
        <v>13386</v>
      </c>
      <c r="F44" s="124">
        <f>SUM(G44:H44)</f>
        <v>25404</v>
      </c>
      <c r="G44" s="124">
        <v>12362</v>
      </c>
      <c r="H44" s="124">
        <v>13042</v>
      </c>
      <c r="I44" s="193">
        <f t="shared" si="25"/>
        <v>674</v>
      </c>
      <c r="J44" s="197">
        <v>2.65</v>
      </c>
      <c r="K44" s="124">
        <v>6838</v>
      </c>
      <c r="L44" s="124">
        <v>6307</v>
      </c>
      <c r="M44" s="196">
        <v>531</v>
      </c>
      <c r="N44" s="299">
        <f t="shared" si="26"/>
        <v>8.419216743301094</v>
      </c>
      <c r="O44" s="194">
        <f t="shared" si="27"/>
        <v>2.2391699323732555</v>
      </c>
      <c r="P44" s="194">
        <f t="shared" si="28"/>
        <v>3.8136882129277567</v>
      </c>
      <c r="Q44" s="198">
        <f t="shared" si="29"/>
        <v>94.8154788585089</v>
      </c>
      <c r="R44" s="198">
        <f t="shared" si="30"/>
        <v>236.12821441506702</v>
      </c>
      <c r="S44" s="199">
        <v>110.44</v>
      </c>
    </row>
    <row r="45" spans="1:19" ht="15.75" customHeight="1">
      <c r="A45" s="195"/>
      <c r="B45" s="200" t="s">
        <v>36</v>
      </c>
      <c r="C45" s="223">
        <f>SUM(D45:E45)</f>
        <v>11601</v>
      </c>
      <c r="D45" s="124">
        <v>5470</v>
      </c>
      <c r="E45" s="124">
        <v>6131</v>
      </c>
      <c r="F45" s="124">
        <f>SUM(G45:H45)</f>
        <v>11716</v>
      </c>
      <c r="G45" s="124">
        <v>5526</v>
      </c>
      <c r="H45" s="124">
        <v>6190</v>
      </c>
      <c r="I45" s="193">
        <f t="shared" si="25"/>
        <v>-115</v>
      </c>
      <c r="J45" s="197">
        <v>-0.98</v>
      </c>
      <c r="K45" s="124">
        <v>2749</v>
      </c>
      <c r="L45" s="124">
        <v>2756</v>
      </c>
      <c r="M45" s="196">
        <v>-7</v>
      </c>
      <c r="N45" s="299">
        <f t="shared" si="26"/>
        <v>-0.2539912917271408</v>
      </c>
      <c r="O45" s="194">
        <f t="shared" si="27"/>
        <v>0.9961120632510982</v>
      </c>
      <c r="P45" s="194">
        <f t="shared" si="28"/>
        <v>4.220080029101491</v>
      </c>
      <c r="Q45" s="198">
        <f t="shared" si="29"/>
        <v>89.21872451476105</v>
      </c>
      <c r="R45" s="198">
        <f t="shared" si="30"/>
        <v>439.4318181818182</v>
      </c>
      <c r="S45" s="199">
        <v>26.4</v>
      </c>
    </row>
    <row r="46" spans="1:19" ht="15.75" customHeight="1">
      <c r="A46" s="195"/>
      <c r="B46" s="200" t="s">
        <v>37</v>
      </c>
      <c r="C46" s="223">
        <f>SUM(D46:E46)</f>
        <v>11342</v>
      </c>
      <c r="D46" s="124">
        <v>5488</v>
      </c>
      <c r="E46" s="124">
        <v>5854</v>
      </c>
      <c r="F46" s="124">
        <f>SUM(G46:H46)</f>
        <v>11449</v>
      </c>
      <c r="G46" s="124">
        <v>5559</v>
      </c>
      <c r="H46" s="124">
        <v>5890</v>
      </c>
      <c r="I46" s="193">
        <f t="shared" si="25"/>
        <v>-107</v>
      </c>
      <c r="J46" s="197">
        <v>-0.93</v>
      </c>
      <c r="K46" s="124">
        <v>2929</v>
      </c>
      <c r="L46" s="124">
        <v>2884</v>
      </c>
      <c r="M46" s="196">
        <v>45</v>
      </c>
      <c r="N46" s="299">
        <f t="shared" si="26"/>
        <v>1.5603328710124826</v>
      </c>
      <c r="O46" s="194">
        <f t="shared" si="27"/>
        <v>0.973873202430304</v>
      </c>
      <c r="P46" s="194">
        <f t="shared" si="28"/>
        <v>3.8723113690679414</v>
      </c>
      <c r="Q46" s="198">
        <f t="shared" si="29"/>
        <v>93.74786470789203</v>
      </c>
      <c r="R46" s="198">
        <f t="shared" si="30"/>
        <v>1774.9608763693273</v>
      </c>
      <c r="S46" s="199">
        <v>6.39</v>
      </c>
    </row>
    <row r="47" spans="1:19" ht="15.75" customHeight="1">
      <c r="A47" s="195"/>
      <c r="B47" s="200" t="s">
        <v>38</v>
      </c>
      <c r="C47" s="223">
        <f>SUM(D47:E47)</f>
        <v>11264</v>
      </c>
      <c r="D47" s="124">
        <v>5439</v>
      </c>
      <c r="E47" s="124">
        <v>5825</v>
      </c>
      <c r="F47" s="124">
        <f>SUM(G47:H47)</f>
        <v>11168</v>
      </c>
      <c r="G47" s="124">
        <v>5372</v>
      </c>
      <c r="H47" s="124">
        <v>5796</v>
      </c>
      <c r="I47" s="193">
        <f t="shared" si="25"/>
        <v>96</v>
      </c>
      <c r="J47" s="197">
        <v>0.86</v>
      </c>
      <c r="K47" s="124">
        <v>2964</v>
      </c>
      <c r="L47" s="124">
        <v>2945</v>
      </c>
      <c r="M47" s="196">
        <v>19</v>
      </c>
      <c r="N47" s="299">
        <f t="shared" si="26"/>
        <v>0.6451612903225806</v>
      </c>
      <c r="O47" s="194">
        <f t="shared" si="27"/>
        <v>0.9671757848858176</v>
      </c>
      <c r="P47" s="194">
        <f t="shared" si="28"/>
        <v>3.8002699055330633</v>
      </c>
      <c r="Q47" s="198">
        <f t="shared" si="29"/>
        <v>93.37339055793991</v>
      </c>
      <c r="R47" s="198">
        <f t="shared" si="30"/>
        <v>352.33030966531123</v>
      </c>
      <c r="S47" s="199">
        <v>31.97</v>
      </c>
    </row>
    <row r="48" spans="1:19" ht="15.75" customHeight="1">
      <c r="A48" s="195"/>
      <c r="B48" s="200" t="s">
        <v>39</v>
      </c>
      <c r="C48" s="223">
        <f>SUM(D48:E48)</f>
        <v>24688</v>
      </c>
      <c r="D48" s="124">
        <v>12070</v>
      </c>
      <c r="E48" s="124">
        <v>12618</v>
      </c>
      <c r="F48" s="124">
        <f>SUM(G48:H48)</f>
        <v>24286</v>
      </c>
      <c r="G48" s="124">
        <v>11899</v>
      </c>
      <c r="H48" s="124">
        <v>12387</v>
      </c>
      <c r="I48" s="193">
        <f t="shared" si="25"/>
        <v>402</v>
      </c>
      <c r="J48" s="197">
        <v>1.66</v>
      </c>
      <c r="K48" s="124">
        <v>7715</v>
      </c>
      <c r="L48" s="124">
        <v>7539</v>
      </c>
      <c r="M48" s="196">
        <v>176</v>
      </c>
      <c r="N48" s="299">
        <f t="shared" si="26"/>
        <v>2.3345271256134765</v>
      </c>
      <c r="O48" s="194">
        <f t="shared" si="27"/>
        <v>2.1198185171574098</v>
      </c>
      <c r="P48" s="194">
        <f t="shared" si="28"/>
        <v>3.2</v>
      </c>
      <c r="Q48" s="198">
        <f t="shared" si="29"/>
        <v>95.65699793945157</v>
      </c>
      <c r="R48" s="198">
        <f t="shared" si="30"/>
        <v>1211.3837095191366</v>
      </c>
      <c r="S48" s="199">
        <v>20.38</v>
      </c>
    </row>
    <row r="49" spans="1:19" ht="15.75" customHeight="1">
      <c r="A49" s="195"/>
      <c r="B49" s="200"/>
      <c r="C49" s="124"/>
      <c r="D49" s="192"/>
      <c r="E49" s="192"/>
      <c r="F49" s="124"/>
      <c r="G49" s="192"/>
      <c r="H49" s="192"/>
      <c r="I49" s="196"/>
      <c r="J49" s="197"/>
      <c r="K49" s="192"/>
      <c r="L49" s="192"/>
      <c r="M49" s="196"/>
      <c r="N49" s="299"/>
      <c r="O49" s="194"/>
      <c r="P49" s="194"/>
      <c r="Q49" s="198"/>
      <c r="R49" s="198"/>
      <c r="S49" s="201"/>
    </row>
    <row r="50" spans="1:19" s="214" customFormat="1" ht="15.75" customHeight="1">
      <c r="A50" s="351" t="s">
        <v>40</v>
      </c>
      <c r="B50" s="352"/>
      <c r="C50" s="301">
        <f aca="true" t="shared" si="31" ref="C50:H50">SUM(C51:C54)</f>
        <v>45679</v>
      </c>
      <c r="D50" s="301">
        <f t="shared" si="31"/>
        <v>21881</v>
      </c>
      <c r="E50" s="301">
        <f t="shared" si="31"/>
        <v>23798</v>
      </c>
      <c r="F50" s="301">
        <f t="shared" si="31"/>
        <v>45868</v>
      </c>
      <c r="G50" s="301">
        <f t="shared" si="31"/>
        <v>21807</v>
      </c>
      <c r="H50" s="301">
        <f t="shared" si="31"/>
        <v>24061</v>
      </c>
      <c r="I50" s="126">
        <f>C50-F50</f>
        <v>-189</v>
      </c>
      <c r="J50" s="302">
        <f>100*I50/C50</f>
        <v>-0.4137568685829375</v>
      </c>
      <c r="K50" s="301">
        <f>SUM(K51:K54)</f>
        <v>12506</v>
      </c>
      <c r="L50" s="301">
        <f>SUM(L51:L54)</f>
        <v>11894</v>
      </c>
      <c r="M50" s="301">
        <f>SUM(M51:M54)</f>
        <v>612</v>
      </c>
      <c r="N50" s="268">
        <f>100*M50/L50</f>
        <v>5.145451488145284</v>
      </c>
      <c r="O50" s="213">
        <f>100*C50/C$8</f>
        <v>3.9221966155716674</v>
      </c>
      <c r="P50" s="213">
        <f>C50/K50</f>
        <v>3.652566767951383</v>
      </c>
      <c r="Q50" s="211">
        <f>100*D50/E50</f>
        <v>91.94470123539793</v>
      </c>
      <c r="R50" s="211">
        <f>C50/S50</f>
        <v>127.44545505273143</v>
      </c>
      <c r="S50" s="216">
        <v>358.42</v>
      </c>
    </row>
    <row r="51" spans="1:19" ht="15.75" customHeight="1">
      <c r="A51" s="195"/>
      <c r="B51" s="200" t="s">
        <v>41</v>
      </c>
      <c r="C51" s="223">
        <f>SUM(D51:E51)</f>
        <v>11594</v>
      </c>
      <c r="D51" s="124">
        <v>5440</v>
      </c>
      <c r="E51" s="124">
        <v>6154</v>
      </c>
      <c r="F51" s="124">
        <f>SUM(G51:H51)</f>
        <v>11923</v>
      </c>
      <c r="G51" s="124">
        <v>5582</v>
      </c>
      <c r="H51" s="124">
        <v>6341</v>
      </c>
      <c r="I51" s="193">
        <f>C51-F51</f>
        <v>-329</v>
      </c>
      <c r="J51" s="197">
        <v>-2.76</v>
      </c>
      <c r="K51" s="124">
        <v>3259</v>
      </c>
      <c r="L51" s="124">
        <v>3231</v>
      </c>
      <c r="M51" s="196">
        <v>28</v>
      </c>
      <c r="N51" s="299">
        <f>100*M51/L51</f>
        <v>0.8666047663262147</v>
      </c>
      <c r="O51" s="194">
        <f>100*C51/C$8</f>
        <v>0.9955110129586443</v>
      </c>
      <c r="P51" s="194">
        <f>C51/K51</f>
        <v>3.557532985578398</v>
      </c>
      <c r="Q51" s="198">
        <f>100*D51/E51</f>
        <v>88.39779005524862</v>
      </c>
      <c r="R51" s="198">
        <f>C51/S51</f>
        <v>93.90135255527659</v>
      </c>
      <c r="S51" s="199">
        <v>123.47</v>
      </c>
    </row>
    <row r="52" spans="1:19" ht="15.75" customHeight="1">
      <c r="A52" s="195"/>
      <c r="B52" s="200" t="s">
        <v>42</v>
      </c>
      <c r="C52" s="223">
        <f>SUM(D52:E52)</f>
        <v>7706</v>
      </c>
      <c r="D52" s="124">
        <v>3627</v>
      </c>
      <c r="E52" s="124">
        <v>4079</v>
      </c>
      <c r="F52" s="124">
        <f>SUM(G52:H52)</f>
        <v>7830</v>
      </c>
      <c r="G52" s="124">
        <v>3670</v>
      </c>
      <c r="H52" s="124">
        <v>4160</v>
      </c>
      <c r="I52" s="193">
        <f>C52-F52</f>
        <v>-124</v>
      </c>
      <c r="J52" s="197">
        <v>-1.58</v>
      </c>
      <c r="K52" s="124">
        <v>2007</v>
      </c>
      <c r="L52" s="124">
        <v>2007</v>
      </c>
      <c r="M52" s="196">
        <v>0</v>
      </c>
      <c r="N52" s="299">
        <f>100*M52/L52</f>
        <v>0</v>
      </c>
      <c r="O52" s="194">
        <f>100*C52/C$8</f>
        <v>0.6616705076642498</v>
      </c>
      <c r="P52" s="194">
        <f>C52/K52</f>
        <v>3.8395615346287992</v>
      </c>
      <c r="Q52" s="198">
        <f>100*D52/E52</f>
        <v>88.91885265996568</v>
      </c>
      <c r="R52" s="198">
        <f>C52/S52</f>
        <v>132.26913834534844</v>
      </c>
      <c r="S52" s="199">
        <v>58.26</v>
      </c>
    </row>
    <row r="53" spans="1:19" ht="15.75" customHeight="1">
      <c r="A53" s="195"/>
      <c r="B53" s="200" t="s">
        <v>43</v>
      </c>
      <c r="C53" s="223">
        <f>SUM(D53:E53)</f>
        <v>17188</v>
      </c>
      <c r="D53" s="124">
        <v>8452</v>
      </c>
      <c r="E53" s="124">
        <v>8736</v>
      </c>
      <c r="F53" s="124">
        <f>SUM(G53:H53)</f>
        <v>16993</v>
      </c>
      <c r="G53" s="124">
        <v>8182</v>
      </c>
      <c r="H53" s="124">
        <v>8811</v>
      </c>
      <c r="I53" s="193">
        <f>C53-F53</f>
        <v>195</v>
      </c>
      <c r="J53" s="197">
        <v>1.15</v>
      </c>
      <c r="K53" s="124">
        <v>4789</v>
      </c>
      <c r="L53" s="124">
        <v>4375</v>
      </c>
      <c r="M53" s="196">
        <v>414</v>
      </c>
      <c r="N53" s="299">
        <f>100*M53/L53</f>
        <v>9.462857142857143</v>
      </c>
      <c r="O53" s="194">
        <f>100*C53/C$8</f>
        <v>1.4758360609568033</v>
      </c>
      <c r="P53" s="194">
        <f>C53/K53</f>
        <v>3.589058258509083</v>
      </c>
      <c r="Q53" s="198">
        <f>100*D53/E53</f>
        <v>96.74908424908425</v>
      </c>
      <c r="R53" s="198">
        <f>C53/S53</f>
        <v>139.43376328384846</v>
      </c>
      <c r="S53" s="199">
        <v>123.27</v>
      </c>
    </row>
    <row r="54" spans="1:19" ht="15.75" customHeight="1">
      <c r="A54" s="195"/>
      <c r="B54" s="200" t="s">
        <v>44</v>
      </c>
      <c r="C54" s="223">
        <f>SUM(D54:E54)</f>
        <v>9191</v>
      </c>
      <c r="D54" s="124">
        <v>4362</v>
      </c>
      <c r="E54" s="124">
        <v>4829</v>
      </c>
      <c r="F54" s="124">
        <f>SUM(G54:H54)</f>
        <v>9122</v>
      </c>
      <c r="G54" s="124">
        <v>4373</v>
      </c>
      <c r="H54" s="124">
        <v>4749</v>
      </c>
      <c r="I54" s="193">
        <f>C54-F54</f>
        <v>69</v>
      </c>
      <c r="J54" s="197">
        <v>0.76</v>
      </c>
      <c r="K54" s="124">
        <v>2451</v>
      </c>
      <c r="L54" s="124">
        <v>2281</v>
      </c>
      <c r="M54" s="196">
        <v>170</v>
      </c>
      <c r="N54" s="299">
        <f>100*M54/L54</f>
        <v>7.452871547566857</v>
      </c>
      <c r="O54" s="194">
        <f>100*C54/C$8</f>
        <v>0.78917903399197</v>
      </c>
      <c r="P54" s="194">
        <f>C54/K54</f>
        <v>3.7498980008159934</v>
      </c>
      <c r="Q54" s="198">
        <f>100*D54/E54</f>
        <v>90.32926071650445</v>
      </c>
      <c r="R54" s="198">
        <f>C54/S54</f>
        <v>172.05166604268064</v>
      </c>
      <c r="S54" s="199">
        <v>53.42</v>
      </c>
    </row>
    <row r="55" spans="1:19" ht="15.75" customHeight="1">
      <c r="A55" s="195"/>
      <c r="B55" s="200"/>
      <c r="C55" s="124"/>
      <c r="D55" s="192"/>
      <c r="E55" s="192"/>
      <c r="F55" s="124"/>
      <c r="G55" s="192"/>
      <c r="H55" s="192"/>
      <c r="I55" s="196"/>
      <c r="J55" s="197"/>
      <c r="K55" s="192"/>
      <c r="L55" s="192"/>
      <c r="M55" s="196"/>
      <c r="N55" s="299"/>
      <c r="O55" s="194"/>
      <c r="P55" s="194"/>
      <c r="Q55" s="198"/>
      <c r="R55" s="198"/>
      <c r="S55" s="201"/>
    </row>
    <row r="56" spans="1:19" s="214" customFormat="1" ht="15.75" customHeight="1">
      <c r="A56" s="351" t="s">
        <v>45</v>
      </c>
      <c r="B56" s="352"/>
      <c r="C56" s="301">
        <f aca="true" t="shared" si="32" ref="C56:H56">SUM(C57:C62)</f>
        <v>39267</v>
      </c>
      <c r="D56" s="301">
        <f t="shared" si="32"/>
        <v>18683</v>
      </c>
      <c r="E56" s="301">
        <f t="shared" si="32"/>
        <v>20584</v>
      </c>
      <c r="F56" s="301">
        <f t="shared" si="32"/>
        <v>39988</v>
      </c>
      <c r="G56" s="301">
        <f t="shared" si="32"/>
        <v>18980</v>
      </c>
      <c r="H56" s="301">
        <f t="shared" si="32"/>
        <v>21008</v>
      </c>
      <c r="I56" s="126">
        <f>C56-F56</f>
        <v>-721</v>
      </c>
      <c r="J56" s="302">
        <v>-1.8</v>
      </c>
      <c r="K56" s="301">
        <f>SUM(K57:K62)</f>
        <v>10328</v>
      </c>
      <c r="L56" s="301">
        <f>SUM(L57:L62)</f>
        <v>10331</v>
      </c>
      <c r="M56" s="126">
        <f>SUM(M57:M62)</f>
        <v>-3</v>
      </c>
      <c r="N56" s="268">
        <f>100*M56/L56</f>
        <v>-0.029038815216339175</v>
      </c>
      <c r="O56" s="213">
        <f>100*C56/C$8</f>
        <v>3.371634547683896</v>
      </c>
      <c r="P56" s="213">
        <f aca="true" t="shared" si="33" ref="P56:P62">C56/K56</f>
        <v>3.8019945778466306</v>
      </c>
      <c r="Q56" s="211">
        <f aca="true" t="shared" si="34" ref="Q56:Q62">100*D56/E56</f>
        <v>90.76467158958414</v>
      </c>
      <c r="R56" s="211">
        <f>C56/S56</f>
        <v>149.3041825095057</v>
      </c>
      <c r="S56" s="216">
        <v>263</v>
      </c>
    </row>
    <row r="57" spans="1:19" ht="15.75" customHeight="1">
      <c r="A57" s="195"/>
      <c r="B57" s="200" t="s">
        <v>46</v>
      </c>
      <c r="C57" s="223">
        <f aca="true" t="shared" si="35" ref="C57:C62">SUM(D57:E57)</f>
        <v>6452</v>
      </c>
      <c r="D57" s="124">
        <v>3092</v>
      </c>
      <c r="E57" s="124">
        <v>3360</v>
      </c>
      <c r="F57" s="124">
        <f aca="true" t="shared" si="36" ref="F57:F62">SUM(G57:H57)</f>
        <v>6496</v>
      </c>
      <c r="G57" s="124">
        <v>3111</v>
      </c>
      <c r="H57" s="124">
        <v>3385</v>
      </c>
      <c r="I57" s="193">
        <f aca="true" t="shared" si="37" ref="I57:I62">C57-F57</f>
        <v>-44</v>
      </c>
      <c r="J57" s="197">
        <f>100*I57/C57</f>
        <v>-0.6819590824550527</v>
      </c>
      <c r="K57" s="124">
        <v>1619</v>
      </c>
      <c r="L57" s="124">
        <v>1623</v>
      </c>
      <c r="M57" s="196">
        <v>-4</v>
      </c>
      <c r="N57" s="299">
        <f aca="true" t="shared" si="38" ref="N57:N62">100*M57/L57</f>
        <v>-0.24645717806531114</v>
      </c>
      <c r="O57" s="194">
        <f aca="true" t="shared" si="39" ref="O57:O62">100*C57/C$8</f>
        <v>0.5539966409875084</v>
      </c>
      <c r="P57" s="194">
        <f t="shared" si="33"/>
        <v>3.985176034589253</v>
      </c>
      <c r="Q57" s="198">
        <f t="shared" si="34"/>
        <v>92.02380952380952</v>
      </c>
      <c r="R57" s="198">
        <f aca="true" t="shared" si="40" ref="R57:R62">C57/S57</f>
        <v>227.1830985915493</v>
      </c>
      <c r="S57" s="199">
        <v>28.4</v>
      </c>
    </row>
    <row r="58" spans="1:19" ht="15.75" customHeight="1">
      <c r="A58" s="195"/>
      <c r="B58" s="200" t="s">
        <v>47</v>
      </c>
      <c r="C58" s="223">
        <f t="shared" si="35"/>
        <v>5922</v>
      </c>
      <c r="D58" s="124">
        <v>2782</v>
      </c>
      <c r="E58" s="124">
        <v>3140</v>
      </c>
      <c r="F58" s="124">
        <f t="shared" si="36"/>
        <v>6110</v>
      </c>
      <c r="G58" s="124">
        <v>2897</v>
      </c>
      <c r="H58" s="124">
        <v>3213</v>
      </c>
      <c r="I58" s="193">
        <f t="shared" si="37"/>
        <v>-188</v>
      </c>
      <c r="J58" s="197">
        <v>-3.08</v>
      </c>
      <c r="K58" s="124">
        <v>1550</v>
      </c>
      <c r="L58" s="124">
        <v>1557</v>
      </c>
      <c r="M58" s="196">
        <v>-7</v>
      </c>
      <c r="N58" s="299">
        <f t="shared" si="38"/>
        <v>-0.449582530507386</v>
      </c>
      <c r="O58" s="194">
        <f t="shared" si="39"/>
        <v>0.5084885474159989</v>
      </c>
      <c r="P58" s="194">
        <f t="shared" si="33"/>
        <v>3.8206451612903227</v>
      </c>
      <c r="Q58" s="198">
        <f t="shared" si="34"/>
        <v>88.59872611464968</v>
      </c>
      <c r="R58" s="198">
        <f t="shared" si="40"/>
        <v>219.33333333333334</v>
      </c>
      <c r="S58" s="199">
        <v>27</v>
      </c>
    </row>
    <row r="59" spans="1:19" ht="15.75" customHeight="1">
      <c r="A59" s="195"/>
      <c r="B59" s="200" t="s">
        <v>48</v>
      </c>
      <c r="C59" s="223">
        <f t="shared" si="35"/>
        <v>8357</v>
      </c>
      <c r="D59" s="124">
        <v>3961</v>
      </c>
      <c r="E59" s="124">
        <v>4396</v>
      </c>
      <c r="F59" s="124">
        <f t="shared" si="36"/>
        <v>8490</v>
      </c>
      <c r="G59" s="124">
        <v>4028</v>
      </c>
      <c r="H59" s="124">
        <v>4462</v>
      </c>
      <c r="I59" s="193">
        <f t="shared" si="37"/>
        <v>-133</v>
      </c>
      <c r="J59" s="197">
        <v>-1.57</v>
      </c>
      <c r="K59" s="124">
        <v>2211</v>
      </c>
      <c r="L59" s="124">
        <v>2266</v>
      </c>
      <c r="M59" s="196">
        <v>-55</v>
      </c>
      <c r="N59" s="299">
        <f t="shared" si="38"/>
        <v>-2.4271844660194173</v>
      </c>
      <c r="O59" s="194">
        <f t="shared" si="39"/>
        <v>0.7175681848624625</v>
      </c>
      <c r="P59" s="194">
        <f t="shared" si="33"/>
        <v>3.7797376752600633</v>
      </c>
      <c r="Q59" s="198">
        <f t="shared" si="34"/>
        <v>90.10464058234759</v>
      </c>
      <c r="R59" s="198">
        <f t="shared" si="40"/>
        <v>84.83402700233478</v>
      </c>
      <c r="S59" s="199">
        <v>98.51</v>
      </c>
    </row>
    <row r="60" spans="1:19" ht="15.75" customHeight="1">
      <c r="A60" s="195"/>
      <c r="B60" s="200" t="s">
        <v>49</v>
      </c>
      <c r="C60" s="223">
        <f t="shared" si="35"/>
        <v>9323</v>
      </c>
      <c r="D60" s="124">
        <v>4464</v>
      </c>
      <c r="E60" s="124">
        <v>4859</v>
      </c>
      <c r="F60" s="124">
        <f t="shared" si="36"/>
        <v>9626</v>
      </c>
      <c r="G60" s="124">
        <v>4576</v>
      </c>
      <c r="H60" s="124">
        <v>5050</v>
      </c>
      <c r="I60" s="193">
        <f t="shared" si="37"/>
        <v>-303</v>
      </c>
      <c r="J60" s="197">
        <v>-3.15</v>
      </c>
      <c r="K60" s="124">
        <v>2483</v>
      </c>
      <c r="L60" s="124">
        <v>2460</v>
      </c>
      <c r="M60" s="196">
        <v>23</v>
      </c>
      <c r="N60" s="299">
        <f t="shared" si="38"/>
        <v>0.9349593495934959</v>
      </c>
      <c r="O60" s="194">
        <f t="shared" si="39"/>
        <v>0.8005131252211006</v>
      </c>
      <c r="P60" s="194">
        <f t="shared" si="33"/>
        <v>3.7547321788159485</v>
      </c>
      <c r="Q60" s="198">
        <f t="shared" si="34"/>
        <v>91.87075529944433</v>
      </c>
      <c r="R60" s="198">
        <f t="shared" si="40"/>
        <v>195.53271812080538</v>
      </c>
      <c r="S60" s="199">
        <v>47.68</v>
      </c>
    </row>
    <row r="61" spans="1:19" ht="15.75" customHeight="1">
      <c r="A61" s="195"/>
      <c r="B61" s="200" t="s">
        <v>50</v>
      </c>
      <c r="C61" s="223">
        <f t="shared" si="35"/>
        <v>3780</v>
      </c>
      <c r="D61" s="124">
        <v>1786</v>
      </c>
      <c r="E61" s="124">
        <v>1994</v>
      </c>
      <c r="F61" s="124">
        <f t="shared" si="36"/>
        <v>3722</v>
      </c>
      <c r="G61" s="124">
        <v>1745</v>
      </c>
      <c r="H61" s="124">
        <v>1977</v>
      </c>
      <c r="I61" s="193">
        <f t="shared" si="37"/>
        <v>58</v>
      </c>
      <c r="J61" s="197">
        <v>1.56</v>
      </c>
      <c r="K61" s="124">
        <v>956</v>
      </c>
      <c r="L61" s="124">
        <v>937</v>
      </c>
      <c r="M61" s="196">
        <v>19</v>
      </c>
      <c r="N61" s="299">
        <f t="shared" si="38"/>
        <v>2.0277481323372464</v>
      </c>
      <c r="O61" s="194">
        <f t="shared" si="39"/>
        <v>0.3245671579251057</v>
      </c>
      <c r="P61" s="194">
        <f t="shared" si="33"/>
        <v>3.9539748953974896</v>
      </c>
      <c r="Q61" s="198">
        <f t="shared" si="34"/>
        <v>89.56870611835507</v>
      </c>
      <c r="R61" s="198">
        <f t="shared" si="40"/>
        <v>81.06369290156552</v>
      </c>
      <c r="S61" s="199">
        <v>46.63</v>
      </c>
    </row>
    <row r="62" spans="1:19" ht="15.75" customHeight="1">
      <c r="A62" s="195"/>
      <c r="B62" s="200" t="s">
        <v>51</v>
      </c>
      <c r="C62" s="223">
        <f t="shared" si="35"/>
        <v>5433</v>
      </c>
      <c r="D62" s="124">
        <v>2598</v>
      </c>
      <c r="E62" s="124">
        <v>2835</v>
      </c>
      <c r="F62" s="124">
        <f t="shared" si="36"/>
        <v>5544</v>
      </c>
      <c r="G62" s="124">
        <v>2623</v>
      </c>
      <c r="H62" s="124">
        <v>2921</v>
      </c>
      <c r="I62" s="193">
        <f t="shared" si="37"/>
        <v>-111</v>
      </c>
      <c r="J62" s="197">
        <v>-2</v>
      </c>
      <c r="K62" s="124">
        <v>1509</v>
      </c>
      <c r="L62" s="124">
        <v>1488</v>
      </c>
      <c r="M62" s="196">
        <v>21</v>
      </c>
      <c r="N62" s="299">
        <f t="shared" si="38"/>
        <v>1.4112903225806452</v>
      </c>
      <c r="O62" s="194">
        <f t="shared" si="39"/>
        <v>0.4665008912717194</v>
      </c>
      <c r="P62" s="194">
        <f t="shared" si="33"/>
        <v>3.600397614314115</v>
      </c>
      <c r="Q62" s="198">
        <f t="shared" si="34"/>
        <v>91.64021164021165</v>
      </c>
      <c r="R62" s="198">
        <f t="shared" si="40"/>
        <v>367.59133964817323</v>
      </c>
      <c r="S62" s="199">
        <v>14.78</v>
      </c>
    </row>
    <row r="63" spans="1:19" ht="15.75" customHeight="1">
      <c r="A63" s="195"/>
      <c r="B63" s="200"/>
      <c r="C63" s="124"/>
      <c r="D63" s="192"/>
      <c r="E63" s="192"/>
      <c r="F63" s="124"/>
      <c r="G63" s="192"/>
      <c r="H63" s="192"/>
      <c r="I63" s="196"/>
      <c r="J63" s="197"/>
      <c r="K63" s="192"/>
      <c r="L63" s="192"/>
      <c r="M63" s="196"/>
      <c r="N63" s="299"/>
      <c r="O63" s="194"/>
      <c r="P63" s="194"/>
      <c r="Q63" s="198"/>
      <c r="R63" s="198"/>
      <c r="S63" s="201"/>
    </row>
    <row r="64" spans="1:19" s="214" customFormat="1" ht="15.75" customHeight="1">
      <c r="A64" s="351" t="s">
        <v>52</v>
      </c>
      <c r="B64" s="352"/>
      <c r="C64" s="301">
        <f aca="true" t="shared" si="41" ref="C64:H64">SUM(C65:C68)</f>
        <v>41978</v>
      </c>
      <c r="D64" s="301">
        <f t="shared" si="41"/>
        <v>19826</v>
      </c>
      <c r="E64" s="301">
        <f t="shared" si="41"/>
        <v>22152</v>
      </c>
      <c r="F64" s="301">
        <f t="shared" si="41"/>
        <v>42766</v>
      </c>
      <c r="G64" s="301">
        <f t="shared" si="41"/>
        <v>20115</v>
      </c>
      <c r="H64" s="301">
        <f t="shared" si="41"/>
        <v>22651</v>
      </c>
      <c r="I64" s="126">
        <f>C64-F64</f>
        <v>-788</v>
      </c>
      <c r="J64" s="302">
        <v>-1.84</v>
      </c>
      <c r="K64" s="301">
        <f>SUM(K65:K68)</f>
        <v>12609</v>
      </c>
      <c r="L64" s="301">
        <f>SUM(L65:L68)</f>
        <v>12715</v>
      </c>
      <c r="M64" s="126">
        <f>SUM(M65:M68)</f>
        <v>-106</v>
      </c>
      <c r="N64" s="268">
        <f>100*M64/L64</f>
        <v>-0.8336610302791978</v>
      </c>
      <c r="O64" s="213">
        <f>100*C64/C$8</f>
        <v>3.6044127395185415</v>
      </c>
      <c r="P64" s="213">
        <f>C64/K64</f>
        <v>3.329209294948053</v>
      </c>
      <c r="Q64" s="211">
        <f>100*D64/E64</f>
        <v>89.4998194293969</v>
      </c>
      <c r="R64" s="211">
        <f>C64/S64</f>
        <v>74.91523003890495</v>
      </c>
      <c r="S64" s="216">
        <v>560.34</v>
      </c>
    </row>
    <row r="65" spans="1:19" ht="15.75" customHeight="1">
      <c r="A65" s="195"/>
      <c r="B65" s="200" t="s">
        <v>53</v>
      </c>
      <c r="C65" s="223">
        <f>SUM(D65:E65)</f>
        <v>12831</v>
      </c>
      <c r="D65" s="124">
        <v>6086</v>
      </c>
      <c r="E65" s="124">
        <v>6745</v>
      </c>
      <c r="F65" s="124">
        <f>SUM(G65:H65)</f>
        <v>13004</v>
      </c>
      <c r="G65" s="124">
        <v>6168</v>
      </c>
      <c r="H65" s="124">
        <v>6836</v>
      </c>
      <c r="I65" s="193">
        <f>C65-F65</f>
        <v>-173</v>
      </c>
      <c r="J65" s="197">
        <v>-1.33</v>
      </c>
      <c r="K65" s="124">
        <v>3817</v>
      </c>
      <c r="L65" s="124">
        <v>3909</v>
      </c>
      <c r="M65" s="196">
        <v>-92</v>
      </c>
      <c r="N65" s="299">
        <f>100*M65/L65</f>
        <v>-2.35354310565362</v>
      </c>
      <c r="O65" s="194">
        <f>100*C65/C$8</f>
        <v>1.1017251860679977</v>
      </c>
      <c r="P65" s="194">
        <f>C65/K65</f>
        <v>3.361540476814252</v>
      </c>
      <c r="Q65" s="198">
        <f>100*D65/E65</f>
        <v>90.22979985174203</v>
      </c>
      <c r="R65" s="198">
        <f>C65/S65</f>
        <v>70.03820960698691</v>
      </c>
      <c r="S65" s="199">
        <v>183.2</v>
      </c>
    </row>
    <row r="66" spans="1:19" ht="15.75" customHeight="1">
      <c r="A66" s="195"/>
      <c r="B66" s="200" t="s">
        <v>54</v>
      </c>
      <c r="C66" s="223">
        <f>SUM(D66:E66)</f>
        <v>10145</v>
      </c>
      <c r="D66" s="124">
        <v>4730</v>
      </c>
      <c r="E66" s="124">
        <v>5415</v>
      </c>
      <c r="F66" s="124">
        <f>SUM(G66:H66)</f>
        <v>10493</v>
      </c>
      <c r="G66" s="124">
        <v>4888</v>
      </c>
      <c r="H66" s="124">
        <v>5605</v>
      </c>
      <c r="I66" s="193">
        <f>C66-F66</f>
        <v>-348</v>
      </c>
      <c r="J66" s="197">
        <v>-3.32</v>
      </c>
      <c r="K66" s="124">
        <v>3398</v>
      </c>
      <c r="L66" s="124">
        <v>3423</v>
      </c>
      <c r="M66" s="196">
        <v>-25</v>
      </c>
      <c r="N66" s="299">
        <f>100*M66/L66</f>
        <v>-0.7303534910896874</v>
      </c>
      <c r="O66" s="194">
        <f>100*C66/C$8</f>
        <v>0.8710936024206871</v>
      </c>
      <c r="P66" s="194">
        <f>C66/K66</f>
        <v>2.985579752795762</v>
      </c>
      <c r="Q66" s="198">
        <f>100*D66/E66</f>
        <v>87.3499538319483</v>
      </c>
      <c r="R66" s="198">
        <f>C66/S66</f>
        <v>64.39634378570523</v>
      </c>
      <c r="S66" s="199">
        <v>157.54</v>
      </c>
    </row>
    <row r="67" spans="1:19" ht="15.75" customHeight="1">
      <c r="A67" s="195"/>
      <c r="B67" s="200" t="s">
        <v>55</v>
      </c>
      <c r="C67" s="223">
        <f>SUM(D67:E67)</f>
        <v>13860</v>
      </c>
      <c r="D67" s="124">
        <v>6522</v>
      </c>
      <c r="E67" s="124">
        <v>7338</v>
      </c>
      <c r="F67" s="124">
        <f>SUM(G67:H67)</f>
        <v>14078</v>
      </c>
      <c r="G67" s="124">
        <v>6610</v>
      </c>
      <c r="H67" s="124">
        <v>7468</v>
      </c>
      <c r="I67" s="193">
        <f>C67-F67</f>
        <v>-218</v>
      </c>
      <c r="J67" s="197">
        <v>-1.55</v>
      </c>
      <c r="K67" s="124">
        <v>4044</v>
      </c>
      <c r="L67" s="124">
        <v>4017</v>
      </c>
      <c r="M67" s="196">
        <v>27</v>
      </c>
      <c r="N67" s="299">
        <f>100*M67/L67</f>
        <v>0.6721433905899925</v>
      </c>
      <c r="O67" s="194">
        <f>100*C67/C$8</f>
        <v>1.1900795790587209</v>
      </c>
      <c r="P67" s="194">
        <f>C67/K67</f>
        <v>3.427299703264095</v>
      </c>
      <c r="Q67" s="198">
        <f>100*D67/E67</f>
        <v>88.87980376124284</v>
      </c>
      <c r="R67" s="198">
        <f>C67/S67</f>
        <v>120.04157283907847</v>
      </c>
      <c r="S67" s="199">
        <v>115.46</v>
      </c>
    </row>
    <row r="68" spans="1:19" ht="15.75" customHeight="1">
      <c r="A68" s="195"/>
      <c r="B68" s="200" t="s">
        <v>56</v>
      </c>
      <c r="C68" s="223">
        <f>SUM(D68:E68)</f>
        <v>5142</v>
      </c>
      <c r="D68" s="124">
        <v>2488</v>
      </c>
      <c r="E68" s="124">
        <v>2654</v>
      </c>
      <c r="F68" s="124">
        <f>SUM(G68:H68)</f>
        <v>5191</v>
      </c>
      <c r="G68" s="124">
        <v>2449</v>
      </c>
      <c r="H68" s="124">
        <v>2742</v>
      </c>
      <c r="I68" s="193">
        <f>C68-F68</f>
        <v>-49</v>
      </c>
      <c r="J68" s="197">
        <v>-0.94</v>
      </c>
      <c r="K68" s="124">
        <v>1350</v>
      </c>
      <c r="L68" s="124">
        <v>1366</v>
      </c>
      <c r="M68" s="196">
        <v>-16</v>
      </c>
      <c r="N68" s="299">
        <f>100*M68/L68</f>
        <v>-1.171303074670571</v>
      </c>
      <c r="O68" s="194">
        <f>100*C68/C$8</f>
        <v>0.44151437197113585</v>
      </c>
      <c r="P68" s="194">
        <f>C68/K68</f>
        <v>3.8088888888888888</v>
      </c>
      <c r="Q68" s="198">
        <f>100*D68/E68</f>
        <v>93.74529012810852</v>
      </c>
      <c r="R68" s="198">
        <f>C68/S68</f>
        <v>49.37584021509507</v>
      </c>
      <c r="S68" s="199">
        <v>104.14</v>
      </c>
    </row>
    <row r="69" spans="1:19" ht="15.75" customHeight="1">
      <c r="A69" s="195"/>
      <c r="B69" s="200"/>
      <c r="C69" s="124"/>
      <c r="D69" s="192"/>
      <c r="E69" s="192"/>
      <c r="F69" s="124"/>
      <c r="G69" s="192"/>
      <c r="H69" s="192"/>
      <c r="I69" s="196"/>
      <c r="J69" s="197"/>
      <c r="K69" s="192"/>
      <c r="L69" s="192"/>
      <c r="M69" s="196"/>
      <c r="N69" s="299"/>
      <c r="O69" s="194"/>
      <c r="P69" s="194"/>
      <c r="Q69" s="198"/>
      <c r="R69" s="198"/>
      <c r="S69" s="201"/>
    </row>
    <row r="70" spans="1:19" s="212" customFormat="1" ht="15.75" customHeight="1">
      <c r="A70" s="351" t="s">
        <v>57</v>
      </c>
      <c r="B70" s="352"/>
      <c r="C70" s="301">
        <f aca="true" t="shared" si="42" ref="C70:H70">SUM(C71)</f>
        <v>9063</v>
      </c>
      <c r="D70" s="301">
        <f t="shared" si="42"/>
        <v>4314</v>
      </c>
      <c r="E70" s="301">
        <f t="shared" si="42"/>
        <v>4749</v>
      </c>
      <c r="F70" s="301">
        <f t="shared" si="42"/>
        <v>9473</v>
      </c>
      <c r="G70" s="301">
        <f t="shared" si="42"/>
        <v>4533</v>
      </c>
      <c r="H70" s="301">
        <f t="shared" si="42"/>
        <v>4940</v>
      </c>
      <c r="I70" s="126">
        <f>C70-F70</f>
        <v>-410</v>
      </c>
      <c r="J70" s="302">
        <v>-4.33</v>
      </c>
      <c r="K70" s="301">
        <f>SUM(K71)</f>
        <v>2612</v>
      </c>
      <c r="L70" s="301">
        <f>SUM(L71)</f>
        <v>2612</v>
      </c>
      <c r="M70" s="301">
        <f>SUM(M71)</f>
        <v>0</v>
      </c>
      <c r="N70" s="268">
        <f>100*M70/L70</f>
        <v>0</v>
      </c>
      <c r="O70" s="213">
        <f>100*C70/C$8</f>
        <v>0.778188400072813</v>
      </c>
      <c r="P70" s="213">
        <f>C70/K70</f>
        <v>3.4697549770290963</v>
      </c>
      <c r="Q70" s="211">
        <f>100*D70/E70</f>
        <v>90.84017687934302</v>
      </c>
      <c r="R70" s="211">
        <f>C70/S70</f>
        <v>168.4259431332466</v>
      </c>
      <c r="S70" s="213">
        <v>53.81</v>
      </c>
    </row>
    <row r="71" spans="1:19" ht="15.75" customHeight="1">
      <c r="A71" s="202"/>
      <c r="B71" s="203" t="s">
        <v>58</v>
      </c>
      <c r="C71" s="223">
        <f>SUM(D71:E71)</f>
        <v>9063</v>
      </c>
      <c r="D71" s="124">
        <v>4314</v>
      </c>
      <c r="E71" s="124">
        <v>4749</v>
      </c>
      <c r="F71" s="124">
        <f>SUM(G71:H71)</f>
        <v>9473</v>
      </c>
      <c r="G71" s="124">
        <v>4533</v>
      </c>
      <c r="H71" s="124">
        <v>4940</v>
      </c>
      <c r="I71" s="193">
        <f>C71-F71</f>
        <v>-410</v>
      </c>
      <c r="J71" s="197">
        <v>-4.33</v>
      </c>
      <c r="K71" s="124">
        <v>2612</v>
      </c>
      <c r="L71" s="124">
        <v>2612</v>
      </c>
      <c r="M71" s="196">
        <v>0</v>
      </c>
      <c r="N71" s="299">
        <f>100*M71/L71</f>
        <v>0</v>
      </c>
      <c r="O71" s="194">
        <f>100*C71/C$8</f>
        <v>0.778188400072813</v>
      </c>
      <c r="P71" s="194">
        <f>C71/K71</f>
        <v>3.4697549770290963</v>
      </c>
      <c r="Q71" s="198">
        <f>100*D71/E71</f>
        <v>90.84017687934302</v>
      </c>
      <c r="R71" s="198">
        <f>C71/S71</f>
        <v>168.4259431332466</v>
      </c>
      <c r="S71" s="199">
        <v>53.81</v>
      </c>
    </row>
    <row r="72" spans="1:19" ht="15.75" customHeight="1">
      <c r="A72" s="195" t="s">
        <v>204</v>
      </c>
      <c r="B72" s="195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5"/>
      <c r="N72" s="204"/>
      <c r="O72" s="204"/>
      <c r="P72" s="204"/>
      <c r="Q72" s="204"/>
      <c r="R72" s="204"/>
      <c r="S72" s="204"/>
    </row>
    <row r="73" spans="1:19" ht="15.75" customHeight="1">
      <c r="A73" s="195"/>
      <c r="B73" s="19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7"/>
      <c r="N73" s="206"/>
      <c r="O73" s="206"/>
      <c r="P73" s="206"/>
      <c r="Q73" s="206"/>
      <c r="R73" s="206"/>
      <c r="S73" s="206"/>
    </row>
    <row r="74" spans="1:19" ht="15.75" customHeight="1">
      <c r="A74" s="195"/>
      <c r="B74" s="19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7"/>
      <c r="N74" s="206"/>
      <c r="O74" s="206"/>
      <c r="P74" s="206"/>
      <c r="Q74" s="206"/>
      <c r="R74" s="206"/>
      <c r="S74" s="206"/>
    </row>
    <row r="75" spans="2:19" ht="15.75" customHeight="1">
      <c r="B75" s="19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7"/>
      <c r="N75" s="206"/>
      <c r="O75" s="206"/>
      <c r="P75" s="206"/>
      <c r="Q75" s="206"/>
      <c r="R75" s="206"/>
      <c r="S75" s="206"/>
    </row>
  </sheetData>
  <sheetProtection/>
  <mergeCells count="21">
    <mergeCell ref="A70:B70"/>
    <mergeCell ref="A64:B64"/>
    <mergeCell ref="A56:B56"/>
    <mergeCell ref="A50:B50"/>
    <mergeCell ref="A43:B43"/>
    <mergeCell ref="A24:B24"/>
    <mergeCell ref="A33:B33"/>
    <mergeCell ref="F5:H5"/>
    <mergeCell ref="M5:N5"/>
    <mergeCell ref="P5:P6"/>
    <mergeCell ref="A27:B27"/>
    <mergeCell ref="C5:E5"/>
    <mergeCell ref="A8:B8"/>
    <mergeCell ref="I5:J5"/>
    <mergeCell ref="A5:B6"/>
    <mergeCell ref="O5:O6"/>
    <mergeCell ref="A3:S3"/>
    <mergeCell ref="A13:B13"/>
    <mergeCell ref="A12:B12"/>
    <mergeCell ref="A10:B10"/>
    <mergeCell ref="A9:B9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79"/>
  <sheetViews>
    <sheetView tabSelected="1" zoomScalePageLayoutView="0" workbookViewId="0" topLeftCell="H6">
      <selection activeCell="K17" sqref="K17"/>
    </sheetView>
  </sheetViews>
  <sheetFormatPr defaultColWidth="10.59765625" defaultRowHeight="21" customHeight="1"/>
  <cols>
    <col min="1" max="1" width="12.5" style="17" customWidth="1"/>
    <col min="2" max="2" width="6.5" style="17" customWidth="1"/>
    <col min="3" max="3" width="3.3984375" style="17" customWidth="1"/>
    <col min="4" max="20" width="20" style="17" customWidth="1"/>
    <col min="21" max="16384" width="10.59765625" style="17" customWidth="1"/>
  </cols>
  <sheetData>
    <row r="1" spans="1:20" s="47" customFormat="1" ht="21" customHeight="1">
      <c r="A1" s="16" t="s">
        <v>161</v>
      </c>
      <c r="T1" s="229" t="s">
        <v>162</v>
      </c>
    </row>
    <row r="2" spans="1:20" s="47" customFormat="1" ht="21" customHeight="1">
      <c r="A2" s="16"/>
      <c r="T2" s="229"/>
    </row>
    <row r="3" spans="1:20" s="48" customFormat="1" ht="21" customHeight="1">
      <c r="A3" s="358" t="s">
        <v>343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1:20" s="48" customFormat="1" ht="21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20" s="48" customFormat="1" ht="21" customHeight="1">
      <c r="A5" s="359" t="s">
        <v>163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</row>
    <row r="6" spans="1:20" s="48" customFormat="1" ht="21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379" t="s">
        <v>322</v>
      </c>
      <c r="T6" s="379"/>
    </row>
    <row r="7" spans="1:20" s="48" customFormat="1" ht="21" customHeight="1">
      <c r="A7" s="360" t="s">
        <v>164</v>
      </c>
      <c r="B7" s="361"/>
      <c r="C7" s="382" t="s">
        <v>208</v>
      </c>
      <c r="D7" s="383"/>
      <c r="E7" s="364" t="s">
        <v>165</v>
      </c>
      <c r="F7" s="366" t="s">
        <v>110</v>
      </c>
      <c r="G7" s="228" t="s">
        <v>315</v>
      </c>
      <c r="H7" s="364" t="s">
        <v>166</v>
      </c>
      <c r="I7" s="364" t="s">
        <v>167</v>
      </c>
      <c r="J7" s="364" t="s">
        <v>168</v>
      </c>
      <c r="K7" s="364" t="s">
        <v>169</v>
      </c>
      <c r="L7" s="372" t="s">
        <v>87</v>
      </c>
      <c r="M7" s="370" t="s">
        <v>316</v>
      </c>
      <c r="N7" s="370" t="s">
        <v>317</v>
      </c>
      <c r="O7" s="375" t="s">
        <v>318</v>
      </c>
      <c r="P7" s="375" t="s">
        <v>319</v>
      </c>
      <c r="Q7" s="375" t="s">
        <v>324</v>
      </c>
      <c r="R7" s="375" t="s">
        <v>323</v>
      </c>
      <c r="S7" s="370" t="s">
        <v>320</v>
      </c>
      <c r="T7" s="368" t="s">
        <v>321</v>
      </c>
    </row>
    <row r="8" spans="1:20" s="48" customFormat="1" ht="21" customHeight="1">
      <c r="A8" s="362"/>
      <c r="B8" s="363"/>
      <c r="C8" s="369"/>
      <c r="D8" s="384"/>
      <c r="E8" s="365"/>
      <c r="F8" s="367"/>
      <c r="G8" s="50" t="s">
        <v>96</v>
      </c>
      <c r="H8" s="365"/>
      <c r="I8" s="365"/>
      <c r="J8" s="365"/>
      <c r="K8" s="365"/>
      <c r="L8" s="371"/>
      <c r="M8" s="371"/>
      <c r="N8" s="371"/>
      <c r="O8" s="376"/>
      <c r="P8" s="376"/>
      <c r="Q8" s="376"/>
      <c r="R8" s="376"/>
      <c r="S8" s="371"/>
      <c r="T8" s="369"/>
    </row>
    <row r="9" spans="1:20" s="54" customFormat="1" ht="21" customHeight="1">
      <c r="A9" s="51"/>
      <c r="B9" s="52"/>
      <c r="C9" s="51"/>
      <c r="D9" s="51"/>
      <c r="E9" s="53"/>
      <c r="F9" s="53"/>
      <c r="G9" s="53"/>
      <c r="H9" s="53"/>
      <c r="I9" s="120" t="s">
        <v>209</v>
      </c>
      <c r="J9" s="120" t="s">
        <v>209</v>
      </c>
      <c r="K9" s="121"/>
      <c r="L9" s="122"/>
      <c r="M9" s="121"/>
      <c r="N9" s="121"/>
      <c r="O9" s="121"/>
      <c r="P9" s="121"/>
      <c r="Q9" s="120" t="s">
        <v>209</v>
      </c>
      <c r="R9" s="120" t="s">
        <v>209</v>
      </c>
      <c r="S9" s="121"/>
      <c r="T9" s="123"/>
    </row>
    <row r="10" spans="1:20" s="54" customFormat="1" ht="21" customHeight="1">
      <c r="A10" s="373" t="s">
        <v>95</v>
      </c>
      <c r="B10" s="374"/>
      <c r="C10" s="51" t="s">
        <v>170</v>
      </c>
      <c r="D10" s="53">
        <v>768416</v>
      </c>
      <c r="E10" s="55">
        <v>23958</v>
      </c>
      <c r="F10" s="53">
        <v>17698</v>
      </c>
      <c r="G10" s="53">
        <v>3514</v>
      </c>
      <c r="H10" s="53">
        <v>1170</v>
      </c>
      <c r="I10" s="53">
        <v>7426</v>
      </c>
      <c r="J10" s="53">
        <v>777</v>
      </c>
      <c r="K10" s="305">
        <f>E10-F10</f>
        <v>6260</v>
      </c>
      <c r="L10" s="306">
        <v>556</v>
      </c>
      <c r="M10" s="307">
        <f>1000*E10/D10</f>
        <v>31.178424186898763</v>
      </c>
      <c r="N10" s="307">
        <f>1000*F10/$D10</f>
        <v>23.03179527755799</v>
      </c>
      <c r="O10" s="307">
        <f>1000*G10/E10</f>
        <v>146.67334502045244</v>
      </c>
      <c r="P10" s="307">
        <f>1000*H10/(E10+H10)</f>
        <v>46.561604584527224</v>
      </c>
      <c r="Q10" s="307">
        <f>1000*I10/$D10</f>
        <v>9.664036147086994</v>
      </c>
      <c r="R10" s="308">
        <f>1000*J10/$D10</f>
        <v>1.011171032357473</v>
      </c>
      <c r="S10" s="307">
        <f>1000*K10/$D10</f>
        <v>8.146628909340773</v>
      </c>
      <c r="T10" s="309">
        <f>1000*L10/$D10</f>
        <v>0.7235664015325032</v>
      </c>
    </row>
    <row r="11" spans="1:20" s="54" customFormat="1" ht="21" customHeight="1">
      <c r="A11" s="377">
        <v>11</v>
      </c>
      <c r="B11" s="378"/>
      <c r="C11" s="53"/>
      <c r="D11" s="53">
        <v>777700</v>
      </c>
      <c r="E11" s="53">
        <v>24386</v>
      </c>
      <c r="F11" s="53">
        <v>19095</v>
      </c>
      <c r="G11" s="53">
        <v>4123</v>
      </c>
      <c r="H11" s="53">
        <v>1214</v>
      </c>
      <c r="I11" s="53">
        <v>7375</v>
      </c>
      <c r="J11" s="53">
        <v>712</v>
      </c>
      <c r="K11" s="305">
        <f>E11-F11</f>
        <v>5291</v>
      </c>
      <c r="L11" s="306">
        <v>-2907</v>
      </c>
      <c r="M11" s="307">
        <f aca="true" t="shared" si="0" ref="M11:M19">1000*E11/D11</f>
        <v>31.356564227851358</v>
      </c>
      <c r="N11" s="307">
        <f aca="true" t="shared" si="1" ref="N11:N19">1000*F11/$D11</f>
        <v>24.553169602674554</v>
      </c>
      <c r="O11" s="307">
        <f aca="true" t="shared" si="2" ref="O11:O19">1000*G11/E11</f>
        <v>169.07241860083656</v>
      </c>
      <c r="P11" s="307">
        <f aca="true" t="shared" si="3" ref="P11:P19">1000*H11/(E11+H11)</f>
        <v>47.421875</v>
      </c>
      <c r="Q11" s="307">
        <f aca="true" t="shared" si="4" ref="Q11:Q19">1000*I11/$D11</f>
        <v>9.483091166259483</v>
      </c>
      <c r="R11" s="308">
        <f>1000*J11/$D11</f>
        <v>0.9155201234409155</v>
      </c>
      <c r="S11" s="307">
        <f aca="true" t="shared" si="5" ref="S11:T14">1000*K11/$D11</f>
        <v>6.803394625176804</v>
      </c>
      <c r="T11" s="309">
        <v>-3.8</v>
      </c>
    </row>
    <row r="12" spans="1:20" s="54" customFormat="1" ht="21" customHeight="1">
      <c r="A12" s="377">
        <v>12</v>
      </c>
      <c r="B12" s="378"/>
      <c r="C12" s="53"/>
      <c r="D12" s="53">
        <v>777100</v>
      </c>
      <c r="E12" s="53">
        <v>22862</v>
      </c>
      <c r="F12" s="53">
        <v>18322</v>
      </c>
      <c r="G12" s="53">
        <v>3553</v>
      </c>
      <c r="H12" s="53">
        <v>1151</v>
      </c>
      <c r="I12" s="53">
        <v>9017</v>
      </c>
      <c r="J12" s="53">
        <v>662</v>
      </c>
      <c r="K12" s="305">
        <f>E12-F12</f>
        <v>4540</v>
      </c>
      <c r="L12" s="306">
        <v>-2140</v>
      </c>
      <c r="M12" s="307">
        <f t="shared" si="0"/>
        <v>29.419637112340755</v>
      </c>
      <c r="N12" s="307">
        <f t="shared" si="1"/>
        <v>23.577403165615753</v>
      </c>
      <c r="O12" s="307">
        <f t="shared" si="2"/>
        <v>155.41072522089055</v>
      </c>
      <c r="P12" s="307">
        <f t="shared" si="3"/>
        <v>47.93236996626827</v>
      </c>
      <c r="Q12" s="307">
        <f t="shared" si="4"/>
        <v>11.603397246171664</v>
      </c>
      <c r="R12" s="308">
        <v>0.86</v>
      </c>
      <c r="S12" s="307">
        <f t="shared" si="5"/>
        <v>5.8422339467250035</v>
      </c>
      <c r="T12" s="309">
        <f t="shared" si="5"/>
        <v>-2.7538283361214773</v>
      </c>
    </row>
    <row r="13" spans="1:20" s="54" customFormat="1" ht="21" customHeight="1">
      <c r="A13" s="377">
        <v>13</v>
      </c>
      <c r="B13" s="378"/>
      <c r="C13" s="53"/>
      <c r="D13" s="53">
        <v>764400</v>
      </c>
      <c r="E13" s="53">
        <v>19664</v>
      </c>
      <c r="F13" s="53">
        <v>18168</v>
      </c>
      <c r="G13" s="53">
        <v>3226</v>
      </c>
      <c r="H13" s="53">
        <v>1001</v>
      </c>
      <c r="I13" s="53">
        <v>6256</v>
      </c>
      <c r="J13" s="53">
        <v>643</v>
      </c>
      <c r="K13" s="305">
        <f>E13-F13</f>
        <v>1496</v>
      </c>
      <c r="L13" s="306">
        <v>904</v>
      </c>
      <c r="M13" s="307">
        <f t="shared" si="0"/>
        <v>25.724751439037153</v>
      </c>
      <c r="N13" s="307">
        <f t="shared" si="1"/>
        <v>23.767660910518053</v>
      </c>
      <c r="O13" s="307">
        <f t="shared" si="2"/>
        <v>164.05614320585843</v>
      </c>
      <c r="P13" s="307">
        <f t="shared" si="3"/>
        <v>48.439390273409145</v>
      </c>
      <c r="Q13" s="307">
        <f t="shared" si="4"/>
        <v>8.184196755625328</v>
      </c>
      <c r="R13" s="308">
        <f>1000*J13/$D13</f>
        <v>0.8411826268969126</v>
      </c>
      <c r="S13" s="307">
        <f t="shared" si="5"/>
        <v>1.9570905285191</v>
      </c>
      <c r="T13" s="309">
        <f t="shared" si="5"/>
        <v>1.1826268969126112</v>
      </c>
    </row>
    <row r="14" spans="1:20" s="54" customFormat="1" ht="21" customHeight="1">
      <c r="A14" s="377">
        <v>14</v>
      </c>
      <c r="B14" s="378"/>
      <c r="C14" s="53"/>
      <c r="D14" s="53">
        <v>749900</v>
      </c>
      <c r="E14" s="53">
        <v>19398</v>
      </c>
      <c r="F14" s="53">
        <v>17559</v>
      </c>
      <c r="G14" s="53">
        <v>2798</v>
      </c>
      <c r="H14" s="53">
        <v>881</v>
      </c>
      <c r="I14" s="53">
        <v>6778</v>
      </c>
      <c r="J14" s="53">
        <v>680</v>
      </c>
      <c r="K14" s="305">
        <f>E14-F14</f>
        <v>1839</v>
      </c>
      <c r="L14" s="310">
        <v>-339</v>
      </c>
      <c r="M14" s="307">
        <f t="shared" si="0"/>
        <v>25.867448993199094</v>
      </c>
      <c r="N14" s="307">
        <f t="shared" si="1"/>
        <v>23.415122016268835</v>
      </c>
      <c r="O14" s="307">
        <f t="shared" si="2"/>
        <v>144.2416743994226</v>
      </c>
      <c r="P14" s="307">
        <f t="shared" si="3"/>
        <v>43.44395680260368</v>
      </c>
      <c r="Q14" s="307">
        <f t="shared" si="4"/>
        <v>9.03853847179624</v>
      </c>
      <c r="R14" s="308">
        <f>1000*J14/$D14</f>
        <v>0.9067875716762235</v>
      </c>
      <c r="S14" s="307">
        <f t="shared" si="5"/>
        <v>2.4523269769302574</v>
      </c>
      <c r="T14" s="309">
        <v>-0.4</v>
      </c>
    </row>
    <row r="15" spans="1:20" s="54" customFormat="1" ht="21" customHeight="1">
      <c r="A15" s="56"/>
      <c r="B15" s="57" t="s">
        <v>81</v>
      </c>
      <c r="C15" s="53"/>
      <c r="D15" s="53"/>
      <c r="E15" s="53"/>
      <c r="F15" s="53"/>
      <c r="G15" s="53"/>
      <c r="H15" s="53"/>
      <c r="I15" s="53"/>
      <c r="J15" s="53"/>
      <c r="K15" s="305"/>
      <c r="L15" s="310"/>
      <c r="M15" s="311"/>
      <c r="N15" s="311"/>
      <c r="O15" s="311"/>
      <c r="P15" s="311"/>
      <c r="Q15" s="311"/>
      <c r="R15" s="311"/>
      <c r="S15" s="311" t="s">
        <v>81</v>
      </c>
      <c r="T15" s="312" t="s">
        <v>81</v>
      </c>
    </row>
    <row r="16" spans="1:20" s="54" customFormat="1" ht="21" customHeight="1">
      <c r="A16" s="377">
        <v>15</v>
      </c>
      <c r="B16" s="378"/>
      <c r="C16" s="51" t="s">
        <v>170</v>
      </c>
      <c r="D16" s="53">
        <v>757676</v>
      </c>
      <c r="E16" s="53">
        <v>21279</v>
      </c>
      <c r="F16" s="53">
        <v>16953</v>
      </c>
      <c r="G16" s="55">
        <v>2756</v>
      </c>
      <c r="H16" s="55">
        <v>949</v>
      </c>
      <c r="I16" s="55">
        <v>8958</v>
      </c>
      <c r="J16" s="55">
        <v>766</v>
      </c>
      <c r="K16" s="305">
        <f>E16-F16</f>
        <v>4326</v>
      </c>
      <c r="L16" s="313">
        <v>-23750</v>
      </c>
      <c r="M16" s="307">
        <v>28.5</v>
      </c>
      <c r="N16" s="307">
        <v>22.7</v>
      </c>
      <c r="O16" s="307">
        <f t="shared" si="2"/>
        <v>129.51736453780723</v>
      </c>
      <c r="P16" s="307">
        <f t="shared" si="3"/>
        <v>42.69389958610761</v>
      </c>
      <c r="Q16" s="307">
        <v>12</v>
      </c>
      <c r="R16" s="308">
        <v>1.03</v>
      </c>
      <c r="S16" s="307">
        <v>5.8</v>
      </c>
      <c r="T16" s="309">
        <v>-30.6</v>
      </c>
    </row>
    <row r="17" spans="1:20" s="54" customFormat="1" ht="21" customHeight="1">
      <c r="A17" s="377">
        <v>16</v>
      </c>
      <c r="B17" s="378"/>
      <c r="C17" s="53"/>
      <c r="D17" s="53">
        <v>736600</v>
      </c>
      <c r="E17" s="53">
        <v>23463</v>
      </c>
      <c r="F17" s="55">
        <v>15659</v>
      </c>
      <c r="G17" s="55">
        <v>2588</v>
      </c>
      <c r="H17" s="55">
        <v>950</v>
      </c>
      <c r="I17" s="55">
        <v>11798</v>
      </c>
      <c r="J17" s="55">
        <v>713</v>
      </c>
      <c r="K17" s="305">
        <f>E17-F17</f>
        <v>7804</v>
      </c>
      <c r="L17" s="310">
        <v>-6780</v>
      </c>
      <c r="M17" s="307">
        <f t="shared" si="0"/>
        <v>31.85310887863155</v>
      </c>
      <c r="N17" s="307">
        <v>21.3</v>
      </c>
      <c r="O17" s="307">
        <f t="shared" si="2"/>
        <v>110.30132549119891</v>
      </c>
      <c r="P17" s="307">
        <f t="shared" si="3"/>
        <v>38.913693523942165</v>
      </c>
      <c r="Q17" s="307">
        <f t="shared" si="4"/>
        <v>16.016834102633723</v>
      </c>
      <c r="R17" s="308">
        <f aca="true" t="shared" si="6" ref="R17:S19">1000*J17/$D17</f>
        <v>0.9679609014390442</v>
      </c>
      <c r="S17" s="307">
        <f t="shared" si="6"/>
        <v>10.594623947868586</v>
      </c>
      <c r="T17" s="309">
        <v>-8.9</v>
      </c>
    </row>
    <row r="18" spans="1:20" s="54" customFormat="1" ht="21" customHeight="1">
      <c r="A18" s="377">
        <v>17</v>
      </c>
      <c r="B18" s="378"/>
      <c r="C18" s="53"/>
      <c r="D18" s="53">
        <v>737300</v>
      </c>
      <c r="E18" s="53">
        <v>24983</v>
      </c>
      <c r="F18" s="55">
        <v>15351</v>
      </c>
      <c r="G18" s="53">
        <v>2750</v>
      </c>
      <c r="H18" s="53">
        <v>1019</v>
      </c>
      <c r="I18" s="53">
        <v>8151</v>
      </c>
      <c r="J18" s="53">
        <v>750</v>
      </c>
      <c r="K18" s="305">
        <f>E18-F18</f>
        <v>9632</v>
      </c>
      <c r="L18" s="310">
        <v>-5532</v>
      </c>
      <c r="M18" s="307">
        <f t="shared" si="0"/>
        <v>33.88444323884443</v>
      </c>
      <c r="N18" s="307">
        <f t="shared" si="1"/>
        <v>20.820561508205614</v>
      </c>
      <c r="O18" s="307">
        <f t="shared" si="2"/>
        <v>110.07485089861106</v>
      </c>
      <c r="P18" s="307">
        <f t="shared" si="3"/>
        <v>39.18929313129759</v>
      </c>
      <c r="Q18" s="307">
        <f t="shared" si="4"/>
        <v>11.055201410552014</v>
      </c>
      <c r="R18" s="308">
        <f t="shared" si="6"/>
        <v>1.0172250101722502</v>
      </c>
      <c r="S18" s="307">
        <f t="shared" si="6"/>
        <v>13.063881730638817</v>
      </c>
      <c r="T18" s="309">
        <v>-7.3</v>
      </c>
    </row>
    <row r="19" spans="1:20" s="54" customFormat="1" ht="21" customHeight="1">
      <c r="A19" s="377">
        <v>18</v>
      </c>
      <c r="B19" s="378"/>
      <c r="C19" s="53"/>
      <c r="D19" s="53">
        <v>741000</v>
      </c>
      <c r="E19" s="53">
        <v>24032</v>
      </c>
      <c r="F19" s="53">
        <v>16091</v>
      </c>
      <c r="G19" s="53">
        <v>2740</v>
      </c>
      <c r="H19" s="53">
        <v>843</v>
      </c>
      <c r="I19" s="53">
        <v>9878</v>
      </c>
      <c r="J19" s="53">
        <v>811</v>
      </c>
      <c r="K19" s="305">
        <f>E19-F19</f>
        <v>7941</v>
      </c>
      <c r="L19" s="310">
        <v>-8141</v>
      </c>
      <c r="M19" s="307">
        <f t="shared" si="0"/>
        <v>32.43184885290148</v>
      </c>
      <c r="N19" s="307">
        <f t="shared" si="1"/>
        <v>21.715249662618085</v>
      </c>
      <c r="O19" s="307">
        <f t="shared" si="2"/>
        <v>114.01464713715046</v>
      </c>
      <c r="P19" s="307">
        <f t="shared" si="3"/>
        <v>33.88944723618091</v>
      </c>
      <c r="Q19" s="307">
        <f t="shared" si="4"/>
        <v>13.3306342780027</v>
      </c>
      <c r="R19" s="308">
        <f t="shared" si="6"/>
        <v>1.0944669365721997</v>
      </c>
      <c r="S19" s="307">
        <f t="shared" si="6"/>
        <v>10.7165991902834</v>
      </c>
      <c r="T19" s="309">
        <v>-10.7</v>
      </c>
    </row>
    <row r="20" spans="1:20" s="54" customFormat="1" ht="21" customHeight="1">
      <c r="A20" s="377">
        <v>19</v>
      </c>
      <c r="B20" s="378"/>
      <c r="C20" s="53"/>
      <c r="D20" s="53">
        <v>743700</v>
      </c>
      <c r="E20" s="106" t="s">
        <v>2</v>
      </c>
      <c r="F20" s="106" t="s">
        <v>2</v>
      </c>
      <c r="G20" s="106" t="s">
        <v>2</v>
      </c>
      <c r="H20" s="106" t="s">
        <v>2</v>
      </c>
      <c r="I20" s="106" t="s">
        <v>2</v>
      </c>
      <c r="J20" s="106" t="s">
        <v>2</v>
      </c>
      <c r="K20" s="314" t="s">
        <v>2</v>
      </c>
      <c r="L20" s="310">
        <v>-22179</v>
      </c>
      <c r="M20" s="307" t="s">
        <v>2</v>
      </c>
      <c r="N20" s="307" t="s">
        <v>2</v>
      </c>
      <c r="O20" s="307" t="s">
        <v>2</v>
      </c>
      <c r="P20" s="307" t="s">
        <v>2</v>
      </c>
      <c r="Q20" s="307" t="s">
        <v>2</v>
      </c>
      <c r="R20" s="308" t="s">
        <v>2</v>
      </c>
      <c r="S20" s="308" t="s">
        <v>2</v>
      </c>
      <c r="T20" s="309">
        <f>1000*L20/$D20</f>
        <v>-29.82250907624042</v>
      </c>
    </row>
    <row r="21" spans="1:20" s="54" customFormat="1" ht="21" customHeight="1">
      <c r="A21" s="56"/>
      <c r="B21" s="57"/>
      <c r="C21" s="53"/>
      <c r="D21" s="53"/>
      <c r="E21" s="106"/>
      <c r="F21" s="106"/>
      <c r="G21" s="106"/>
      <c r="H21" s="106"/>
      <c r="I21" s="106"/>
      <c r="J21" s="106"/>
      <c r="K21" s="314"/>
      <c r="L21" s="310"/>
      <c r="M21" s="311"/>
      <c r="N21" s="311"/>
      <c r="O21" s="311"/>
      <c r="P21" s="311"/>
      <c r="Q21" s="311"/>
      <c r="R21" s="311"/>
      <c r="S21" s="311"/>
      <c r="T21" s="312" t="s">
        <v>81</v>
      </c>
    </row>
    <row r="22" spans="1:20" s="54" customFormat="1" ht="21" customHeight="1">
      <c r="A22" s="377">
        <v>20</v>
      </c>
      <c r="B22" s="378"/>
      <c r="C22" s="328" t="s">
        <v>346</v>
      </c>
      <c r="D22" s="53">
        <v>887500</v>
      </c>
      <c r="E22" s="106" t="s">
        <v>2</v>
      </c>
      <c r="F22" s="106" t="s">
        <v>2</v>
      </c>
      <c r="G22" s="106" t="s">
        <v>2</v>
      </c>
      <c r="H22" s="106" t="s">
        <v>2</v>
      </c>
      <c r="I22" s="106" t="s">
        <v>2</v>
      </c>
      <c r="J22" s="106" t="s">
        <v>2</v>
      </c>
      <c r="K22" s="314" t="s">
        <v>2</v>
      </c>
      <c r="L22" s="310">
        <v>152075</v>
      </c>
      <c r="M22" s="307" t="s">
        <v>2</v>
      </c>
      <c r="N22" s="307" t="s">
        <v>2</v>
      </c>
      <c r="O22" s="307" t="s">
        <v>2</v>
      </c>
      <c r="P22" s="307" t="s">
        <v>2</v>
      </c>
      <c r="Q22" s="307" t="s">
        <v>2</v>
      </c>
      <c r="R22" s="308" t="s">
        <v>2</v>
      </c>
      <c r="S22" s="308" t="s">
        <v>2</v>
      </c>
      <c r="T22" s="309">
        <v>20.4</v>
      </c>
    </row>
    <row r="23" spans="1:20" s="54" customFormat="1" ht="21" customHeight="1">
      <c r="A23" s="377">
        <v>21</v>
      </c>
      <c r="B23" s="378"/>
      <c r="C23" s="53"/>
      <c r="D23" s="53">
        <v>877200</v>
      </c>
      <c r="E23" s="106" t="s">
        <v>2</v>
      </c>
      <c r="F23" s="106" t="s">
        <v>2</v>
      </c>
      <c r="G23" s="106" t="s">
        <v>2</v>
      </c>
      <c r="H23" s="106" t="s">
        <v>2</v>
      </c>
      <c r="I23" s="106" t="s">
        <v>2</v>
      </c>
      <c r="J23" s="106" t="s">
        <v>2</v>
      </c>
      <c r="K23" s="314" t="s">
        <v>2</v>
      </c>
      <c r="L23" s="313">
        <v>-15234</v>
      </c>
      <c r="M23" s="307" t="s">
        <v>2</v>
      </c>
      <c r="N23" s="307" t="s">
        <v>2</v>
      </c>
      <c r="O23" s="307" t="s">
        <v>2</v>
      </c>
      <c r="P23" s="307" t="s">
        <v>2</v>
      </c>
      <c r="Q23" s="307" t="s">
        <v>2</v>
      </c>
      <c r="R23" s="308" t="s">
        <v>2</v>
      </c>
      <c r="S23" s="308" t="s">
        <v>2</v>
      </c>
      <c r="T23" s="309">
        <v>-17.2</v>
      </c>
    </row>
    <row r="24" spans="1:20" s="54" customFormat="1" ht="21" customHeight="1">
      <c r="A24" s="377">
        <v>22</v>
      </c>
      <c r="B24" s="378"/>
      <c r="C24" s="51" t="s">
        <v>170</v>
      </c>
      <c r="D24" s="53">
        <v>927743</v>
      </c>
      <c r="E24" s="106">
        <v>37289</v>
      </c>
      <c r="F24" s="106">
        <v>15185</v>
      </c>
      <c r="G24" s="53">
        <v>3241</v>
      </c>
      <c r="H24" s="53">
        <v>1428</v>
      </c>
      <c r="I24" s="53">
        <v>12797</v>
      </c>
      <c r="J24" s="53">
        <v>1234</v>
      </c>
      <c r="K24" s="305">
        <f>E24-F24</f>
        <v>22104</v>
      </c>
      <c r="L24" s="310">
        <v>28442</v>
      </c>
      <c r="M24" s="307">
        <f>1000*E24/D24</f>
        <v>40.193243171869796</v>
      </c>
      <c r="N24" s="307">
        <f>1000*F24/$D24</f>
        <v>16.36767941121625</v>
      </c>
      <c r="O24" s="307">
        <f>1000*G24/E24</f>
        <v>86.91571240848508</v>
      </c>
      <c r="P24" s="307">
        <f>1000*H24/(E24+H24)</f>
        <v>36.883022961489786</v>
      </c>
      <c r="Q24" s="307">
        <f aca="true" t="shared" si="7" ref="Q24:R26">1000*I24/$D24</f>
        <v>13.793690709603846</v>
      </c>
      <c r="R24" s="308">
        <f>1000*J24/$D24</f>
        <v>1.3301097394429275</v>
      </c>
      <c r="S24" s="307">
        <f>1000*K24/$D24</f>
        <v>23.825563760653544</v>
      </c>
      <c r="T24" s="309">
        <v>32.4</v>
      </c>
    </row>
    <row r="25" spans="1:20" s="54" customFormat="1" ht="21" customHeight="1">
      <c r="A25" s="377">
        <v>23</v>
      </c>
      <c r="B25" s="378"/>
      <c r="C25" s="53"/>
      <c r="D25" s="53">
        <v>945100</v>
      </c>
      <c r="E25" s="106">
        <v>34339</v>
      </c>
      <c r="F25" s="106">
        <v>13475</v>
      </c>
      <c r="G25" s="53">
        <v>3018</v>
      </c>
      <c r="H25" s="53">
        <v>1479</v>
      </c>
      <c r="I25" s="53">
        <v>11401</v>
      </c>
      <c r="J25" s="53">
        <v>1156</v>
      </c>
      <c r="K25" s="305">
        <f>E25-F25</f>
        <v>20864</v>
      </c>
      <c r="L25" s="310">
        <v>-6607</v>
      </c>
      <c r="M25" s="307">
        <f>1000*E25/D25</f>
        <v>36.333721299333405</v>
      </c>
      <c r="N25" s="307">
        <f>1000*F25/$D25</f>
        <v>14.257750502592318</v>
      </c>
      <c r="O25" s="307">
        <f>1000*G25/E25</f>
        <v>87.88840676781503</v>
      </c>
      <c r="P25" s="307">
        <f>1000*H25/(E25+H25)</f>
        <v>41.29208777709532</v>
      </c>
      <c r="Q25" s="307">
        <f t="shared" si="7"/>
        <v>12.063273727647868</v>
      </c>
      <c r="R25" s="308">
        <f t="shared" si="7"/>
        <v>1.2231509893133001</v>
      </c>
      <c r="S25" s="307">
        <f>1000*K25/$D25</f>
        <v>22.075970796741085</v>
      </c>
      <c r="T25" s="309">
        <v>-7.1</v>
      </c>
    </row>
    <row r="26" spans="1:20" s="54" customFormat="1" ht="21" customHeight="1">
      <c r="A26" s="377">
        <v>24</v>
      </c>
      <c r="B26" s="378"/>
      <c r="C26" s="53"/>
      <c r="D26" s="53">
        <v>952600</v>
      </c>
      <c r="E26" s="53">
        <v>32131</v>
      </c>
      <c r="F26" s="53">
        <v>12979</v>
      </c>
      <c r="G26" s="53">
        <v>2650</v>
      </c>
      <c r="H26" s="53">
        <v>2009</v>
      </c>
      <c r="I26" s="53">
        <v>9615</v>
      </c>
      <c r="J26" s="53">
        <v>1112</v>
      </c>
      <c r="K26" s="305">
        <f>E26-F26</f>
        <v>19152</v>
      </c>
      <c r="L26" s="310">
        <v>3948</v>
      </c>
      <c r="M26" s="307">
        <f>1000*E26/D26</f>
        <v>33.729792147806</v>
      </c>
      <c r="N26" s="307">
        <f>1000*F26/$D26</f>
        <v>13.624816292252781</v>
      </c>
      <c r="O26" s="307">
        <f>1000*G26/E26</f>
        <v>82.47486850704927</v>
      </c>
      <c r="P26" s="307">
        <f>1000*H26/(E26+H26)</f>
        <v>58.845928529584064</v>
      </c>
      <c r="Q26" s="307">
        <f t="shared" si="7"/>
        <v>10.093428511442369</v>
      </c>
      <c r="R26" s="308">
        <f t="shared" si="7"/>
        <v>1.167331513751837</v>
      </c>
      <c r="S26" s="307">
        <f>1000*K26/$D26</f>
        <v>20.104975855553224</v>
      </c>
      <c r="T26" s="309">
        <v>4.2</v>
      </c>
    </row>
    <row r="27" spans="1:20" s="54" customFormat="1" ht="21" customHeight="1">
      <c r="A27" s="377"/>
      <c r="B27" s="378"/>
      <c r="C27" s="53"/>
      <c r="D27" s="53"/>
      <c r="E27" s="53"/>
      <c r="F27" s="53"/>
      <c r="G27" s="53"/>
      <c r="H27" s="53"/>
      <c r="I27" s="53"/>
      <c r="J27" s="53"/>
      <c r="K27" s="305"/>
      <c r="L27" s="310"/>
      <c r="M27" s="311"/>
      <c r="N27" s="311"/>
      <c r="O27" s="311"/>
      <c r="P27" s="311"/>
      <c r="Q27" s="311"/>
      <c r="R27" s="311"/>
      <c r="S27" s="311" t="s">
        <v>81</v>
      </c>
      <c r="T27" s="312" t="s">
        <v>81</v>
      </c>
    </row>
    <row r="28" spans="1:20" s="54" customFormat="1" ht="21" customHeight="1">
      <c r="A28" s="377">
        <v>25</v>
      </c>
      <c r="B28" s="378"/>
      <c r="C28" s="51" t="s">
        <v>170</v>
      </c>
      <c r="D28" s="53">
        <v>957279</v>
      </c>
      <c r="E28" s="53">
        <v>26283</v>
      </c>
      <c r="F28" s="53">
        <v>12688</v>
      </c>
      <c r="G28" s="53">
        <v>2190</v>
      </c>
      <c r="H28" s="53">
        <v>2043</v>
      </c>
      <c r="I28" s="53">
        <v>8069</v>
      </c>
      <c r="J28" s="53">
        <v>1135</v>
      </c>
      <c r="K28" s="305">
        <f>E28-F28</f>
        <v>13595</v>
      </c>
      <c r="L28" s="310">
        <v>-21416</v>
      </c>
      <c r="M28" s="307">
        <v>37.5</v>
      </c>
      <c r="N28" s="307">
        <f>1000*F28/$D28</f>
        <v>13.254234136547444</v>
      </c>
      <c r="O28" s="307">
        <f>1000*G28/E28</f>
        <v>83.32382148156603</v>
      </c>
      <c r="P28" s="307">
        <f>1000*H28/(E28+H28)</f>
        <v>72.12454988349926</v>
      </c>
      <c r="Q28" s="307">
        <f>1000*I28/$D28</f>
        <v>8.429099562405527</v>
      </c>
      <c r="R28" s="308">
        <f>1000*J28/$D28</f>
        <v>1.185652249762086</v>
      </c>
      <c r="S28" s="307">
        <f>1000*K28/$D28</f>
        <v>14.201711308824283</v>
      </c>
      <c r="T28" s="309">
        <v>-22.2</v>
      </c>
    </row>
    <row r="29" spans="1:20" s="54" customFormat="1" ht="21" customHeight="1">
      <c r="A29" s="377">
        <v>26</v>
      </c>
      <c r="B29" s="378"/>
      <c r="C29" s="53"/>
      <c r="D29" s="53">
        <v>960000</v>
      </c>
      <c r="E29" s="53">
        <v>22177</v>
      </c>
      <c r="F29" s="53">
        <v>11210</v>
      </c>
      <c r="G29" s="53">
        <v>1888</v>
      </c>
      <c r="H29" s="53">
        <v>1870</v>
      </c>
      <c r="I29" s="53">
        <v>7514</v>
      </c>
      <c r="J29" s="53">
        <v>1045</v>
      </c>
      <c r="K29" s="305">
        <f>E29-F29</f>
        <v>10967</v>
      </c>
      <c r="L29" s="310">
        <v>-8146</v>
      </c>
      <c r="M29" s="307">
        <f>1000*E29/D29</f>
        <v>23.101041666666667</v>
      </c>
      <c r="N29" s="307">
        <f>1000*F29/$D29</f>
        <v>11.677083333333334</v>
      </c>
      <c r="O29" s="307">
        <f>1000*G29/E29</f>
        <v>85.13324615592731</v>
      </c>
      <c r="P29" s="307">
        <f>1000*H29/(E29+H29)</f>
        <v>77.7643780929014</v>
      </c>
      <c r="Q29" s="307">
        <f aca="true" t="shared" si="8" ref="Q29:T32">1000*I29/$D29</f>
        <v>7.827083333333333</v>
      </c>
      <c r="R29" s="308">
        <f t="shared" si="8"/>
        <v>1.0885416666666667</v>
      </c>
      <c r="S29" s="307">
        <f t="shared" si="8"/>
        <v>11.423958333333333</v>
      </c>
      <c r="T29" s="309">
        <f t="shared" si="8"/>
        <v>-8.485416666666667</v>
      </c>
    </row>
    <row r="30" spans="1:20" s="54" customFormat="1" ht="21" customHeight="1">
      <c r="A30" s="377">
        <v>27</v>
      </c>
      <c r="B30" s="378"/>
      <c r="C30" s="53"/>
      <c r="D30" s="53">
        <v>959000</v>
      </c>
      <c r="E30" s="53">
        <v>20626</v>
      </c>
      <c r="F30" s="53">
        <v>10251</v>
      </c>
      <c r="G30" s="53">
        <v>1484</v>
      </c>
      <c r="H30" s="53">
        <v>1725</v>
      </c>
      <c r="I30" s="53">
        <v>7614</v>
      </c>
      <c r="J30" s="53">
        <v>986</v>
      </c>
      <c r="K30" s="305">
        <f>E30-F30</f>
        <v>10375</v>
      </c>
      <c r="L30" s="313">
        <v>-11175</v>
      </c>
      <c r="M30" s="307">
        <f>1000*E30/D30</f>
        <v>21.50782064650678</v>
      </c>
      <c r="N30" s="307">
        <f>1000*F30/$D30</f>
        <v>10.689259645464025</v>
      </c>
      <c r="O30" s="307">
        <f>1000*G30/E30</f>
        <v>71.9480267623388</v>
      </c>
      <c r="P30" s="307">
        <f>1000*H30/(E30+H30)</f>
        <v>77.17775491029484</v>
      </c>
      <c r="Q30" s="307">
        <f t="shared" si="8"/>
        <v>7.9395203336809175</v>
      </c>
      <c r="R30" s="308">
        <f t="shared" si="8"/>
        <v>1.0281543274244005</v>
      </c>
      <c r="S30" s="307">
        <f t="shared" si="8"/>
        <v>10.818561001042752</v>
      </c>
      <c r="T30" s="309">
        <v>-11.6</v>
      </c>
    </row>
    <row r="31" spans="1:20" s="54" customFormat="1" ht="21" customHeight="1">
      <c r="A31" s="377">
        <v>28</v>
      </c>
      <c r="B31" s="378"/>
      <c r="C31" s="53"/>
      <c r="D31" s="53">
        <v>958000</v>
      </c>
      <c r="E31" s="53">
        <v>19355</v>
      </c>
      <c r="F31" s="53">
        <v>10165</v>
      </c>
      <c r="G31" s="53">
        <v>1284</v>
      </c>
      <c r="H31" s="53">
        <v>1717</v>
      </c>
      <c r="I31" s="53">
        <v>7354</v>
      </c>
      <c r="J31" s="53">
        <v>908</v>
      </c>
      <c r="K31" s="305">
        <f>E31-F31</f>
        <v>9190</v>
      </c>
      <c r="L31" s="310">
        <v>-10472</v>
      </c>
      <c r="M31" s="307">
        <f>1000*E31/D31</f>
        <v>20.203549060542798</v>
      </c>
      <c r="N31" s="307">
        <f>1000*F31/$D31</f>
        <v>10.610647181628392</v>
      </c>
      <c r="O31" s="307">
        <f>1000*G31/E31</f>
        <v>66.33944717127358</v>
      </c>
      <c r="P31" s="307">
        <f>1000*H31/(E31+H31)</f>
        <v>81.48253606681853</v>
      </c>
      <c r="Q31" s="307">
        <f t="shared" si="8"/>
        <v>7.676409185803758</v>
      </c>
      <c r="R31" s="308">
        <f t="shared" si="8"/>
        <v>0.9478079331941545</v>
      </c>
      <c r="S31" s="307">
        <f t="shared" si="8"/>
        <v>9.592901878914406</v>
      </c>
      <c r="T31" s="309">
        <f t="shared" si="8"/>
        <v>-10.931106471816284</v>
      </c>
    </row>
    <row r="32" spans="1:20" s="54" customFormat="1" ht="21" customHeight="1">
      <c r="A32" s="377">
        <v>29</v>
      </c>
      <c r="B32" s="378"/>
      <c r="C32" s="53"/>
      <c r="D32" s="53">
        <v>962000</v>
      </c>
      <c r="E32" s="53">
        <v>19006</v>
      </c>
      <c r="F32" s="53">
        <v>9038</v>
      </c>
      <c r="G32" s="53">
        <v>1116</v>
      </c>
      <c r="H32" s="53">
        <v>1729</v>
      </c>
      <c r="I32" s="53">
        <v>7425</v>
      </c>
      <c r="J32" s="53">
        <v>930</v>
      </c>
      <c r="K32" s="305">
        <f>E32-F32</f>
        <v>9968</v>
      </c>
      <c r="L32" s="310">
        <v>-5568</v>
      </c>
      <c r="M32" s="307">
        <f>1000*E32/D32</f>
        <v>19.756756756756758</v>
      </c>
      <c r="N32" s="307">
        <f>1000*F32/$D32</f>
        <v>9.395010395010395</v>
      </c>
      <c r="O32" s="307">
        <f>1000*G32/E32</f>
        <v>58.718299484373354</v>
      </c>
      <c r="P32" s="307">
        <f>1000*H32/(E32+H32)</f>
        <v>83.38557993730407</v>
      </c>
      <c r="Q32" s="307">
        <f t="shared" si="8"/>
        <v>7.718295218295219</v>
      </c>
      <c r="R32" s="308">
        <f t="shared" si="8"/>
        <v>0.9667359667359667</v>
      </c>
      <c r="S32" s="307">
        <f t="shared" si="8"/>
        <v>10.361746361746361</v>
      </c>
      <c r="T32" s="309">
        <f t="shared" si="8"/>
        <v>-5.787941787941788</v>
      </c>
    </row>
    <row r="33" spans="1:20" s="54" customFormat="1" ht="21" customHeight="1">
      <c r="A33" s="56"/>
      <c r="B33" s="57"/>
      <c r="C33" s="53"/>
      <c r="D33" s="53"/>
      <c r="E33" s="53"/>
      <c r="F33" s="53"/>
      <c r="G33" s="53"/>
      <c r="H33" s="53"/>
      <c r="I33" s="53"/>
      <c r="J33" s="53"/>
      <c r="K33" s="305"/>
      <c r="L33" s="310"/>
      <c r="M33" s="311"/>
      <c r="N33" s="311"/>
      <c r="O33" s="311"/>
      <c r="P33" s="311"/>
      <c r="Q33" s="311"/>
      <c r="R33" s="311"/>
      <c r="S33" s="311" t="s">
        <v>81</v>
      </c>
      <c r="T33" s="312" t="s">
        <v>81</v>
      </c>
    </row>
    <row r="34" spans="1:20" s="54" customFormat="1" ht="21" customHeight="1">
      <c r="A34" s="377">
        <v>30</v>
      </c>
      <c r="B34" s="378"/>
      <c r="C34" s="51" t="s">
        <v>170</v>
      </c>
      <c r="D34" s="53">
        <v>966187</v>
      </c>
      <c r="E34" s="53">
        <v>18264</v>
      </c>
      <c r="F34" s="53">
        <v>8775</v>
      </c>
      <c r="G34" s="53">
        <v>952</v>
      </c>
      <c r="H34" s="53">
        <v>1592</v>
      </c>
      <c r="I34" s="53">
        <v>7413</v>
      </c>
      <c r="J34" s="53">
        <v>824</v>
      </c>
      <c r="K34" s="305">
        <f>E34-F34</f>
        <v>9489</v>
      </c>
      <c r="L34" s="310">
        <v>-6736</v>
      </c>
      <c r="M34" s="307">
        <f>1000*E34/D34</f>
        <v>18.903172988251757</v>
      </c>
      <c r="N34" s="307">
        <f>1000*F34/$D34</f>
        <v>9.08209280398101</v>
      </c>
      <c r="O34" s="307">
        <f>1000*G34/E34</f>
        <v>52.12439772229523</v>
      </c>
      <c r="P34" s="307">
        <f>1000*H34/(E34+H34)</f>
        <v>80.17727639000806</v>
      </c>
      <c r="Q34" s="307">
        <f>1000*I34/$D34</f>
        <v>7.672427801243445</v>
      </c>
      <c r="R34" s="308">
        <f>1000*J34/$D34</f>
        <v>0.8528369766929176</v>
      </c>
      <c r="S34" s="307">
        <v>9.6</v>
      </c>
      <c r="T34" s="309">
        <v>-7.3</v>
      </c>
    </row>
    <row r="35" spans="1:20" s="54" customFormat="1" ht="21" customHeight="1">
      <c r="A35" s="377">
        <v>31</v>
      </c>
      <c r="B35" s="378"/>
      <c r="C35" s="53"/>
      <c r="D35" s="53">
        <v>969000</v>
      </c>
      <c r="E35" s="53">
        <v>16848</v>
      </c>
      <c r="F35" s="53">
        <v>9075</v>
      </c>
      <c r="G35" s="53">
        <v>871</v>
      </c>
      <c r="H35" s="53">
        <v>1597</v>
      </c>
      <c r="I35" s="53">
        <v>7494</v>
      </c>
      <c r="J35" s="53">
        <v>863</v>
      </c>
      <c r="K35" s="305">
        <f>E35-F35</f>
        <v>7773</v>
      </c>
      <c r="L35" s="310">
        <v>-6057</v>
      </c>
      <c r="M35" s="307">
        <v>17.3</v>
      </c>
      <c r="N35" s="307">
        <v>9.3</v>
      </c>
      <c r="O35" s="307">
        <v>57.7</v>
      </c>
      <c r="P35" s="307">
        <f>1000*H35/(E35+H35)</f>
        <v>86.58172946597995</v>
      </c>
      <c r="Q35" s="307">
        <f aca="true" t="shared" si="9" ref="Q35:T38">1000*I35/$D35</f>
        <v>7.733746130030959</v>
      </c>
      <c r="R35" s="308">
        <f t="shared" si="9"/>
        <v>0.890608875128999</v>
      </c>
      <c r="S35" s="307">
        <f t="shared" si="9"/>
        <v>8.021671826625386</v>
      </c>
      <c r="T35" s="309">
        <f t="shared" si="9"/>
        <v>-6.25077399380805</v>
      </c>
    </row>
    <row r="36" spans="1:20" s="54" customFormat="1" ht="21" customHeight="1">
      <c r="A36" s="377">
        <v>32</v>
      </c>
      <c r="B36" s="378"/>
      <c r="C36" s="53"/>
      <c r="D36" s="53">
        <v>969000</v>
      </c>
      <c r="E36" s="53">
        <v>16556</v>
      </c>
      <c r="F36" s="53">
        <v>9559</v>
      </c>
      <c r="G36" s="53">
        <v>852</v>
      </c>
      <c r="H36" s="53">
        <v>1664</v>
      </c>
      <c r="I36" s="53">
        <v>7848</v>
      </c>
      <c r="J36" s="53">
        <v>810</v>
      </c>
      <c r="K36" s="305">
        <f>E36-F36</f>
        <v>6997</v>
      </c>
      <c r="L36" s="310">
        <v>-6333</v>
      </c>
      <c r="M36" s="307">
        <f>1000*E36/D36</f>
        <v>17.08565531475748</v>
      </c>
      <c r="N36" s="307">
        <f>1000*F36/$D36</f>
        <v>9.864809081527348</v>
      </c>
      <c r="O36" s="307">
        <f>1000*G36/E36</f>
        <v>51.461705726020774</v>
      </c>
      <c r="P36" s="307">
        <f>1000*H36/(E36+H36)</f>
        <v>91.32821075740944</v>
      </c>
      <c r="Q36" s="307">
        <f t="shared" si="9"/>
        <v>8.09907120743034</v>
      </c>
      <c r="R36" s="308">
        <f t="shared" si="9"/>
        <v>0.8359133126934984</v>
      </c>
      <c r="S36" s="307">
        <f t="shared" si="9"/>
        <v>7.220846233230134</v>
      </c>
      <c r="T36" s="309">
        <f t="shared" si="9"/>
        <v>-6.535603715170279</v>
      </c>
    </row>
    <row r="37" spans="1:20" s="54" customFormat="1" ht="21" customHeight="1">
      <c r="A37" s="377">
        <v>33</v>
      </c>
      <c r="B37" s="378"/>
      <c r="C37" s="53"/>
      <c r="D37" s="53">
        <v>970000</v>
      </c>
      <c r="E37" s="53">
        <v>17678</v>
      </c>
      <c r="F37" s="53">
        <v>8627</v>
      </c>
      <c r="G37" s="53">
        <v>816</v>
      </c>
      <c r="H37" s="53">
        <v>1611</v>
      </c>
      <c r="I37" s="53">
        <v>8137</v>
      </c>
      <c r="J37" s="53">
        <v>764</v>
      </c>
      <c r="K37" s="305">
        <f>E37-F37</f>
        <v>9051</v>
      </c>
      <c r="L37" s="313">
        <v>-6087</v>
      </c>
      <c r="M37" s="307">
        <f>1000*E37/D37</f>
        <v>18.224742268041236</v>
      </c>
      <c r="N37" s="307">
        <f>1000*F37/$D37</f>
        <v>8.893814432989691</v>
      </c>
      <c r="O37" s="307">
        <f>1000*G37/E37</f>
        <v>46.15906776784704</v>
      </c>
      <c r="P37" s="307">
        <f>1000*H37/(E37+H37)</f>
        <v>83.51910415262584</v>
      </c>
      <c r="Q37" s="307">
        <f t="shared" si="9"/>
        <v>8.388659793814433</v>
      </c>
      <c r="R37" s="308">
        <f t="shared" si="9"/>
        <v>0.7876288659793814</v>
      </c>
      <c r="S37" s="307">
        <f t="shared" si="9"/>
        <v>9.330927835051547</v>
      </c>
      <c r="T37" s="309">
        <f t="shared" si="9"/>
        <v>-6.275257731958763</v>
      </c>
    </row>
    <row r="38" spans="1:20" s="54" customFormat="1" ht="21" customHeight="1">
      <c r="A38" s="377">
        <v>34</v>
      </c>
      <c r="B38" s="378"/>
      <c r="C38" s="53"/>
      <c r="D38" s="53">
        <v>972000</v>
      </c>
      <c r="E38" s="53">
        <v>16291</v>
      </c>
      <c r="F38" s="53">
        <v>8654</v>
      </c>
      <c r="G38" s="53">
        <v>731</v>
      </c>
      <c r="H38" s="53">
        <v>1458</v>
      </c>
      <c r="I38" s="53">
        <v>7956</v>
      </c>
      <c r="J38" s="53">
        <v>821</v>
      </c>
      <c r="K38" s="305">
        <f>E38-F38</f>
        <v>7637</v>
      </c>
      <c r="L38" s="310">
        <v>-5790</v>
      </c>
      <c r="M38" s="307">
        <f>1000*E38/D38</f>
        <v>16.76028806584362</v>
      </c>
      <c r="N38" s="307">
        <f>1000*F38/$D38</f>
        <v>8.90329218106996</v>
      </c>
      <c r="O38" s="307">
        <f>1000*G38/E38</f>
        <v>44.871401387269046</v>
      </c>
      <c r="P38" s="307">
        <f>1000*H38/(E38+H38)</f>
        <v>82.14547298439349</v>
      </c>
      <c r="Q38" s="307">
        <f t="shared" si="9"/>
        <v>8.185185185185185</v>
      </c>
      <c r="R38" s="308">
        <f t="shared" si="9"/>
        <v>0.8446502057613169</v>
      </c>
      <c r="S38" s="307">
        <f t="shared" si="9"/>
        <v>7.856995884773663</v>
      </c>
      <c r="T38" s="309">
        <f t="shared" si="9"/>
        <v>-5.95679012345679</v>
      </c>
    </row>
    <row r="39" spans="1:20" s="54" customFormat="1" ht="21" customHeight="1">
      <c r="A39" s="56"/>
      <c r="B39" s="57"/>
      <c r="C39" s="53"/>
      <c r="D39" s="53"/>
      <c r="E39" s="53"/>
      <c r="F39" s="53"/>
      <c r="G39" s="53"/>
      <c r="H39" s="53"/>
      <c r="I39" s="53"/>
      <c r="J39" s="53"/>
      <c r="K39" s="305"/>
      <c r="L39" s="310"/>
      <c r="M39" s="311"/>
      <c r="N39" s="311"/>
      <c r="O39" s="311"/>
      <c r="P39" s="311"/>
      <c r="Q39" s="311"/>
      <c r="R39" s="311"/>
      <c r="S39" s="311" t="s">
        <v>81</v>
      </c>
      <c r="T39" s="312" t="s">
        <v>81</v>
      </c>
    </row>
    <row r="40" spans="1:20" s="54" customFormat="1" ht="21" customHeight="1">
      <c r="A40" s="377">
        <v>35</v>
      </c>
      <c r="B40" s="378"/>
      <c r="C40" s="51" t="s">
        <v>170</v>
      </c>
      <c r="D40" s="53">
        <v>973418</v>
      </c>
      <c r="E40" s="53">
        <v>16303</v>
      </c>
      <c r="F40" s="53">
        <v>8810</v>
      </c>
      <c r="G40" s="53">
        <v>629</v>
      </c>
      <c r="H40" s="53">
        <v>1479</v>
      </c>
      <c r="I40" s="53">
        <v>8159</v>
      </c>
      <c r="J40" s="53">
        <v>751</v>
      </c>
      <c r="K40" s="305">
        <f>E40-F40</f>
        <v>7493</v>
      </c>
      <c r="L40" s="310">
        <v>-5274</v>
      </c>
      <c r="M40" s="307">
        <f>1000*E40/D40</f>
        <v>16.748200670215674</v>
      </c>
      <c r="N40" s="307">
        <f>1000*F40/$D40</f>
        <v>9.050582586309273</v>
      </c>
      <c r="O40" s="307">
        <f>1000*G40/E40</f>
        <v>38.581856100104275</v>
      </c>
      <c r="P40" s="307">
        <f>1000*H40/(E40+H40)</f>
        <v>83.17399617590821</v>
      </c>
      <c r="Q40" s="307">
        <f>1000*I40/$D40</f>
        <v>8.381805144347032</v>
      </c>
      <c r="R40" s="308">
        <f>1000*J40/$D40</f>
        <v>0.7715082318181912</v>
      </c>
      <c r="S40" s="307">
        <f>1000*K40/$D40</f>
        <v>7.6976180839064</v>
      </c>
      <c r="T40" s="309">
        <v>-4.7</v>
      </c>
    </row>
    <row r="41" spans="1:20" s="54" customFormat="1" ht="21" customHeight="1">
      <c r="A41" s="377">
        <v>36</v>
      </c>
      <c r="B41" s="378"/>
      <c r="C41" s="53"/>
      <c r="D41" s="53">
        <v>976000</v>
      </c>
      <c r="E41" s="53">
        <v>15815</v>
      </c>
      <c r="F41" s="53">
        <v>8855</v>
      </c>
      <c r="G41" s="53">
        <v>547</v>
      </c>
      <c r="H41" s="53">
        <v>1564</v>
      </c>
      <c r="I41" s="53">
        <v>8092</v>
      </c>
      <c r="J41" s="53">
        <v>682</v>
      </c>
      <c r="K41" s="305">
        <f>E41-F41</f>
        <v>6960</v>
      </c>
      <c r="L41" s="310">
        <v>-4375</v>
      </c>
      <c r="M41" s="307">
        <f>1000*E41/D41</f>
        <v>16.203893442622952</v>
      </c>
      <c r="N41" s="307">
        <f>1000*F41/$D41</f>
        <v>9.072745901639344</v>
      </c>
      <c r="O41" s="307">
        <f>1000*G41/E41</f>
        <v>34.58741700916851</v>
      </c>
      <c r="P41" s="307">
        <f>1000*H41/(E41+H41)</f>
        <v>89.99367052189424</v>
      </c>
      <c r="Q41" s="307">
        <f aca="true" t="shared" si="10" ref="Q41:T44">1000*I41/$D41</f>
        <v>8.290983606557377</v>
      </c>
      <c r="R41" s="308">
        <f t="shared" si="10"/>
        <v>0.6987704918032787</v>
      </c>
      <c r="S41" s="307">
        <f t="shared" si="10"/>
        <v>7.131147540983607</v>
      </c>
      <c r="T41" s="309">
        <f t="shared" si="10"/>
        <v>-4.482581967213115</v>
      </c>
    </row>
    <row r="42" spans="1:20" s="54" customFormat="1" ht="21" customHeight="1">
      <c r="A42" s="377">
        <v>37</v>
      </c>
      <c r="B42" s="378"/>
      <c r="C42" s="53"/>
      <c r="D42" s="53">
        <v>977000</v>
      </c>
      <c r="E42" s="53">
        <v>16084</v>
      </c>
      <c r="F42" s="53">
        <v>8703</v>
      </c>
      <c r="G42" s="53">
        <v>501</v>
      </c>
      <c r="H42" s="53">
        <v>1572</v>
      </c>
      <c r="I42" s="53">
        <v>8398</v>
      </c>
      <c r="J42" s="53">
        <v>791</v>
      </c>
      <c r="K42" s="305">
        <f>E42-F42</f>
        <v>7381</v>
      </c>
      <c r="L42" s="310">
        <v>-5340</v>
      </c>
      <c r="M42" s="307">
        <f>1000*E42/D42</f>
        <v>16.462640736949847</v>
      </c>
      <c r="N42" s="307">
        <f>1000*F42/$D42</f>
        <v>8.907881269191403</v>
      </c>
      <c r="O42" s="307">
        <f>1000*G42/E42</f>
        <v>31.14896791842825</v>
      </c>
      <c r="P42" s="307">
        <f>1000*H42/(E42+H42)</f>
        <v>89.03488898957862</v>
      </c>
      <c r="Q42" s="307">
        <f t="shared" si="10"/>
        <v>8.595701125895598</v>
      </c>
      <c r="R42" s="308">
        <f t="shared" si="10"/>
        <v>0.8096212896622313</v>
      </c>
      <c r="S42" s="307">
        <f t="shared" si="10"/>
        <v>7.554759467758444</v>
      </c>
      <c r="T42" s="309">
        <f t="shared" si="10"/>
        <v>-5.465711361310133</v>
      </c>
    </row>
    <row r="43" spans="1:20" s="54" customFormat="1" ht="21" customHeight="1">
      <c r="A43" s="377">
        <v>38</v>
      </c>
      <c r="B43" s="378"/>
      <c r="C43" s="53"/>
      <c r="D43" s="53">
        <v>979000</v>
      </c>
      <c r="E43" s="53">
        <v>16277</v>
      </c>
      <c r="F43" s="53">
        <v>8155</v>
      </c>
      <c r="G43" s="53">
        <v>400</v>
      </c>
      <c r="H43" s="53">
        <v>1343</v>
      </c>
      <c r="I43" s="53">
        <v>8393</v>
      </c>
      <c r="J43" s="53">
        <v>722</v>
      </c>
      <c r="K43" s="305">
        <f>E43-F43</f>
        <v>8122</v>
      </c>
      <c r="L43" s="310">
        <v>-7507</v>
      </c>
      <c r="M43" s="307">
        <f>1000*E43/D43</f>
        <v>16.62614913176711</v>
      </c>
      <c r="N43" s="307">
        <f>1000*F43/$D43</f>
        <v>8.329928498467824</v>
      </c>
      <c r="O43" s="307">
        <f>1000*G43/E43</f>
        <v>24.574553050316396</v>
      </c>
      <c r="P43" s="307">
        <v>81.2</v>
      </c>
      <c r="Q43" s="307">
        <v>8.5</v>
      </c>
      <c r="R43" s="308">
        <v>0.7</v>
      </c>
      <c r="S43" s="307">
        <f t="shared" si="10"/>
        <v>8.296220633299285</v>
      </c>
      <c r="T43" s="309">
        <f t="shared" si="10"/>
        <v>-7.66802860061287</v>
      </c>
    </row>
    <row r="44" spans="1:20" s="54" customFormat="1" ht="21" customHeight="1">
      <c r="A44" s="377">
        <v>39</v>
      </c>
      <c r="B44" s="378"/>
      <c r="C44" s="53"/>
      <c r="D44" s="53">
        <v>984000</v>
      </c>
      <c r="E44" s="53">
        <v>16953</v>
      </c>
      <c r="F44" s="53">
        <v>8365</v>
      </c>
      <c r="G44" s="53">
        <v>390</v>
      </c>
      <c r="H44" s="53">
        <v>1303</v>
      </c>
      <c r="I44" s="53">
        <v>8670</v>
      </c>
      <c r="J44" s="53">
        <v>684</v>
      </c>
      <c r="K44" s="305">
        <f>E44-F44</f>
        <v>8588</v>
      </c>
      <c r="L44" s="313">
        <v>-7326</v>
      </c>
      <c r="M44" s="307">
        <f>1000*E44/D44</f>
        <v>17.228658536585368</v>
      </c>
      <c r="N44" s="307">
        <f>1000*F44/$D44</f>
        <v>8.501016260162602</v>
      </c>
      <c r="O44" s="307">
        <f>1000*G44/E44</f>
        <v>23.0047779154132</v>
      </c>
      <c r="P44" s="307">
        <f>1000*H44/(E44+H44)</f>
        <v>71.3737949167397</v>
      </c>
      <c r="Q44" s="307">
        <f t="shared" si="10"/>
        <v>8.810975609756097</v>
      </c>
      <c r="R44" s="308">
        <f t="shared" si="10"/>
        <v>0.6951219512195121</v>
      </c>
      <c r="S44" s="307">
        <f t="shared" si="10"/>
        <v>8.727642276422765</v>
      </c>
      <c r="T44" s="309">
        <v>-7.5</v>
      </c>
    </row>
    <row r="45" spans="1:20" s="54" customFormat="1" ht="21" customHeight="1">
      <c r="A45" s="56"/>
      <c r="B45" s="57"/>
      <c r="C45" s="53"/>
      <c r="D45" s="53"/>
      <c r="E45" s="53"/>
      <c r="F45" s="53"/>
      <c r="G45" s="53"/>
      <c r="H45" s="53"/>
      <c r="I45" s="53"/>
      <c r="J45" s="53"/>
      <c r="K45" s="305"/>
      <c r="L45" s="313"/>
      <c r="M45" s="311"/>
      <c r="N45" s="311"/>
      <c r="O45" s="311"/>
      <c r="P45" s="311"/>
      <c r="Q45" s="311"/>
      <c r="R45" s="311"/>
      <c r="S45" s="311" t="s">
        <v>81</v>
      </c>
      <c r="T45" s="312" t="s">
        <v>81</v>
      </c>
    </row>
    <row r="46" spans="1:20" s="54" customFormat="1" ht="21" customHeight="1">
      <c r="A46" s="377">
        <v>40</v>
      </c>
      <c r="B46" s="378"/>
      <c r="C46" s="51" t="s">
        <v>170</v>
      </c>
      <c r="D46" s="53">
        <v>980499</v>
      </c>
      <c r="E46" s="53">
        <v>17433</v>
      </c>
      <c r="F46" s="53">
        <v>8604</v>
      </c>
      <c r="G46" s="53">
        <v>355</v>
      </c>
      <c r="H46" s="53">
        <v>1233</v>
      </c>
      <c r="I46" s="53">
        <v>8380</v>
      </c>
      <c r="J46" s="53">
        <v>763</v>
      </c>
      <c r="K46" s="305">
        <v>8834</v>
      </c>
      <c r="L46" s="310">
        <v>-5481</v>
      </c>
      <c r="M46" s="307">
        <f>1000*E46/D46</f>
        <v>17.779722365856568</v>
      </c>
      <c r="N46" s="307">
        <f>1000*F46/$D46</f>
        <v>8.775123687020589</v>
      </c>
      <c r="O46" s="307">
        <f>1000*G46/E46</f>
        <v>20.363678081798888</v>
      </c>
      <c r="P46" s="307">
        <f>1000*H46/(E46+H46)</f>
        <v>66.0559305689489</v>
      </c>
      <c r="Q46" s="307">
        <f>1000*I46/$D46</f>
        <v>8.54666858405771</v>
      </c>
      <c r="R46" s="308">
        <v>0.73</v>
      </c>
      <c r="S46" s="307">
        <v>9.6</v>
      </c>
      <c r="T46" s="309">
        <f>1000*L46/$D46</f>
        <v>-5.590010800622948</v>
      </c>
    </row>
    <row r="47" spans="1:20" s="54" customFormat="1" ht="21" customHeight="1">
      <c r="A47" s="377">
        <v>41</v>
      </c>
      <c r="B47" s="378"/>
      <c r="C47" s="53"/>
      <c r="D47" s="53">
        <v>982000</v>
      </c>
      <c r="E47" s="53">
        <v>13291</v>
      </c>
      <c r="F47" s="53">
        <v>7830</v>
      </c>
      <c r="G47" s="53">
        <v>299</v>
      </c>
      <c r="H47" s="53">
        <v>1175</v>
      </c>
      <c r="I47" s="53">
        <v>8998</v>
      </c>
      <c r="J47" s="53">
        <v>783</v>
      </c>
      <c r="K47" s="305">
        <f>E47-F47</f>
        <v>5461</v>
      </c>
      <c r="L47" s="310">
        <v>-7492</v>
      </c>
      <c r="M47" s="307">
        <f>1000*E47/D47</f>
        <v>13.534623217922608</v>
      </c>
      <c r="N47" s="307">
        <f>1000*F47/$D47</f>
        <v>7.973523421588594</v>
      </c>
      <c r="O47" s="307">
        <f>1000*G47/E47</f>
        <v>22.496426153035888</v>
      </c>
      <c r="P47" s="307">
        <f>1000*H47/(E47+H47)</f>
        <v>81.22494124153187</v>
      </c>
      <c r="Q47" s="307">
        <f aca="true" t="shared" si="11" ref="Q47:T50">1000*I47/$D47</f>
        <v>9.162932790224033</v>
      </c>
      <c r="R47" s="308">
        <f t="shared" si="11"/>
        <v>0.7973523421588594</v>
      </c>
      <c r="S47" s="307">
        <f t="shared" si="11"/>
        <v>5.5610997963340125</v>
      </c>
      <c r="T47" s="309">
        <f t="shared" si="11"/>
        <v>-7.629327902240326</v>
      </c>
    </row>
    <row r="48" spans="1:20" s="54" customFormat="1" ht="21" customHeight="1">
      <c r="A48" s="377">
        <v>42</v>
      </c>
      <c r="B48" s="378"/>
      <c r="C48" s="53"/>
      <c r="D48" s="53">
        <v>985000</v>
      </c>
      <c r="E48" s="53">
        <v>18006</v>
      </c>
      <c r="F48" s="53">
        <v>7779</v>
      </c>
      <c r="G48" s="53">
        <v>287</v>
      </c>
      <c r="H48" s="53">
        <v>1152</v>
      </c>
      <c r="I48" s="53">
        <v>8616</v>
      </c>
      <c r="J48" s="53">
        <v>793</v>
      </c>
      <c r="K48" s="305">
        <f>E48-F48</f>
        <v>10227</v>
      </c>
      <c r="L48" s="310">
        <v>-5537</v>
      </c>
      <c r="M48" s="307">
        <f>1000*E48/D48</f>
        <v>18.28020304568528</v>
      </c>
      <c r="N48" s="307">
        <f>1000*F48/$D48</f>
        <v>7.8974619289340104</v>
      </c>
      <c r="O48" s="307">
        <f>1000*G48/E48</f>
        <v>15.93913140064423</v>
      </c>
      <c r="P48" s="307">
        <f>1000*H48/(E48+H48)</f>
        <v>60.13153773880363</v>
      </c>
      <c r="Q48" s="307">
        <v>8.8</v>
      </c>
      <c r="R48" s="308">
        <f t="shared" si="11"/>
        <v>0.8050761421319796</v>
      </c>
      <c r="S48" s="307">
        <f t="shared" si="11"/>
        <v>10.38274111675127</v>
      </c>
      <c r="T48" s="309">
        <f t="shared" si="11"/>
        <v>-5.621319796954315</v>
      </c>
    </row>
    <row r="49" spans="1:20" s="54" customFormat="1" ht="21" customHeight="1">
      <c r="A49" s="377">
        <v>43</v>
      </c>
      <c r="B49" s="378"/>
      <c r="C49" s="53"/>
      <c r="D49" s="53">
        <v>991000</v>
      </c>
      <c r="E49" s="53">
        <v>17006</v>
      </c>
      <c r="F49" s="53">
        <v>7823</v>
      </c>
      <c r="G49" s="53">
        <v>262</v>
      </c>
      <c r="H49" s="53">
        <v>1138</v>
      </c>
      <c r="I49" s="53">
        <v>8553</v>
      </c>
      <c r="J49" s="53">
        <v>852</v>
      </c>
      <c r="K49" s="305">
        <f>E49-F49</f>
        <v>9183</v>
      </c>
      <c r="L49" s="310">
        <v>-11771</v>
      </c>
      <c r="M49" s="307">
        <v>17.3</v>
      </c>
      <c r="N49" s="307">
        <v>8</v>
      </c>
      <c r="O49" s="307">
        <f>1000*G49/E49</f>
        <v>15.406327178642831</v>
      </c>
      <c r="P49" s="307">
        <f>1000*H49/(E49+H49)</f>
        <v>62.720458553791886</v>
      </c>
      <c r="Q49" s="307">
        <v>8.7</v>
      </c>
      <c r="R49" s="308">
        <v>0.87</v>
      </c>
      <c r="S49" s="307">
        <v>9.4</v>
      </c>
      <c r="T49" s="309">
        <v>-12</v>
      </c>
    </row>
    <row r="50" spans="1:20" s="54" customFormat="1" ht="21" customHeight="1">
      <c r="A50" s="377">
        <v>44</v>
      </c>
      <c r="B50" s="378"/>
      <c r="C50" s="53"/>
      <c r="D50" s="53">
        <v>998000</v>
      </c>
      <c r="E50" s="53">
        <v>17185</v>
      </c>
      <c r="F50" s="53">
        <v>7622</v>
      </c>
      <c r="G50" s="53">
        <v>279</v>
      </c>
      <c r="H50" s="53">
        <v>1106</v>
      </c>
      <c r="I50" s="53">
        <v>9229</v>
      </c>
      <c r="J50" s="53">
        <v>883</v>
      </c>
      <c r="K50" s="305">
        <f>E50-F50</f>
        <v>9563</v>
      </c>
      <c r="L50" s="310">
        <v>-2871</v>
      </c>
      <c r="M50" s="307">
        <v>17.4</v>
      </c>
      <c r="N50" s="307">
        <v>7.7</v>
      </c>
      <c r="O50" s="307">
        <f>1000*G50/E50</f>
        <v>16.23508874018039</v>
      </c>
      <c r="P50" s="307">
        <f>1000*H50/(E50+H50)</f>
        <v>60.46689628779181</v>
      </c>
      <c r="Q50" s="307">
        <v>9.3</v>
      </c>
      <c r="R50" s="308">
        <v>0.89</v>
      </c>
      <c r="S50" s="307">
        <v>9.7</v>
      </c>
      <c r="T50" s="309">
        <f t="shared" si="11"/>
        <v>-2.876753507014028</v>
      </c>
    </row>
    <row r="51" spans="1:20" s="54" customFormat="1" ht="21" customHeight="1">
      <c r="A51" s="56"/>
      <c r="B51" s="57"/>
      <c r="C51" s="53"/>
      <c r="D51" s="53"/>
      <c r="E51" s="53"/>
      <c r="F51" s="53"/>
      <c r="G51" s="53"/>
      <c r="H51" s="53"/>
      <c r="I51" s="53"/>
      <c r="J51" s="53"/>
      <c r="K51" s="305"/>
      <c r="L51" s="310"/>
      <c r="M51" s="311"/>
      <c r="N51" s="311"/>
      <c r="O51" s="311"/>
      <c r="P51" s="311"/>
      <c r="Q51" s="311"/>
      <c r="R51" s="311"/>
      <c r="S51" s="311" t="s">
        <v>81</v>
      </c>
      <c r="T51" s="312" t="s">
        <v>81</v>
      </c>
    </row>
    <row r="52" spans="1:20" s="54" customFormat="1" ht="21" customHeight="1">
      <c r="A52" s="377">
        <v>45</v>
      </c>
      <c r="B52" s="378"/>
      <c r="C52" s="51" t="s">
        <v>170</v>
      </c>
      <c r="D52" s="53">
        <v>999535</v>
      </c>
      <c r="E52" s="53">
        <v>18125</v>
      </c>
      <c r="F52" s="53">
        <v>7776</v>
      </c>
      <c r="G52" s="53">
        <v>237</v>
      </c>
      <c r="H52" s="53">
        <v>1078</v>
      </c>
      <c r="I52" s="53">
        <v>9766</v>
      </c>
      <c r="J52" s="53">
        <v>955</v>
      </c>
      <c r="K52" s="305">
        <f>E52-F52</f>
        <v>10349</v>
      </c>
      <c r="L52" s="313">
        <v>-1550</v>
      </c>
      <c r="M52" s="307">
        <f>1000*E52/D52</f>
        <v>18.133432045901344</v>
      </c>
      <c r="N52" s="307">
        <f>1000*F52/$D52</f>
        <v>7.779617522147799</v>
      </c>
      <c r="O52" s="307">
        <f>1000*G52/E52</f>
        <v>13.075862068965517</v>
      </c>
      <c r="P52" s="307">
        <f>1000*H52/(E52+H52)</f>
        <v>56.13706191740874</v>
      </c>
      <c r="Q52" s="307">
        <v>9.7</v>
      </c>
      <c r="R52" s="308">
        <v>0.95</v>
      </c>
      <c r="S52" s="307">
        <v>10.3</v>
      </c>
      <c r="T52" s="309">
        <f>1000*L52/$D52</f>
        <v>-1.5507210853046667</v>
      </c>
    </row>
    <row r="53" spans="1:20" s="54" customFormat="1" ht="21" customHeight="1">
      <c r="A53" s="377">
        <v>46</v>
      </c>
      <c r="B53" s="378"/>
      <c r="C53" s="53"/>
      <c r="D53" s="53">
        <v>1009348</v>
      </c>
      <c r="E53" s="53">
        <v>19065</v>
      </c>
      <c r="F53" s="53">
        <v>7512</v>
      </c>
      <c r="G53" s="53">
        <v>234</v>
      </c>
      <c r="H53" s="53">
        <v>1077</v>
      </c>
      <c r="I53" s="53">
        <v>10154</v>
      </c>
      <c r="J53" s="53">
        <v>1042</v>
      </c>
      <c r="K53" s="305">
        <v>11523</v>
      </c>
      <c r="L53" s="310">
        <v>-2115</v>
      </c>
      <c r="M53" s="307">
        <v>18.8</v>
      </c>
      <c r="N53" s="307">
        <f>1000*F53/$D53</f>
        <v>7.442428181360641</v>
      </c>
      <c r="O53" s="307">
        <f>1000*G53/E53</f>
        <v>12.273800157356412</v>
      </c>
      <c r="P53" s="307">
        <f>1000*H53/(E53+H53)</f>
        <v>53.470360440869825</v>
      </c>
      <c r="Q53" s="307">
        <f aca="true" t="shared" si="12" ref="Q53:T56">1000*I53/$D53</f>
        <v>10.059959498607022</v>
      </c>
      <c r="R53" s="308">
        <f t="shared" si="12"/>
        <v>1.0323495959768088</v>
      </c>
      <c r="S53" s="307">
        <f t="shared" si="12"/>
        <v>11.416280608868298</v>
      </c>
      <c r="T53" s="309">
        <f t="shared" si="12"/>
        <v>-2.0954120878032154</v>
      </c>
    </row>
    <row r="54" spans="1:20" s="54" customFormat="1" ht="21" customHeight="1">
      <c r="A54" s="377">
        <v>47</v>
      </c>
      <c r="B54" s="378"/>
      <c r="C54" s="53"/>
      <c r="D54" s="53">
        <v>1021450</v>
      </c>
      <c r="E54" s="53">
        <v>19818</v>
      </c>
      <c r="F54" s="53">
        <v>7644</v>
      </c>
      <c r="G54" s="53">
        <v>236</v>
      </c>
      <c r="H54" s="53">
        <v>1049</v>
      </c>
      <c r="I54" s="53">
        <v>10020</v>
      </c>
      <c r="J54" s="53">
        <v>1087</v>
      </c>
      <c r="K54" s="305">
        <f>E54-F54</f>
        <v>12174</v>
      </c>
      <c r="L54" s="310">
        <v>-998</v>
      </c>
      <c r="M54" s="307">
        <v>19.3</v>
      </c>
      <c r="N54" s="307">
        <f>1000*F54/$D54</f>
        <v>7.483479367565716</v>
      </c>
      <c r="O54" s="307">
        <f>1000*G54/E54</f>
        <v>11.908366131799374</v>
      </c>
      <c r="P54" s="307">
        <f>1000*H54/(E54+H54)</f>
        <v>50.270762447884216</v>
      </c>
      <c r="Q54" s="307">
        <f t="shared" si="12"/>
        <v>9.809584414312987</v>
      </c>
      <c r="R54" s="308">
        <f t="shared" si="12"/>
        <v>1.0641734788780655</v>
      </c>
      <c r="S54" s="307">
        <f t="shared" si="12"/>
        <v>11.918351363258113</v>
      </c>
      <c r="T54" s="309">
        <f t="shared" si="12"/>
        <v>-0.9770424396690979</v>
      </c>
    </row>
    <row r="55" spans="1:20" s="54" customFormat="1" ht="21" customHeight="1">
      <c r="A55" s="377">
        <v>48</v>
      </c>
      <c r="B55" s="378"/>
      <c r="C55" s="53"/>
      <c r="D55" s="53">
        <v>1036942</v>
      </c>
      <c r="E55" s="53">
        <v>20312</v>
      </c>
      <c r="F55" s="53">
        <v>7882</v>
      </c>
      <c r="G55" s="53">
        <v>226</v>
      </c>
      <c r="H55" s="53">
        <v>981</v>
      </c>
      <c r="I55" s="53">
        <v>9743</v>
      </c>
      <c r="J55" s="53">
        <v>1030</v>
      </c>
      <c r="K55" s="305">
        <f>E55-F55</f>
        <v>12430</v>
      </c>
      <c r="L55" s="310">
        <v>1477</v>
      </c>
      <c r="M55" s="307">
        <v>19.7</v>
      </c>
      <c r="N55" s="307">
        <f>1000*F55/$D55</f>
        <v>7.601196595373705</v>
      </c>
      <c r="O55" s="307">
        <f>1000*G55/E55</f>
        <v>11.126427727451752</v>
      </c>
      <c r="P55" s="307">
        <f>1000*H55/(E55+H55)</f>
        <v>46.07147888977598</v>
      </c>
      <c r="Q55" s="307">
        <f t="shared" si="12"/>
        <v>9.395896781112155</v>
      </c>
      <c r="R55" s="308">
        <v>1</v>
      </c>
      <c r="S55" s="307">
        <f t="shared" si="12"/>
        <v>11.987169967076268</v>
      </c>
      <c r="T55" s="309">
        <f t="shared" si="12"/>
        <v>1.424380534301822</v>
      </c>
    </row>
    <row r="56" spans="1:20" s="54" customFormat="1" ht="21" customHeight="1">
      <c r="A56" s="377">
        <v>49</v>
      </c>
      <c r="B56" s="378"/>
      <c r="C56" s="53"/>
      <c r="D56" s="53">
        <v>1052801</v>
      </c>
      <c r="E56" s="53">
        <v>19723</v>
      </c>
      <c r="F56" s="53">
        <v>7857</v>
      </c>
      <c r="G56" s="53">
        <v>228</v>
      </c>
      <c r="H56" s="53">
        <v>993</v>
      </c>
      <c r="I56" s="53">
        <v>9023</v>
      </c>
      <c r="J56" s="53">
        <v>1053</v>
      </c>
      <c r="K56" s="305">
        <f>E56-F56</f>
        <v>11866</v>
      </c>
      <c r="L56" s="310">
        <v>1956</v>
      </c>
      <c r="M56" s="307">
        <v>18.9</v>
      </c>
      <c r="N56" s="307">
        <f>1000*F56/$D56</f>
        <v>7.462948838384462</v>
      </c>
      <c r="O56" s="307">
        <f>1000*G56/E56</f>
        <v>11.560107488718755</v>
      </c>
      <c r="P56" s="307">
        <f>1000*H56/(E56+H56)</f>
        <v>47.933964085730835</v>
      </c>
      <c r="Q56" s="307">
        <f t="shared" si="12"/>
        <v>8.570470582759706</v>
      </c>
      <c r="R56" s="308">
        <v>1.01</v>
      </c>
      <c r="S56" s="307">
        <f t="shared" si="12"/>
        <v>11.270885950906202</v>
      </c>
      <c r="T56" s="309">
        <f t="shared" si="12"/>
        <v>1.8579009708387435</v>
      </c>
    </row>
    <row r="57" spans="1:20" s="54" customFormat="1" ht="21" customHeight="1">
      <c r="A57" s="56"/>
      <c r="B57" s="57"/>
      <c r="C57" s="53"/>
      <c r="D57" s="53"/>
      <c r="E57" s="53"/>
      <c r="F57" s="53"/>
      <c r="G57" s="53"/>
      <c r="H57" s="53"/>
      <c r="I57" s="53"/>
      <c r="J57" s="53"/>
      <c r="K57" s="305"/>
      <c r="L57" s="310"/>
      <c r="M57" s="311"/>
      <c r="N57" s="311"/>
      <c r="O57" s="311"/>
      <c r="P57" s="311"/>
      <c r="Q57" s="311"/>
      <c r="R57" s="311"/>
      <c r="S57" s="311" t="s">
        <v>81</v>
      </c>
      <c r="T57" s="312" t="s">
        <v>81</v>
      </c>
    </row>
    <row r="58" spans="1:20" s="54" customFormat="1" ht="21" customHeight="1">
      <c r="A58" s="377">
        <v>50</v>
      </c>
      <c r="B58" s="378"/>
      <c r="C58" s="51" t="s">
        <v>170</v>
      </c>
      <c r="D58" s="53">
        <v>1066896</v>
      </c>
      <c r="E58" s="53">
        <v>18817</v>
      </c>
      <c r="F58" s="53">
        <v>7706</v>
      </c>
      <c r="G58" s="53">
        <v>186</v>
      </c>
      <c r="H58" s="53">
        <v>901</v>
      </c>
      <c r="I58" s="53">
        <v>8427</v>
      </c>
      <c r="J58" s="53">
        <v>1120</v>
      </c>
      <c r="K58" s="305">
        <f>E58-F58</f>
        <v>11111</v>
      </c>
      <c r="L58" s="310">
        <v>617</v>
      </c>
      <c r="M58" s="307">
        <f>1000*E58/D58</f>
        <v>17.63714551371455</v>
      </c>
      <c r="N58" s="307">
        <f>1000*F58/$D58</f>
        <v>7.222822093249952</v>
      </c>
      <c r="O58" s="307">
        <f>1000*G58/E58</f>
        <v>9.884678747940692</v>
      </c>
      <c r="P58" s="307">
        <f>1000*H58/(E58+H58)</f>
        <v>45.694289481691854</v>
      </c>
      <c r="Q58" s="307">
        <f>1000*I58/$D58</f>
        <v>7.8986142979259455</v>
      </c>
      <c r="R58" s="308">
        <f>1000*J58/$D58</f>
        <v>1.049774298525817</v>
      </c>
      <c r="S58" s="307">
        <f>1000*K58/$D58</f>
        <v>10.4143234204646</v>
      </c>
      <c r="T58" s="309">
        <f>1000*L58/$D58</f>
        <v>0.578313162670026</v>
      </c>
    </row>
    <row r="59" spans="1:20" s="54" customFormat="1" ht="21" customHeight="1">
      <c r="A59" s="377">
        <v>51</v>
      </c>
      <c r="B59" s="378"/>
      <c r="C59" s="53"/>
      <c r="D59" s="53">
        <v>1078685</v>
      </c>
      <c r="E59" s="53">
        <v>18062</v>
      </c>
      <c r="F59" s="53">
        <v>7539</v>
      </c>
      <c r="G59" s="53">
        <v>166</v>
      </c>
      <c r="H59" s="53">
        <v>842</v>
      </c>
      <c r="I59" s="53">
        <v>7784</v>
      </c>
      <c r="J59" s="53">
        <v>1167</v>
      </c>
      <c r="K59" s="305">
        <f>E59-F59</f>
        <v>10523</v>
      </c>
      <c r="L59" s="313">
        <v>1171</v>
      </c>
      <c r="M59" s="307">
        <v>16.8</v>
      </c>
      <c r="N59" s="307">
        <v>6.9</v>
      </c>
      <c r="O59" s="307">
        <f>1000*G59/E59</f>
        <v>9.19056582881187</v>
      </c>
      <c r="P59" s="307">
        <f>1000*H59/(E59+H59)</f>
        <v>44.54083791790097</v>
      </c>
      <c r="Q59" s="307">
        <f aca="true" t="shared" si="13" ref="Q59:T62">1000*I59/$D59</f>
        <v>7.2161937915146686</v>
      </c>
      <c r="R59" s="308">
        <f t="shared" si="13"/>
        <v>1.0818728359066827</v>
      </c>
      <c r="S59" s="307">
        <f t="shared" si="13"/>
        <v>9.755396617177396</v>
      </c>
      <c r="T59" s="309">
        <f t="shared" si="13"/>
        <v>1.0855810547101332</v>
      </c>
    </row>
    <row r="60" spans="1:20" s="54" customFormat="1" ht="21" customHeight="1">
      <c r="A60" s="377">
        <v>52</v>
      </c>
      <c r="B60" s="378"/>
      <c r="C60" s="53"/>
      <c r="D60" s="53">
        <v>1088566</v>
      </c>
      <c r="E60" s="53">
        <v>17009</v>
      </c>
      <c r="F60" s="53">
        <v>7506</v>
      </c>
      <c r="G60" s="53">
        <v>160</v>
      </c>
      <c r="H60" s="53">
        <v>901</v>
      </c>
      <c r="I60" s="53">
        <v>7335</v>
      </c>
      <c r="J60" s="53">
        <v>1163</v>
      </c>
      <c r="K60" s="305">
        <f>E60-F60</f>
        <v>9503</v>
      </c>
      <c r="L60" s="310">
        <v>-203</v>
      </c>
      <c r="M60" s="307">
        <f>1000*E60/D60</f>
        <v>15.625143537461211</v>
      </c>
      <c r="N60" s="307">
        <f>1000*F60/$D60</f>
        <v>6.895309976611432</v>
      </c>
      <c r="O60" s="307">
        <f>1000*G60/E60</f>
        <v>9.40678464342407</v>
      </c>
      <c r="P60" s="307">
        <f>1000*H60/(E60+H60)</f>
        <v>50.3070910106086</v>
      </c>
      <c r="Q60" s="307">
        <f t="shared" si="13"/>
        <v>6.738222579062731</v>
      </c>
      <c r="R60" s="308">
        <f t="shared" si="13"/>
        <v>1.0683780312815208</v>
      </c>
      <c r="S60" s="307">
        <f t="shared" si="13"/>
        <v>8.729833560849778</v>
      </c>
      <c r="T60" s="309">
        <f t="shared" si="13"/>
        <v>-0.1864838696045991</v>
      </c>
    </row>
    <row r="61" spans="1:20" s="54" customFormat="1" ht="21" customHeight="1">
      <c r="A61" s="377">
        <v>53</v>
      </c>
      <c r="B61" s="378"/>
      <c r="C61" s="53"/>
      <c r="D61" s="53">
        <v>1097284</v>
      </c>
      <c r="E61" s="53">
        <v>16462</v>
      </c>
      <c r="F61" s="53">
        <v>7466</v>
      </c>
      <c r="G61" s="53">
        <v>123</v>
      </c>
      <c r="H61" s="53">
        <v>786</v>
      </c>
      <c r="I61" s="53">
        <v>7180</v>
      </c>
      <c r="J61" s="53">
        <v>1151</v>
      </c>
      <c r="K61" s="305">
        <f>E61-F61</f>
        <v>8996</v>
      </c>
      <c r="L61" s="310">
        <v>42</v>
      </c>
      <c r="M61" s="307">
        <f>1000*E61/D61</f>
        <v>15.002497074595091</v>
      </c>
      <c r="N61" s="307">
        <f>1000*F61/$D61</f>
        <v>6.80407260107684</v>
      </c>
      <c r="O61" s="307">
        <f>1000*G61/E61</f>
        <v>7.47175312841696</v>
      </c>
      <c r="P61" s="307">
        <f>1000*H61/(E61+H61)</f>
        <v>45.570500927643785</v>
      </c>
      <c r="Q61" s="307">
        <f t="shared" si="13"/>
        <v>6.5434290484505375</v>
      </c>
      <c r="R61" s="308">
        <f t="shared" si="13"/>
        <v>1.0489535981569038</v>
      </c>
      <c r="S61" s="307">
        <f t="shared" si="13"/>
        <v>8.19842447351825</v>
      </c>
      <c r="T61" s="309">
        <f t="shared" si="13"/>
        <v>0.03827632591015635</v>
      </c>
    </row>
    <row r="62" spans="1:20" s="54" customFormat="1" ht="21" customHeight="1">
      <c r="A62" s="377">
        <v>54</v>
      </c>
      <c r="B62" s="378"/>
      <c r="C62" s="53"/>
      <c r="D62" s="53">
        <v>1107627</v>
      </c>
      <c r="E62" s="53">
        <v>15863</v>
      </c>
      <c r="F62" s="53">
        <v>7361</v>
      </c>
      <c r="G62" s="53">
        <v>137</v>
      </c>
      <c r="H62" s="53">
        <v>737</v>
      </c>
      <c r="I62" s="53">
        <v>7046</v>
      </c>
      <c r="J62" s="53">
        <v>1275</v>
      </c>
      <c r="K62" s="305">
        <f>E62-F62</f>
        <v>8502</v>
      </c>
      <c r="L62" s="310">
        <v>503</v>
      </c>
      <c r="M62" s="307">
        <f>1000*E62/D62</f>
        <v>14.321608267042967</v>
      </c>
      <c r="N62" s="307">
        <f>1000*F62/$D62</f>
        <v>6.64573904392002</v>
      </c>
      <c r="O62" s="307">
        <f>1000*G62/E62</f>
        <v>8.636449599697409</v>
      </c>
      <c r="P62" s="307">
        <f>1000*H62/(E62+H62)</f>
        <v>44.397590361445786</v>
      </c>
      <c r="Q62" s="307">
        <f t="shared" si="13"/>
        <v>6.361347276655408</v>
      </c>
      <c r="R62" s="308">
        <f t="shared" si="13"/>
        <v>1.1511095341662851</v>
      </c>
      <c r="S62" s="307">
        <f t="shared" si="13"/>
        <v>7.675869223122946</v>
      </c>
      <c r="T62" s="309">
        <f t="shared" si="13"/>
        <v>0.4541239966161894</v>
      </c>
    </row>
    <row r="63" spans="1:20" s="54" customFormat="1" ht="21" customHeight="1">
      <c r="A63" s="56"/>
      <c r="B63" s="57"/>
      <c r="C63" s="53"/>
      <c r="D63" s="53"/>
      <c r="E63" s="53"/>
      <c r="F63" s="53"/>
      <c r="G63" s="53"/>
      <c r="H63" s="53"/>
      <c r="I63" s="53"/>
      <c r="J63" s="53"/>
      <c r="K63" s="305"/>
      <c r="L63" s="310"/>
      <c r="M63" s="311"/>
      <c r="N63" s="311"/>
      <c r="O63" s="311"/>
      <c r="P63" s="311"/>
      <c r="Q63" s="311"/>
      <c r="R63" s="311"/>
      <c r="S63" s="311" t="s">
        <v>81</v>
      </c>
      <c r="T63" s="312" t="s">
        <v>81</v>
      </c>
    </row>
    <row r="64" spans="1:20" s="54" customFormat="1" ht="21" customHeight="1">
      <c r="A64" s="377">
        <v>55</v>
      </c>
      <c r="B64" s="378"/>
      <c r="C64" s="51" t="s">
        <v>170</v>
      </c>
      <c r="D64" s="53">
        <v>1116217</v>
      </c>
      <c r="E64" s="53">
        <v>15138</v>
      </c>
      <c r="F64" s="53">
        <v>7681</v>
      </c>
      <c r="G64" s="53">
        <v>125</v>
      </c>
      <c r="H64" s="53">
        <v>702</v>
      </c>
      <c r="I64" s="53">
        <v>6932</v>
      </c>
      <c r="J64" s="53">
        <v>1267</v>
      </c>
      <c r="K64" s="305">
        <f>E64-F64</f>
        <v>7457</v>
      </c>
      <c r="L64" s="310">
        <v>550</v>
      </c>
      <c r="M64" s="307">
        <f>1000*E64/D64</f>
        <v>13.561879096985622</v>
      </c>
      <c r="N64" s="307">
        <f>1000*F64/$D64</f>
        <v>6.8812784610877635</v>
      </c>
      <c r="O64" s="307">
        <f>1000*G64/E64</f>
        <v>8.257365570088519</v>
      </c>
      <c r="P64" s="307">
        <f>1000*H64/(E64+H64)</f>
        <v>44.31818181818182</v>
      </c>
      <c r="Q64" s="307">
        <f>1000*I64/$D64</f>
        <v>6.210261983109019</v>
      </c>
      <c r="R64" s="308">
        <f>1000*J64/$D64</f>
        <v>1.1350839487303992</v>
      </c>
      <c r="S64" s="307">
        <f>1000*K64/$D64</f>
        <v>6.680600635897859</v>
      </c>
      <c r="T64" s="309">
        <f>1000*L64/$D64</f>
        <v>0.4927357314930699</v>
      </c>
    </row>
    <row r="65" spans="1:20" s="54" customFormat="1" ht="21" customHeight="1">
      <c r="A65" s="377">
        <v>56</v>
      </c>
      <c r="B65" s="378"/>
      <c r="C65" s="53"/>
      <c r="D65" s="54">
        <v>1122579</v>
      </c>
      <c r="E65" s="53">
        <v>14320</v>
      </c>
      <c r="F65" s="53">
        <v>7676</v>
      </c>
      <c r="G65" s="54">
        <v>103</v>
      </c>
      <c r="H65" s="54">
        <v>696</v>
      </c>
      <c r="I65" s="54">
        <v>6974</v>
      </c>
      <c r="J65" s="54">
        <v>1318</v>
      </c>
      <c r="K65" s="305">
        <f>E65-F65</f>
        <v>6644</v>
      </c>
      <c r="L65" s="310">
        <v>-269</v>
      </c>
      <c r="M65" s="307">
        <f>1000*E65/D65</f>
        <v>12.756340533717449</v>
      </c>
      <c r="N65" s="307">
        <f>1000*F65/$D65</f>
        <v>6.837826112906085</v>
      </c>
      <c r="O65" s="307">
        <f>1000*G65/E65</f>
        <v>7.192737430167598</v>
      </c>
      <c r="P65" s="307">
        <f>1000*H65/(E65+H65)</f>
        <v>46.350559403303144</v>
      </c>
      <c r="Q65" s="307">
        <f aca="true" t="shared" si="14" ref="Q65:T68">1000*I65/$D65</f>
        <v>6.212480368864909</v>
      </c>
      <c r="R65" s="308">
        <f t="shared" si="14"/>
        <v>1.1740821804077932</v>
      </c>
      <c r="S65" s="307">
        <v>6</v>
      </c>
      <c r="T65" s="309">
        <f t="shared" si="14"/>
        <v>-0.23962678795879844</v>
      </c>
    </row>
    <row r="66" spans="1:20" s="54" customFormat="1" ht="21" customHeight="1">
      <c r="A66" s="377">
        <v>57</v>
      </c>
      <c r="B66" s="378"/>
      <c r="C66" s="53"/>
      <c r="D66" s="53">
        <v>1129065</v>
      </c>
      <c r="E66" s="53">
        <v>14418</v>
      </c>
      <c r="F66" s="53">
        <v>7224</v>
      </c>
      <c r="G66" s="53">
        <v>86</v>
      </c>
      <c r="H66" s="53">
        <v>685</v>
      </c>
      <c r="I66" s="53">
        <v>7149</v>
      </c>
      <c r="J66" s="53">
        <v>1358</v>
      </c>
      <c r="K66" s="305">
        <f>E66-F66</f>
        <v>7194</v>
      </c>
      <c r="L66" s="313">
        <v>144</v>
      </c>
      <c r="M66" s="307">
        <f>1000*E66/D66</f>
        <v>12.769858245539451</v>
      </c>
      <c r="N66" s="307">
        <f>1000*F66/$D66</f>
        <v>6.398214451780898</v>
      </c>
      <c r="O66" s="307">
        <f>1000*G66/E66</f>
        <v>5.9647662643917325</v>
      </c>
      <c r="P66" s="307">
        <f>1000*H66/(E66+H66)</f>
        <v>45.3552274382573</v>
      </c>
      <c r="Q66" s="307">
        <f t="shared" si="14"/>
        <v>6.331787806725034</v>
      </c>
      <c r="R66" s="308">
        <f t="shared" si="14"/>
        <v>1.2027651198115255</v>
      </c>
      <c r="S66" s="307">
        <f t="shared" si="14"/>
        <v>6.371643793758553</v>
      </c>
      <c r="T66" s="309">
        <f t="shared" si="14"/>
        <v>0.12753915850726044</v>
      </c>
    </row>
    <row r="67" spans="1:20" s="54" customFormat="1" ht="21" customHeight="1">
      <c r="A67" s="377">
        <v>58</v>
      </c>
      <c r="B67" s="378"/>
      <c r="C67" s="53"/>
      <c r="D67" s="53">
        <v>1134996</v>
      </c>
      <c r="E67" s="53">
        <v>14212</v>
      </c>
      <c r="F67" s="53">
        <v>7538</v>
      </c>
      <c r="G67" s="53">
        <v>82</v>
      </c>
      <c r="H67" s="53">
        <v>624</v>
      </c>
      <c r="I67" s="53">
        <v>6678</v>
      </c>
      <c r="J67" s="53">
        <v>1392</v>
      </c>
      <c r="K67" s="305">
        <f>E67-F67</f>
        <v>6674</v>
      </c>
      <c r="L67" s="310">
        <v>-1008</v>
      </c>
      <c r="M67" s="307">
        <f>1000*E67/D67</f>
        <v>12.521630032176326</v>
      </c>
      <c r="N67" s="307">
        <f>1000*F67/$D67</f>
        <v>6.641433097561578</v>
      </c>
      <c r="O67" s="307">
        <f>1000*G67/E67</f>
        <v>5.769772023641993</v>
      </c>
      <c r="P67" s="307">
        <f>1000*H67/(E67+H67)</f>
        <v>42.05985440819628</v>
      </c>
      <c r="Q67" s="307">
        <f t="shared" si="14"/>
        <v>5.883721176109872</v>
      </c>
      <c r="R67" s="308">
        <f t="shared" si="14"/>
        <v>1.2264360403032257</v>
      </c>
      <c r="S67" s="307">
        <f t="shared" si="14"/>
        <v>5.880196934614747</v>
      </c>
      <c r="T67" s="309">
        <f t="shared" si="14"/>
        <v>-0.8881088567713014</v>
      </c>
    </row>
    <row r="68" spans="1:20" s="54" customFormat="1" ht="21" customHeight="1">
      <c r="A68" s="377">
        <v>59</v>
      </c>
      <c r="B68" s="378"/>
      <c r="C68" s="53"/>
      <c r="D68" s="53">
        <v>1139583</v>
      </c>
      <c r="E68" s="53">
        <v>13965</v>
      </c>
      <c r="F68" s="53">
        <v>7597</v>
      </c>
      <c r="G68" s="53">
        <v>94</v>
      </c>
      <c r="H68" s="53">
        <v>659</v>
      </c>
      <c r="I68" s="53">
        <v>6571</v>
      </c>
      <c r="J68" s="53">
        <v>1371</v>
      </c>
      <c r="K68" s="305">
        <f>E68-F68</f>
        <v>6368</v>
      </c>
      <c r="L68" s="310">
        <v>-1673</v>
      </c>
      <c r="M68" s="307">
        <f>1000*E68/D68</f>
        <v>12.25448256072616</v>
      </c>
      <c r="N68" s="307">
        <f>1000*F68/$D68</f>
        <v>6.666473613593745</v>
      </c>
      <c r="O68" s="307">
        <f>1000*G68/E68</f>
        <v>6.731113498030791</v>
      </c>
      <c r="P68" s="307">
        <f>1000*H68/(E68+H68)</f>
        <v>45.0629102844639</v>
      </c>
      <c r="Q68" s="307">
        <f t="shared" si="14"/>
        <v>5.766144282601618</v>
      </c>
      <c r="R68" s="308">
        <f t="shared" si="14"/>
        <v>1.2030716498929872</v>
      </c>
      <c r="S68" s="307">
        <f t="shared" si="14"/>
        <v>5.588008947132416</v>
      </c>
      <c r="T68" s="309">
        <f t="shared" si="14"/>
        <v>-1.4680808681772193</v>
      </c>
    </row>
    <row r="69" spans="1:20" s="54" customFormat="1" ht="21" customHeight="1">
      <c r="A69" s="56"/>
      <c r="B69" s="57"/>
      <c r="C69" s="53"/>
      <c r="D69" s="53"/>
      <c r="E69" s="53"/>
      <c r="F69" s="53"/>
      <c r="G69" s="53"/>
      <c r="H69" s="53"/>
      <c r="I69" s="53"/>
      <c r="J69" s="53"/>
      <c r="K69" s="305"/>
      <c r="L69" s="310"/>
      <c r="M69" s="311"/>
      <c r="N69" s="311"/>
      <c r="O69" s="311"/>
      <c r="P69" s="311"/>
      <c r="Q69" s="311"/>
      <c r="R69" s="311"/>
      <c r="S69" s="311" t="s">
        <v>81</v>
      </c>
      <c r="T69" s="312" t="s">
        <v>81</v>
      </c>
    </row>
    <row r="70" spans="1:20" s="54" customFormat="1" ht="21" customHeight="1">
      <c r="A70" s="377">
        <v>60</v>
      </c>
      <c r="B70" s="378"/>
      <c r="C70" s="51" t="s">
        <v>170</v>
      </c>
      <c r="D70" s="53">
        <v>1149056</v>
      </c>
      <c r="E70" s="53">
        <v>13256</v>
      </c>
      <c r="F70" s="53">
        <v>7657</v>
      </c>
      <c r="G70" s="53">
        <v>66</v>
      </c>
      <c r="H70" s="53">
        <v>557</v>
      </c>
      <c r="I70" s="53">
        <v>6552</v>
      </c>
      <c r="J70" s="53">
        <v>1374</v>
      </c>
      <c r="K70" s="305">
        <f>E70-F70</f>
        <v>5599</v>
      </c>
      <c r="L70" s="310">
        <v>-1416</v>
      </c>
      <c r="M70" s="307">
        <f aca="true" t="shared" si="15" ref="M70:M76">1000*E70/D70</f>
        <v>11.536426423081208</v>
      </c>
      <c r="N70" s="307">
        <f>1000*F70/$D70</f>
        <v>6.663730923471093</v>
      </c>
      <c r="O70" s="307">
        <f>1000*G70/E70</f>
        <v>4.978877489438744</v>
      </c>
      <c r="P70" s="307">
        <f>1000*H70/(E70+H70)</f>
        <v>40.324332150872365</v>
      </c>
      <c r="Q70" s="307">
        <f>1000*I70/$D70</f>
        <v>5.702071961679849</v>
      </c>
      <c r="R70" s="308">
        <f>1000*J70/$D70</f>
        <v>1.1957641751141808</v>
      </c>
      <c r="S70" s="307">
        <f>1000*K70/$D70</f>
        <v>4.872695499610114</v>
      </c>
      <c r="T70" s="309">
        <f>1000*L70/$D70</f>
        <v>-1.2323159184582824</v>
      </c>
    </row>
    <row r="71" spans="1:20" s="54" customFormat="1" ht="21" customHeight="1">
      <c r="A71" s="377">
        <v>61</v>
      </c>
      <c r="B71" s="378"/>
      <c r="C71" s="53"/>
      <c r="D71" s="53">
        <v>1151593</v>
      </c>
      <c r="E71" s="53">
        <v>13031</v>
      </c>
      <c r="F71" s="53">
        <v>7712</v>
      </c>
      <c r="G71" s="53">
        <v>61</v>
      </c>
      <c r="H71" s="53">
        <v>541</v>
      </c>
      <c r="I71" s="53">
        <v>6441</v>
      </c>
      <c r="J71" s="53">
        <v>1358</v>
      </c>
      <c r="K71" s="305">
        <f>E71-F71</f>
        <v>5319</v>
      </c>
      <c r="L71" s="310">
        <v>-2320</v>
      </c>
      <c r="M71" s="307">
        <f t="shared" si="15"/>
        <v>11.315629740715687</v>
      </c>
      <c r="N71" s="307">
        <f>1000*F71/$D71</f>
        <v>6.696810418264092</v>
      </c>
      <c r="O71" s="307">
        <f aca="true" t="shared" si="16" ref="O71:O76">1000*G71/E71</f>
        <v>4.68114496201366</v>
      </c>
      <c r="P71" s="307">
        <f aca="true" t="shared" si="17" ref="P71:P76">1000*H71/(E71+H71)</f>
        <v>39.86147951665193</v>
      </c>
      <c r="Q71" s="307">
        <f aca="true" t="shared" si="18" ref="Q71:T76">1000*I71/$D71</f>
        <v>5.593121875523731</v>
      </c>
      <c r="R71" s="308">
        <f t="shared" si="18"/>
        <v>1.1792360669090556</v>
      </c>
      <c r="S71" s="307">
        <f t="shared" si="18"/>
        <v>4.618819322451595</v>
      </c>
      <c r="T71" s="309">
        <f t="shared" si="18"/>
        <v>-2.014600644498534</v>
      </c>
    </row>
    <row r="72" spans="1:20" s="54" customFormat="1" ht="21" customHeight="1">
      <c r="A72" s="377">
        <v>62</v>
      </c>
      <c r="B72" s="378"/>
      <c r="C72" s="53"/>
      <c r="D72" s="53">
        <v>1153553</v>
      </c>
      <c r="E72" s="53">
        <v>12318</v>
      </c>
      <c r="F72" s="53">
        <v>7652</v>
      </c>
      <c r="G72" s="53">
        <v>45</v>
      </c>
      <c r="H72" s="53">
        <v>604</v>
      </c>
      <c r="I72" s="53">
        <v>6117</v>
      </c>
      <c r="J72" s="53">
        <v>1361</v>
      </c>
      <c r="K72" s="305">
        <f>E72-F72</f>
        <v>4666</v>
      </c>
      <c r="L72" s="310">
        <v>-2617</v>
      </c>
      <c r="M72" s="307">
        <f t="shared" si="15"/>
        <v>10.678313003390395</v>
      </c>
      <c r="N72" s="307">
        <f>1000*F72/$D72</f>
        <v>6.6334186639018755</v>
      </c>
      <c r="O72" s="307">
        <f t="shared" si="16"/>
        <v>3.653190452995616</v>
      </c>
      <c r="P72" s="307">
        <f t="shared" si="17"/>
        <v>46.741990403962234</v>
      </c>
      <c r="Q72" s="307">
        <f t="shared" si="18"/>
        <v>5.302747251318318</v>
      </c>
      <c r="R72" s="308">
        <f t="shared" si="18"/>
        <v>1.1798330895936293</v>
      </c>
      <c r="S72" s="307">
        <f t="shared" si="18"/>
        <v>4.044894339488519</v>
      </c>
      <c r="T72" s="309">
        <v>-2.2</v>
      </c>
    </row>
    <row r="73" spans="1:20" s="54" customFormat="1" ht="21" customHeight="1">
      <c r="A73" s="377">
        <v>63</v>
      </c>
      <c r="B73" s="378"/>
      <c r="C73" s="53"/>
      <c r="D73" s="53">
        <v>1156012</v>
      </c>
      <c r="E73" s="53">
        <v>12317</v>
      </c>
      <c r="F73" s="53">
        <v>8261</v>
      </c>
      <c r="G73" s="53">
        <v>62</v>
      </c>
      <c r="H73" s="53">
        <v>461</v>
      </c>
      <c r="I73" s="53">
        <v>6092</v>
      </c>
      <c r="J73" s="53">
        <v>1285</v>
      </c>
      <c r="K73" s="305">
        <f>E73-F73</f>
        <v>4056</v>
      </c>
      <c r="L73" s="313">
        <v>-1427</v>
      </c>
      <c r="M73" s="307">
        <f t="shared" si="15"/>
        <v>10.654733687885592</v>
      </c>
      <c r="N73" s="307">
        <f>1000*F73/$D73</f>
        <v>7.146119590454078</v>
      </c>
      <c r="O73" s="307">
        <f t="shared" si="16"/>
        <v>5.033693269464967</v>
      </c>
      <c r="P73" s="307">
        <f t="shared" si="17"/>
        <v>36.077633432462044</v>
      </c>
      <c r="Q73" s="307">
        <f t="shared" si="18"/>
        <v>5.269841489534711</v>
      </c>
      <c r="R73" s="308">
        <f t="shared" si="18"/>
        <v>1.1115801566073709</v>
      </c>
      <c r="S73" s="307">
        <f t="shared" si="18"/>
        <v>3.5086140974315145</v>
      </c>
      <c r="T73" s="309">
        <v>-0.1</v>
      </c>
    </row>
    <row r="74" spans="1:20" s="54" customFormat="1" ht="21" customHeight="1">
      <c r="A74" s="377" t="s">
        <v>94</v>
      </c>
      <c r="B74" s="378"/>
      <c r="C74" s="53"/>
      <c r="D74" s="53">
        <v>1156669</v>
      </c>
      <c r="E74" s="53">
        <v>11684</v>
      </c>
      <c r="F74" s="53">
        <v>8091</v>
      </c>
      <c r="G74" s="53">
        <v>34</v>
      </c>
      <c r="H74" s="53">
        <v>456</v>
      </c>
      <c r="I74" s="53">
        <v>6035</v>
      </c>
      <c r="J74" s="53">
        <v>1275</v>
      </c>
      <c r="K74" s="305">
        <f>E74-F74</f>
        <v>3593</v>
      </c>
      <c r="L74" s="310">
        <v>-2731</v>
      </c>
      <c r="M74" s="307">
        <f t="shared" si="15"/>
        <v>10.10142054468478</v>
      </c>
      <c r="N74" s="307">
        <f>1000*F74/$D74</f>
        <v>6.995086753427299</v>
      </c>
      <c r="O74" s="307">
        <f t="shared" si="16"/>
        <v>2.909962341663814</v>
      </c>
      <c r="P74" s="307">
        <f t="shared" si="17"/>
        <v>37.56177924217463</v>
      </c>
      <c r="Q74" s="307">
        <f t="shared" si="18"/>
        <v>5.217568725365684</v>
      </c>
      <c r="R74" s="308">
        <f t="shared" si="18"/>
        <v>1.1023032518378204</v>
      </c>
      <c r="S74" s="307">
        <f t="shared" si="18"/>
        <v>3.1063337912574815</v>
      </c>
      <c r="T74" s="309">
        <v>-0.2</v>
      </c>
    </row>
    <row r="75" spans="1:20" s="54" customFormat="1" ht="21" customHeight="1">
      <c r="A75" s="56"/>
      <c r="B75" s="57"/>
      <c r="C75" s="53"/>
      <c r="D75" s="53"/>
      <c r="E75" s="53"/>
      <c r="F75" s="53"/>
      <c r="G75" s="53"/>
      <c r="H75" s="53"/>
      <c r="I75" s="53"/>
      <c r="J75" s="53"/>
      <c r="K75" s="305"/>
      <c r="L75" s="310"/>
      <c r="M75" s="307"/>
      <c r="N75" s="307"/>
      <c r="O75" s="307"/>
      <c r="P75" s="307"/>
      <c r="Q75" s="307"/>
      <c r="R75" s="308"/>
      <c r="S75" s="307" t="s">
        <v>81</v>
      </c>
      <c r="T75" s="309" t="s">
        <v>81</v>
      </c>
    </row>
    <row r="76" spans="1:20" s="234" customFormat="1" ht="21" customHeight="1">
      <c r="A76" s="380">
        <v>2</v>
      </c>
      <c r="B76" s="381"/>
      <c r="C76" s="230" t="s">
        <v>327</v>
      </c>
      <c r="D76" s="231">
        <v>1160066</v>
      </c>
      <c r="E76" s="232">
        <v>11535</v>
      </c>
      <c r="F76" s="232">
        <v>8231</v>
      </c>
      <c r="G76" s="231">
        <v>52</v>
      </c>
      <c r="H76" s="231">
        <v>507</v>
      </c>
      <c r="I76" s="231">
        <v>6052</v>
      </c>
      <c r="J76" s="231">
        <v>1208</v>
      </c>
      <c r="K76" s="231">
        <f>E76-F76</f>
        <v>3304</v>
      </c>
      <c r="L76" s="233">
        <v>-1340</v>
      </c>
      <c r="M76" s="315">
        <f t="shared" si="15"/>
        <v>9.943399772081934</v>
      </c>
      <c r="N76" s="315">
        <f>1000*F76/$D76</f>
        <v>7.095285957867914</v>
      </c>
      <c r="O76" s="315">
        <f t="shared" si="16"/>
        <v>4.508019072388383</v>
      </c>
      <c r="P76" s="315">
        <f t="shared" si="17"/>
        <v>42.10264075734928</v>
      </c>
      <c r="Q76" s="315">
        <f t="shared" si="18"/>
        <v>5.216944553154734</v>
      </c>
      <c r="R76" s="316">
        <f t="shared" si="18"/>
        <v>1.0413200628240118</v>
      </c>
      <c r="S76" s="315">
        <f t="shared" si="18"/>
        <v>2.848113814214019</v>
      </c>
      <c r="T76" s="317">
        <v>-0.1</v>
      </c>
    </row>
    <row r="77" ht="21" customHeight="1">
      <c r="A77" s="235" t="s">
        <v>326</v>
      </c>
    </row>
    <row r="78" ht="21" customHeight="1">
      <c r="A78" s="235" t="s">
        <v>325</v>
      </c>
    </row>
    <row r="79" ht="21" customHeight="1">
      <c r="A79" s="18" t="s">
        <v>91</v>
      </c>
    </row>
  </sheetData>
  <sheetProtection/>
  <mergeCells count="77">
    <mergeCell ref="S6:T6"/>
    <mergeCell ref="A76:B76"/>
    <mergeCell ref="C7:D8"/>
    <mergeCell ref="M7:M8"/>
    <mergeCell ref="A71:B71"/>
    <mergeCell ref="A72:B72"/>
    <mergeCell ref="A73:B73"/>
    <mergeCell ref="A74:B74"/>
    <mergeCell ref="A66:B66"/>
    <mergeCell ref="A67:B67"/>
    <mergeCell ref="A68:B68"/>
    <mergeCell ref="A58:B58"/>
    <mergeCell ref="A59:B59"/>
    <mergeCell ref="A60:B60"/>
    <mergeCell ref="A70:B70"/>
    <mergeCell ref="A61:B61"/>
    <mergeCell ref="A62:B62"/>
    <mergeCell ref="A64:B64"/>
    <mergeCell ref="A65:B65"/>
    <mergeCell ref="A53:B53"/>
    <mergeCell ref="A54:B54"/>
    <mergeCell ref="A55:B55"/>
    <mergeCell ref="A56:B56"/>
    <mergeCell ref="A48:B48"/>
    <mergeCell ref="A49:B49"/>
    <mergeCell ref="A50:B50"/>
    <mergeCell ref="A52:B52"/>
    <mergeCell ref="A43:B43"/>
    <mergeCell ref="A44:B44"/>
    <mergeCell ref="A46:B46"/>
    <mergeCell ref="A47:B47"/>
    <mergeCell ref="A38:B38"/>
    <mergeCell ref="A40:B40"/>
    <mergeCell ref="A41:B41"/>
    <mergeCell ref="A42:B42"/>
    <mergeCell ref="A34:B34"/>
    <mergeCell ref="A35:B35"/>
    <mergeCell ref="A36:B36"/>
    <mergeCell ref="A37:B37"/>
    <mergeCell ref="A29:B29"/>
    <mergeCell ref="A30:B30"/>
    <mergeCell ref="A31:B31"/>
    <mergeCell ref="A32:B32"/>
    <mergeCell ref="A25:B25"/>
    <mergeCell ref="A26:B26"/>
    <mergeCell ref="A27:B27"/>
    <mergeCell ref="A28:B28"/>
    <mergeCell ref="A20:B20"/>
    <mergeCell ref="A22:B22"/>
    <mergeCell ref="A23:B23"/>
    <mergeCell ref="A24:B24"/>
    <mergeCell ref="A16:B16"/>
    <mergeCell ref="A17:B17"/>
    <mergeCell ref="A18:B18"/>
    <mergeCell ref="A19:B19"/>
    <mergeCell ref="A11:B11"/>
    <mergeCell ref="A12:B12"/>
    <mergeCell ref="A13:B13"/>
    <mergeCell ref="A14:B14"/>
    <mergeCell ref="S7:S8"/>
    <mergeCell ref="N7:N8"/>
    <mergeCell ref="L7:L8"/>
    <mergeCell ref="A10:B10"/>
    <mergeCell ref="O7:O8"/>
    <mergeCell ref="P7:P8"/>
    <mergeCell ref="Q7:Q8"/>
    <mergeCell ref="R7:R8"/>
    <mergeCell ref="A3:T3"/>
    <mergeCell ref="A5:T5"/>
    <mergeCell ref="A7:B8"/>
    <mergeCell ref="E7:E8"/>
    <mergeCell ref="F7:F8"/>
    <mergeCell ref="H7:H8"/>
    <mergeCell ref="I7:I8"/>
    <mergeCell ref="J7:J8"/>
    <mergeCell ref="K7:K8"/>
    <mergeCell ref="T7:T8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199"/>
  <sheetViews>
    <sheetView zoomScale="75" zoomScaleNormal="75" zoomScalePageLayoutView="0" workbookViewId="0" topLeftCell="A49">
      <selection activeCell="A1" sqref="A1"/>
    </sheetView>
  </sheetViews>
  <sheetFormatPr defaultColWidth="10.59765625" defaultRowHeight="17.25" customHeight="1"/>
  <cols>
    <col min="1" max="1" width="2.59765625" style="174" customWidth="1"/>
    <col min="2" max="2" width="14" style="174" customWidth="1"/>
    <col min="3" max="5" width="13.5" style="174" customWidth="1"/>
    <col min="6" max="6" width="13.5" style="258" customWidth="1"/>
    <col min="7" max="19" width="13.5" style="174" customWidth="1"/>
    <col min="20" max="16384" width="10.59765625" style="174" customWidth="1"/>
  </cols>
  <sheetData>
    <row r="1" spans="1:19" s="188" customFormat="1" ht="17.25" customHeight="1">
      <c r="A1" s="4" t="s">
        <v>108</v>
      </c>
      <c r="E1" s="238"/>
      <c r="F1" s="239"/>
      <c r="S1" s="5" t="s">
        <v>109</v>
      </c>
    </row>
    <row r="2" spans="1:19" ht="17.2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1:19" ht="17.25" customHeight="1">
      <c r="A3" s="388" t="s">
        <v>328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17.25" customHeight="1" thickBot="1">
      <c r="A4" s="241"/>
      <c r="C4" s="242"/>
      <c r="D4" s="242"/>
      <c r="E4" s="242"/>
      <c r="F4" s="192"/>
      <c r="G4" s="242"/>
      <c r="H4" s="242"/>
      <c r="I4" s="242"/>
      <c r="J4" s="240"/>
      <c r="K4" s="242"/>
      <c r="L4" s="242"/>
      <c r="M4" s="242"/>
      <c r="N4" s="242"/>
      <c r="O4" s="242"/>
      <c r="P4" s="242"/>
      <c r="Q4" s="392" t="s">
        <v>92</v>
      </c>
      <c r="R4" s="392"/>
      <c r="S4" s="392"/>
    </row>
    <row r="5" spans="1:19" ht="17.25" customHeight="1">
      <c r="A5" s="394" t="s">
        <v>60</v>
      </c>
      <c r="B5" s="395"/>
      <c r="C5" s="398" t="s">
        <v>69</v>
      </c>
      <c r="D5" s="386" t="s">
        <v>100</v>
      </c>
      <c r="E5" s="400" t="s">
        <v>110</v>
      </c>
      <c r="F5" s="260" t="s">
        <v>315</v>
      </c>
      <c r="G5" s="386" t="s">
        <v>97</v>
      </c>
      <c r="H5" s="386" t="s">
        <v>98</v>
      </c>
      <c r="I5" s="386" t="s">
        <v>99</v>
      </c>
      <c r="J5" s="386" t="s">
        <v>59</v>
      </c>
      <c r="K5" s="370" t="s">
        <v>87</v>
      </c>
      <c r="L5" s="370" t="s">
        <v>88</v>
      </c>
      <c r="M5" s="370" t="s">
        <v>89</v>
      </c>
      <c r="N5" s="236" t="s">
        <v>101</v>
      </c>
      <c r="O5" s="236" t="s">
        <v>104</v>
      </c>
      <c r="P5" s="243" t="s">
        <v>105</v>
      </c>
      <c r="Q5" s="243" t="s">
        <v>106</v>
      </c>
      <c r="R5" s="368" t="s">
        <v>90</v>
      </c>
      <c r="S5" s="368" t="s">
        <v>93</v>
      </c>
    </row>
    <row r="6" spans="1:19" ht="17.25" customHeight="1">
      <c r="A6" s="396"/>
      <c r="B6" s="397"/>
      <c r="C6" s="399"/>
      <c r="D6" s="387"/>
      <c r="E6" s="401"/>
      <c r="F6" s="244" t="s">
        <v>96</v>
      </c>
      <c r="G6" s="387"/>
      <c r="H6" s="387"/>
      <c r="I6" s="387"/>
      <c r="J6" s="390"/>
      <c r="K6" s="391"/>
      <c r="L6" s="391"/>
      <c r="M6" s="391"/>
      <c r="N6" s="245" t="s">
        <v>102</v>
      </c>
      <c r="O6" s="245" t="s">
        <v>102</v>
      </c>
      <c r="P6" s="245" t="s">
        <v>103</v>
      </c>
      <c r="Q6" s="245" t="s">
        <v>103</v>
      </c>
      <c r="R6" s="389"/>
      <c r="S6" s="389"/>
    </row>
    <row r="7" spans="1:19" ht="17.25" customHeight="1">
      <c r="A7" s="246"/>
      <c r="B7" s="247"/>
      <c r="C7" s="193"/>
      <c r="D7" s="193"/>
      <c r="E7" s="193"/>
      <c r="F7" s="193"/>
      <c r="G7" s="193"/>
      <c r="H7" s="193"/>
      <c r="I7" s="193"/>
      <c r="J7" s="193"/>
      <c r="K7" s="193"/>
      <c r="L7" s="118"/>
      <c r="M7" s="118"/>
      <c r="N7" s="118"/>
      <c r="O7" s="119"/>
      <c r="P7" s="193"/>
      <c r="Q7" s="193"/>
      <c r="R7" s="193"/>
      <c r="S7" s="193"/>
    </row>
    <row r="8" spans="1:19" s="212" customFormat="1" ht="17.25" customHeight="1">
      <c r="A8" s="351" t="s">
        <v>61</v>
      </c>
      <c r="B8" s="385"/>
      <c r="C8" s="126">
        <f>SUM(C10:C17,C19,C22,C28,C38,C45,C51,C59,C65)</f>
        <v>1160066</v>
      </c>
      <c r="D8" s="126">
        <f aca="true" t="shared" si="0" ref="D8:J8">SUM(D10:D17,D19,D22,D28,D38,D45,D51,D59,D65)</f>
        <v>11535</v>
      </c>
      <c r="E8" s="126">
        <f t="shared" si="0"/>
        <v>8231</v>
      </c>
      <c r="F8" s="126">
        <f t="shared" si="0"/>
        <v>52</v>
      </c>
      <c r="G8" s="126">
        <f t="shared" si="0"/>
        <v>507</v>
      </c>
      <c r="H8" s="126">
        <f t="shared" si="0"/>
        <v>6052</v>
      </c>
      <c r="I8" s="126">
        <f t="shared" si="0"/>
        <v>1208</v>
      </c>
      <c r="J8" s="126">
        <f t="shared" si="0"/>
        <v>3304</v>
      </c>
      <c r="K8" s="126">
        <v>-1340</v>
      </c>
      <c r="L8" s="320">
        <f>1000*D8/$C8</f>
        <v>9.943399772081934</v>
      </c>
      <c r="M8" s="321">
        <f>1000*E8/$C8</f>
        <v>7.095285957867914</v>
      </c>
      <c r="N8" s="321">
        <f>1000*F8/$D8</f>
        <v>4.508019072388383</v>
      </c>
      <c r="O8" s="259">
        <f>1000*G8/(D8+G8)</f>
        <v>42.10264075734928</v>
      </c>
      <c r="P8" s="321">
        <f>1000*H8/$C8</f>
        <v>5.216944553154734</v>
      </c>
      <c r="Q8" s="270">
        <f>1000*I8/$C8</f>
        <v>1.0413200628240118</v>
      </c>
      <c r="R8" s="322">
        <f>1000*J8/$C8</f>
        <v>2.848113814214019</v>
      </c>
      <c r="S8" s="322">
        <f>100*K8/$C8</f>
        <v>-0.11551066922054434</v>
      </c>
    </row>
    <row r="9" spans="1:19" s="212" customFormat="1" ht="17.25" customHeight="1">
      <c r="A9" s="7"/>
      <c r="B9" s="6"/>
      <c r="C9" s="126"/>
      <c r="D9" s="126"/>
      <c r="E9" s="126"/>
      <c r="F9" s="126"/>
      <c r="G9" s="126"/>
      <c r="H9" s="126"/>
      <c r="I9" s="126"/>
      <c r="J9" s="303" t="s">
        <v>81</v>
      </c>
      <c r="K9" s="303"/>
      <c r="L9" s="321"/>
      <c r="M9" s="321"/>
      <c r="N9" s="321"/>
      <c r="O9" s="259"/>
      <c r="P9" s="321"/>
      <c r="Q9" s="270"/>
      <c r="R9" s="322"/>
      <c r="S9" s="322"/>
    </row>
    <row r="10" spans="1:19" s="214" customFormat="1" ht="17.25" customHeight="1">
      <c r="A10" s="351" t="s">
        <v>10</v>
      </c>
      <c r="B10" s="385"/>
      <c r="C10" s="19">
        <v>440741</v>
      </c>
      <c r="D10" s="19">
        <v>4645</v>
      </c>
      <c r="E10" s="19">
        <v>2698</v>
      </c>
      <c r="F10" s="19">
        <v>23</v>
      </c>
      <c r="G10" s="19">
        <v>221</v>
      </c>
      <c r="H10" s="19">
        <v>2600</v>
      </c>
      <c r="I10" s="19">
        <v>518</v>
      </c>
      <c r="J10" s="303">
        <f>D10-E10</f>
        <v>1947</v>
      </c>
      <c r="K10" s="19">
        <v>-561</v>
      </c>
      <c r="L10" s="320">
        <f>1000*D10/$C10</f>
        <v>10.539069430799495</v>
      </c>
      <c r="M10" s="321">
        <f>1000*E10/$C10</f>
        <v>6.121509004154367</v>
      </c>
      <c r="N10" s="321">
        <f>1000*F10/$D10</f>
        <v>4.951560818083961</v>
      </c>
      <c r="O10" s="259">
        <f>1000*G10/(D10+G10)</f>
        <v>45.41718043567612</v>
      </c>
      <c r="P10" s="321">
        <f>1000*H10/$C10</f>
        <v>5.899156193773668</v>
      </c>
      <c r="Q10" s="270">
        <f>1000*I10/$C10</f>
        <v>1.1752934262979846</v>
      </c>
      <c r="R10" s="322">
        <f>1000*J10/$C10</f>
        <v>4.417560426645127</v>
      </c>
      <c r="S10" s="322">
        <f>100*K10/$C10</f>
        <v>-0.12728563941180876</v>
      </c>
    </row>
    <row r="11" spans="1:19" s="214" customFormat="1" ht="17.25" customHeight="1">
      <c r="A11" s="351" t="s">
        <v>11</v>
      </c>
      <c r="B11" s="385"/>
      <c r="C11" s="19">
        <v>49799</v>
      </c>
      <c r="D11" s="19">
        <v>471</v>
      </c>
      <c r="E11" s="19">
        <v>400</v>
      </c>
      <c r="F11" s="19">
        <v>2</v>
      </c>
      <c r="G11" s="19">
        <v>15</v>
      </c>
      <c r="H11" s="19">
        <v>230</v>
      </c>
      <c r="I11" s="19">
        <v>45</v>
      </c>
      <c r="J11" s="303">
        <f aca="true" t="shared" si="1" ref="J11:J17">D11-E11</f>
        <v>71</v>
      </c>
      <c r="K11" s="19">
        <v>-282</v>
      </c>
      <c r="L11" s="320">
        <f aca="true" t="shared" si="2" ref="L11:L66">1000*D11/$C11</f>
        <v>9.458021245406535</v>
      </c>
      <c r="M11" s="321">
        <f aca="true" t="shared" si="3" ref="M11:M17">1000*E11/$C11</f>
        <v>8.032289805016164</v>
      </c>
      <c r="N11" s="321">
        <f>1000*F11/$D11</f>
        <v>4.246284501061571</v>
      </c>
      <c r="O11" s="259">
        <f aca="true" t="shared" si="4" ref="O11:O17">1000*G11/(D11+G11)</f>
        <v>30.864197530864196</v>
      </c>
      <c r="P11" s="321">
        <f aca="true" t="shared" si="5" ref="P11:P17">1000*H11/$C11</f>
        <v>4.618566637884295</v>
      </c>
      <c r="Q11" s="270">
        <f aca="true" t="shared" si="6" ref="Q11:Q65">1000*I11/$C11</f>
        <v>0.9036326030643186</v>
      </c>
      <c r="R11" s="322">
        <f aca="true" t="shared" si="7" ref="R11:R17">1000*J11/$C11</f>
        <v>1.4257314403903694</v>
      </c>
      <c r="S11" s="322">
        <f aca="true" t="shared" si="8" ref="S11:S17">100*K11/$C11</f>
        <v>-0.5662764312536396</v>
      </c>
    </row>
    <row r="12" spans="1:19" s="214" customFormat="1" ht="17.25" customHeight="1">
      <c r="A12" s="351" t="s">
        <v>12</v>
      </c>
      <c r="B12" s="385"/>
      <c r="C12" s="19">
        <v>105643</v>
      </c>
      <c r="D12" s="19">
        <v>1156</v>
      </c>
      <c r="E12" s="19">
        <v>730</v>
      </c>
      <c r="F12" s="19">
        <v>8</v>
      </c>
      <c r="G12" s="19">
        <v>48</v>
      </c>
      <c r="H12" s="19">
        <v>585</v>
      </c>
      <c r="I12" s="19">
        <v>115</v>
      </c>
      <c r="J12" s="303">
        <f t="shared" si="1"/>
        <v>426</v>
      </c>
      <c r="K12" s="19">
        <v>-158</v>
      </c>
      <c r="L12" s="320">
        <f t="shared" si="2"/>
        <v>10.942513938453091</v>
      </c>
      <c r="M12" s="321">
        <f t="shared" si="3"/>
        <v>6.910065030338025</v>
      </c>
      <c r="N12" s="321">
        <f>1000*F12/$D12</f>
        <v>6.920415224913495</v>
      </c>
      <c r="O12" s="259">
        <f t="shared" si="4"/>
        <v>39.8671096345515</v>
      </c>
      <c r="P12" s="321">
        <f t="shared" si="5"/>
        <v>5.5375178667777325</v>
      </c>
      <c r="Q12" s="270">
        <f t="shared" si="6"/>
        <v>1.088571888340922</v>
      </c>
      <c r="R12" s="322">
        <f t="shared" si="7"/>
        <v>4.032448908115067</v>
      </c>
      <c r="S12" s="322">
        <f t="shared" si="8"/>
        <v>-0.14956031161553535</v>
      </c>
    </row>
    <row r="13" spans="1:19" s="214" customFormat="1" ht="17.25" customHeight="1">
      <c r="A13" s="351" t="s">
        <v>13</v>
      </c>
      <c r="B13" s="385"/>
      <c r="C13" s="19">
        <v>30106</v>
      </c>
      <c r="D13" s="19">
        <v>269</v>
      </c>
      <c r="E13" s="19">
        <v>286</v>
      </c>
      <c r="F13" s="19" t="s">
        <v>344</v>
      </c>
      <c r="G13" s="19">
        <v>6</v>
      </c>
      <c r="H13" s="19">
        <v>120</v>
      </c>
      <c r="I13" s="19">
        <v>31</v>
      </c>
      <c r="J13" s="303">
        <f t="shared" si="1"/>
        <v>-17</v>
      </c>
      <c r="K13" s="19">
        <v>-324</v>
      </c>
      <c r="L13" s="320">
        <f t="shared" si="2"/>
        <v>8.93509599415399</v>
      </c>
      <c r="M13" s="321">
        <f t="shared" si="3"/>
        <v>9.499767488208331</v>
      </c>
      <c r="N13" s="321" t="s">
        <v>344</v>
      </c>
      <c r="O13" s="259">
        <f t="shared" si="4"/>
        <v>21.818181818181817</v>
      </c>
      <c r="P13" s="321">
        <f t="shared" si="5"/>
        <v>3.98591642861888</v>
      </c>
      <c r="Q13" s="270">
        <f t="shared" si="6"/>
        <v>1.0296950773932108</v>
      </c>
      <c r="R13" s="322">
        <f t="shared" si="7"/>
        <v>-0.5646714940543414</v>
      </c>
      <c r="S13" s="322">
        <f t="shared" si="8"/>
        <v>-1.0761974357270976</v>
      </c>
    </row>
    <row r="14" spans="1:19" s="214" customFormat="1" ht="17.25" customHeight="1">
      <c r="A14" s="351" t="s">
        <v>14</v>
      </c>
      <c r="B14" s="385"/>
      <c r="C14" s="19">
        <v>23461</v>
      </c>
      <c r="D14" s="19">
        <v>162</v>
      </c>
      <c r="E14" s="19">
        <v>268</v>
      </c>
      <c r="F14" s="19">
        <v>1</v>
      </c>
      <c r="G14" s="19">
        <v>6</v>
      </c>
      <c r="H14" s="19">
        <v>100</v>
      </c>
      <c r="I14" s="19">
        <v>11</v>
      </c>
      <c r="J14" s="303">
        <f t="shared" si="1"/>
        <v>-106</v>
      </c>
      <c r="K14" s="19">
        <v>-329</v>
      </c>
      <c r="L14" s="320">
        <f t="shared" si="2"/>
        <v>6.905076509952687</v>
      </c>
      <c r="M14" s="321">
        <f t="shared" si="3"/>
        <v>11.423212991773582</v>
      </c>
      <c r="N14" s="321">
        <f>1000*F14/$D14</f>
        <v>6.172839506172839</v>
      </c>
      <c r="O14" s="259">
        <f t="shared" si="4"/>
        <v>35.714285714285715</v>
      </c>
      <c r="P14" s="321">
        <f t="shared" si="5"/>
        <v>4.262392907378202</v>
      </c>
      <c r="Q14" s="270">
        <f t="shared" si="6"/>
        <v>0.4688632198116022</v>
      </c>
      <c r="R14" s="322">
        <f t="shared" si="7"/>
        <v>-4.5181364818208944</v>
      </c>
      <c r="S14" s="322">
        <f t="shared" si="8"/>
        <v>-1.4023272665274285</v>
      </c>
    </row>
    <row r="15" spans="1:19" s="214" customFormat="1" ht="17.25" customHeight="1">
      <c r="A15" s="351" t="s">
        <v>15</v>
      </c>
      <c r="B15" s="385"/>
      <c r="C15" s="19">
        <v>68707</v>
      </c>
      <c r="D15" s="19">
        <v>631</v>
      </c>
      <c r="E15" s="19">
        <v>507</v>
      </c>
      <c r="F15" s="19">
        <v>2</v>
      </c>
      <c r="G15" s="19">
        <v>46</v>
      </c>
      <c r="H15" s="19">
        <v>350</v>
      </c>
      <c r="I15" s="19">
        <v>101</v>
      </c>
      <c r="J15" s="303">
        <f t="shared" si="1"/>
        <v>124</v>
      </c>
      <c r="K15" s="19">
        <v>-196</v>
      </c>
      <c r="L15" s="320">
        <f t="shared" si="2"/>
        <v>9.183925946410119</v>
      </c>
      <c r="M15" s="321">
        <f t="shared" si="3"/>
        <v>7.379160784199572</v>
      </c>
      <c r="N15" s="321">
        <f>1000*F15/$D15</f>
        <v>3.1695721077654517</v>
      </c>
      <c r="O15" s="259">
        <f t="shared" si="4"/>
        <v>67.94682422451994</v>
      </c>
      <c r="P15" s="321">
        <f t="shared" si="5"/>
        <v>5.094095215916864</v>
      </c>
      <c r="Q15" s="270">
        <f t="shared" si="6"/>
        <v>1.4700103337360095</v>
      </c>
      <c r="R15" s="322">
        <f t="shared" si="7"/>
        <v>1.8047651622105463</v>
      </c>
      <c r="S15" s="322">
        <f t="shared" si="8"/>
        <v>-0.2852693320913444</v>
      </c>
    </row>
    <row r="16" spans="1:19" s="214" customFormat="1" ht="17.25" customHeight="1">
      <c r="A16" s="351" t="s">
        <v>16</v>
      </c>
      <c r="B16" s="385"/>
      <c r="C16" s="19">
        <v>27478</v>
      </c>
      <c r="D16" s="19">
        <v>221</v>
      </c>
      <c r="E16" s="19">
        <v>260</v>
      </c>
      <c r="F16" s="19" t="s">
        <v>344</v>
      </c>
      <c r="G16" s="19">
        <v>9</v>
      </c>
      <c r="H16" s="19">
        <v>118</v>
      </c>
      <c r="I16" s="19">
        <v>15</v>
      </c>
      <c r="J16" s="303">
        <f t="shared" si="1"/>
        <v>-39</v>
      </c>
      <c r="K16" s="19">
        <v>-204</v>
      </c>
      <c r="L16" s="320">
        <f t="shared" si="2"/>
        <v>8.042797874663368</v>
      </c>
      <c r="M16" s="321">
        <f t="shared" si="3"/>
        <v>9.462115146662784</v>
      </c>
      <c r="N16" s="321" t="s">
        <v>344</v>
      </c>
      <c r="O16" s="259">
        <f t="shared" si="4"/>
        <v>39.130434782608695</v>
      </c>
      <c r="P16" s="321">
        <f t="shared" si="5"/>
        <v>4.294344566562341</v>
      </c>
      <c r="Q16" s="270">
        <f t="shared" si="6"/>
        <v>0.5458912584613145</v>
      </c>
      <c r="R16" s="322">
        <f t="shared" si="7"/>
        <v>-1.4193172719994178</v>
      </c>
      <c r="S16" s="322">
        <f t="shared" si="8"/>
        <v>-0.7424121115073877</v>
      </c>
    </row>
    <row r="17" spans="1:19" s="214" customFormat="1" ht="17.25" customHeight="1">
      <c r="A17" s="351" t="s">
        <v>17</v>
      </c>
      <c r="B17" s="385"/>
      <c r="C17" s="19">
        <v>57984</v>
      </c>
      <c r="D17" s="19">
        <v>615</v>
      </c>
      <c r="E17" s="19">
        <v>314</v>
      </c>
      <c r="F17" s="19">
        <v>3</v>
      </c>
      <c r="G17" s="19">
        <v>13</v>
      </c>
      <c r="H17" s="19">
        <v>280</v>
      </c>
      <c r="I17" s="19">
        <v>64</v>
      </c>
      <c r="J17" s="303">
        <f t="shared" si="1"/>
        <v>301</v>
      </c>
      <c r="K17" s="19">
        <v>1227</v>
      </c>
      <c r="L17" s="320">
        <f t="shared" si="2"/>
        <v>10.606374172185431</v>
      </c>
      <c r="M17" s="321">
        <f t="shared" si="3"/>
        <v>5.415286975717439</v>
      </c>
      <c r="N17" s="321">
        <f>1000*F17/$D17</f>
        <v>4.878048780487805</v>
      </c>
      <c r="O17" s="259">
        <f t="shared" si="4"/>
        <v>20.70063694267516</v>
      </c>
      <c r="P17" s="321">
        <f t="shared" si="5"/>
        <v>4.828918322295806</v>
      </c>
      <c r="Q17" s="270">
        <f t="shared" si="6"/>
        <v>1.1037527593818985</v>
      </c>
      <c r="R17" s="322">
        <f t="shared" si="7"/>
        <v>5.191087196467991</v>
      </c>
      <c r="S17" s="322">
        <f t="shared" si="8"/>
        <v>2.1161009933774833</v>
      </c>
    </row>
    <row r="18" spans="1:19" ht="17.25" customHeight="1">
      <c r="A18" s="246"/>
      <c r="B18" s="247"/>
      <c r="C18" s="126"/>
      <c r="D18" s="126"/>
      <c r="E18" s="126"/>
      <c r="F18" s="126"/>
      <c r="G18" s="126"/>
      <c r="H18" s="126"/>
      <c r="I18" s="126"/>
      <c r="J18" s="303" t="s">
        <v>81</v>
      </c>
      <c r="K18" s="303"/>
      <c r="L18" s="321"/>
      <c r="M18" s="303" t="s">
        <v>81</v>
      </c>
      <c r="N18" s="321"/>
      <c r="O18" s="259" t="s">
        <v>81</v>
      </c>
      <c r="P18" s="303" t="s">
        <v>81</v>
      </c>
      <c r="Q18" s="270"/>
      <c r="R18" s="322"/>
      <c r="S18" s="322"/>
    </row>
    <row r="19" spans="1:19" s="212" customFormat="1" ht="17.25" customHeight="1">
      <c r="A19" s="351" t="s">
        <v>18</v>
      </c>
      <c r="B19" s="385"/>
      <c r="C19" s="126">
        <f>SUM(C20)</f>
        <v>11426</v>
      </c>
      <c r="D19" s="126">
        <f aca="true" t="shared" si="9" ref="D19:K19">SUM(D20)</f>
        <v>96</v>
      </c>
      <c r="E19" s="126">
        <f t="shared" si="9"/>
        <v>90</v>
      </c>
      <c r="F19" s="126">
        <f t="shared" si="9"/>
        <v>0</v>
      </c>
      <c r="G19" s="126">
        <f t="shared" si="9"/>
        <v>4</v>
      </c>
      <c r="H19" s="126">
        <f t="shared" si="9"/>
        <v>49</v>
      </c>
      <c r="I19" s="126">
        <f t="shared" si="9"/>
        <v>8</v>
      </c>
      <c r="J19" s="126">
        <f t="shared" si="9"/>
        <v>6</v>
      </c>
      <c r="K19" s="126">
        <f t="shared" si="9"/>
        <v>-36</v>
      </c>
      <c r="L19" s="320">
        <f t="shared" si="2"/>
        <v>8.401890425345703</v>
      </c>
      <c r="M19" s="321">
        <f>1000*E19/$C19</f>
        <v>7.876772273761596</v>
      </c>
      <c r="N19" s="321" t="s">
        <v>344</v>
      </c>
      <c r="O19" s="259">
        <f>1000*G19/(D19+G19)</f>
        <v>40</v>
      </c>
      <c r="P19" s="321">
        <f>1000*H19/$C19</f>
        <v>4.2884649046035355</v>
      </c>
      <c r="Q19" s="270">
        <f t="shared" si="6"/>
        <v>0.7001575354454752</v>
      </c>
      <c r="R19" s="322">
        <f>1000*J19/$C19</f>
        <v>0.5251181515841065</v>
      </c>
      <c r="S19" s="322">
        <f>100*K19/$C19</f>
        <v>-0.31507089095046387</v>
      </c>
    </row>
    <row r="20" spans="1:19" ht="17.25" customHeight="1">
      <c r="A20" s="246"/>
      <c r="B20" s="200" t="s">
        <v>19</v>
      </c>
      <c r="C20" s="249">
        <v>11426</v>
      </c>
      <c r="D20" s="249">
        <v>96</v>
      </c>
      <c r="E20" s="249">
        <v>90</v>
      </c>
      <c r="F20" s="249" t="s">
        <v>107</v>
      </c>
      <c r="G20" s="249">
        <v>4</v>
      </c>
      <c r="H20" s="249">
        <v>49</v>
      </c>
      <c r="I20" s="249">
        <v>8</v>
      </c>
      <c r="J20" s="196">
        <f>D20-E20</f>
        <v>6</v>
      </c>
      <c r="K20" s="249">
        <v>-36</v>
      </c>
      <c r="L20" s="318">
        <f t="shared" si="2"/>
        <v>8.401890425345703</v>
      </c>
      <c r="M20" s="250">
        <f>1000*E20/$C20</f>
        <v>7.876772273761596</v>
      </c>
      <c r="N20" s="250" t="s">
        <v>210</v>
      </c>
      <c r="O20" s="248">
        <f>1000*G20/(D20+G20)</f>
        <v>40</v>
      </c>
      <c r="P20" s="250">
        <f>1000*H20/$C20</f>
        <v>4.2884649046035355</v>
      </c>
      <c r="Q20" s="251">
        <f t="shared" si="6"/>
        <v>0.7001575354454752</v>
      </c>
      <c r="R20" s="319">
        <f>1000*J20/$C20</f>
        <v>0.5251181515841065</v>
      </c>
      <c r="S20" s="319">
        <f>100*K20/$C20</f>
        <v>-0.31507089095046387</v>
      </c>
    </row>
    <row r="21" spans="1:19" ht="17.25" customHeight="1">
      <c r="A21" s="246"/>
      <c r="B21" s="200"/>
      <c r="C21" s="193"/>
      <c r="D21" s="193"/>
      <c r="E21" s="193"/>
      <c r="F21" s="193"/>
      <c r="G21" s="193"/>
      <c r="H21" s="193"/>
      <c r="I21" s="193"/>
      <c r="J21" s="196" t="s">
        <v>81</v>
      </c>
      <c r="K21" s="196"/>
      <c r="L21" s="250"/>
      <c r="M21" s="250"/>
      <c r="N21" s="250"/>
      <c r="O21" s="248" t="s">
        <v>81</v>
      </c>
      <c r="P21" s="250"/>
      <c r="Q21" s="251"/>
      <c r="R21" s="319"/>
      <c r="S21" s="319"/>
    </row>
    <row r="22" spans="1:19" s="212" customFormat="1" ht="17.25" customHeight="1">
      <c r="A22" s="351" t="s">
        <v>20</v>
      </c>
      <c r="B22" s="385"/>
      <c r="C22" s="126">
        <f>SUM(C23:C26)</f>
        <v>44306</v>
      </c>
      <c r="D22" s="126">
        <f aca="true" t="shared" si="10" ref="D22:K22">SUM(D23:D26)</f>
        <v>436</v>
      </c>
      <c r="E22" s="126">
        <f t="shared" si="10"/>
        <v>291</v>
      </c>
      <c r="F22" s="126">
        <f t="shared" si="10"/>
        <v>3</v>
      </c>
      <c r="G22" s="126">
        <f t="shared" si="10"/>
        <v>19</v>
      </c>
      <c r="H22" s="126">
        <f t="shared" si="10"/>
        <v>202</v>
      </c>
      <c r="I22" s="126">
        <f t="shared" si="10"/>
        <v>44</v>
      </c>
      <c r="J22" s="126">
        <f t="shared" si="10"/>
        <v>145</v>
      </c>
      <c r="K22" s="126">
        <f t="shared" si="10"/>
        <v>-11</v>
      </c>
      <c r="L22" s="320">
        <f t="shared" si="2"/>
        <v>9.840653636076379</v>
      </c>
      <c r="M22" s="321">
        <f>1000*E22/$C22</f>
        <v>6.567959192885839</v>
      </c>
      <c r="N22" s="321">
        <f>1000*F22/$D22</f>
        <v>6.8807339449541285</v>
      </c>
      <c r="O22" s="259">
        <f>1000*G22/(D22+G22)</f>
        <v>41.75824175824176</v>
      </c>
      <c r="P22" s="321">
        <f>1000*H22/$C22</f>
        <v>4.559201913961991</v>
      </c>
      <c r="Q22" s="270">
        <f t="shared" si="6"/>
        <v>0.9930934862095427</v>
      </c>
      <c r="R22" s="322">
        <f>1000*J22/$C22</f>
        <v>3.2726944431905385</v>
      </c>
      <c r="S22" s="322">
        <f>100*K22/$C22</f>
        <v>-0.024827337155238566</v>
      </c>
    </row>
    <row r="23" spans="1:19" ht="17.25" customHeight="1">
      <c r="A23" s="246"/>
      <c r="B23" s="200" t="s">
        <v>21</v>
      </c>
      <c r="C23" s="249">
        <v>14171</v>
      </c>
      <c r="D23" s="249">
        <v>133</v>
      </c>
      <c r="E23" s="249">
        <v>91</v>
      </c>
      <c r="F23" s="249">
        <v>1</v>
      </c>
      <c r="G23" s="249">
        <v>6</v>
      </c>
      <c r="H23" s="249">
        <v>61</v>
      </c>
      <c r="I23" s="249">
        <v>22</v>
      </c>
      <c r="J23" s="196">
        <f>D23-E23</f>
        <v>42</v>
      </c>
      <c r="K23" s="249">
        <v>-84</v>
      </c>
      <c r="L23" s="318">
        <f t="shared" si="2"/>
        <v>9.385364476748288</v>
      </c>
      <c r="M23" s="250">
        <f>1000*E23/$C23</f>
        <v>6.421565168301461</v>
      </c>
      <c r="N23" s="250">
        <f>1000*F23/$D23</f>
        <v>7.518796992481203</v>
      </c>
      <c r="O23" s="248">
        <f>1000*G23/(D23+G23)</f>
        <v>43.16546762589928</v>
      </c>
      <c r="P23" s="250">
        <f>1000*H23/$C23</f>
        <v>4.304565662268012</v>
      </c>
      <c r="Q23" s="251">
        <f t="shared" si="6"/>
        <v>1.552466304424529</v>
      </c>
      <c r="R23" s="319">
        <f>1000*J23/$C23</f>
        <v>2.963799308446828</v>
      </c>
      <c r="S23" s="319">
        <f>100*K23/$C23</f>
        <v>-0.5927598616893656</v>
      </c>
    </row>
    <row r="24" spans="1:19" ht="17.25" customHeight="1">
      <c r="A24" s="246"/>
      <c r="B24" s="200" t="s">
        <v>22</v>
      </c>
      <c r="C24" s="249">
        <v>14124</v>
      </c>
      <c r="D24" s="249">
        <v>144</v>
      </c>
      <c r="E24" s="249">
        <v>85</v>
      </c>
      <c r="F24" s="249">
        <v>1</v>
      </c>
      <c r="G24" s="249">
        <v>4</v>
      </c>
      <c r="H24" s="249">
        <v>61</v>
      </c>
      <c r="I24" s="249">
        <v>13</v>
      </c>
      <c r="J24" s="196">
        <f>D24-E24</f>
        <v>59</v>
      </c>
      <c r="K24" s="249">
        <v>75</v>
      </c>
      <c r="L24" s="318">
        <f t="shared" si="2"/>
        <v>10.195412064570943</v>
      </c>
      <c r="M24" s="250">
        <f>1000*E24/$C24</f>
        <v>6.018125177003681</v>
      </c>
      <c r="N24" s="250">
        <f>1000*F24/$D24</f>
        <v>6.944444444444445</v>
      </c>
      <c r="O24" s="248">
        <f>1000*G24/(D24+G24)</f>
        <v>27.027027027027028</v>
      </c>
      <c r="P24" s="250">
        <f>1000*H24/$C24</f>
        <v>4.318889832908525</v>
      </c>
      <c r="Q24" s="251">
        <f t="shared" si="6"/>
        <v>0.9204191447182102</v>
      </c>
      <c r="R24" s="319">
        <f>1000*J24/$C24</f>
        <v>4.177286887567261</v>
      </c>
      <c r="S24" s="319">
        <f>100*K24/$C24</f>
        <v>0.5310110450297366</v>
      </c>
    </row>
    <row r="25" spans="1:19" ht="17.25" customHeight="1">
      <c r="A25" s="246"/>
      <c r="B25" s="200" t="s">
        <v>23</v>
      </c>
      <c r="C25" s="249">
        <v>11457</v>
      </c>
      <c r="D25" s="249">
        <v>104</v>
      </c>
      <c r="E25" s="249">
        <v>73</v>
      </c>
      <c r="F25" s="249">
        <v>1</v>
      </c>
      <c r="G25" s="249">
        <v>5</v>
      </c>
      <c r="H25" s="249">
        <v>54</v>
      </c>
      <c r="I25" s="249">
        <v>4</v>
      </c>
      <c r="J25" s="196">
        <f>D25-E25</f>
        <v>31</v>
      </c>
      <c r="K25" s="249">
        <v>3</v>
      </c>
      <c r="L25" s="318">
        <f t="shared" si="2"/>
        <v>9.077419917954089</v>
      </c>
      <c r="M25" s="250">
        <f>1000*E25/$C25</f>
        <v>6.3716505193331585</v>
      </c>
      <c r="N25" s="250">
        <f>1000*F25/$D25</f>
        <v>9.615384615384615</v>
      </c>
      <c r="O25" s="248">
        <f>1000*G25/(D25+G25)</f>
        <v>45.87155963302752</v>
      </c>
      <c r="P25" s="250">
        <f>1000*H25/$C25</f>
        <v>4.713275726630008</v>
      </c>
      <c r="Q25" s="251">
        <f t="shared" si="6"/>
        <v>0.3491315353059265</v>
      </c>
      <c r="R25" s="319">
        <f>1000*J25/$C25</f>
        <v>2.7057693986209306</v>
      </c>
      <c r="S25" s="319">
        <f>100*K25/$C25</f>
        <v>0.026184865147944488</v>
      </c>
    </row>
    <row r="26" spans="1:19" ht="17.25" customHeight="1">
      <c r="A26" s="246"/>
      <c r="B26" s="200" t="s">
        <v>24</v>
      </c>
      <c r="C26" s="249">
        <v>4554</v>
      </c>
      <c r="D26" s="249">
        <v>55</v>
      </c>
      <c r="E26" s="249">
        <v>42</v>
      </c>
      <c r="F26" s="249" t="s">
        <v>210</v>
      </c>
      <c r="G26" s="249">
        <v>4</v>
      </c>
      <c r="H26" s="249">
        <v>26</v>
      </c>
      <c r="I26" s="249">
        <v>5</v>
      </c>
      <c r="J26" s="196">
        <f>D26-E26</f>
        <v>13</v>
      </c>
      <c r="K26" s="249">
        <v>-5</v>
      </c>
      <c r="L26" s="318">
        <f t="shared" si="2"/>
        <v>12.077294685990339</v>
      </c>
      <c r="M26" s="250">
        <f>1000*E26/$C26</f>
        <v>9.22266139657444</v>
      </c>
      <c r="N26" s="250" t="s">
        <v>210</v>
      </c>
      <c r="O26" s="248">
        <f>1000*G26/(D26+G26)</f>
        <v>67.79661016949153</v>
      </c>
      <c r="P26" s="250">
        <f>1000*H26/$C26</f>
        <v>5.709266578831796</v>
      </c>
      <c r="Q26" s="251">
        <f t="shared" si="6"/>
        <v>1.0979358805445762</v>
      </c>
      <c r="R26" s="319">
        <f>1000*J26/$C26</f>
        <v>2.854633289415898</v>
      </c>
      <c r="S26" s="319">
        <f>100*K26/$C26</f>
        <v>-0.10979358805445762</v>
      </c>
    </row>
    <row r="27" spans="1:19" ht="17.25" customHeight="1">
      <c r="A27" s="246"/>
      <c r="B27" s="200"/>
      <c r="C27" s="193"/>
      <c r="D27" s="193"/>
      <c r="E27" s="193"/>
      <c r="F27" s="193"/>
      <c r="G27" s="193"/>
      <c r="H27" s="193"/>
      <c r="I27" s="193"/>
      <c r="J27" s="196" t="s">
        <v>81</v>
      </c>
      <c r="K27" s="196"/>
      <c r="L27" s="250"/>
      <c r="M27" s="250"/>
      <c r="N27" s="250"/>
      <c r="O27" s="248"/>
      <c r="P27" s="250"/>
      <c r="Q27" s="251"/>
      <c r="R27" s="319"/>
      <c r="S27" s="319"/>
    </row>
    <row r="28" spans="1:19" s="212" customFormat="1" ht="17.25" customHeight="1">
      <c r="A28" s="351" t="s">
        <v>25</v>
      </c>
      <c r="B28" s="385"/>
      <c r="C28" s="126">
        <f>SUM(C29:C36)</f>
        <v>79837</v>
      </c>
      <c r="D28" s="126">
        <f aca="true" t="shared" si="11" ref="D28:K28">SUM(D29:D36)</f>
        <v>900</v>
      </c>
      <c r="E28" s="126">
        <f t="shared" si="11"/>
        <v>396</v>
      </c>
      <c r="F28" s="126">
        <f t="shared" si="11"/>
        <v>4</v>
      </c>
      <c r="G28" s="126">
        <f t="shared" si="11"/>
        <v>46</v>
      </c>
      <c r="H28" s="126">
        <f t="shared" si="11"/>
        <v>435</v>
      </c>
      <c r="I28" s="126">
        <f t="shared" si="11"/>
        <v>95</v>
      </c>
      <c r="J28" s="126">
        <f t="shared" si="11"/>
        <v>504</v>
      </c>
      <c r="K28" s="126">
        <f t="shared" si="11"/>
        <v>-137</v>
      </c>
      <c r="L28" s="320">
        <f t="shared" si="2"/>
        <v>11.272968673672608</v>
      </c>
      <c r="M28" s="321">
        <f>1000*E28/$C28</f>
        <v>4.960106216415947</v>
      </c>
      <c r="N28" s="321">
        <f>1000*F28/$D28</f>
        <v>4.444444444444445</v>
      </c>
      <c r="O28" s="259">
        <f>1000*G28/(D28+G28)</f>
        <v>48.625792811839325</v>
      </c>
      <c r="P28" s="321">
        <f>1000*H28/$C28</f>
        <v>5.448601525608427</v>
      </c>
      <c r="Q28" s="270">
        <f t="shared" si="6"/>
        <v>1.1899244711098864</v>
      </c>
      <c r="R28" s="322">
        <f aca="true" t="shared" si="12" ref="R28:R36">1000*J28/$C28</f>
        <v>6.31286245725666</v>
      </c>
      <c r="S28" s="322">
        <f>100*K28/$C28</f>
        <v>-0.17159963425479413</v>
      </c>
    </row>
    <row r="29" spans="1:19" ht="17.25" customHeight="1">
      <c r="A29" s="246"/>
      <c r="B29" s="200" t="s">
        <v>26</v>
      </c>
      <c r="C29" s="249">
        <v>11995</v>
      </c>
      <c r="D29" s="249">
        <v>90</v>
      </c>
      <c r="E29" s="249">
        <v>86</v>
      </c>
      <c r="F29" s="249" t="s">
        <v>210</v>
      </c>
      <c r="G29" s="249">
        <v>2</v>
      </c>
      <c r="H29" s="249">
        <v>47</v>
      </c>
      <c r="I29" s="249">
        <v>11</v>
      </c>
      <c r="J29" s="196">
        <f aca="true" t="shared" si="13" ref="J29:J36">D29-E29</f>
        <v>4</v>
      </c>
      <c r="K29" s="249">
        <v>-70</v>
      </c>
      <c r="L29" s="318">
        <f t="shared" si="2"/>
        <v>7.503126302626094</v>
      </c>
      <c r="M29" s="250">
        <f aca="true" t="shared" si="14" ref="M29:M36">1000*E29/$C29</f>
        <v>7.169654022509379</v>
      </c>
      <c r="N29" s="250" t="s">
        <v>210</v>
      </c>
      <c r="O29" s="248">
        <f>1000*G29/(D29+G29)</f>
        <v>21.73913043478261</v>
      </c>
      <c r="P29" s="250">
        <f aca="true" t="shared" si="15" ref="P29:P36">1000*H29/$C29</f>
        <v>3.9182992913714045</v>
      </c>
      <c r="Q29" s="251">
        <f t="shared" si="6"/>
        <v>0.9170487703209671</v>
      </c>
      <c r="R29" s="319">
        <f t="shared" si="12"/>
        <v>0.3334722801167153</v>
      </c>
      <c r="S29" s="319">
        <f>100*K29/$C29</f>
        <v>-0.5835764902042517</v>
      </c>
    </row>
    <row r="30" spans="1:19" ht="17.25" customHeight="1">
      <c r="A30" s="246"/>
      <c r="B30" s="200" t="s">
        <v>27</v>
      </c>
      <c r="C30" s="249">
        <v>20148</v>
      </c>
      <c r="D30" s="249">
        <v>177</v>
      </c>
      <c r="E30" s="249">
        <v>92</v>
      </c>
      <c r="F30" s="249" t="s">
        <v>210</v>
      </c>
      <c r="G30" s="249">
        <v>11</v>
      </c>
      <c r="H30" s="249">
        <v>87</v>
      </c>
      <c r="I30" s="249">
        <v>29</v>
      </c>
      <c r="J30" s="196">
        <f t="shared" si="13"/>
        <v>85</v>
      </c>
      <c r="K30" s="249">
        <v>39</v>
      </c>
      <c r="L30" s="318">
        <f t="shared" si="2"/>
        <v>8.78499106611078</v>
      </c>
      <c r="M30" s="250">
        <f t="shared" si="14"/>
        <v>4.566210045662101</v>
      </c>
      <c r="N30" s="250" t="s">
        <v>210</v>
      </c>
      <c r="O30" s="248">
        <f>1000*G30/(D30+G30)</f>
        <v>58.51063829787234</v>
      </c>
      <c r="P30" s="250">
        <f t="shared" si="15"/>
        <v>4.318046456223943</v>
      </c>
      <c r="Q30" s="251">
        <f t="shared" si="6"/>
        <v>1.4393488187413144</v>
      </c>
      <c r="R30" s="319">
        <f t="shared" si="12"/>
        <v>4.21878102044868</v>
      </c>
      <c r="S30" s="319">
        <f aca="true" t="shared" si="16" ref="S30:S36">100*K30/$C30</f>
        <v>0.19356759976176297</v>
      </c>
    </row>
    <row r="31" spans="1:19" ht="17.25" customHeight="1">
      <c r="A31" s="246"/>
      <c r="B31" s="200" t="s">
        <v>28</v>
      </c>
      <c r="C31" s="249">
        <v>39620</v>
      </c>
      <c r="D31" s="249">
        <v>540</v>
      </c>
      <c r="E31" s="249">
        <v>150</v>
      </c>
      <c r="F31" s="249">
        <v>4</v>
      </c>
      <c r="G31" s="249">
        <v>32</v>
      </c>
      <c r="H31" s="249">
        <v>276</v>
      </c>
      <c r="I31" s="249">
        <v>52</v>
      </c>
      <c r="J31" s="196">
        <f t="shared" si="13"/>
        <v>390</v>
      </c>
      <c r="K31" s="249">
        <v>-27</v>
      </c>
      <c r="L31" s="318">
        <f t="shared" si="2"/>
        <v>13.629480060575467</v>
      </c>
      <c r="M31" s="250">
        <f t="shared" si="14"/>
        <v>3.7859666834931853</v>
      </c>
      <c r="N31" s="250">
        <f>1000*F31/$D31</f>
        <v>7.407407407407407</v>
      </c>
      <c r="O31" s="248">
        <f>1000*G31/(D31+G31)</f>
        <v>55.94405594405595</v>
      </c>
      <c r="P31" s="250">
        <f t="shared" si="15"/>
        <v>6.966178697627461</v>
      </c>
      <c r="Q31" s="251">
        <f t="shared" si="6"/>
        <v>1.3124684502776376</v>
      </c>
      <c r="R31" s="319">
        <f t="shared" si="12"/>
        <v>9.843513377082282</v>
      </c>
      <c r="S31" s="319">
        <f t="shared" si="16"/>
        <v>-0.06814740030287733</v>
      </c>
    </row>
    <row r="32" spans="1:19" ht="17.25" customHeight="1">
      <c r="A32" s="246"/>
      <c r="B32" s="200" t="s">
        <v>29</v>
      </c>
      <c r="C32" s="249">
        <v>1088</v>
      </c>
      <c r="D32" s="249">
        <v>19</v>
      </c>
      <c r="E32" s="249">
        <v>15</v>
      </c>
      <c r="F32" s="249" t="s">
        <v>107</v>
      </c>
      <c r="G32" s="249" t="s">
        <v>210</v>
      </c>
      <c r="H32" s="249">
        <v>2</v>
      </c>
      <c r="I32" s="249">
        <v>1</v>
      </c>
      <c r="J32" s="196">
        <f t="shared" si="13"/>
        <v>4</v>
      </c>
      <c r="K32" s="249">
        <v>4</v>
      </c>
      <c r="L32" s="318">
        <f t="shared" si="2"/>
        <v>17.46323529411765</v>
      </c>
      <c r="M32" s="250">
        <f t="shared" si="14"/>
        <v>13.786764705882353</v>
      </c>
      <c r="N32" s="250" t="s">
        <v>210</v>
      </c>
      <c r="O32" s="248" t="s">
        <v>210</v>
      </c>
      <c r="P32" s="250">
        <f t="shared" si="15"/>
        <v>1.838235294117647</v>
      </c>
      <c r="Q32" s="251">
        <f t="shared" si="6"/>
        <v>0.9191176470588235</v>
      </c>
      <c r="R32" s="319">
        <f t="shared" si="12"/>
        <v>3.676470588235294</v>
      </c>
      <c r="S32" s="319">
        <f t="shared" si="16"/>
        <v>0.36764705882352944</v>
      </c>
    </row>
    <row r="33" spans="1:19" ht="17.25" customHeight="1">
      <c r="A33" s="246"/>
      <c r="B33" s="200" t="s">
        <v>30</v>
      </c>
      <c r="C33" s="249">
        <v>1487</v>
      </c>
      <c r="D33" s="249">
        <v>15</v>
      </c>
      <c r="E33" s="249">
        <v>19</v>
      </c>
      <c r="F33" s="249" t="s">
        <v>107</v>
      </c>
      <c r="G33" s="249" t="s">
        <v>210</v>
      </c>
      <c r="H33" s="249">
        <v>7</v>
      </c>
      <c r="I33" s="249" t="s">
        <v>210</v>
      </c>
      <c r="J33" s="196">
        <f t="shared" si="13"/>
        <v>-4</v>
      </c>
      <c r="K33" s="249">
        <v>-13</v>
      </c>
      <c r="L33" s="318">
        <f t="shared" si="2"/>
        <v>10.087424344317418</v>
      </c>
      <c r="M33" s="250">
        <f t="shared" si="14"/>
        <v>12.77740416946873</v>
      </c>
      <c r="N33" s="250" t="s">
        <v>210</v>
      </c>
      <c r="O33" s="248" t="s">
        <v>210</v>
      </c>
      <c r="P33" s="250">
        <f t="shared" si="15"/>
        <v>4.707464694014795</v>
      </c>
      <c r="Q33" s="251" t="s">
        <v>210</v>
      </c>
      <c r="R33" s="319">
        <f t="shared" si="12"/>
        <v>-2.6899798251513114</v>
      </c>
      <c r="S33" s="319">
        <f t="shared" si="16"/>
        <v>-0.8742434431741762</v>
      </c>
    </row>
    <row r="34" spans="1:19" ht="17.25" customHeight="1">
      <c r="A34" s="246"/>
      <c r="B34" s="200" t="s">
        <v>31</v>
      </c>
      <c r="C34" s="249">
        <v>3376</v>
      </c>
      <c r="D34" s="249">
        <v>34</v>
      </c>
      <c r="E34" s="249">
        <v>15</v>
      </c>
      <c r="F34" s="249" t="s">
        <v>107</v>
      </c>
      <c r="G34" s="249">
        <v>1</v>
      </c>
      <c r="H34" s="249">
        <v>12</v>
      </c>
      <c r="I34" s="249">
        <v>1</v>
      </c>
      <c r="J34" s="196">
        <f t="shared" si="13"/>
        <v>19</v>
      </c>
      <c r="K34" s="249">
        <v>-39</v>
      </c>
      <c r="L34" s="318">
        <f t="shared" si="2"/>
        <v>10.071090047393366</v>
      </c>
      <c r="M34" s="250">
        <f t="shared" si="14"/>
        <v>4.443127962085308</v>
      </c>
      <c r="N34" s="250" t="s">
        <v>210</v>
      </c>
      <c r="O34" s="248">
        <f>1000*G34/(D34+G34)</f>
        <v>28.571428571428573</v>
      </c>
      <c r="P34" s="250">
        <f t="shared" si="15"/>
        <v>3.5545023696682465</v>
      </c>
      <c r="Q34" s="251">
        <f t="shared" si="6"/>
        <v>0.2962085308056872</v>
      </c>
      <c r="R34" s="319">
        <f t="shared" si="12"/>
        <v>5.627962085308057</v>
      </c>
      <c r="S34" s="319">
        <f t="shared" si="16"/>
        <v>-1.15521327014218</v>
      </c>
    </row>
    <row r="35" spans="1:19" ht="17.25" customHeight="1">
      <c r="A35" s="246"/>
      <c r="B35" s="200" t="s">
        <v>32</v>
      </c>
      <c r="C35" s="249">
        <v>859</v>
      </c>
      <c r="D35" s="249">
        <v>10</v>
      </c>
      <c r="E35" s="249">
        <v>9</v>
      </c>
      <c r="F35" s="249" t="s">
        <v>107</v>
      </c>
      <c r="G35" s="249" t="s">
        <v>107</v>
      </c>
      <c r="H35" s="249">
        <v>1</v>
      </c>
      <c r="I35" s="249" t="s">
        <v>210</v>
      </c>
      <c r="J35" s="196">
        <f t="shared" si="13"/>
        <v>1</v>
      </c>
      <c r="K35" s="249">
        <v>-27</v>
      </c>
      <c r="L35" s="318">
        <f t="shared" si="2"/>
        <v>11.641443538998836</v>
      </c>
      <c r="M35" s="250">
        <f t="shared" si="14"/>
        <v>10.477299185098952</v>
      </c>
      <c r="N35" s="250" t="s">
        <v>210</v>
      </c>
      <c r="O35" s="248" t="s">
        <v>210</v>
      </c>
      <c r="P35" s="250">
        <f t="shared" si="15"/>
        <v>1.1641443538998837</v>
      </c>
      <c r="Q35" s="251" t="s">
        <v>210</v>
      </c>
      <c r="R35" s="319">
        <f t="shared" si="12"/>
        <v>1.1641443538998837</v>
      </c>
      <c r="S35" s="319">
        <f t="shared" si="16"/>
        <v>-3.1431897555296855</v>
      </c>
    </row>
    <row r="36" spans="1:19" ht="17.25" customHeight="1">
      <c r="A36" s="246"/>
      <c r="B36" s="200" t="s">
        <v>33</v>
      </c>
      <c r="C36" s="249">
        <v>1264</v>
      </c>
      <c r="D36" s="249">
        <v>15</v>
      </c>
      <c r="E36" s="249">
        <v>10</v>
      </c>
      <c r="F36" s="249" t="s">
        <v>107</v>
      </c>
      <c r="G36" s="249" t="s">
        <v>107</v>
      </c>
      <c r="H36" s="249">
        <v>3</v>
      </c>
      <c r="I36" s="249">
        <v>1</v>
      </c>
      <c r="J36" s="196">
        <f t="shared" si="13"/>
        <v>5</v>
      </c>
      <c r="K36" s="249">
        <v>-4</v>
      </c>
      <c r="L36" s="318">
        <f t="shared" si="2"/>
        <v>11.867088607594937</v>
      </c>
      <c r="M36" s="250">
        <f t="shared" si="14"/>
        <v>7.9113924050632916</v>
      </c>
      <c r="N36" s="250" t="s">
        <v>210</v>
      </c>
      <c r="O36" s="248" t="s">
        <v>210</v>
      </c>
      <c r="P36" s="250">
        <f t="shared" si="15"/>
        <v>2.3734177215189876</v>
      </c>
      <c r="Q36" s="251">
        <f t="shared" si="6"/>
        <v>0.7911392405063291</v>
      </c>
      <c r="R36" s="319">
        <f t="shared" si="12"/>
        <v>3.9556962025316458</v>
      </c>
      <c r="S36" s="319">
        <f t="shared" si="16"/>
        <v>-0.31645569620253167</v>
      </c>
    </row>
    <row r="37" spans="1:19" ht="17.25" customHeight="1">
      <c r="A37" s="246"/>
      <c r="B37" s="200"/>
      <c r="C37" s="193"/>
      <c r="D37" s="193"/>
      <c r="E37" s="193"/>
      <c r="F37" s="193"/>
      <c r="G37" s="193"/>
      <c r="H37" s="193"/>
      <c r="I37" s="193"/>
      <c r="J37" s="196" t="s">
        <v>81</v>
      </c>
      <c r="K37" s="196"/>
      <c r="L37" s="250"/>
      <c r="M37" s="250"/>
      <c r="N37" s="250"/>
      <c r="O37" s="248" t="s">
        <v>81</v>
      </c>
      <c r="P37" s="250"/>
      <c r="Q37" s="251"/>
      <c r="R37" s="319"/>
      <c r="S37" s="319"/>
    </row>
    <row r="38" spans="1:19" s="212" customFormat="1" ht="17.25" customHeight="1">
      <c r="A38" s="351" t="s">
        <v>34</v>
      </c>
      <c r="B38" s="385"/>
      <c r="C38" s="126">
        <f>SUM(C39:C43)</f>
        <v>84790</v>
      </c>
      <c r="D38" s="126">
        <f aca="true" t="shared" si="17" ref="D38:K38">SUM(D39:D43)</f>
        <v>884</v>
      </c>
      <c r="E38" s="126">
        <f t="shared" si="17"/>
        <v>573</v>
      </c>
      <c r="F38" s="126">
        <f t="shared" si="17"/>
        <v>3</v>
      </c>
      <c r="G38" s="126">
        <f t="shared" si="17"/>
        <v>37</v>
      </c>
      <c r="H38" s="126">
        <f t="shared" si="17"/>
        <v>447</v>
      </c>
      <c r="I38" s="126">
        <f t="shared" si="17"/>
        <v>66</v>
      </c>
      <c r="J38" s="126">
        <f t="shared" si="17"/>
        <v>311</v>
      </c>
      <c r="K38" s="126">
        <f t="shared" si="17"/>
        <v>706</v>
      </c>
      <c r="L38" s="320">
        <f t="shared" si="2"/>
        <v>10.425757754452176</v>
      </c>
      <c r="M38" s="321">
        <f aca="true" t="shared" si="18" ref="M38:M43">1000*E38/$C38</f>
        <v>6.757872390612101</v>
      </c>
      <c r="N38" s="321">
        <f>1000*F38/$D38</f>
        <v>3.3936651583710407</v>
      </c>
      <c r="O38" s="259">
        <f>1000*G38/(D38+G38)</f>
        <v>40.17372421281216</v>
      </c>
      <c r="P38" s="321">
        <f>1000*H38/$C38</f>
        <v>5.271848095294256</v>
      </c>
      <c r="Q38" s="270">
        <f t="shared" si="6"/>
        <v>0.7783936784998231</v>
      </c>
      <c r="R38" s="322">
        <f aca="true" t="shared" si="19" ref="R38:R43">1000*J38/$C38</f>
        <v>3.6678853638400755</v>
      </c>
      <c r="S38" s="322">
        <f aca="true" t="shared" si="20" ref="S38:S43">100*K38/$C38</f>
        <v>0.832645359122538</v>
      </c>
    </row>
    <row r="39" spans="1:19" ht="17.25" customHeight="1">
      <c r="A39" s="246"/>
      <c r="B39" s="200" t="s">
        <v>35</v>
      </c>
      <c r="C39" s="249">
        <v>26003</v>
      </c>
      <c r="D39" s="249">
        <v>285</v>
      </c>
      <c r="E39" s="249">
        <v>181</v>
      </c>
      <c r="F39" s="249">
        <v>1</v>
      </c>
      <c r="G39" s="249">
        <v>10</v>
      </c>
      <c r="H39" s="249">
        <v>143</v>
      </c>
      <c r="I39" s="249">
        <v>22</v>
      </c>
      <c r="J39" s="196">
        <f>D39-E39</f>
        <v>104</v>
      </c>
      <c r="K39" s="249">
        <v>508</v>
      </c>
      <c r="L39" s="318">
        <f t="shared" si="2"/>
        <v>10.960273814559859</v>
      </c>
      <c r="M39" s="250">
        <f t="shared" si="18"/>
        <v>6.960735299773103</v>
      </c>
      <c r="N39" s="250">
        <f>1000*F39/$D39</f>
        <v>3.508771929824561</v>
      </c>
      <c r="O39" s="248">
        <f aca="true" t="shared" si="21" ref="O39:O49">1000*G39/(D39+G39)</f>
        <v>33.898305084745765</v>
      </c>
      <c r="P39" s="250">
        <f aca="true" t="shared" si="22" ref="P39:P49">1000*H39/$C39</f>
        <v>5.4993654578317885</v>
      </c>
      <c r="Q39" s="251">
        <f t="shared" si="6"/>
        <v>0.8460562242818136</v>
      </c>
      <c r="R39" s="319">
        <f t="shared" si="19"/>
        <v>3.9995385147867553</v>
      </c>
      <c r="S39" s="319">
        <f t="shared" si="20"/>
        <v>1.953620736068915</v>
      </c>
    </row>
    <row r="40" spans="1:19" ht="17.25" customHeight="1">
      <c r="A40" s="246"/>
      <c r="B40" s="200" t="s">
        <v>36</v>
      </c>
      <c r="C40" s="249">
        <v>11593</v>
      </c>
      <c r="D40" s="249">
        <v>95</v>
      </c>
      <c r="E40" s="249">
        <v>109</v>
      </c>
      <c r="F40" s="249">
        <v>1</v>
      </c>
      <c r="G40" s="249">
        <v>5</v>
      </c>
      <c r="H40" s="249">
        <v>58</v>
      </c>
      <c r="I40" s="249">
        <v>9</v>
      </c>
      <c r="J40" s="196">
        <f>D40-E40</f>
        <v>-14</v>
      </c>
      <c r="K40" s="249">
        <v>-64</v>
      </c>
      <c r="L40" s="318">
        <f t="shared" si="2"/>
        <v>8.19460018976969</v>
      </c>
      <c r="M40" s="250">
        <f t="shared" si="18"/>
        <v>9.402225480893643</v>
      </c>
      <c r="N40" s="250">
        <f>1000*F40/$D40</f>
        <v>10.526315789473685</v>
      </c>
      <c r="O40" s="248">
        <f t="shared" si="21"/>
        <v>50</v>
      </c>
      <c r="P40" s="250">
        <f t="shared" si="22"/>
        <v>5.00301906322781</v>
      </c>
      <c r="Q40" s="251">
        <f t="shared" si="6"/>
        <v>0.7763305442939705</v>
      </c>
      <c r="R40" s="319">
        <f t="shared" si="19"/>
        <v>-1.207625291123954</v>
      </c>
      <c r="S40" s="319">
        <f t="shared" si="20"/>
        <v>-0.552057275942379</v>
      </c>
    </row>
    <row r="41" spans="1:19" ht="17.25" customHeight="1">
      <c r="A41" s="246"/>
      <c r="B41" s="200" t="s">
        <v>37</v>
      </c>
      <c r="C41" s="249">
        <v>11329</v>
      </c>
      <c r="D41" s="249">
        <v>115</v>
      </c>
      <c r="E41" s="249">
        <v>83</v>
      </c>
      <c r="F41" s="249" t="s">
        <v>210</v>
      </c>
      <c r="G41" s="249">
        <v>6</v>
      </c>
      <c r="H41" s="249">
        <v>51</v>
      </c>
      <c r="I41" s="249">
        <v>7</v>
      </c>
      <c r="J41" s="196">
        <f>D41-E41</f>
        <v>32</v>
      </c>
      <c r="K41" s="249">
        <v>-82</v>
      </c>
      <c r="L41" s="318">
        <f t="shared" si="2"/>
        <v>10.150940065319093</v>
      </c>
      <c r="M41" s="250">
        <f t="shared" si="18"/>
        <v>7.326330655838997</v>
      </c>
      <c r="N41" s="250" t="s">
        <v>210</v>
      </c>
      <c r="O41" s="248">
        <f t="shared" si="21"/>
        <v>49.586776859504134</v>
      </c>
      <c r="P41" s="250">
        <f t="shared" si="22"/>
        <v>4.501721246358902</v>
      </c>
      <c r="Q41" s="251">
        <f t="shared" si="6"/>
        <v>0.6178833083237708</v>
      </c>
      <c r="R41" s="319">
        <f t="shared" si="19"/>
        <v>2.8246094094800953</v>
      </c>
      <c r="S41" s="319">
        <f t="shared" si="20"/>
        <v>-0.7238061611792744</v>
      </c>
    </row>
    <row r="42" spans="1:19" ht="17.25" customHeight="1">
      <c r="A42" s="246"/>
      <c r="B42" s="200" t="s">
        <v>38</v>
      </c>
      <c r="C42" s="249">
        <v>11251</v>
      </c>
      <c r="D42" s="249">
        <v>110</v>
      </c>
      <c r="E42" s="249">
        <v>67</v>
      </c>
      <c r="F42" s="249" t="s">
        <v>210</v>
      </c>
      <c r="G42" s="249">
        <v>2</v>
      </c>
      <c r="H42" s="249">
        <v>60</v>
      </c>
      <c r="I42" s="249">
        <v>7</v>
      </c>
      <c r="J42" s="196">
        <f>D42-E42</f>
        <v>43</v>
      </c>
      <c r="K42" s="249">
        <v>110</v>
      </c>
      <c r="L42" s="318">
        <f t="shared" si="2"/>
        <v>9.776908719224958</v>
      </c>
      <c r="M42" s="250">
        <f t="shared" si="18"/>
        <v>5.9550262198915656</v>
      </c>
      <c r="N42" s="250" t="s">
        <v>210</v>
      </c>
      <c r="O42" s="248">
        <f t="shared" si="21"/>
        <v>17.857142857142858</v>
      </c>
      <c r="P42" s="250">
        <f t="shared" si="22"/>
        <v>5.332859301395431</v>
      </c>
      <c r="Q42" s="251">
        <f t="shared" si="6"/>
        <v>0.6221669184961337</v>
      </c>
      <c r="R42" s="319">
        <f t="shared" si="19"/>
        <v>3.8218824993333924</v>
      </c>
      <c r="S42" s="319">
        <f t="shared" si="20"/>
        <v>0.9776908719224958</v>
      </c>
    </row>
    <row r="43" spans="1:19" ht="17.25" customHeight="1">
      <c r="A43" s="246"/>
      <c r="B43" s="200" t="s">
        <v>39</v>
      </c>
      <c r="C43" s="249">
        <v>24614</v>
      </c>
      <c r="D43" s="249">
        <v>279</v>
      </c>
      <c r="E43" s="249">
        <v>133</v>
      </c>
      <c r="F43" s="249">
        <v>1</v>
      </c>
      <c r="G43" s="249">
        <v>14</v>
      </c>
      <c r="H43" s="249">
        <v>135</v>
      </c>
      <c r="I43" s="249">
        <v>21</v>
      </c>
      <c r="J43" s="196">
        <f>D43-E43</f>
        <v>146</v>
      </c>
      <c r="K43" s="249">
        <v>234</v>
      </c>
      <c r="L43" s="318">
        <f t="shared" si="2"/>
        <v>11.335012594458439</v>
      </c>
      <c r="M43" s="250">
        <f t="shared" si="18"/>
        <v>5.403428942878037</v>
      </c>
      <c r="N43" s="250">
        <f>1000*F43/$D43</f>
        <v>3.5842293906810037</v>
      </c>
      <c r="O43" s="248">
        <f t="shared" si="21"/>
        <v>47.781569965870304</v>
      </c>
      <c r="P43" s="250">
        <f t="shared" si="22"/>
        <v>5.4846835134476315</v>
      </c>
      <c r="Q43" s="251">
        <f t="shared" si="6"/>
        <v>0.8531729909807426</v>
      </c>
      <c r="R43" s="319">
        <f t="shared" si="19"/>
        <v>5.931583651580401</v>
      </c>
      <c r="S43" s="319">
        <f t="shared" si="20"/>
        <v>0.9506784756642561</v>
      </c>
    </row>
    <row r="44" spans="1:19" ht="17.25" customHeight="1">
      <c r="A44" s="246"/>
      <c r="B44" s="200"/>
      <c r="C44" s="193"/>
      <c r="D44" s="193"/>
      <c r="E44" s="193"/>
      <c r="F44" s="193"/>
      <c r="G44" s="193"/>
      <c r="H44" s="193"/>
      <c r="I44" s="193"/>
      <c r="J44" s="196" t="s">
        <v>81</v>
      </c>
      <c r="K44" s="196"/>
      <c r="L44" s="250"/>
      <c r="M44" s="250"/>
      <c r="N44" s="250"/>
      <c r="O44" s="248"/>
      <c r="P44" s="250"/>
      <c r="Q44" s="251"/>
      <c r="R44" s="319"/>
      <c r="S44" s="319"/>
    </row>
    <row r="45" spans="1:19" s="212" customFormat="1" ht="17.25" customHeight="1">
      <c r="A45" s="351" t="s">
        <v>40</v>
      </c>
      <c r="B45" s="385"/>
      <c r="C45" s="126">
        <f>SUM(C46:C49)</f>
        <v>45561</v>
      </c>
      <c r="D45" s="126">
        <f aca="true" t="shared" si="23" ref="D45:K45">SUM(D46:D49)</f>
        <v>383</v>
      </c>
      <c r="E45" s="126">
        <f t="shared" si="23"/>
        <v>442</v>
      </c>
      <c r="F45" s="126">
        <f t="shared" si="23"/>
        <v>1</v>
      </c>
      <c r="G45" s="126">
        <f t="shared" si="23"/>
        <v>17</v>
      </c>
      <c r="H45" s="126">
        <f t="shared" si="23"/>
        <v>186</v>
      </c>
      <c r="I45" s="126">
        <f t="shared" si="23"/>
        <v>30</v>
      </c>
      <c r="J45" s="126">
        <f t="shared" si="23"/>
        <v>-59</v>
      </c>
      <c r="K45" s="126">
        <f t="shared" si="23"/>
        <v>-201</v>
      </c>
      <c r="L45" s="320">
        <f t="shared" si="2"/>
        <v>8.406312416320976</v>
      </c>
      <c r="M45" s="321"/>
      <c r="N45" s="321">
        <f>1000*F45/$D45</f>
        <v>2.6109660574412534</v>
      </c>
      <c r="O45" s="259">
        <f t="shared" si="21"/>
        <v>42.5</v>
      </c>
      <c r="P45" s="321">
        <f t="shared" si="22"/>
        <v>4.082438928030553</v>
      </c>
      <c r="Q45" s="270">
        <f t="shared" si="6"/>
        <v>0.6584578916178311</v>
      </c>
      <c r="R45" s="322">
        <f>1000*J45/$C45</f>
        <v>-1.294967186848401</v>
      </c>
      <c r="S45" s="322">
        <f>100*K45/$C45</f>
        <v>-0.4411667873839468</v>
      </c>
    </row>
    <row r="46" spans="1:19" ht="17.25" customHeight="1">
      <c r="A46" s="246"/>
      <c r="B46" s="200" t="s">
        <v>41</v>
      </c>
      <c r="C46" s="249">
        <v>11578</v>
      </c>
      <c r="D46" s="249">
        <v>77</v>
      </c>
      <c r="E46" s="249">
        <v>108</v>
      </c>
      <c r="F46" s="249" t="s">
        <v>107</v>
      </c>
      <c r="G46" s="249">
        <v>2</v>
      </c>
      <c r="H46" s="249">
        <v>52</v>
      </c>
      <c r="I46" s="249">
        <v>5</v>
      </c>
      <c r="J46" s="196">
        <f>D46-E46</f>
        <v>-31</v>
      </c>
      <c r="K46" s="249">
        <v>-119</v>
      </c>
      <c r="L46" s="318">
        <f t="shared" si="2"/>
        <v>6.6505441354292625</v>
      </c>
      <c r="M46" s="250">
        <f>1000*E46/$C46</f>
        <v>9.328035930212472</v>
      </c>
      <c r="N46" s="250" t="s">
        <v>210</v>
      </c>
      <c r="O46" s="248">
        <f t="shared" si="21"/>
        <v>25.31645569620253</v>
      </c>
      <c r="P46" s="250">
        <f t="shared" si="22"/>
        <v>4.49127655899119</v>
      </c>
      <c r="Q46" s="251">
        <f t="shared" si="6"/>
        <v>0.43185351528761445</v>
      </c>
      <c r="R46" s="319">
        <f>1000*J46/$C46</f>
        <v>-2.6774917947832098</v>
      </c>
      <c r="S46" s="319">
        <f>100*K46/$C46</f>
        <v>-1.0278113663845223</v>
      </c>
    </row>
    <row r="47" spans="1:19" ht="17.25" customHeight="1">
      <c r="A47" s="246"/>
      <c r="B47" s="200" t="s">
        <v>42</v>
      </c>
      <c r="C47" s="249">
        <v>7698</v>
      </c>
      <c r="D47" s="249">
        <v>73</v>
      </c>
      <c r="E47" s="249">
        <v>72</v>
      </c>
      <c r="F47" s="249" t="s">
        <v>210</v>
      </c>
      <c r="G47" s="249">
        <v>2</v>
      </c>
      <c r="H47" s="249">
        <v>28</v>
      </c>
      <c r="I47" s="249">
        <v>3</v>
      </c>
      <c r="J47" s="196">
        <f>D47-E47</f>
        <v>1</v>
      </c>
      <c r="K47" s="249">
        <v>-30</v>
      </c>
      <c r="L47" s="318">
        <f t="shared" si="2"/>
        <v>9.482982592881267</v>
      </c>
      <c r="M47" s="250">
        <f>1000*E47/$C47</f>
        <v>9.353078721745907</v>
      </c>
      <c r="N47" s="250" t="s">
        <v>210</v>
      </c>
      <c r="O47" s="248">
        <f t="shared" si="21"/>
        <v>26.666666666666668</v>
      </c>
      <c r="P47" s="250">
        <f t="shared" si="22"/>
        <v>3.6373083917900755</v>
      </c>
      <c r="Q47" s="251">
        <f t="shared" si="6"/>
        <v>0.3897116134060795</v>
      </c>
      <c r="R47" s="319">
        <f>1000*J47/$C47</f>
        <v>0.12990387113535984</v>
      </c>
      <c r="S47" s="319">
        <f>100*K47/$C47</f>
        <v>-0.3897116134060795</v>
      </c>
    </row>
    <row r="48" spans="1:19" ht="17.25" customHeight="1">
      <c r="A48" s="246"/>
      <c r="B48" s="200" t="s">
        <v>43</v>
      </c>
      <c r="C48" s="249">
        <v>17183</v>
      </c>
      <c r="D48" s="249">
        <v>153</v>
      </c>
      <c r="E48" s="249">
        <v>178</v>
      </c>
      <c r="F48" s="249" t="s">
        <v>210</v>
      </c>
      <c r="G48" s="249">
        <v>7</v>
      </c>
      <c r="H48" s="249">
        <v>75</v>
      </c>
      <c r="I48" s="249">
        <v>17</v>
      </c>
      <c r="J48" s="196">
        <f>D48-E48</f>
        <v>-25</v>
      </c>
      <c r="K48" s="249">
        <v>-56</v>
      </c>
      <c r="L48" s="318">
        <f t="shared" si="2"/>
        <v>8.904149450037828</v>
      </c>
      <c r="M48" s="250">
        <f>1000*E48/$C48</f>
        <v>10.359075830762963</v>
      </c>
      <c r="N48" s="250" t="s">
        <v>210</v>
      </c>
      <c r="O48" s="248">
        <f t="shared" si="21"/>
        <v>43.75</v>
      </c>
      <c r="P48" s="250">
        <f t="shared" si="22"/>
        <v>4.364779142175406</v>
      </c>
      <c r="Q48" s="251">
        <f t="shared" si="6"/>
        <v>0.989349938893092</v>
      </c>
      <c r="R48" s="319">
        <f>1000*J48/$C48</f>
        <v>-1.4549263807251354</v>
      </c>
      <c r="S48" s="319">
        <f>100*K48/$C48</f>
        <v>-0.3259035092824303</v>
      </c>
    </row>
    <row r="49" spans="1:19" ht="17.25" customHeight="1">
      <c r="A49" s="246"/>
      <c r="B49" s="200" t="s">
        <v>44</v>
      </c>
      <c r="C49" s="249">
        <v>9102</v>
      </c>
      <c r="D49" s="249">
        <v>80</v>
      </c>
      <c r="E49" s="249">
        <v>84</v>
      </c>
      <c r="F49" s="249">
        <v>1</v>
      </c>
      <c r="G49" s="249">
        <v>6</v>
      </c>
      <c r="H49" s="249">
        <v>31</v>
      </c>
      <c r="I49" s="249">
        <v>5</v>
      </c>
      <c r="J49" s="196">
        <f>D49-E49</f>
        <v>-4</v>
      </c>
      <c r="K49" s="249">
        <v>4</v>
      </c>
      <c r="L49" s="318">
        <f t="shared" si="2"/>
        <v>8.789277081960009</v>
      </c>
      <c r="M49" s="250">
        <f>1000*E49/$C49</f>
        <v>9.22874093605801</v>
      </c>
      <c r="N49" s="250">
        <f>1000*F49/$D49</f>
        <v>12.5</v>
      </c>
      <c r="O49" s="248">
        <f t="shared" si="21"/>
        <v>69.76744186046511</v>
      </c>
      <c r="P49" s="250">
        <f t="shared" si="22"/>
        <v>3.4058448692595036</v>
      </c>
      <c r="Q49" s="251">
        <f t="shared" si="6"/>
        <v>0.5493298176225005</v>
      </c>
      <c r="R49" s="319">
        <f>1000*J49/$C49</f>
        <v>-0.43946385409800043</v>
      </c>
      <c r="S49" s="319">
        <f>100*K49/$C49</f>
        <v>0.043946385409800046</v>
      </c>
    </row>
    <row r="50" spans="1:19" ht="17.25" customHeight="1">
      <c r="A50" s="246"/>
      <c r="B50" s="200"/>
      <c r="C50" s="193"/>
      <c r="D50" s="193"/>
      <c r="E50" s="193"/>
      <c r="F50" s="193"/>
      <c r="G50" s="193"/>
      <c r="H50" s="193"/>
      <c r="I50" s="193"/>
      <c r="J50" s="196" t="s">
        <v>81</v>
      </c>
      <c r="K50" s="196"/>
      <c r="L50" s="250"/>
      <c r="M50" s="250"/>
      <c r="N50" s="250"/>
      <c r="O50" s="248" t="s">
        <v>81</v>
      </c>
      <c r="P50" s="250"/>
      <c r="Q50" s="251"/>
      <c r="R50" s="319"/>
      <c r="S50" s="319"/>
    </row>
    <row r="51" spans="1:19" s="212" customFormat="1" ht="17.25" customHeight="1">
      <c r="A51" s="351" t="s">
        <v>45</v>
      </c>
      <c r="B51" s="385"/>
      <c r="C51" s="126">
        <f>SUM(C52:C57)</f>
        <v>39234</v>
      </c>
      <c r="D51" s="126">
        <f aca="true" t="shared" si="24" ref="D51:K51">SUM(D52:D57)</f>
        <v>323</v>
      </c>
      <c r="E51" s="126">
        <f t="shared" si="24"/>
        <v>375</v>
      </c>
      <c r="F51" s="126">
        <f t="shared" si="24"/>
        <v>2</v>
      </c>
      <c r="G51" s="126">
        <f t="shared" si="24"/>
        <v>10</v>
      </c>
      <c r="H51" s="126">
        <f t="shared" si="24"/>
        <v>168</v>
      </c>
      <c r="I51" s="126">
        <f t="shared" si="24"/>
        <v>27</v>
      </c>
      <c r="J51" s="126">
        <f t="shared" si="24"/>
        <v>-52</v>
      </c>
      <c r="K51" s="126">
        <f t="shared" si="24"/>
        <v>-210</v>
      </c>
      <c r="L51" s="320">
        <f t="shared" si="2"/>
        <v>8.232655349951573</v>
      </c>
      <c r="M51" s="321">
        <f>1000*E51/$C51</f>
        <v>9.5580363970026</v>
      </c>
      <c r="N51" s="321">
        <f>1000*F51/$D51</f>
        <v>6.191950464396285</v>
      </c>
      <c r="O51" s="259">
        <f>1000*G51/(D51+G51)</f>
        <v>30.03003003003003</v>
      </c>
      <c r="P51" s="321">
        <f>1000*H51/$C51</f>
        <v>4.2820003058571645</v>
      </c>
      <c r="Q51" s="270">
        <f t="shared" si="6"/>
        <v>0.6881786205841872</v>
      </c>
      <c r="R51" s="322">
        <f aca="true" t="shared" si="25" ref="R51:R57">1000*J51/$C51</f>
        <v>-1.3253810470510272</v>
      </c>
      <c r="S51" s="322">
        <f>100*K51/$C51</f>
        <v>-0.5352500382321456</v>
      </c>
    </row>
    <row r="52" spans="1:19" ht="17.25" customHeight="1">
      <c r="A52" s="246"/>
      <c r="B52" s="200" t="s">
        <v>46</v>
      </c>
      <c r="C52" s="249">
        <v>6450</v>
      </c>
      <c r="D52" s="249">
        <v>66</v>
      </c>
      <c r="E52" s="249">
        <v>47</v>
      </c>
      <c r="F52" s="249">
        <v>1</v>
      </c>
      <c r="G52" s="249">
        <v>2</v>
      </c>
      <c r="H52" s="249">
        <v>27</v>
      </c>
      <c r="I52" s="249">
        <v>6</v>
      </c>
      <c r="J52" s="196">
        <f aca="true" t="shared" si="26" ref="J52:J57">D52-E52</f>
        <v>19</v>
      </c>
      <c r="K52" s="249">
        <v>-30</v>
      </c>
      <c r="L52" s="318">
        <f t="shared" si="2"/>
        <v>10.232558139534884</v>
      </c>
      <c r="M52" s="250">
        <f aca="true" t="shared" si="27" ref="M52:M57">1000*E52/$C52</f>
        <v>7.286821705426356</v>
      </c>
      <c r="N52" s="250">
        <f>1000*F52/$D52</f>
        <v>15.151515151515152</v>
      </c>
      <c r="O52" s="248">
        <f aca="true" t="shared" si="28" ref="O52:O57">1000*G52/(D52+G52)</f>
        <v>29.41176470588235</v>
      </c>
      <c r="P52" s="250">
        <f aca="true" t="shared" si="29" ref="P52:P57">1000*H52/$C52</f>
        <v>4.186046511627907</v>
      </c>
      <c r="Q52" s="251">
        <f t="shared" si="6"/>
        <v>0.9302325581395349</v>
      </c>
      <c r="R52" s="319">
        <f t="shared" si="25"/>
        <v>2.945736434108527</v>
      </c>
      <c r="S52" s="319">
        <f aca="true" t="shared" si="30" ref="S52:S57">100*K52/$C52</f>
        <v>-0.46511627906976744</v>
      </c>
    </row>
    <row r="53" spans="1:19" ht="17.25" customHeight="1">
      <c r="A53" s="246"/>
      <c r="B53" s="200" t="s">
        <v>47</v>
      </c>
      <c r="C53" s="249">
        <v>5903</v>
      </c>
      <c r="D53" s="249">
        <v>42</v>
      </c>
      <c r="E53" s="249">
        <v>64</v>
      </c>
      <c r="F53" s="249" t="s">
        <v>210</v>
      </c>
      <c r="G53" s="249">
        <v>1</v>
      </c>
      <c r="H53" s="249">
        <v>24</v>
      </c>
      <c r="I53" s="249">
        <v>3</v>
      </c>
      <c r="J53" s="196">
        <f t="shared" si="26"/>
        <v>-22</v>
      </c>
      <c r="K53" s="249">
        <v>-46</v>
      </c>
      <c r="L53" s="318">
        <f t="shared" si="2"/>
        <v>7.115026257834999</v>
      </c>
      <c r="M53" s="250">
        <f t="shared" si="27"/>
        <v>10.841944773843808</v>
      </c>
      <c r="N53" s="250" t="s">
        <v>210</v>
      </c>
      <c r="O53" s="248">
        <f t="shared" si="28"/>
        <v>23.25581395348837</v>
      </c>
      <c r="P53" s="250">
        <f t="shared" si="29"/>
        <v>4.065729290191428</v>
      </c>
      <c r="Q53" s="251">
        <f t="shared" si="6"/>
        <v>0.5082161612739285</v>
      </c>
      <c r="R53" s="319">
        <f t="shared" si="25"/>
        <v>-3.726918516008809</v>
      </c>
      <c r="S53" s="319">
        <f t="shared" si="30"/>
        <v>-0.7792647806200237</v>
      </c>
    </row>
    <row r="54" spans="1:19" ht="17.25" customHeight="1">
      <c r="A54" s="246"/>
      <c r="B54" s="200" t="s">
        <v>48</v>
      </c>
      <c r="C54" s="249">
        <v>8349</v>
      </c>
      <c r="D54" s="249">
        <v>63</v>
      </c>
      <c r="E54" s="249">
        <v>93</v>
      </c>
      <c r="F54" s="249" t="s">
        <v>210</v>
      </c>
      <c r="G54" s="249">
        <v>3</v>
      </c>
      <c r="H54" s="249">
        <v>45</v>
      </c>
      <c r="I54" s="249">
        <v>7</v>
      </c>
      <c r="J54" s="196">
        <f t="shared" si="26"/>
        <v>-30</v>
      </c>
      <c r="K54" s="249">
        <v>-22</v>
      </c>
      <c r="L54" s="318">
        <f t="shared" si="2"/>
        <v>7.545813869924542</v>
      </c>
      <c r="M54" s="250">
        <f t="shared" si="27"/>
        <v>11.13905856988861</v>
      </c>
      <c r="N54" s="250" t="s">
        <v>210</v>
      </c>
      <c r="O54" s="248">
        <f t="shared" si="28"/>
        <v>45.45454545454545</v>
      </c>
      <c r="P54" s="250">
        <f t="shared" si="29"/>
        <v>5.389867049946101</v>
      </c>
      <c r="Q54" s="251">
        <f t="shared" si="6"/>
        <v>0.8384237633249491</v>
      </c>
      <c r="R54" s="319">
        <f t="shared" si="25"/>
        <v>-3.5932446999640675</v>
      </c>
      <c r="S54" s="319">
        <f t="shared" si="30"/>
        <v>-0.2635046113306983</v>
      </c>
    </row>
    <row r="55" spans="1:19" ht="17.25" customHeight="1">
      <c r="A55" s="246"/>
      <c r="B55" s="200" t="s">
        <v>49</v>
      </c>
      <c r="C55" s="249">
        <v>9320</v>
      </c>
      <c r="D55" s="249">
        <v>85</v>
      </c>
      <c r="E55" s="249">
        <v>94</v>
      </c>
      <c r="F55" s="249">
        <v>1</v>
      </c>
      <c r="G55" s="249">
        <v>1</v>
      </c>
      <c r="H55" s="249">
        <v>34</v>
      </c>
      <c r="I55" s="249">
        <v>5</v>
      </c>
      <c r="J55" s="196">
        <f t="shared" si="26"/>
        <v>-9</v>
      </c>
      <c r="K55" s="249">
        <v>-38</v>
      </c>
      <c r="L55" s="318">
        <f t="shared" si="2"/>
        <v>9.120171673819742</v>
      </c>
      <c r="M55" s="250">
        <f t="shared" si="27"/>
        <v>10.085836909871245</v>
      </c>
      <c r="N55" s="250">
        <f>1000*F55/$D55</f>
        <v>11.764705882352942</v>
      </c>
      <c r="O55" s="248">
        <f t="shared" si="28"/>
        <v>11.627906976744185</v>
      </c>
      <c r="P55" s="250">
        <f t="shared" si="29"/>
        <v>3.648068669527897</v>
      </c>
      <c r="Q55" s="251">
        <f t="shared" si="6"/>
        <v>0.5364806866952789</v>
      </c>
      <c r="R55" s="319">
        <f t="shared" si="25"/>
        <v>-0.9656652360515021</v>
      </c>
      <c r="S55" s="319">
        <f t="shared" si="30"/>
        <v>-0.40772532188841204</v>
      </c>
    </row>
    <row r="56" spans="1:19" ht="17.25" customHeight="1">
      <c r="A56" s="246"/>
      <c r="B56" s="200" t="s">
        <v>50</v>
      </c>
      <c r="C56" s="249">
        <v>3780</v>
      </c>
      <c r="D56" s="249">
        <v>30</v>
      </c>
      <c r="E56" s="249">
        <v>42</v>
      </c>
      <c r="F56" s="249" t="s">
        <v>210</v>
      </c>
      <c r="G56" s="249" t="s">
        <v>210</v>
      </c>
      <c r="H56" s="249">
        <v>17</v>
      </c>
      <c r="I56" s="249">
        <v>2</v>
      </c>
      <c r="J56" s="196">
        <f t="shared" si="26"/>
        <v>-12</v>
      </c>
      <c r="K56" s="249">
        <v>-32</v>
      </c>
      <c r="L56" s="318">
        <f t="shared" si="2"/>
        <v>7.936507936507937</v>
      </c>
      <c r="M56" s="250">
        <f t="shared" si="27"/>
        <v>11.11111111111111</v>
      </c>
      <c r="N56" s="250" t="s">
        <v>210</v>
      </c>
      <c r="O56" s="248" t="s">
        <v>210</v>
      </c>
      <c r="P56" s="250">
        <f t="shared" si="29"/>
        <v>4.497354497354498</v>
      </c>
      <c r="Q56" s="251">
        <f t="shared" si="6"/>
        <v>0.5291005291005291</v>
      </c>
      <c r="R56" s="319">
        <f t="shared" si="25"/>
        <v>-3.1746031746031744</v>
      </c>
      <c r="S56" s="319">
        <f t="shared" si="30"/>
        <v>-0.8465608465608465</v>
      </c>
    </row>
    <row r="57" spans="1:19" ht="17.25" customHeight="1">
      <c r="A57" s="246"/>
      <c r="B57" s="200" t="s">
        <v>51</v>
      </c>
      <c r="C57" s="249">
        <v>5432</v>
      </c>
      <c r="D57" s="249">
        <v>37</v>
      </c>
      <c r="E57" s="249">
        <v>35</v>
      </c>
      <c r="F57" s="249" t="s">
        <v>210</v>
      </c>
      <c r="G57" s="249">
        <v>3</v>
      </c>
      <c r="H57" s="249">
        <v>21</v>
      </c>
      <c r="I57" s="249">
        <v>4</v>
      </c>
      <c r="J57" s="196">
        <f t="shared" si="26"/>
        <v>2</v>
      </c>
      <c r="K57" s="249">
        <v>-42</v>
      </c>
      <c r="L57" s="318">
        <f t="shared" si="2"/>
        <v>6.811487481590574</v>
      </c>
      <c r="M57" s="250">
        <f t="shared" si="27"/>
        <v>6.443298969072165</v>
      </c>
      <c r="N57" s="250" t="s">
        <v>210</v>
      </c>
      <c r="O57" s="248">
        <f t="shared" si="28"/>
        <v>75</v>
      </c>
      <c r="P57" s="250">
        <f t="shared" si="29"/>
        <v>3.865979381443299</v>
      </c>
      <c r="Q57" s="251">
        <f t="shared" si="6"/>
        <v>0.7363770250368189</v>
      </c>
      <c r="R57" s="319">
        <f t="shared" si="25"/>
        <v>0.36818851251840945</v>
      </c>
      <c r="S57" s="319">
        <f t="shared" si="30"/>
        <v>-0.7731958762886598</v>
      </c>
    </row>
    <row r="58" spans="1:19" ht="17.25" customHeight="1">
      <c r="A58" s="246"/>
      <c r="B58" s="200"/>
      <c r="C58" s="193"/>
      <c r="D58" s="193"/>
      <c r="E58" s="193"/>
      <c r="F58" s="193"/>
      <c r="G58" s="193"/>
      <c r="H58" s="193"/>
      <c r="I58" s="193"/>
      <c r="J58" s="196" t="s">
        <v>81</v>
      </c>
      <c r="K58" s="196"/>
      <c r="L58" s="250"/>
      <c r="M58" s="250"/>
      <c r="N58" s="250"/>
      <c r="O58" s="248" t="s">
        <v>81</v>
      </c>
      <c r="P58" s="250"/>
      <c r="Q58" s="251"/>
      <c r="R58" s="319"/>
      <c r="S58" s="319"/>
    </row>
    <row r="59" spans="1:19" s="212" customFormat="1" ht="17.25" customHeight="1">
      <c r="A59" s="351" t="s">
        <v>52</v>
      </c>
      <c r="B59" s="385"/>
      <c r="C59" s="126">
        <f>SUM(C60:C63)</f>
        <v>41943</v>
      </c>
      <c r="D59" s="126">
        <f aca="true" t="shared" si="31" ref="D59:K59">SUM(D60:D63)</f>
        <v>263</v>
      </c>
      <c r="E59" s="126">
        <f t="shared" si="31"/>
        <v>515</v>
      </c>
      <c r="F59" s="126">
        <f t="shared" si="31"/>
        <v>0</v>
      </c>
      <c r="G59" s="126">
        <f t="shared" si="31"/>
        <v>8</v>
      </c>
      <c r="H59" s="126">
        <f t="shared" si="31"/>
        <v>151</v>
      </c>
      <c r="I59" s="126">
        <f t="shared" si="31"/>
        <v>33</v>
      </c>
      <c r="J59" s="126">
        <f t="shared" si="31"/>
        <v>-252</v>
      </c>
      <c r="K59" s="126">
        <f t="shared" si="31"/>
        <v>-456</v>
      </c>
      <c r="L59" s="320">
        <f t="shared" si="2"/>
        <v>6.270414610304461</v>
      </c>
      <c r="M59" s="321">
        <f>1000*E59/$C59</f>
        <v>12.278568533485922</v>
      </c>
      <c r="N59" s="321" t="s">
        <v>344</v>
      </c>
      <c r="O59" s="259">
        <f>1000*G59/(D59+G59)</f>
        <v>29.52029520295203</v>
      </c>
      <c r="P59" s="321">
        <f>1000*H59/$C59</f>
        <v>3.600123977779367</v>
      </c>
      <c r="Q59" s="270">
        <f t="shared" si="6"/>
        <v>0.7867820613690008</v>
      </c>
      <c r="R59" s="322">
        <f>1000*J59/$C59</f>
        <v>-6.00815392318146</v>
      </c>
      <c r="S59" s="322">
        <f>100*K59/$C59</f>
        <v>-1.0871897575280738</v>
      </c>
    </row>
    <row r="60" spans="1:19" ht="17.25" customHeight="1">
      <c r="A60" s="246"/>
      <c r="B60" s="200" t="s">
        <v>53</v>
      </c>
      <c r="C60" s="249">
        <v>12823</v>
      </c>
      <c r="D60" s="249">
        <v>74</v>
      </c>
      <c r="E60" s="249">
        <v>137</v>
      </c>
      <c r="F60" s="249" t="s">
        <v>210</v>
      </c>
      <c r="G60" s="249">
        <v>2</v>
      </c>
      <c r="H60" s="249">
        <v>43</v>
      </c>
      <c r="I60" s="249">
        <v>7</v>
      </c>
      <c r="J60" s="196">
        <f>D60-E60</f>
        <v>-63</v>
      </c>
      <c r="K60" s="249">
        <v>-95</v>
      </c>
      <c r="L60" s="318">
        <f t="shared" si="2"/>
        <v>5.770880449192856</v>
      </c>
      <c r="M60" s="250">
        <f>1000*E60/$C60</f>
        <v>10.683927318100288</v>
      </c>
      <c r="N60" s="250" t="s">
        <v>210</v>
      </c>
      <c r="O60" s="248">
        <f>1000*G60/(D60+G60)</f>
        <v>26.31578947368421</v>
      </c>
      <c r="P60" s="250">
        <f>1000*H60/$C60</f>
        <v>3.35334945020666</v>
      </c>
      <c r="Q60" s="251">
        <f t="shared" si="6"/>
        <v>0.5458940965452702</v>
      </c>
      <c r="R60" s="319">
        <f>1000*J60/$C60</f>
        <v>-4.913046868907432</v>
      </c>
      <c r="S60" s="319">
        <f>100*K60/$C60</f>
        <v>-0.7408562738828667</v>
      </c>
    </row>
    <row r="61" spans="1:19" ht="17.25" customHeight="1">
      <c r="A61" s="246"/>
      <c r="B61" s="200" t="s">
        <v>54</v>
      </c>
      <c r="C61" s="249">
        <v>10136</v>
      </c>
      <c r="D61" s="249">
        <v>39</v>
      </c>
      <c r="E61" s="249">
        <v>142</v>
      </c>
      <c r="F61" s="249" t="s">
        <v>107</v>
      </c>
      <c r="G61" s="249">
        <v>1</v>
      </c>
      <c r="H61" s="249">
        <v>35</v>
      </c>
      <c r="I61" s="249">
        <v>8</v>
      </c>
      <c r="J61" s="196">
        <f>D61-E61</f>
        <v>-103</v>
      </c>
      <c r="K61" s="249">
        <v>-122</v>
      </c>
      <c r="L61" s="318">
        <f t="shared" si="2"/>
        <v>3.8476716653512235</v>
      </c>
      <c r="M61" s="250">
        <f>1000*E61/$C61</f>
        <v>14.009471191791635</v>
      </c>
      <c r="N61" s="250" t="s">
        <v>210</v>
      </c>
      <c r="O61" s="248">
        <f>1000*G61/(D61+G61)</f>
        <v>25</v>
      </c>
      <c r="P61" s="250">
        <f>1000*H61/$C61</f>
        <v>3.453038674033149</v>
      </c>
      <c r="Q61" s="251">
        <f t="shared" si="6"/>
        <v>0.7892659826361483</v>
      </c>
      <c r="R61" s="319">
        <f>1000*J61/$C61</f>
        <v>-10.16179952644041</v>
      </c>
      <c r="S61" s="319">
        <f>100*K61/$C61</f>
        <v>-1.2036306235201262</v>
      </c>
    </row>
    <row r="62" spans="1:19" ht="17.25" customHeight="1">
      <c r="A62" s="246"/>
      <c r="B62" s="200" t="s">
        <v>55</v>
      </c>
      <c r="C62" s="249">
        <v>13852</v>
      </c>
      <c r="D62" s="249">
        <v>105</v>
      </c>
      <c r="E62" s="249">
        <v>187</v>
      </c>
      <c r="F62" s="249" t="s">
        <v>107</v>
      </c>
      <c r="G62" s="249">
        <v>5</v>
      </c>
      <c r="H62" s="249">
        <v>54</v>
      </c>
      <c r="I62" s="249">
        <v>13</v>
      </c>
      <c r="J62" s="196">
        <f>D62-E62</f>
        <v>-82</v>
      </c>
      <c r="K62" s="249">
        <v>-192</v>
      </c>
      <c r="L62" s="318">
        <f t="shared" si="2"/>
        <v>7.580132832803927</v>
      </c>
      <c r="M62" s="250">
        <f>1000*E62/$C62</f>
        <v>13.49985561651747</v>
      </c>
      <c r="N62" s="250" t="s">
        <v>210</v>
      </c>
      <c r="O62" s="248">
        <f>1000*G62/(D62+G62)</f>
        <v>45.45454545454545</v>
      </c>
      <c r="P62" s="250">
        <f>1000*H62/$C62</f>
        <v>3.8983540282991624</v>
      </c>
      <c r="Q62" s="251">
        <f t="shared" si="6"/>
        <v>0.938492636442391</v>
      </c>
      <c r="R62" s="319">
        <f>1000*J62/$C62</f>
        <v>-5.919722783713543</v>
      </c>
      <c r="S62" s="319">
        <f>100*K62/$C62</f>
        <v>-1.3860814322841466</v>
      </c>
    </row>
    <row r="63" spans="1:19" ht="17.25" customHeight="1">
      <c r="A63" s="246"/>
      <c r="B63" s="200" t="s">
        <v>56</v>
      </c>
      <c r="C63" s="249">
        <v>5132</v>
      </c>
      <c r="D63" s="249">
        <v>45</v>
      </c>
      <c r="E63" s="249">
        <v>49</v>
      </c>
      <c r="F63" s="249" t="s">
        <v>107</v>
      </c>
      <c r="G63" s="249" t="s">
        <v>210</v>
      </c>
      <c r="H63" s="249">
        <v>19</v>
      </c>
      <c r="I63" s="249">
        <v>5</v>
      </c>
      <c r="J63" s="196">
        <f>D63-E63</f>
        <v>-4</v>
      </c>
      <c r="K63" s="249">
        <v>-47</v>
      </c>
      <c r="L63" s="318">
        <f t="shared" si="2"/>
        <v>8.768511301636789</v>
      </c>
      <c r="M63" s="250">
        <f>1000*E63/$C63</f>
        <v>9.547934528448948</v>
      </c>
      <c r="N63" s="250" t="s">
        <v>210</v>
      </c>
      <c r="O63" s="248" t="s">
        <v>210</v>
      </c>
      <c r="P63" s="250">
        <f>1000*H63/$C63</f>
        <v>3.7022603273577555</v>
      </c>
      <c r="Q63" s="251">
        <f t="shared" si="6"/>
        <v>0.9742790335151987</v>
      </c>
      <c r="R63" s="319">
        <f>1000*J63/$C63</f>
        <v>-0.779423226812159</v>
      </c>
      <c r="S63" s="319">
        <f>100*K63/$C63</f>
        <v>-0.9158222915042868</v>
      </c>
    </row>
    <row r="64" spans="1:19" ht="17.25" customHeight="1">
      <c r="A64" s="246"/>
      <c r="B64" s="200"/>
      <c r="C64" s="193"/>
      <c r="D64" s="193"/>
      <c r="E64" s="193"/>
      <c r="F64" s="193"/>
      <c r="G64" s="193"/>
      <c r="H64" s="193"/>
      <c r="I64" s="193"/>
      <c r="J64" s="196" t="s">
        <v>81</v>
      </c>
      <c r="K64" s="196"/>
      <c r="L64" s="250"/>
      <c r="M64" s="250"/>
      <c r="N64" s="250"/>
      <c r="O64" s="248" t="s">
        <v>81</v>
      </c>
      <c r="P64" s="250"/>
      <c r="Q64" s="251"/>
      <c r="R64" s="319"/>
      <c r="S64" s="319"/>
    </row>
    <row r="65" spans="1:19" s="212" customFormat="1" ht="17.25" customHeight="1">
      <c r="A65" s="351" t="s">
        <v>57</v>
      </c>
      <c r="B65" s="385"/>
      <c r="C65" s="126">
        <f>SUM(C66)</f>
        <v>9050</v>
      </c>
      <c r="D65" s="126">
        <f aca="true" t="shared" si="32" ref="D65:K65">SUM(D66)</f>
        <v>80</v>
      </c>
      <c r="E65" s="126">
        <f t="shared" si="32"/>
        <v>86</v>
      </c>
      <c r="F65" s="126">
        <f t="shared" si="32"/>
        <v>0</v>
      </c>
      <c r="G65" s="126">
        <f t="shared" si="32"/>
        <v>2</v>
      </c>
      <c r="H65" s="126">
        <f t="shared" si="32"/>
        <v>31</v>
      </c>
      <c r="I65" s="126">
        <f t="shared" si="32"/>
        <v>5</v>
      </c>
      <c r="J65" s="126">
        <f t="shared" si="32"/>
        <v>-6</v>
      </c>
      <c r="K65" s="126">
        <f t="shared" si="32"/>
        <v>-168</v>
      </c>
      <c r="L65" s="320">
        <f t="shared" si="2"/>
        <v>8.839779005524862</v>
      </c>
      <c r="M65" s="321">
        <f>1000*E65/$C65</f>
        <v>9.502762430939226</v>
      </c>
      <c r="N65" s="321" t="s">
        <v>344</v>
      </c>
      <c r="O65" s="259">
        <f>1000*G65/(D65+G65)</f>
        <v>24.390243902439025</v>
      </c>
      <c r="P65" s="321">
        <f>1000*H65/$C65</f>
        <v>3.425414364640884</v>
      </c>
      <c r="Q65" s="270">
        <f t="shared" si="6"/>
        <v>0.5524861878453039</v>
      </c>
      <c r="R65" s="322">
        <f>1000*J65/$C65</f>
        <v>-0.6629834254143646</v>
      </c>
      <c r="S65" s="322">
        <f>100*K65/$C65</f>
        <v>-1.856353591160221</v>
      </c>
    </row>
    <row r="66" spans="1:19" ht="17.25" customHeight="1">
      <c r="A66" s="252"/>
      <c r="B66" s="253" t="s">
        <v>58</v>
      </c>
      <c r="C66" s="249">
        <v>9050</v>
      </c>
      <c r="D66" s="249">
        <v>80</v>
      </c>
      <c r="E66" s="249">
        <v>86</v>
      </c>
      <c r="F66" s="249" t="s">
        <v>107</v>
      </c>
      <c r="G66" s="249">
        <v>2</v>
      </c>
      <c r="H66" s="249">
        <v>31</v>
      </c>
      <c r="I66" s="249">
        <v>5</v>
      </c>
      <c r="J66" s="196">
        <f>D66-E66</f>
        <v>-6</v>
      </c>
      <c r="K66" s="249">
        <v>-168</v>
      </c>
      <c r="L66" s="318">
        <f t="shared" si="2"/>
        <v>8.839779005524862</v>
      </c>
      <c r="M66" s="250">
        <f>1000*E66/$C66</f>
        <v>9.502762430939226</v>
      </c>
      <c r="N66" s="250" t="s">
        <v>210</v>
      </c>
      <c r="O66" s="248">
        <f>1000*G66/(D66+G66)</f>
        <v>24.390243902439025</v>
      </c>
      <c r="P66" s="250">
        <f>1000*H66/$C66</f>
        <v>3.425414364640884</v>
      </c>
      <c r="Q66" s="251">
        <v>0.55</v>
      </c>
      <c r="R66" s="319">
        <f>1000*J66/$C66</f>
        <v>-0.6629834254143646</v>
      </c>
      <c r="S66" s="319">
        <f>100*K66/$C66</f>
        <v>-1.856353591160221</v>
      </c>
    </row>
    <row r="67" spans="1:19" ht="17.25" customHeight="1">
      <c r="A67" s="241" t="s">
        <v>205</v>
      </c>
      <c r="B67" s="241"/>
      <c r="C67" s="254"/>
      <c r="D67" s="254"/>
      <c r="E67" s="254"/>
      <c r="F67" s="254"/>
      <c r="G67" s="254"/>
      <c r="H67" s="254"/>
      <c r="I67" s="254"/>
      <c r="J67" s="254"/>
      <c r="K67" s="254"/>
      <c r="L67" s="255"/>
      <c r="M67" s="255"/>
      <c r="N67" s="255"/>
      <c r="O67" s="255"/>
      <c r="P67" s="255"/>
      <c r="Q67" s="255"/>
      <c r="R67" s="256"/>
      <c r="S67" s="256"/>
    </row>
    <row r="68" spans="3:19" ht="17.25" customHeight="1"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</row>
    <row r="69" spans="3:19" ht="17.25" customHeight="1">
      <c r="C69" s="258"/>
      <c r="D69" s="258"/>
      <c r="E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</row>
    <row r="70" spans="3:19" ht="17.25" customHeight="1">
      <c r="C70" s="258"/>
      <c r="D70" s="258"/>
      <c r="E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</row>
    <row r="71" spans="3:19" ht="17.25" customHeight="1">
      <c r="C71" s="258"/>
      <c r="D71" s="258"/>
      <c r="E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</row>
    <row r="72" spans="3:19" ht="17.25" customHeight="1">
      <c r="C72" s="258"/>
      <c r="D72" s="258"/>
      <c r="E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</row>
    <row r="73" spans="3:19" ht="17.25" customHeight="1">
      <c r="C73" s="258"/>
      <c r="D73" s="258"/>
      <c r="E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</row>
    <row r="74" spans="3:19" ht="17.25" customHeight="1">
      <c r="C74" s="258"/>
      <c r="D74" s="258"/>
      <c r="E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</row>
    <row r="75" spans="3:19" ht="17.25" customHeight="1">
      <c r="C75" s="258"/>
      <c r="D75" s="258"/>
      <c r="E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</row>
    <row r="76" spans="3:19" ht="17.25" customHeight="1">
      <c r="C76" s="258"/>
      <c r="D76" s="258"/>
      <c r="E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</row>
    <row r="77" spans="3:19" ht="17.25" customHeight="1">
      <c r="C77" s="258"/>
      <c r="D77" s="258"/>
      <c r="E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</row>
    <row r="78" spans="3:19" ht="17.25" customHeight="1">
      <c r="C78" s="258"/>
      <c r="D78" s="258"/>
      <c r="E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</row>
    <row r="79" spans="3:19" ht="17.25" customHeight="1">
      <c r="C79" s="258"/>
      <c r="D79" s="258"/>
      <c r="E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</row>
    <row r="80" spans="3:19" ht="17.25" customHeight="1">
      <c r="C80" s="258"/>
      <c r="D80" s="258"/>
      <c r="E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</row>
    <row r="81" spans="3:19" ht="17.25" customHeight="1">
      <c r="C81" s="258"/>
      <c r="D81" s="258"/>
      <c r="E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</row>
    <row r="82" spans="3:19" ht="17.25" customHeight="1">
      <c r="C82" s="258"/>
      <c r="D82" s="258"/>
      <c r="E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</row>
    <row r="83" spans="3:19" ht="17.25" customHeight="1">
      <c r="C83" s="258"/>
      <c r="D83" s="258"/>
      <c r="E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</row>
    <row r="84" spans="3:19" ht="17.25" customHeight="1">
      <c r="C84" s="258"/>
      <c r="D84" s="258"/>
      <c r="E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</row>
    <row r="85" spans="3:19" ht="17.25" customHeight="1">
      <c r="C85" s="258"/>
      <c r="D85" s="258"/>
      <c r="E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</row>
    <row r="86" spans="3:19" ht="17.25" customHeight="1">
      <c r="C86" s="258"/>
      <c r="D86" s="258"/>
      <c r="E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</row>
    <row r="87" spans="3:19" ht="17.25" customHeight="1">
      <c r="C87" s="258"/>
      <c r="D87" s="258"/>
      <c r="E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</row>
    <row r="88" spans="3:19" ht="17.25" customHeight="1">
      <c r="C88" s="258"/>
      <c r="D88" s="258"/>
      <c r="E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</row>
    <row r="89" spans="3:19" ht="17.25" customHeight="1">
      <c r="C89" s="258"/>
      <c r="D89" s="258"/>
      <c r="E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</row>
    <row r="90" spans="3:19" ht="17.25" customHeight="1">
      <c r="C90" s="258"/>
      <c r="D90" s="258"/>
      <c r="E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</row>
    <row r="91" spans="3:19" ht="17.25" customHeight="1">
      <c r="C91" s="258"/>
      <c r="D91" s="258"/>
      <c r="E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</row>
    <row r="92" spans="3:19" ht="17.25" customHeight="1">
      <c r="C92" s="258"/>
      <c r="D92" s="258"/>
      <c r="E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</row>
    <row r="93" spans="3:19" ht="17.25" customHeight="1">
      <c r="C93" s="258"/>
      <c r="D93" s="258"/>
      <c r="E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</row>
    <row r="94" spans="3:19" ht="17.25" customHeight="1">
      <c r="C94" s="258"/>
      <c r="D94" s="258"/>
      <c r="E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</row>
    <row r="95" spans="3:19" ht="17.25" customHeight="1">
      <c r="C95" s="258"/>
      <c r="D95" s="258"/>
      <c r="E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</row>
    <row r="96" spans="3:19" ht="17.25" customHeight="1">
      <c r="C96" s="258"/>
      <c r="D96" s="258"/>
      <c r="E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</row>
    <row r="97" spans="3:19" ht="17.25" customHeight="1">
      <c r="C97" s="258"/>
      <c r="D97" s="258"/>
      <c r="E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</row>
    <row r="98" spans="3:19" ht="17.25" customHeight="1">
      <c r="C98" s="258"/>
      <c r="D98" s="258"/>
      <c r="E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</row>
    <row r="99" spans="3:19" ht="17.25" customHeight="1">
      <c r="C99" s="258"/>
      <c r="D99" s="258"/>
      <c r="E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</row>
    <row r="100" spans="3:19" ht="17.25" customHeight="1">
      <c r="C100" s="258"/>
      <c r="D100" s="258"/>
      <c r="E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</row>
    <row r="101" spans="3:19" ht="17.25" customHeight="1">
      <c r="C101" s="258"/>
      <c r="D101" s="258"/>
      <c r="E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</row>
    <row r="102" spans="3:19" ht="17.25" customHeight="1">
      <c r="C102" s="258"/>
      <c r="D102" s="258"/>
      <c r="E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</row>
    <row r="103" spans="3:19" ht="17.25" customHeight="1">
      <c r="C103" s="258"/>
      <c r="D103" s="258"/>
      <c r="E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</row>
    <row r="104" spans="3:19" ht="17.25" customHeight="1">
      <c r="C104" s="258"/>
      <c r="D104" s="258"/>
      <c r="E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</row>
    <row r="105" spans="3:19" ht="17.25" customHeight="1">
      <c r="C105" s="258"/>
      <c r="D105" s="258"/>
      <c r="E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</row>
    <row r="106" spans="3:19" ht="17.25" customHeight="1">
      <c r="C106" s="258"/>
      <c r="D106" s="258"/>
      <c r="E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</row>
    <row r="107" spans="3:19" ht="17.25" customHeight="1">
      <c r="C107" s="258"/>
      <c r="D107" s="258"/>
      <c r="E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</row>
    <row r="108" spans="3:19" ht="17.25" customHeight="1">
      <c r="C108" s="258"/>
      <c r="D108" s="258"/>
      <c r="E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</row>
    <row r="109" spans="3:19" ht="17.25" customHeight="1">
      <c r="C109" s="258"/>
      <c r="D109" s="258"/>
      <c r="E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</row>
    <row r="110" spans="3:19" ht="17.25" customHeight="1">
      <c r="C110" s="258"/>
      <c r="D110" s="258"/>
      <c r="E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</row>
    <row r="111" spans="3:19" ht="17.25" customHeight="1">
      <c r="C111" s="258"/>
      <c r="D111" s="258"/>
      <c r="E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</row>
    <row r="112" spans="3:19" ht="17.25" customHeight="1">
      <c r="C112" s="258"/>
      <c r="D112" s="258"/>
      <c r="E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</row>
    <row r="113" spans="3:19" ht="17.25" customHeight="1">
      <c r="C113" s="258"/>
      <c r="D113" s="258"/>
      <c r="E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</row>
    <row r="114" spans="3:19" ht="17.25" customHeight="1">
      <c r="C114" s="258"/>
      <c r="D114" s="258"/>
      <c r="E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</row>
    <row r="115" spans="3:19" ht="17.25" customHeight="1">
      <c r="C115" s="258"/>
      <c r="D115" s="258"/>
      <c r="E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</row>
    <row r="116" spans="3:19" ht="17.25" customHeight="1">
      <c r="C116" s="258"/>
      <c r="D116" s="258"/>
      <c r="E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</row>
    <row r="117" spans="3:19" ht="17.25" customHeight="1">
      <c r="C117" s="258"/>
      <c r="D117" s="258"/>
      <c r="E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</row>
    <row r="118" spans="3:19" ht="17.25" customHeight="1">
      <c r="C118" s="258"/>
      <c r="D118" s="258"/>
      <c r="E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</row>
    <row r="119" spans="3:19" ht="17.25" customHeight="1">
      <c r="C119" s="258"/>
      <c r="D119" s="258"/>
      <c r="E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</row>
    <row r="120" spans="3:19" ht="17.25" customHeight="1">
      <c r="C120" s="258"/>
      <c r="D120" s="258"/>
      <c r="E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</row>
    <row r="121" spans="3:19" ht="17.25" customHeight="1">
      <c r="C121" s="258"/>
      <c r="D121" s="258"/>
      <c r="E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</row>
    <row r="122" spans="3:19" ht="17.25" customHeight="1">
      <c r="C122" s="258"/>
      <c r="D122" s="258"/>
      <c r="E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</row>
    <row r="123" spans="3:19" ht="17.25" customHeight="1">
      <c r="C123" s="258"/>
      <c r="D123" s="258"/>
      <c r="E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</row>
    <row r="124" spans="3:19" ht="17.25" customHeight="1">
      <c r="C124" s="258"/>
      <c r="D124" s="258"/>
      <c r="E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</row>
    <row r="125" spans="3:19" ht="17.25" customHeight="1">
      <c r="C125" s="258"/>
      <c r="D125" s="258"/>
      <c r="E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</row>
    <row r="126" spans="3:19" ht="17.25" customHeight="1">
      <c r="C126" s="258"/>
      <c r="D126" s="258"/>
      <c r="E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</row>
    <row r="127" spans="3:19" ht="17.25" customHeight="1">
      <c r="C127" s="258"/>
      <c r="D127" s="258"/>
      <c r="E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</row>
    <row r="128" spans="3:19" ht="17.25" customHeight="1">
      <c r="C128" s="258"/>
      <c r="D128" s="258"/>
      <c r="E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</row>
    <row r="129" spans="3:19" ht="17.25" customHeight="1">
      <c r="C129" s="258"/>
      <c r="D129" s="258"/>
      <c r="E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</row>
    <row r="130" spans="3:19" ht="17.25" customHeight="1">
      <c r="C130" s="258"/>
      <c r="D130" s="258"/>
      <c r="E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</row>
    <row r="131" spans="3:19" ht="17.25" customHeight="1">
      <c r="C131" s="258"/>
      <c r="D131" s="258"/>
      <c r="E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</row>
    <row r="132" spans="3:19" ht="17.25" customHeight="1">
      <c r="C132" s="258"/>
      <c r="D132" s="258"/>
      <c r="E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</row>
    <row r="133" spans="3:19" ht="17.25" customHeight="1">
      <c r="C133" s="258"/>
      <c r="D133" s="258"/>
      <c r="E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</row>
    <row r="134" spans="3:19" ht="17.25" customHeight="1">
      <c r="C134" s="258"/>
      <c r="D134" s="258"/>
      <c r="E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</row>
    <row r="135" spans="3:19" ht="17.25" customHeight="1">
      <c r="C135" s="258"/>
      <c r="D135" s="258"/>
      <c r="E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</row>
    <row r="136" spans="3:19" ht="17.25" customHeight="1">
      <c r="C136" s="258"/>
      <c r="D136" s="258"/>
      <c r="E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</row>
    <row r="137" spans="3:19" ht="17.25" customHeight="1">
      <c r="C137" s="258"/>
      <c r="D137" s="258"/>
      <c r="E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</row>
    <row r="138" spans="3:19" ht="17.25" customHeight="1">
      <c r="C138" s="258"/>
      <c r="D138" s="258"/>
      <c r="E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</row>
    <row r="139" spans="3:19" ht="17.25" customHeight="1">
      <c r="C139" s="258"/>
      <c r="D139" s="258"/>
      <c r="E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</row>
    <row r="140" spans="3:19" ht="17.25" customHeight="1">
      <c r="C140" s="258"/>
      <c r="D140" s="258"/>
      <c r="E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</row>
    <row r="141" spans="3:19" ht="17.25" customHeight="1">
      <c r="C141" s="258"/>
      <c r="D141" s="258"/>
      <c r="E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</row>
    <row r="142" spans="3:19" ht="17.25" customHeight="1">
      <c r="C142" s="258"/>
      <c r="D142" s="258"/>
      <c r="E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</row>
    <row r="143" spans="3:19" ht="17.25" customHeight="1">
      <c r="C143" s="258"/>
      <c r="D143" s="258"/>
      <c r="E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</row>
    <row r="144" spans="3:19" ht="17.25" customHeight="1">
      <c r="C144" s="258"/>
      <c r="D144" s="258"/>
      <c r="E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</row>
    <row r="145" spans="3:19" ht="17.25" customHeight="1">
      <c r="C145" s="258"/>
      <c r="D145" s="258"/>
      <c r="E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</row>
    <row r="146" spans="3:19" ht="17.25" customHeight="1">
      <c r="C146" s="258"/>
      <c r="D146" s="258"/>
      <c r="E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</row>
    <row r="147" spans="3:19" ht="17.25" customHeight="1">
      <c r="C147" s="258"/>
      <c r="D147" s="258"/>
      <c r="E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</row>
    <row r="148" spans="3:19" ht="17.25" customHeight="1">
      <c r="C148" s="258"/>
      <c r="D148" s="258"/>
      <c r="E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</row>
    <row r="149" spans="3:19" ht="17.25" customHeight="1">
      <c r="C149" s="258"/>
      <c r="D149" s="258"/>
      <c r="E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</row>
    <row r="150" spans="3:19" ht="17.25" customHeight="1">
      <c r="C150" s="258"/>
      <c r="D150" s="258"/>
      <c r="E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</row>
    <row r="151" spans="3:19" ht="17.25" customHeight="1">
      <c r="C151" s="258"/>
      <c r="D151" s="258"/>
      <c r="E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</row>
    <row r="152" spans="3:19" ht="17.25" customHeight="1">
      <c r="C152" s="258"/>
      <c r="D152" s="258"/>
      <c r="E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</row>
    <row r="153" spans="3:19" ht="17.25" customHeight="1">
      <c r="C153" s="258"/>
      <c r="D153" s="258"/>
      <c r="E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</row>
    <row r="154" spans="3:19" ht="17.25" customHeight="1">
      <c r="C154" s="258"/>
      <c r="D154" s="258"/>
      <c r="E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</row>
    <row r="155" spans="3:19" ht="17.25" customHeight="1">
      <c r="C155" s="258"/>
      <c r="D155" s="258"/>
      <c r="E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</row>
    <row r="156" spans="3:19" ht="17.25" customHeight="1">
      <c r="C156" s="258"/>
      <c r="D156" s="258"/>
      <c r="E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</row>
    <row r="157" spans="3:19" ht="17.25" customHeight="1">
      <c r="C157" s="258"/>
      <c r="D157" s="258"/>
      <c r="E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</row>
    <row r="158" spans="3:19" ht="17.25" customHeight="1">
      <c r="C158" s="258"/>
      <c r="D158" s="258"/>
      <c r="E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</row>
    <row r="159" spans="3:19" ht="17.25" customHeight="1">
      <c r="C159" s="258"/>
      <c r="D159" s="258"/>
      <c r="E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</row>
    <row r="160" spans="3:19" ht="17.25" customHeight="1">
      <c r="C160" s="258"/>
      <c r="D160" s="258"/>
      <c r="E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</row>
    <row r="161" spans="3:19" ht="17.25" customHeight="1">
      <c r="C161" s="258"/>
      <c r="D161" s="258"/>
      <c r="E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</row>
    <row r="162" spans="3:19" ht="17.25" customHeight="1">
      <c r="C162" s="258"/>
      <c r="D162" s="258"/>
      <c r="E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</row>
    <row r="163" spans="3:19" ht="17.25" customHeight="1">
      <c r="C163" s="258"/>
      <c r="D163" s="258"/>
      <c r="E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</row>
    <row r="164" spans="3:19" ht="17.25" customHeight="1">
      <c r="C164" s="258"/>
      <c r="D164" s="258"/>
      <c r="E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</row>
    <row r="165" spans="3:19" ht="17.25" customHeight="1">
      <c r="C165" s="258"/>
      <c r="D165" s="258"/>
      <c r="E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</row>
    <row r="166" spans="3:19" ht="17.25" customHeight="1">
      <c r="C166" s="258"/>
      <c r="D166" s="258"/>
      <c r="E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</row>
    <row r="167" spans="3:19" ht="17.25" customHeight="1">
      <c r="C167" s="258"/>
      <c r="D167" s="258"/>
      <c r="E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</row>
    <row r="168" spans="3:19" ht="17.25" customHeight="1">
      <c r="C168" s="258"/>
      <c r="D168" s="258"/>
      <c r="E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</row>
    <row r="169" spans="3:19" ht="17.25" customHeight="1">
      <c r="C169" s="258"/>
      <c r="D169" s="258"/>
      <c r="E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</row>
    <row r="170" spans="3:19" ht="17.25" customHeight="1">
      <c r="C170" s="258"/>
      <c r="D170" s="258"/>
      <c r="E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</row>
    <row r="171" spans="3:19" ht="17.25" customHeight="1">
      <c r="C171" s="258"/>
      <c r="D171" s="258"/>
      <c r="E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</row>
    <row r="172" spans="3:19" ht="17.25" customHeight="1">
      <c r="C172" s="258"/>
      <c r="D172" s="258"/>
      <c r="E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</row>
    <row r="173" spans="3:19" ht="17.25" customHeight="1">
      <c r="C173" s="258"/>
      <c r="D173" s="258"/>
      <c r="E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</row>
    <row r="174" spans="3:19" ht="17.25" customHeight="1">
      <c r="C174" s="258"/>
      <c r="D174" s="258"/>
      <c r="E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</row>
    <row r="175" spans="3:19" ht="17.25" customHeight="1">
      <c r="C175" s="258"/>
      <c r="D175" s="258"/>
      <c r="E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</row>
    <row r="176" spans="3:19" ht="17.25" customHeight="1">
      <c r="C176" s="258"/>
      <c r="D176" s="258"/>
      <c r="E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</row>
    <row r="177" spans="3:19" ht="17.25" customHeight="1">
      <c r="C177" s="258"/>
      <c r="D177" s="258"/>
      <c r="E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</row>
    <row r="178" spans="3:19" ht="17.25" customHeight="1">
      <c r="C178" s="258"/>
      <c r="D178" s="258"/>
      <c r="E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</row>
    <row r="179" spans="3:19" ht="17.25" customHeight="1">
      <c r="C179" s="258"/>
      <c r="D179" s="258"/>
      <c r="E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</row>
    <row r="180" spans="3:19" ht="17.25" customHeight="1">
      <c r="C180" s="258"/>
      <c r="D180" s="258"/>
      <c r="E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</row>
    <row r="181" spans="3:19" ht="17.25" customHeight="1">
      <c r="C181" s="258"/>
      <c r="D181" s="258"/>
      <c r="E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</row>
    <row r="182" spans="3:19" ht="17.25" customHeight="1">
      <c r="C182" s="258"/>
      <c r="D182" s="258"/>
      <c r="E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</row>
    <row r="183" spans="3:19" ht="17.25" customHeight="1">
      <c r="C183" s="258"/>
      <c r="D183" s="258"/>
      <c r="E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</row>
    <row r="184" spans="3:19" ht="17.25" customHeight="1">
      <c r="C184" s="258"/>
      <c r="D184" s="258"/>
      <c r="E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</row>
    <row r="185" spans="3:19" ht="17.25" customHeight="1">
      <c r="C185" s="258"/>
      <c r="D185" s="258"/>
      <c r="E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</row>
    <row r="186" spans="3:19" ht="17.25" customHeight="1">
      <c r="C186" s="258"/>
      <c r="D186" s="258"/>
      <c r="E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</row>
    <row r="187" spans="3:19" ht="17.25" customHeight="1">
      <c r="C187" s="258"/>
      <c r="D187" s="258"/>
      <c r="E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</row>
    <row r="188" spans="3:19" ht="17.25" customHeight="1">
      <c r="C188" s="258"/>
      <c r="D188" s="258"/>
      <c r="E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</row>
    <row r="189" spans="3:19" ht="17.25" customHeight="1">
      <c r="C189" s="258"/>
      <c r="D189" s="258"/>
      <c r="E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</row>
    <row r="190" spans="3:19" ht="17.25" customHeight="1">
      <c r="C190" s="258"/>
      <c r="D190" s="258"/>
      <c r="E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</row>
    <row r="191" spans="3:19" ht="17.25" customHeight="1">
      <c r="C191" s="258"/>
      <c r="D191" s="258"/>
      <c r="E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</row>
    <row r="192" spans="3:19" ht="17.25" customHeight="1">
      <c r="C192" s="258"/>
      <c r="D192" s="258"/>
      <c r="E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</row>
    <row r="193" spans="3:19" ht="17.25" customHeight="1">
      <c r="C193" s="258"/>
      <c r="D193" s="258"/>
      <c r="E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</row>
    <row r="194" spans="3:19" ht="17.25" customHeight="1">
      <c r="C194" s="258"/>
      <c r="D194" s="258"/>
      <c r="E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</row>
    <row r="195" spans="3:19" ht="17.25" customHeight="1">
      <c r="C195" s="258"/>
      <c r="D195" s="258"/>
      <c r="E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</row>
    <row r="196" spans="3:19" ht="17.25" customHeight="1">
      <c r="C196" s="258"/>
      <c r="D196" s="258"/>
      <c r="E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</row>
    <row r="197" spans="3:19" ht="17.25" customHeight="1">
      <c r="C197" s="258"/>
      <c r="D197" s="258"/>
      <c r="E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</row>
    <row r="198" spans="3:19" ht="17.25" customHeight="1">
      <c r="C198" s="258"/>
      <c r="D198" s="258"/>
      <c r="E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</row>
    <row r="199" spans="3:19" ht="17.25" customHeight="1">
      <c r="C199" s="258"/>
      <c r="D199" s="258"/>
      <c r="E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</row>
  </sheetData>
  <sheetProtection/>
  <mergeCells count="33">
    <mergeCell ref="A2:S2"/>
    <mergeCell ref="A5:B6"/>
    <mergeCell ref="C5:C6"/>
    <mergeCell ref="D5:D6"/>
    <mergeCell ref="E5:E6"/>
    <mergeCell ref="A12:B12"/>
    <mergeCell ref="A8:B8"/>
    <mergeCell ref="A11:B11"/>
    <mergeCell ref="S5:S6"/>
    <mergeCell ref="L5:L6"/>
    <mergeCell ref="A65:B65"/>
    <mergeCell ref="A28:B28"/>
    <mergeCell ref="A38:B38"/>
    <mergeCell ref="A45:B45"/>
    <mergeCell ref="A51:B51"/>
    <mergeCell ref="A17:B17"/>
    <mergeCell ref="A13:B13"/>
    <mergeCell ref="A14:B14"/>
    <mergeCell ref="A19:B19"/>
    <mergeCell ref="A59:B59"/>
    <mergeCell ref="A22:B22"/>
    <mergeCell ref="A15:B15"/>
    <mergeCell ref="A16:B16"/>
    <mergeCell ref="A10:B10"/>
    <mergeCell ref="G5:G6"/>
    <mergeCell ref="H5:H6"/>
    <mergeCell ref="A3:S3"/>
    <mergeCell ref="R5:R6"/>
    <mergeCell ref="I5:I6"/>
    <mergeCell ref="J5:J6"/>
    <mergeCell ref="M5:M6"/>
    <mergeCell ref="K5:K6"/>
    <mergeCell ref="Q4:S4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79"/>
  <sheetViews>
    <sheetView zoomScale="75" zoomScaleNormal="75" zoomScalePageLayoutView="0" workbookViewId="0" topLeftCell="A1">
      <selection activeCell="A1" sqref="A1"/>
    </sheetView>
  </sheetViews>
  <sheetFormatPr defaultColWidth="8.796875" defaultRowHeight="19.5" customHeight="1"/>
  <cols>
    <col min="1" max="1" width="12.19921875" style="58" customWidth="1"/>
    <col min="2" max="4" width="8.59765625" style="58" bestFit="1" customWidth="1"/>
    <col min="5" max="7" width="4.69921875" style="58" customWidth="1"/>
    <col min="8" max="9" width="6.09765625" style="58" customWidth="1"/>
    <col min="10" max="13" width="4.69921875" style="58" customWidth="1"/>
    <col min="14" max="15" width="5.69921875" style="58" customWidth="1"/>
    <col min="16" max="18" width="4.69921875" style="58" customWidth="1"/>
    <col min="19" max="20" width="5.5" style="58" customWidth="1"/>
    <col min="21" max="21" width="3.09765625" style="58" customWidth="1"/>
    <col min="22" max="25" width="6.3984375" style="58" customWidth="1"/>
    <col min="26" max="26" width="5.5" style="58" bestFit="1" customWidth="1"/>
    <col min="27" max="27" width="4.19921875" style="58" bestFit="1" customWidth="1"/>
    <col min="28" max="29" width="5.5" style="58" bestFit="1" customWidth="1"/>
    <col min="30" max="36" width="6.3984375" style="58" customWidth="1"/>
    <col min="37" max="37" width="7.5" style="58" customWidth="1"/>
    <col min="38" max="39" width="6.3984375" style="58" customWidth="1"/>
    <col min="40" max="40" width="7.09765625" style="58" customWidth="1"/>
    <col min="41" max="41" width="8" style="58" customWidth="1"/>
    <col min="42" max="16384" width="9" style="58" customWidth="1"/>
  </cols>
  <sheetData>
    <row r="1" spans="1:41" ht="19.5" customHeight="1">
      <c r="A1" s="107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108" t="s">
        <v>172</v>
      </c>
    </row>
    <row r="2" spans="1:41" ht="19.5" customHeight="1">
      <c r="A2" s="10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108"/>
    </row>
    <row r="3" spans="1:41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1:41" ht="19.5" customHeight="1">
      <c r="A4" s="498" t="s">
        <v>329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</row>
    <row r="5" spans="1:42" ht="19.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60"/>
    </row>
    <row r="6" spans="1:42" ht="19.5" customHeight="1">
      <c r="A6" s="466" t="s">
        <v>112</v>
      </c>
      <c r="B6" s="467"/>
      <c r="C6" s="467"/>
      <c r="D6" s="470" t="s">
        <v>113</v>
      </c>
      <c r="E6" s="451"/>
      <c r="F6" s="451"/>
      <c r="G6" s="451"/>
      <c r="H6" s="451"/>
      <c r="I6" s="451"/>
      <c r="J6" s="451"/>
      <c r="K6" s="451"/>
      <c r="L6" s="451"/>
      <c r="M6" s="451"/>
      <c r="N6" s="451" t="s">
        <v>114</v>
      </c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 t="s">
        <v>115</v>
      </c>
      <c r="AH6" s="451"/>
      <c r="AI6" s="451"/>
      <c r="AJ6" s="451" t="s">
        <v>116</v>
      </c>
      <c r="AK6" s="451"/>
      <c r="AL6" s="451"/>
      <c r="AM6" s="451" t="s">
        <v>117</v>
      </c>
      <c r="AN6" s="451"/>
      <c r="AO6" s="452"/>
      <c r="AP6" s="60"/>
    </row>
    <row r="7" spans="1:42" ht="19.5" customHeight="1">
      <c r="A7" s="468"/>
      <c r="B7" s="469"/>
      <c r="C7" s="469"/>
      <c r="D7" s="463" t="s">
        <v>118</v>
      </c>
      <c r="E7" s="453"/>
      <c r="F7" s="453"/>
      <c r="G7" s="453"/>
      <c r="H7" s="453" t="s">
        <v>119</v>
      </c>
      <c r="I7" s="453"/>
      <c r="J7" s="453"/>
      <c r="K7" s="453" t="s">
        <v>120</v>
      </c>
      <c r="L7" s="453"/>
      <c r="M7" s="453"/>
      <c r="N7" s="453" t="s">
        <v>118</v>
      </c>
      <c r="O7" s="453"/>
      <c r="P7" s="453"/>
      <c r="Q7" s="453"/>
      <c r="R7" s="453" t="s">
        <v>119</v>
      </c>
      <c r="S7" s="453"/>
      <c r="T7" s="453"/>
      <c r="U7" s="453" t="s">
        <v>120</v>
      </c>
      <c r="V7" s="453"/>
      <c r="W7" s="453"/>
      <c r="X7" s="453" t="s">
        <v>121</v>
      </c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4"/>
      <c r="AP7" s="60"/>
    </row>
    <row r="8" spans="1:42" ht="19.5" customHeight="1">
      <c r="A8" s="468"/>
      <c r="B8" s="469"/>
      <c r="C8" s="469"/>
      <c r="D8" s="46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 t="s">
        <v>122</v>
      </c>
      <c r="Y8" s="453"/>
      <c r="Z8" s="453"/>
      <c r="AA8" s="453" t="s">
        <v>119</v>
      </c>
      <c r="AB8" s="453"/>
      <c r="AC8" s="453"/>
      <c r="AD8" s="453" t="s">
        <v>120</v>
      </c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4"/>
      <c r="AP8" s="60"/>
    </row>
    <row r="9" spans="1:42" s="262" customFormat="1" ht="19.5" customHeight="1">
      <c r="A9" s="471" t="s">
        <v>118</v>
      </c>
      <c r="B9" s="471"/>
      <c r="C9" s="472"/>
      <c r="D9" s="460">
        <f>SUM(D10:G21)</f>
        <v>11535</v>
      </c>
      <c r="E9" s="461"/>
      <c r="F9" s="461"/>
      <c r="G9" s="461"/>
      <c r="H9" s="461">
        <f>SUM(H10:J21)</f>
        <v>5857</v>
      </c>
      <c r="I9" s="461"/>
      <c r="J9" s="461"/>
      <c r="K9" s="461">
        <f>SUM(K10:M21)</f>
        <v>5678</v>
      </c>
      <c r="L9" s="461"/>
      <c r="M9" s="461"/>
      <c r="N9" s="460">
        <f>SUM(N10:Q21)</f>
        <v>8231</v>
      </c>
      <c r="O9" s="461"/>
      <c r="P9" s="461"/>
      <c r="Q9" s="461"/>
      <c r="R9" s="461">
        <f>SUM(R10:T21)</f>
        <v>4290</v>
      </c>
      <c r="S9" s="461"/>
      <c r="T9" s="461"/>
      <c r="U9" s="461">
        <f>SUM(U10:W21)</f>
        <v>3941</v>
      </c>
      <c r="V9" s="461"/>
      <c r="W9" s="461"/>
      <c r="X9" s="460">
        <f>SUM(X10:Z21)</f>
        <v>52</v>
      </c>
      <c r="Y9" s="460"/>
      <c r="Z9" s="460"/>
      <c r="AA9" s="460">
        <f>SUM(AA10:AC21)</f>
        <v>32</v>
      </c>
      <c r="AB9" s="460"/>
      <c r="AC9" s="460"/>
      <c r="AD9" s="460">
        <f>SUM(AD10:AF21)</f>
        <v>20</v>
      </c>
      <c r="AE9" s="460"/>
      <c r="AF9" s="460"/>
      <c r="AG9" s="460">
        <f>SUM(AG10:AI21)</f>
        <v>507</v>
      </c>
      <c r="AH9" s="460"/>
      <c r="AI9" s="460"/>
      <c r="AJ9" s="460">
        <f>SUM(AJ10:AL21)</f>
        <v>6052</v>
      </c>
      <c r="AK9" s="460"/>
      <c r="AL9" s="460"/>
      <c r="AM9" s="460">
        <f>SUM(AM10:AO21)</f>
        <v>1208</v>
      </c>
      <c r="AN9" s="460"/>
      <c r="AO9" s="460"/>
      <c r="AP9" s="261"/>
    </row>
    <row r="10" spans="1:42" s="62" customFormat="1" ht="19.5" customHeight="1">
      <c r="A10" s="473" t="s">
        <v>330</v>
      </c>
      <c r="B10" s="474"/>
      <c r="C10" s="475"/>
      <c r="D10" s="455">
        <v>964</v>
      </c>
      <c r="E10" s="455"/>
      <c r="F10" s="455"/>
      <c r="G10" s="455"/>
      <c r="H10" s="462">
        <v>483</v>
      </c>
      <c r="I10" s="462"/>
      <c r="J10" s="462"/>
      <c r="K10" s="462">
        <v>481</v>
      </c>
      <c r="L10" s="462"/>
      <c r="M10" s="462"/>
      <c r="N10" s="455">
        <v>837</v>
      </c>
      <c r="O10" s="455"/>
      <c r="P10" s="455"/>
      <c r="Q10" s="455"/>
      <c r="R10" s="462">
        <v>424</v>
      </c>
      <c r="S10" s="462"/>
      <c r="T10" s="462"/>
      <c r="U10" s="462">
        <v>413</v>
      </c>
      <c r="V10" s="462"/>
      <c r="W10" s="462"/>
      <c r="X10" s="455">
        <v>5</v>
      </c>
      <c r="Y10" s="455"/>
      <c r="Z10" s="455"/>
      <c r="AA10" s="462">
        <v>4</v>
      </c>
      <c r="AB10" s="462"/>
      <c r="AC10" s="462"/>
      <c r="AD10" s="462">
        <v>1</v>
      </c>
      <c r="AE10" s="462"/>
      <c r="AF10" s="462"/>
      <c r="AG10" s="462">
        <v>45</v>
      </c>
      <c r="AH10" s="462"/>
      <c r="AI10" s="462"/>
      <c r="AJ10" s="462">
        <v>221</v>
      </c>
      <c r="AK10" s="462"/>
      <c r="AL10" s="462"/>
      <c r="AM10" s="462">
        <v>78</v>
      </c>
      <c r="AN10" s="462"/>
      <c r="AO10" s="462"/>
      <c r="AP10" s="61"/>
    </row>
    <row r="11" spans="1:42" s="62" customFormat="1" ht="19.5" customHeight="1">
      <c r="A11" s="464">
        <v>2</v>
      </c>
      <c r="B11" s="464"/>
      <c r="C11" s="465"/>
      <c r="D11" s="455">
        <v>914</v>
      </c>
      <c r="E11" s="455"/>
      <c r="F11" s="455"/>
      <c r="G11" s="455"/>
      <c r="H11" s="462">
        <v>473</v>
      </c>
      <c r="I11" s="462"/>
      <c r="J11" s="462"/>
      <c r="K11" s="462">
        <v>441</v>
      </c>
      <c r="L11" s="462"/>
      <c r="M11" s="462"/>
      <c r="N11" s="455">
        <v>737</v>
      </c>
      <c r="O11" s="455"/>
      <c r="P11" s="455"/>
      <c r="Q11" s="455"/>
      <c r="R11" s="462">
        <v>363</v>
      </c>
      <c r="S11" s="462"/>
      <c r="T11" s="462"/>
      <c r="U11" s="462">
        <v>374</v>
      </c>
      <c r="V11" s="462"/>
      <c r="W11" s="462"/>
      <c r="X11" s="455">
        <v>3</v>
      </c>
      <c r="Y11" s="455"/>
      <c r="Z11" s="455"/>
      <c r="AA11" s="462" t="s">
        <v>173</v>
      </c>
      <c r="AB11" s="462"/>
      <c r="AC11" s="462"/>
      <c r="AD11" s="462">
        <v>3</v>
      </c>
      <c r="AE11" s="462"/>
      <c r="AF11" s="462"/>
      <c r="AG11" s="462">
        <v>33</v>
      </c>
      <c r="AH11" s="462"/>
      <c r="AI11" s="462"/>
      <c r="AJ11" s="462">
        <v>282</v>
      </c>
      <c r="AK11" s="462"/>
      <c r="AL11" s="462"/>
      <c r="AM11" s="462">
        <v>103</v>
      </c>
      <c r="AN11" s="462"/>
      <c r="AO11" s="462"/>
      <c r="AP11" s="61"/>
    </row>
    <row r="12" spans="1:41" s="62" customFormat="1" ht="19.5" customHeight="1">
      <c r="A12" s="464">
        <v>3</v>
      </c>
      <c r="B12" s="464"/>
      <c r="C12" s="465"/>
      <c r="D12" s="455">
        <v>950</v>
      </c>
      <c r="E12" s="455"/>
      <c r="F12" s="455"/>
      <c r="G12" s="455"/>
      <c r="H12" s="462">
        <v>498</v>
      </c>
      <c r="I12" s="462"/>
      <c r="J12" s="462"/>
      <c r="K12" s="462">
        <v>452</v>
      </c>
      <c r="L12" s="462"/>
      <c r="M12" s="462"/>
      <c r="N12" s="455">
        <v>799</v>
      </c>
      <c r="O12" s="455"/>
      <c r="P12" s="455"/>
      <c r="Q12" s="455"/>
      <c r="R12" s="462">
        <v>384</v>
      </c>
      <c r="S12" s="462"/>
      <c r="T12" s="462"/>
      <c r="U12" s="462">
        <v>415</v>
      </c>
      <c r="V12" s="462"/>
      <c r="W12" s="462"/>
      <c r="X12" s="455">
        <v>4</v>
      </c>
      <c r="Y12" s="455"/>
      <c r="Z12" s="455"/>
      <c r="AA12" s="462">
        <v>2</v>
      </c>
      <c r="AB12" s="462"/>
      <c r="AC12" s="462"/>
      <c r="AD12" s="462">
        <v>2</v>
      </c>
      <c r="AE12" s="462"/>
      <c r="AF12" s="462"/>
      <c r="AG12" s="462">
        <v>38</v>
      </c>
      <c r="AH12" s="462"/>
      <c r="AI12" s="462"/>
      <c r="AJ12" s="462">
        <v>634</v>
      </c>
      <c r="AK12" s="462"/>
      <c r="AL12" s="462"/>
      <c r="AM12" s="462">
        <v>110</v>
      </c>
      <c r="AN12" s="462"/>
      <c r="AO12" s="462"/>
    </row>
    <row r="13" spans="1:41" s="62" customFormat="1" ht="19.5" customHeight="1">
      <c r="A13" s="464">
        <v>4</v>
      </c>
      <c r="B13" s="464"/>
      <c r="C13" s="465"/>
      <c r="D13" s="455">
        <v>969</v>
      </c>
      <c r="E13" s="455"/>
      <c r="F13" s="455"/>
      <c r="G13" s="455"/>
      <c r="H13" s="462">
        <v>488</v>
      </c>
      <c r="I13" s="462"/>
      <c r="J13" s="462"/>
      <c r="K13" s="462">
        <v>481</v>
      </c>
      <c r="L13" s="462"/>
      <c r="M13" s="462"/>
      <c r="N13" s="455">
        <v>679</v>
      </c>
      <c r="O13" s="455"/>
      <c r="P13" s="455"/>
      <c r="Q13" s="455"/>
      <c r="R13" s="462">
        <v>355</v>
      </c>
      <c r="S13" s="462"/>
      <c r="T13" s="462"/>
      <c r="U13" s="462">
        <v>324</v>
      </c>
      <c r="V13" s="462"/>
      <c r="W13" s="462"/>
      <c r="X13" s="455">
        <v>6</v>
      </c>
      <c r="Y13" s="455"/>
      <c r="Z13" s="455"/>
      <c r="AA13" s="462">
        <v>3</v>
      </c>
      <c r="AB13" s="462"/>
      <c r="AC13" s="462"/>
      <c r="AD13" s="462">
        <v>3</v>
      </c>
      <c r="AE13" s="462"/>
      <c r="AF13" s="462"/>
      <c r="AG13" s="462">
        <v>48</v>
      </c>
      <c r="AH13" s="462"/>
      <c r="AI13" s="462"/>
      <c r="AJ13" s="462">
        <v>609</v>
      </c>
      <c r="AK13" s="462"/>
      <c r="AL13" s="462"/>
      <c r="AM13" s="462">
        <v>113</v>
      </c>
      <c r="AN13" s="462"/>
      <c r="AO13" s="462"/>
    </row>
    <row r="14" spans="1:41" s="62" customFormat="1" ht="19.5" customHeight="1">
      <c r="A14" s="464">
        <v>5</v>
      </c>
      <c r="B14" s="464"/>
      <c r="C14" s="465"/>
      <c r="D14" s="455">
        <v>1007</v>
      </c>
      <c r="E14" s="455"/>
      <c r="F14" s="455"/>
      <c r="G14" s="455"/>
      <c r="H14" s="462">
        <v>510</v>
      </c>
      <c r="I14" s="462"/>
      <c r="J14" s="462"/>
      <c r="K14" s="462">
        <v>497</v>
      </c>
      <c r="L14" s="462"/>
      <c r="M14" s="462"/>
      <c r="N14" s="455">
        <v>661</v>
      </c>
      <c r="O14" s="455"/>
      <c r="P14" s="455"/>
      <c r="Q14" s="455"/>
      <c r="R14" s="462">
        <v>352</v>
      </c>
      <c r="S14" s="462"/>
      <c r="T14" s="462"/>
      <c r="U14" s="462">
        <v>309</v>
      </c>
      <c r="V14" s="462"/>
      <c r="W14" s="462"/>
      <c r="X14" s="455">
        <v>2</v>
      </c>
      <c r="Y14" s="455"/>
      <c r="Z14" s="455"/>
      <c r="AA14" s="462">
        <v>2</v>
      </c>
      <c r="AB14" s="462"/>
      <c r="AC14" s="462"/>
      <c r="AD14" s="462" t="s">
        <v>173</v>
      </c>
      <c r="AE14" s="462"/>
      <c r="AF14" s="462"/>
      <c r="AG14" s="462">
        <v>39</v>
      </c>
      <c r="AH14" s="462"/>
      <c r="AI14" s="462"/>
      <c r="AJ14" s="462">
        <v>590</v>
      </c>
      <c r="AK14" s="462"/>
      <c r="AL14" s="462"/>
      <c r="AM14" s="462">
        <v>100</v>
      </c>
      <c r="AN14" s="462"/>
      <c r="AO14" s="462"/>
    </row>
    <row r="15" spans="1:41" s="62" customFormat="1" ht="19.5" customHeight="1">
      <c r="A15" s="464">
        <v>6</v>
      </c>
      <c r="B15" s="464"/>
      <c r="C15" s="465"/>
      <c r="D15" s="455">
        <v>911</v>
      </c>
      <c r="E15" s="455"/>
      <c r="F15" s="455"/>
      <c r="G15" s="455"/>
      <c r="H15" s="462">
        <v>480</v>
      </c>
      <c r="I15" s="462"/>
      <c r="J15" s="462"/>
      <c r="K15" s="462">
        <v>431</v>
      </c>
      <c r="L15" s="462"/>
      <c r="M15" s="462"/>
      <c r="N15" s="455">
        <v>614</v>
      </c>
      <c r="O15" s="455"/>
      <c r="P15" s="455"/>
      <c r="Q15" s="455"/>
      <c r="R15" s="462">
        <v>301</v>
      </c>
      <c r="S15" s="462"/>
      <c r="T15" s="462"/>
      <c r="U15" s="462">
        <v>313</v>
      </c>
      <c r="V15" s="462"/>
      <c r="W15" s="462"/>
      <c r="X15" s="455">
        <v>2</v>
      </c>
      <c r="Y15" s="455"/>
      <c r="Z15" s="455"/>
      <c r="AA15" s="462" t="s">
        <v>173</v>
      </c>
      <c r="AB15" s="462"/>
      <c r="AC15" s="462"/>
      <c r="AD15" s="462">
        <v>2</v>
      </c>
      <c r="AE15" s="462"/>
      <c r="AF15" s="462"/>
      <c r="AG15" s="462">
        <v>41</v>
      </c>
      <c r="AH15" s="462"/>
      <c r="AI15" s="462"/>
      <c r="AJ15" s="462">
        <v>738</v>
      </c>
      <c r="AK15" s="462"/>
      <c r="AL15" s="462"/>
      <c r="AM15" s="462">
        <v>105</v>
      </c>
      <c r="AN15" s="462"/>
      <c r="AO15" s="462"/>
    </row>
    <row r="16" spans="1:41" s="62" customFormat="1" ht="19.5" customHeight="1">
      <c r="A16" s="464">
        <v>7</v>
      </c>
      <c r="B16" s="464"/>
      <c r="C16" s="465"/>
      <c r="D16" s="455">
        <v>993</v>
      </c>
      <c r="E16" s="455"/>
      <c r="F16" s="455"/>
      <c r="G16" s="455"/>
      <c r="H16" s="462">
        <v>515</v>
      </c>
      <c r="I16" s="462"/>
      <c r="J16" s="462"/>
      <c r="K16" s="462">
        <v>478</v>
      </c>
      <c r="L16" s="462"/>
      <c r="M16" s="462"/>
      <c r="N16" s="455">
        <v>572</v>
      </c>
      <c r="O16" s="455"/>
      <c r="P16" s="455"/>
      <c r="Q16" s="455"/>
      <c r="R16" s="462">
        <v>317</v>
      </c>
      <c r="S16" s="462"/>
      <c r="T16" s="462"/>
      <c r="U16" s="462">
        <v>255</v>
      </c>
      <c r="V16" s="462"/>
      <c r="W16" s="462"/>
      <c r="X16" s="455">
        <v>10</v>
      </c>
      <c r="Y16" s="455"/>
      <c r="Z16" s="455"/>
      <c r="AA16" s="462">
        <v>8</v>
      </c>
      <c r="AB16" s="462"/>
      <c r="AC16" s="462"/>
      <c r="AD16" s="462">
        <v>2</v>
      </c>
      <c r="AE16" s="462"/>
      <c r="AF16" s="462"/>
      <c r="AG16" s="462">
        <v>45</v>
      </c>
      <c r="AH16" s="462"/>
      <c r="AI16" s="462"/>
      <c r="AJ16" s="462">
        <v>354</v>
      </c>
      <c r="AK16" s="462"/>
      <c r="AL16" s="462"/>
      <c r="AM16" s="462">
        <v>101</v>
      </c>
      <c r="AN16" s="462"/>
      <c r="AO16" s="462"/>
    </row>
    <row r="17" spans="1:41" s="62" customFormat="1" ht="19.5" customHeight="1">
      <c r="A17" s="464">
        <v>8</v>
      </c>
      <c r="B17" s="464"/>
      <c r="C17" s="465"/>
      <c r="D17" s="455">
        <v>1026</v>
      </c>
      <c r="E17" s="455"/>
      <c r="F17" s="455"/>
      <c r="G17" s="455"/>
      <c r="H17" s="462">
        <v>505</v>
      </c>
      <c r="I17" s="462"/>
      <c r="J17" s="462"/>
      <c r="K17" s="462">
        <v>521</v>
      </c>
      <c r="L17" s="462"/>
      <c r="M17" s="462"/>
      <c r="N17" s="455">
        <v>677</v>
      </c>
      <c r="O17" s="455"/>
      <c r="P17" s="455"/>
      <c r="Q17" s="455"/>
      <c r="R17" s="462">
        <v>387</v>
      </c>
      <c r="S17" s="462"/>
      <c r="T17" s="462"/>
      <c r="U17" s="462">
        <v>290</v>
      </c>
      <c r="V17" s="462"/>
      <c r="W17" s="462"/>
      <c r="X17" s="455">
        <v>5</v>
      </c>
      <c r="Y17" s="455"/>
      <c r="Z17" s="455"/>
      <c r="AA17" s="462">
        <v>3</v>
      </c>
      <c r="AB17" s="462"/>
      <c r="AC17" s="462"/>
      <c r="AD17" s="462">
        <v>2</v>
      </c>
      <c r="AE17" s="462"/>
      <c r="AF17" s="462"/>
      <c r="AG17" s="462">
        <v>32</v>
      </c>
      <c r="AH17" s="462"/>
      <c r="AI17" s="462"/>
      <c r="AJ17" s="462">
        <v>233</v>
      </c>
      <c r="AK17" s="462"/>
      <c r="AL17" s="462"/>
      <c r="AM17" s="462">
        <v>87</v>
      </c>
      <c r="AN17" s="462"/>
      <c r="AO17" s="462"/>
    </row>
    <row r="18" spans="1:41" s="62" customFormat="1" ht="19.5" customHeight="1">
      <c r="A18" s="464">
        <v>9</v>
      </c>
      <c r="B18" s="464"/>
      <c r="C18" s="465"/>
      <c r="D18" s="455">
        <v>987</v>
      </c>
      <c r="E18" s="455"/>
      <c r="F18" s="455"/>
      <c r="G18" s="455"/>
      <c r="H18" s="462">
        <v>495</v>
      </c>
      <c r="I18" s="462"/>
      <c r="J18" s="462"/>
      <c r="K18" s="462">
        <v>492</v>
      </c>
      <c r="L18" s="462"/>
      <c r="M18" s="462"/>
      <c r="N18" s="455">
        <v>606</v>
      </c>
      <c r="O18" s="455"/>
      <c r="P18" s="455"/>
      <c r="Q18" s="455"/>
      <c r="R18" s="462">
        <v>326</v>
      </c>
      <c r="S18" s="462"/>
      <c r="T18" s="462"/>
      <c r="U18" s="462">
        <v>280</v>
      </c>
      <c r="V18" s="462"/>
      <c r="W18" s="462"/>
      <c r="X18" s="455">
        <v>3</v>
      </c>
      <c r="Y18" s="455"/>
      <c r="Z18" s="455"/>
      <c r="AA18" s="462">
        <v>2</v>
      </c>
      <c r="AB18" s="462"/>
      <c r="AC18" s="462"/>
      <c r="AD18" s="462">
        <v>1</v>
      </c>
      <c r="AE18" s="462"/>
      <c r="AF18" s="462"/>
      <c r="AG18" s="462">
        <v>45</v>
      </c>
      <c r="AH18" s="462"/>
      <c r="AI18" s="462"/>
      <c r="AJ18" s="462">
        <v>240</v>
      </c>
      <c r="AK18" s="462"/>
      <c r="AL18" s="462"/>
      <c r="AM18" s="462">
        <v>93</v>
      </c>
      <c r="AN18" s="462"/>
      <c r="AO18" s="462"/>
    </row>
    <row r="19" spans="1:41" s="62" customFormat="1" ht="19.5" customHeight="1">
      <c r="A19" s="464">
        <v>10</v>
      </c>
      <c r="B19" s="464"/>
      <c r="C19" s="465"/>
      <c r="D19" s="455">
        <v>978</v>
      </c>
      <c r="E19" s="455"/>
      <c r="F19" s="455"/>
      <c r="G19" s="455"/>
      <c r="H19" s="462">
        <v>485</v>
      </c>
      <c r="I19" s="462"/>
      <c r="J19" s="462"/>
      <c r="K19" s="462">
        <v>493</v>
      </c>
      <c r="L19" s="462"/>
      <c r="M19" s="462"/>
      <c r="N19" s="455">
        <v>655</v>
      </c>
      <c r="O19" s="455"/>
      <c r="P19" s="455"/>
      <c r="Q19" s="455"/>
      <c r="R19" s="462">
        <v>348</v>
      </c>
      <c r="S19" s="462"/>
      <c r="T19" s="462"/>
      <c r="U19" s="462">
        <v>307</v>
      </c>
      <c r="V19" s="462"/>
      <c r="W19" s="462"/>
      <c r="X19" s="455">
        <v>6</v>
      </c>
      <c r="Y19" s="455"/>
      <c r="Z19" s="455"/>
      <c r="AA19" s="462">
        <v>5</v>
      </c>
      <c r="AB19" s="462"/>
      <c r="AC19" s="462"/>
      <c r="AD19" s="462">
        <v>1</v>
      </c>
      <c r="AE19" s="462"/>
      <c r="AF19" s="462"/>
      <c r="AG19" s="462">
        <v>54</v>
      </c>
      <c r="AH19" s="462"/>
      <c r="AI19" s="462"/>
      <c r="AJ19" s="462">
        <v>791</v>
      </c>
      <c r="AK19" s="462"/>
      <c r="AL19" s="462"/>
      <c r="AM19" s="462">
        <v>111</v>
      </c>
      <c r="AN19" s="462"/>
      <c r="AO19" s="462"/>
    </row>
    <row r="20" spans="1:41" s="62" customFormat="1" ht="19.5" customHeight="1">
      <c r="A20" s="464">
        <v>11</v>
      </c>
      <c r="B20" s="464"/>
      <c r="C20" s="465"/>
      <c r="D20" s="455">
        <v>867</v>
      </c>
      <c r="E20" s="455"/>
      <c r="F20" s="455"/>
      <c r="G20" s="455"/>
      <c r="H20" s="462">
        <v>430</v>
      </c>
      <c r="I20" s="462"/>
      <c r="J20" s="462"/>
      <c r="K20" s="462">
        <v>437</v>
      </c>
      <c r="L20" s="462"/>
      <c r="M20" s="462"/>
      <c r="N20" s="455">
        <v>664</v>
      </c>
      <c r="O20" s="455"/>
      <c r="P20" s="455"/>
      <c r="Q20" s="455"/>
      <c r="R20" s="462">
        <v>338</v>
      </c>
      <c r="S20" s="462"/>
      <c r="T20" s="462"/>
      <c r="U20" s="462">
        <v>326</v>
      </c>
      <c r="V20" s="462"/>
      <c r="W20" s="462"/>
      <c r="X20" s="455">
        <v>2</v>
      </c>
      <c r="Y20" s="455"/>
      <c r="Z20" s="455"/>
      <c r="AA20" s="462" t="s">
        <v>173</v>
      </c>
      <c r="AB20" s="462"/>
      <c r="AC20" s="462"/>
      <c r="AD20" s="462">
        <v>2</v>
      </c>
      <c r="AE20" s="462"/>
      <c r="AF20" s="462"/>
      <c r="AG20" s="462">
        <v>35</v>
      </c>
      <c r="AH20" s="462"/>
      <c r="AI20" s="462"/>
      <c r="AJ20" s="462">
        <v>801</v>
      </c>
      <c r="AK20" s="462"/>
      <c r="AL20" s="462"/>
      <c r="AM20" s="462">
        <v>98</v>
      </c>
      <c r="AN20" s="462"/>
      <c r="AO20" s="462"/>
    </row>
    <row r="21" spans="1:41" s="62" customFormat="1" ht="19.5" customHeight="1">
      <c r="A21" s="476">
        <v>12</v>
      </c>
      <c r="B21" s="476"/>
      <c r="C21" s="477"/>
      <c r="D21" s="478">
        <v>969</v>
      </c>
      <c r="E21" s="479"/>
      <c r="F21" s="479"/>
      <c r="G21" s="479"/>
      <c r="H21" s="480">
        <v>495</v>
      </c>
      <c r="I21" s="480"/>
      <c r="J21" s="480"/>
      <c r="K21" s="480">
        <v>474</v>
      </c>
      <c r="L21" s="480"/>
      <c r="M21" s="480"/>
      <c r="N21" s="479">
        <v>730</v>
      </c>
      <c r="O21" s="479"/>
      <c r="P21" s="479"/>
      <c r="Q21" s="479"/>
      <c r="R21" s="480">
        <v>395</v>
      </c>
      <c r="S21" s="480"/>
      <c r="T21" s="480"/>
      <c r="U21" s="480">
        <v>335</v>
      </c>
      <c r="V21" s="480"/>
      <c r="W21" s="480"/>
      <c r="X21" s="479">
        <v>4</v>
      </c>
      <c r="Y21" s="479"/>
      <c r="Z21" s="479"/>
      <c r="AA21" s="480">
        <v>3</v>
      </c>
      <c r="AB21" s="480"/>
      <c r="AC21" s="480"/>
      <c r="AD21" s="480">
        <v>1</v>
      </c>
      <c r="AE21" s="480"/>
      <c r="AF21" s="480"/>
      <c r="AG21" s="480">
        <v>52</v>
      </c>
      <c r="AH21" s="480"/>
      <c r="AI21" s="480"/>
      <c r="AJ21" s="480">
        <v>559</v>
      </c>
      <c r="AK21" s="480"/>
      <c r="AL21" s="480"/>
      <c r="AM21" s="480">
        <v>109</v>
      </c>
      <c r="AN21" s="480"/>
      <c r="AO21" s="480"/>
    </row>
    <row r="22" spans="1:41" s="62" customFormat="1" ht="19.5" customHeight="1">
      <c r="A22" s="109" t="s">
        <v>71</v>
      </c>
      <c r="B22" s="61"/>
      <c r="C22" s="61"/>
      <c r="D22" s="110"/>
      <c r="E22" s="110"/>
      <c r="F22" s="110"/>
      <c r="G22" s="110"/>
      <c r="H22" s="61"/>
      <c r="I22" s="61"/>
      <c r="J22" s="61"/>
      <c r="K22" s="61"/>
      <c r="L22" s="61"/>
      <c r="M22" s="61"/>
      <c r="N22" s="110"/>
      <c r="O22" s="110"/>
      <c r="P22" s="110"/>
      <c r="Q22" s="110"/>
      <c r="R22" s="61"/>
      <c r="S22" s="61"/>
      <c r="T22" s="61"/>
      <c r="U22" s="61"/>
      <c r="V22" s="61"/>
      <c r="W22" s="61"/>
      <c r="X22" s="110"/>
      <c r="Y22" s="110"/>
      <c r="Z22" s="110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9.5" customHeight="1">
      <c r="A23" s="61"/>
      <c r="B23" s="61"/>
      <c r="C23" s="61"/>
      <c r="D23" s="110"/>
      <c r="E23" s="110"/>
      <c r="F23" s="110"/>
      <c r="G23" s="11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9.5" customHeight="1">
      <c r="A24" s="494" t="s">
        <v>334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</row>
    <row r="25" spans="1:41" s="62" customFormat="1" ht="19.5" customHeight="1" thickBo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4"/>
      <c r="W25" s="64"/>
      <c r="X25" s="64"/>
      <c r="Y25" s="64"/>
      <c r="Z25" s="64"/>
      <c r="AA25" s="64"/>
      <c r="AB25" s="66"/>
      <c r="AC25" s="67"/>
      <c r="AD25" s="67"/>
      <c r="AE25" s="67"/>
      <c r="AF25" s="67"/>
      <c r="AG25" s="68"/>
      <c r="AH25" s="68"/>
      <c r="AI25" s="69"/>
      <c r="AJ25" s="70"/>
      <c r="AK25" s="69"/>
      <c r="AL25" s="71"/>
      <c r="AM25" s="69"/>
      <c r="AN25" s="71"/>
      <c r="AO25" s="69"/>
    </row>
    <row r="26" spans="1:41" s="62" customFormat="1" ht="19.5" customHeight="1">
      <c r="A26" s="496" t="s">
        <v>174</v>
      </c>
      <c r="B26" s="492" t="s">
        <v>66</v>
      </c>
      <c r="C26" s="485"/>
      <c r="D26" s="485"/>
      <c r="E26" s="490" t="s">
        <v>175</v>
      </c>
      <c r="F26" s="491"/>
      <c r="G26" s="492" t="s">
        <v>176</v>
      </c>
      <c r="H26" s="485"/>
      <c r="I26" s="490" t="s">
        <v>177</v>
      </c>
      <c r="J26" s="491"/>
      <c r="K26" s="483" t="s">
        <v>178</v>
      </c>
      <c r="L26" s="484"/>
      <c r="M26" s="485" t="s">
        <v>179</v>
      </c>
      <c r="N26" s="486"/>
      <c r="O26" s="492" t="s">
        <v>180</v>
      </c>
      <c r="P26" s="485"/>
      <c r="Q26" s="507" t="s">
        <v>181</v>
      </c>
      <c r="R26" s="509"/>
      <c r="S26" s="515" t="s">
        <v>182</v>
      </c>
      <c r="T26" s="515"/>
      <c r="U26" s="72"/>
      <c r="V26" s="506" t="s">
        <v>183</v>
      </c>
      <c r="W26" s="505"/>
      <c r="X26" s="504" t="s">
        <v>184</v>
      </c>
      <c r="Y26" s="505"/>
      <c r="Z26" s="504" t="s">
        <v>185</v>
      </c>
      <c r="AA26" s="506"/>
      <c r="AB26" s="506" t="s">
        <v>186</v>
      </c>
      <c r="AC26" s="505"/>
      <c r="AD26" s="504" t="s">
        <v>187</v>
      </c>
      <c r="AE26" s="505"/>
      <c r="AF26" s="504" t="s">
        <v>188</v>
      </c>
      <c r="AG26" s="506"/>
      <c r="AH26" s="507" t="s">
        <v>189</v>
      </c>
      <c r="AI26" s="508"/>
      <c r="AJ26" s="504" t="s">
        <v>190</v>
      </c>
      <c r="AK26" s="505"/>
      <c r="AL26" s="504" t="s">
        <v>191</v>
      </c>
      <c r="AM26" s="505"/>
      <c r="AN26" s="504" t="s">
        <v>74</v>
      </c>
      <c r="AO26" s="506"/>
    </row>
    <row r="27" spans="1:41" s="62" customFormat="1" ht="19.5" customHeight="1">
      <c r="A27" s="497"/>
      <c r="B27" s="73" t="s">
        <v>64</v>
      </c>
      <c r="C27" s="74" t="s">
        <v>0</v>
      </c>
      <c r="D27" s="75" t="s">
        <v>1</v>
      </c>
      <c r="E27" s="74" t="s">
        <v>0</v>
      </c>
      <c r="F27" s="74" t="s">
        <v>1</v>
      </c>
      <c r="G27" s="74" t="s">
        <v>0</v>
      </c>
      <c r="H27" s="74" t="s">
        <v>1</v>
      </c>
      <c r="I27" s="74" t="s">
        <v>0</v>
      </c>
      <c r="J27" s="74" t="s">
        <v>1</v>
      </c>
      <c r="K27" s="74" t="s">
        <v>0</v>
      </c>
      <c r="L27" s="74" t="s">
        <v>1</v>
      </c>
      <c r="M27" s="74" t="s">
        <v>0</v>
      </c>
      <c r="N27" s="74" t="s">
        <v>1</v>
      </c>
      <c r="O27" s="74" t="s">
        <v>0</v>
      </c>
      <c r="P27" s="74" t="s">
        <v>1</v>
      </c>
      <c r="Q27" s="76" t="s">
        <v>0</v>
      </c>
      <c r="R27" s="76" t="s">
        <v>1</v>
      </c>
      <c r="S27" s="76" t="s">
        <v>0</v>
      </c>
      <c r="T27" s="77" t="s">
        <v>1</v>
      </c>
      <c r="U27" s="72"/>
      <c r="V27" s="76" t="s">
        <v>0</v>
      </c>
      <c r="W27" s="76" t="s">
        <v>1</v>
      </c>
      <c r="X27" s="76" t="s">
        <v>0</v>
      </c>
      <c r="Y27" s="76" t="s">
        <v>1</v>
      </c>
      <c r="Z27" s="76" t="s">
        <v>0</v>
      </c>
      <c r="AA27" s="76" t="s">
        <v>1</v>
      </c>
      <c r="AB27" s="76" t="s">
        <v>0</v>
      </c>
      <c r="AC27" s="76" t="s">
        <v>1</v>
      </c>
      <c r="AD27" s="76" t="s">
        <v>0</v>
      </c>
      <c r="AE27" s="76" t="s">
        <v>1</v>
      </c>
      <c r="AF27" s="76" t="s">
        <v>0</v>
      </c>
      <c r="AG27" s="76" t="s">
        <v>1</v>
      </c>
      <c r="AH27" s="76" t="s">
        <v>0</v>
      </c>
      <c r="AI27" s="76" t="s">
        <v>1</v>
      </c>
      <c r="AJ27" s="76" t="s">
        <v>0</v>
      </c>
      <c r="AK27" s="76" t="s">
        <v>1</v>
      </c>
      <c r="AL27" s="76" t="s">
        <v>0</v>
      </c>
      <c r="AM27" s="76" t="s">
        <v>1</v>
      </c>
      <c r="AN27" s="76" t="s">
        <v>0</v>
      </c>
      <c r="AO27" s="78" t="s">
        <v>1</v>
      </c>
    </row>
    <row r="28" spans="1:41" s="62" customFormat="1" ht="19.5" customHeight="1">
      <c r="A28" s="266" t="s">
        <v>111</v>
      </c>
      <c r="B28" s="323">
        <f>SUM(C28:D28)</f>
        <v>8261</v>
      </c>
      <c r="C28" s="324">
        <f aca="true" t="shared" si="0" ref="C28:D30">SUM(E28,G28,I28,K28,M28,O28,Q28,S28,V28,X28,Z28,AB28,AD28,AF28,AH28,AJ28,AL28,AN28)</f>
        <v>4359</v>
      </c>
      <c r="D28" s="324">
        <f t="shared" si="0"/>
        <v>3902</v>
      </c>
      <c r="E28" s="79">
        <v>46</v>
      </c>
      <c r="F28" s="79">
        <v>40</v>
      </c>
      <c r="G28" s="79">
        <v>12</v>
      </c>
      <c r="H28" s="79">
        <v>5</v>
      </c>
      <c r="I28" s="79">
        <v>8</v>
      </c>
      <c r="J28" s="79">
        <v>7</v>
      </c>
      <c r="K28" s="79">
        <v>31</v>
      </c>
      <c r="L28" s="79">
        <v>10</v>
      </c>
      <c r="M28" s="79">
        <v>25</v>
      </c>
      <c r="N28" s="79">
        <v>11</v>
      </c>
      <c r="O28" s="79">
        <v>34</v>
      </c>
      <c r="P28" s="79">
        <v>9</v>
      </c>
      <c r="Q28" s="79">
        <v>29</v>
      </c>
      <c r="R28" s="79">
        <v>22</v>
      </c>
      <c r="S28" s="80">
        <v>44</v>
      </c>
      <c r="T28" s="80">
        <v>32</v>
      </c>
      <c r="U28" s="81"/>
      <c r="V28" s="79">
        <v>80</v>
      </c>
      <c r="W28" s="79">
        <v>49</v>
      </c>
      <c r="X28" s="79">
        <v>108</v>
      </c>
      <c r="Y28" s="79">
        <v>76</v>
      </c>
      <c r="Z28" s="79">
        <v>172</v>
      </c>
      <c r="AA28" s="79">
        <v>91</v>
      </c>
      <c r="AB28" s="79">
        <v>279</v>
      </c>
      <c r="AC28" s="79">
        <v>125</v>
      </c>
      <c r="AD28" s="79">
        <v>336</v>
      </c>
      <c r="AE28" s="79">
        <v>196</v>
      </c>
      <c r="AF28" s="79">
        <v>376</v>
      </c>
      <c r="AG28" s="79">
        <v>267</v>
      </c>
      <c r="AH28" s="79">
        <v>587</v>
      </c>
      <c r="AI28" s="79">
        <v>389</v>
      </c>
      <c r="AJ28" s="79">
        <v>824</v>
      </c>
      <c r="AK28" s="79">
        <v>684</v>
      </c>
      <c r="AL28" s="79">
        <v>728</v>
      </c>
      <c r="AM28" s="79">
        <v>817</v>
      </c>
      <c r="AN28" s="79">
        <v>640</v>
      </c>
      <c r="AO28" s="79">
        <v>1072</v>
      </c>
    </row>
    <row r="29" spans="1:41" s="62" customFormat="1" ht="19.5" customHeight="1">
      <c r="A29" s="237" t="s">
        <v>139</v>
      </c>
      <c r="B29" s="325">
        <f>SUM(C29:D29)</f>
        <v>8091</v>
      </c>
      <c r="C29" s="8">
        <f t="shared" si="0"/>
        <v>4233</v>
      </c>
      <c r="D29" s="8">
        <f t="shared" si="0"/>
        <v>3858</v>
      </c>
      <c r="E29" s="82">
        <v>33</v>
      </c>
      <c r="F29" s="82">
        <v>15</v>
      </c>
      <c r="G29" s="82">
        <v>13</v>
      </c>
      <c r="H29" s="82">
        <v>9</v>
      </c>
      <c r="I29" s="82">
        <v>12</v>
      </c>
      <c r="J29" s="82">
        <v>5</v>
      </c>
      <c r="K29" s="82">
        <v>24</v>
      </c>
      <c r="L29" s="82">
        <v>11</v>
      </c>
      <c r="M29" s="82">
        <v>26</v>
      </c>
      <c r="N29" s="82">
        <v>3</v>
      </c>
      <c r="O29" s="82">
        <v>25</v>
      </c>
      <c r="P29" s="82">
        <v>12</v>
      </c>
      <c r="Q29" s="82">
        <v>20</v>
      </c>
      <c r="R29" s="82">
        <v>16</v>
      </c>
      <c r="S29" s="81">
        <v>46</v>
      </c>
      <c r="T29" s="81">
        <v>27</v>
      </c>
      <c r="U29" s="81"/>
      <c r="V29" s="82">
        <v>65</v>
      </c>
      <c r="W29" s="82">
        <v>32</v>
      </c>
      <c r="X29" s="82">
        <v>117</v>
      </c>
      <c r="Y29" s="82">
        <v>67</v>
      </c>
      <c r="Z29" s="82">
        <v>175</v>
      </c>
      <c r="AA29" s="82">
        <v>68</v>
      </c>
      <c r="AB29" s="82">
        <v>289</v>
      </c>
      <c r="AC29" s="82">
        <v>136</v>
      </c>
      <c r="AD29" s="82">
        <v>367</v>
      </c>
      <c r="AE29" s="82">
        <v>195</v>
      </c>
      <c r="AF29" s="82">
        <v>430</v>
      </c>
      <c r="AG29" s="82">
        <v>282</v>
      </c>
      <c r="AH29" s="82">
        <v>544</v>
      </c>
      <c r="AI29" s="82">
        <v>390</v>
      </c>
      <c r="AJ29" s="82">
        <v>721</v>
      </c>
      <c r="AK29" s="82">
        <v>646</v>
      </c>
      <c r="AL29" s="82">
        <v>692</v>
      </c>
      <c r="AM29" s="82">
        <v>820</v>
      </c>
      <c r="AN29" s="82">
        <v>634</v>
      </c>
      <c r="AO29" s="82">
        <v>1124</v>
      </c>
    </row>
    <row r="30" spans="1:41" s="27" customFormat="1" ht="19.5" customHeight="1">
      <c r="A30" s="263">
        <v>2</v>
      </c>
      <c r="B30" s="264">
        <f>SUM(C30:D30)</f>
        <v>8231</v>
      </c>
      <c r="C30" s="264">
        <f t="shared" si="0"/>
        <v>4290</v>
      </c>
      <c r="D30" s="264">
        <f t="shared" si="0"/>
        <v>3941</v>
      </c>
      <c r="E30" s="264">
        <v>43</v>
      </c>
      <c r="F30" s="264">
        <v>29</v>
      </c>
      <c r="G30" s="264">
        <v>2</v>
      </c>
      <c r="H30" s="264">
        <v>4</v>
      </c>
      <c r="I30" s="264">
        <v>6</v>
      </c>
      <c r="J30" s="264">
        <v>4</v>
      </c>
      <c r="K30" s="264">
        <v>33</v>
      </c>
      <c r="L30" s="264">
        <v>5</v>
      </c>
      <c r="M30" s="264">
        <v>39</v>
      </c>
      <c r="N30" s="264">
        <v>7</v>
      </c>
      <c r="O30" s="264">
        <v>27</v>
      </c>
      <c r="P30" s="264">
        <v>11</v>
      </c>
      <c r="Q30" s="264">
        <v>32</v>
      </c>
      <c r="R30" s="264">
        <v>15</v>
      </c>
      <c r="S30" s="265">
        <v>42</v>
      </c>
      <c r="T30" s="265">
        <v>20</v>
      </c>
      <c r="U30" s="267"/>
      <c r="V30" s="264">
        <v>81</v>
      </c>
      <c r="W30" s="264">
        <v>64</v>
      </c>
      <c r="X30" s="264">
        <v>142</v>
      </c>
      <c r="Y30" s="264">
        <v>68</v>
      </c>
      <c r="Z30" s="264">
        <v>158</v>
      </c>
      <c r="AA30" s="264">
        <v>78</v>
      </c>
      <c r="AB30" s="264">
        <v>263</v>
      </c>
      <c r="AC30" s="264">
        <v>136</v>
      </c>
      <c r="AD30" s="264">
        <v>378</v>
      </c>
      <c r="AE30" s="264">
        <v>197</v>
      </c>
      <c r="AF30" s="264">
        <v>400</v>
      </c>
      <c r="AG30" s="264">
        <v>261</v>
      </c>
      <c r="AH30" s="264">
        <v>541</v>
      </c>
      <c r="AI30" s="264">
        <v>399</v>
      </c>
      <c r="AJ30" s="264">
        <v>711</v>
      </c>
      <c r="AK30" s="264">
        <v>653</v>
      </c>
      <c r="AL30" s="264">
        <v>746</v>
      </c>
      <c r="AM30" s="264">
        <v>876</v>
      </c>
      <c r="AN30" s="264">
        <v>646</v>
      </c>
      <c r="AO30" s="264">
        <v>1114</v>
      </c>
    </row>
    <row r="31" spans="1:41" s="20" customFormat="1" ht="19.5" customHeight="1">
      <c r="A31" s="29" t="s">
        <v>71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29"/>
      <c r="AD31" s="29"/>
      <c r="AE31" s="29"/>
      <c r="AF31" s="22"/>
      <c r="AG31" s="29"/>
      <c r="AH31" s="29"/>
      <c r="AI31" s="14"/>
      <c r="AJ31" s="9"/>
      <c r="AK31" s="9"/>
      <c r="AL31" s="9"/>
      <c r="AM31" s="9"/>
      <c r="AN31" s="9"/>
      <c r="AO31" s="30"/>
    </row>
    <row r="32" spans="1:41" s="20" customFormat="1" ht="19.5" customHeight="1">
      <c r="A32" s="22"/>
      <c r="B32" s="402"/>
      <c r="C32" s="40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8"/>
      <c r="W32" s="8"/>
      <c r="X32" s="8"/>
      <c r="Y32" s="8"/>
      <c r="Z32" s="8"/>
      <c r="AA32" s="8"/>
      <c r="AB32" s="8"/>
      <c r="AC32" s="29"/>
      <c r="AD32" s="29"/>
      <c r="AE32" s="29"/>
      <c r="AF32" s="22"/>
      <c r="AG32" s="29"/>
      <c r="AH32" s="29"/>
      <c r="AI32" s="14"/>
      <c r="AJ32" s="9"/>
      <c r="AK32" s="9"/>
      <c r="AL32" s="9"/>
      <c r="AM32" s="9"/>
      <c r="AN32" s="9"/>
      <c r="AO32" s="30"/>
    </row>
    <row r="33" spans="1:42" s="20" customFormat="1" ht="19.5" customHeight="1">
      <c r="A33" s="516" t="s">
        <v>192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23"/>
      <c r="V33" s="8"/>
      <c r="W33" s="8"/>
      <c r="X33" s="8"/>
      <c r="Y33" s="8"/>
      <c r="Z33" s="8"/>
      <c r="AA33" s="8"/>
      <c r="AB33" s="8"/>
      <c r="AC33" s="29"/>
      <c r="AD33" s="29"/>
      <c r="AE33" s="29"/>
      <c r="AF33" s="22"/>
      <c r="AG33" s="29"/>
      <c r="AH33" s="29"/>
      <c r="AI33" s="14"/>
      <c r="AJ33" s="9"/>
      <c r="AK33" s="9"/>
      <c r="AL33" s="9"/>
      <c r="AM33" s="9"/>
      <c r="AN33" s="9"/>
      <c r="AO33" s="30"/>
      <c r="AP33" s="29"/>
    </row>
    <row r="34" spans="1:49" s="20" customFormat="1" ht="19.5" customHeight="1">
      <c r="A34" s="29"/>
      <c r="B34" s="23"/>
      <c r="C34" s="23"/>
      <c r="D34" s="23"/>
      <c r="E34" s="23"/>
      <c r="F34" s="23"/>
      <c r="G34" s="23"/>
      <c r="H34" s="23"/>
      <c r="I34" s="23"/>
      <c r="J34" s="31"/>
      <c r="K34" s="31"/>
      <c r="L34" s="31"/>
      <c r="M34" s="29"/>
      <c r="N34" s="22"/>
      <c r="O34" s="22"/>
      <c r="P34" s="22"/>
      <c r="Q34" s="22"/>
      <c r="R34" s="22"/>
      <c r="S34" s="29"/>
      <c r="T34" s="29"/>
      <c r="U34" s="29"/>
      <c r="V34" s="8"/>
      <c r="W34" s="8"/>
      <c r="X34" s="8"/>
      <c r="Y34" s="8"/>
      <c r="Z34" s="8"/>
      <c r="AA34" s="8"/>
      <c r="AB34" s="8"/>
      <c r="AC34" s="29"/>
      <c r="AD34" s="29"/>
      <c r="AE34" s="29"/>
      <c r="AF34" s="22"/>
      <c r="AG34" s="29"/>
      <c r="AH34" s="29"/>
      <c r="AI34" s="14"/>
      <c r="AJ34" s="9"/>
      <c r="AK34" s="9"/>
      <c r="AL34" s="9"/>
      <c r="AM34" s="9"/>
      <c r="AN34" s="9"/>
      <c r="AO34" s="30"/>
      <c r="AP34" s="23"/>
      <c r="AQ34" s="23"/>
      <c r="AR34" s="23"/>
      <c r="AS34" s="23"/>
      <c r="AT34" s="23"/>
      <c r="AU34" s="23"/>
      <c r="AV34" s="23"/>
      <c r="AW34" s="23"/>
    </row>
    <row r="35" spans="1:49" s="20" customFormat="1" ht="19.5" customHeight="1" thickBot="1">
      <c r="A35" s="29"/>
      <c r="B35" s="25"/>
      <c r="C35" s="24"/>
      <c r="D35" s="24"/>
      <c r="E35" s="24"/>
      <c r="F35" s="24"/>
      <c r="G35" s="24"/>
      <c r="H35" s="24"/>
      <c r="I35" s="21"/>
      <c r="J35" s="21"/>
      <c r="K35" s="21"/>
      <c r="L35" s="24"/>
      <c r="M35" s="26"/>
      <c r="N35" s="21"/>
      <c r="O35" s="21"/>
      <c r="P35" s="21"/>
      <c r="Q35" s="21"/>
      <c r="R35" s="21"/>
      <c r="S35" s="26"/>
      <c r="T35" s="26"/>
      <c r="U35" s="29"/>
      <c r="V35" s="8"/>
      <c r="W35" s="8"/>
      <c r="X35" s="8"/>
      <c r="Y35" s="8"/>
      <c r="Z35" s="8"/>
      <c r="AA35" s="8"/>
      <c r="AB35" s="8"/>
      <c r="AC35" s="29"/>
      <c r="AD35" s="29"/>
      <c r="AE35" s="29"/>
      <c r="AF35" s="22"/>
      <c r="AG35" s="29"/>
      <c r="AH35" s="29"/>
      <c r="AI35" s="14"/>
      <c r="AJ35" s="9"/>
      <c r="AK35" s="9"/>
      <c r="AL35" s="9"/>
      <c r="AM35" s="9"/>
      <c r="AN35" s="9"/>
      <c r="AO35" s="30"/>
      <c r="AP35" s="29"/>
      <c r="AQ35" s="29"/>
      <c r="AR35" s="29"/>
      <c r="AS35" s="29"/>
      <c r="AT35" s="29"/>
      <c r="AU35" s="29"/>
      <c r="AV35" s="32"/>
      <c r="AW35" s="28"/>
    </row>
    <row r="36" spans="1:51" s="20" customFormat="1" ht="19.5" customHeight="1">
      <c r="A36" s="500" t="s">
        <v>331</v>
      </c>
      <c r="B36" s="501"/>
      <c r="C36" s="421" t="s">
        <v>62</v>
      </c>
      <c r="D36" s="422"/>
      <c r="E36" s="422"/>
      <c r="F36" s="422"/>
      <c r="G36" s="422"/>
      <c r="H36" s="422"/>
      <c r="I36" s="423"/>
      <c r="J36" s="487" t="s">
        <v>193</v>
      </c>
      <c r="K36" s="488"/>
      <c r="L36" s="488"/>
      <c r="M36" s="488"/>
      <c r="N36" s="488"/>
      <c r="O36" s="489"/>
      <c r="P36" s="415" t="s">
        <v>332</v>
      </c>
      <c r="Q36" s="416"/>
      <c r="R36" s="416"/>
      <c r="S36" s="416"/>
      <c r="T36" s="416"/>
      <c r="U36" s="33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34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s="20" customFormat="1" ht="19.5" customHeight="1">
      <c r="A37" s="502"/>
      <c r="B37" s="502"/>
      <c r="C37" s="414" t="s">
        <v>67</v>
      </c>
      <c r="D37" s="414"/>
      <c r="E37" s="414" t="s">
        <v>68</v>
      </c>
      <c r="F37" s="414"/>
      <c r="G37" s="414"/>
      <c r="H37" s="428" t="s">
        <v>63</v>
      </c>
      <c r="I37" s="428"/>
      <c r="J37" s="414" t="s">
        <v>70</v>
      </c>
      <c r="K37" s="414"/>
      <c r="L37" s="414" t="s">
        <v>194</v>
      </c>
      <c r="M37" s="414"/>
      <c r="N37" s="428" t="s">
        <v>63</v>
      </c>
      <c r="O37" s="428"/>
      <c r="P37" s="414" t="s">
        <v>67</v>
      </c>
      <c r="Q37" s="414"/>
      <c r="R37" s="414"/>
      <c r="S37" s="414" t="s">
        <v>68</v>
      </c>
      <c r="T37" s="481"/>
      <c r="U37" s="35"/>
      <c r="V37" s="22"/>
      <c r="W37" s="22"/>
      <c r="X37" s="29"/>
      <c r="Y37" s="29"/>
      <c r="Z37" s="29"/>
      <c r="AA37" s="29"/>
      <c r="AB37" s="8"/>
      <c r="AC37" s="111"/>
      <c r="AD37" s="111"/>
      <c r="AE37" s="111"/>
      <c r="AF37" s="22"/>
      <c r="AG37" s="29"/>
      <c r="AH37" s="29"/>
      <c r="AI37" s="29"/>
      <c r="AJ37" s="29"/>
      <c r="AK37" s="29"/>
      <c r="AL37" s="29"/>
      <c r="AM37" s="32"/>
      <c r="AN37" s="29"/>
      <c r="AO37" s="29"/>
      <c r="AP37" s="34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s="20" customFormat="1" ht="19.5" customHeight="1">
      <c r="A38" s="502"/>
      <c r="B38" s="502"/>
      <c r="C38" s="414"/>
      <c r="D38" s="414"/>
      <c r="E38" s="414"/>
      <c r="F38" s="414"/>
      <c r="G38" s="414"/>
      <c r="H38" s="428"/>
      <c r="I38" s="428"/>
      <c r="J38" s="414"/>
      <c r="K38" s="414"/>
      <c r="L38" s="414"/>
      <c r="M38" s="414"/>
      <c r="N38" s="428"/>
      <c r="O38" s="428"/>
      <c r="P38" s="414"/>
      <c r="Q38" s="414"/>
      <c r="R38" s="414"/>
      <c r="S38" s="414"/>
      <c r="T38" s="481"/>
      <c r="U38" s="35"/>
      <c r="V38" s="516" t="s">
        <v>207</v>
      </c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36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41" s="20" customFormat="1" ht="19.5" customHeight="1" thickBot="1">
      <c r="A39" s="503"/>
      <c r="B39" s="503"/>
      <c r="C39" s="414"/>
      <c r="D39" s="414"/>
      <c r="E39" s="414"/>
      <c r="F39" s="414"/>
      <c r="G39" s="414"/>
      <c r="H39" s="428"/>
      <c r="I39" s="428"/>
      <c r="J39" s="414"/>
      <c r="K39" s="414"/>
      <c r="L39" s="414"/>
      <c r="M39" s="414"/>
      <c r="N39" s="428"/>
      <c r="O39" s="428"/>
      <c r="P39" s="414"/>
      <c r="Q39" s="414"/>
      <c r="R39" s="414"/>
      <c r="S39" s="414"/>
      <c r="T39" s="481"/>
      <c r="U39" s="35"/>
      <c r="V39" s="26"/>
      <c r="W39" s="26"/>
      <c r="X39" s="26"/>
      <c r="Y39" s="26"/>
      <c r="Z39" s="29"/>
      <c r="AA39" s="29"/>
      <c r="AB39" s="29"/>
      <c r="AC39" s="22"/>
      <c r="AD39" s="29"/>
      <c r="AE39" s="29"/>
      <c r="AF39" s="29"/>
      <c r="AG39" s="29"/>
      <c r="AH39" s="29"/>
      <c r="AI39" s="8"/>
      <c r="AJ39" s="111"/>
      <c r="AK39" s="111"/>
      <c r="AL39" s="111"/>
      <c r="AM39" s="22"/>
      <c r="AN39" s="22"/>
      <c r="AO39" s="32"/>
    </row>
    <row r="40" spans="1:41" s="62" customFormat="1" ht="19.5" customHeight="1">
      <c r="A40" s="512" t="s">
        <v>333</v>
      </c>
      <c r="B40" s="513"/>
      <c r="C40" s="456">
        <f>SUM(C42,C45,C46,C49,C50,C54,C55,C58:D64)</f>
        <v>545317</v>
      </c>
      <c r="D40" s="457"/>
      <c r="E40" s="493">
        <v>1164628</v>
      </c>
      <c r="F40" s="493"/>
      <c r="G40" s="493"/>
      <c r="H40" s="426">
        <v>46.8</v>
      </c>
      <c r="I40" s="426"/>
      <c r="J40" s="426">
        <f>SUM(J42,J45:K46,J49:K50,J54:K55,J58:K64)</f>
        <v>92.50000000000001</v>
      </c>
      <c r="K40" s="426"/>
      <c r="L40" s="427">
        <v>4184.52</v>
      </c>
      <c r="M40" s="427"/>
      <c r="N40" s="426">
        <v>2.2105283282192465</v>
      </c>
      <c r="O40" s="426"/>
      <c r="P40" s="419">
        <v>5895.3</v>
      </c>
      <c r="Q40" s="419"/>
      <c r="R40" s="419"/>
      <c r="S40" s="419">
        <v>278.3</v>
      </c>
      <c r="T40" s="419"/>
      <c r="U40" s="37"/>
      <c r="V40" s="527" t="s">
        <v>77</v>
      </c>
      <c r="W40" s="527"/>
      <c r="X40" s="527"/>
      <c r="Y40" s="527"/>
      <c r="Z40" s="517" t="s">
        <v>65</v>
      </c>
      <c r="AA40" s="517"/>
      <c r="AB40" s="517"/>
      <c r="AC40" s="517"/>
      <c r="AD40" s="517" t="s">
        <v>133</v>
      </c>
      <c r="AE40" s="517"/>
      <c r="AF40" s="517" t="s">
        <v>75</v>
      </c>
      <c r="AG40" s="517"/>
      <c r="AH40" s="517" t="s">
        <v>134</v>
      </c>
      <c r="AI40" s="517"/>
      <c r="AJ40" s="517" t="s">
        <v>135</v>
      </c>
      <c r="AK40" s="517"/>
      <c r="AL40" s="517" t="s">
        <v>195</v>
      </c>
      <c r="AM40" s="517"/>
      <c r="AN40" s="517" t="s">
        <v>76</v>
      </c>
      <c r="AO40" s="518"/>
    </row>
    <row r="41" spans="1:42" s="20" customFormat="1" ht="19.5" customHeight="1">
      <c r="A41" s="83"/>
      <c r="B41" s="84"/>
      <c r="C41" s="424"/>
      <c r="D41" s="425"/>
      <c r="E41" s="429"/>
      <c r="F41" s="429"/>
      <c r="G41" s="429"/>
      <c r="H41" s="429"/>
      <c r="I41" s="429"/>
      <c r="J41" s="429"/>
      <c r="K41" s="429"/>
      <c r="L41" s="436"/>
      <c r="M41" s="436"/>
      <c r="N41" s="429"/>
      <c r="O41" s="429"/>
      <c r="P41" s="420"/>
      <c r="Q41" s="420"/>
      <c r="R41" s="420"/>
      <c r="S41" s="514"/>
      <c r="T41" s="514"/>
      <c r="U41" s="38"/>
      <c r="V41" s="510"/>
      <c r="W41" s="510"/>
      <c r="X41" s="510"/>
      <c r="Y41" s="528"/>
      <c r="Z41" s="519" t="s">
        <v>136</v>
      </c>
      <c r="AA41" s="520"/>
      <c r="AB41" s="521" t="s">
        <v>136</v>
      </c>
      <c r="AC41" s="522"/>
      <c r="AD41" s="42" t="s">
        <v>136</v>
      </c>
      <c r="AE41" s="43" t="s">
        <v>136</v>
      </c>
      <c r="AF41" s="42" t="s">
        <v>136</v>
      </c>
      <c r="AG41" s="43" t="s">
        <v>136</v>
      </c>
      <c r="AH41" s="42" t="s">
        <v>136</v>
      </c>
      <c r="AI41" s="43" t="s">
        <v>136</v>
      </c>
      <c r="AJ41" s="42" t="s">
        <v>136</v>
      </c>
      <c r="AK41" s="43" t="s">
        <v>136</v>
      </c>
      <c r="AL41" s="42" t="s">
        <v>136</v>
      </c>
      <c r="AM41" s="43" t="s">
        <v>136</v>
      </c>
      <c r="AN41" s="42" t="s">
        <v>136</v>
      </c>
      <c r="AO41" s="44" t="s">
        <v>136</v>
      </c>
      <c r="AP41" s="22"/>
    </row>
    <row r="42" spans="1:42" s="62" customFormat="1" ht="19.5" customHeight="1">
      <c r="A42" s="510" t="s">
        <v>10</v>
      </c>
      <c r="B42" s="511"/>
      <c r="C42" s="482">
        <v>346946</v>
      </c>
      <c r="D42" s="440"/>
      <c r="E42" s="440">
        <v>442868</v>
      </c>
      <c r="F42" s="440"/>
      <c r="G42" s="440"/>
      <c r="H42" s="431">
        <v>78.34072454997877</v>
      </c>
      <c r="I42" s="431"/>
      <c r="J42" s="430">
        <v>51.6</v>
      </c>
      <c r="K42" s="430"/>
      <c r="L42" s="432">
        <v>467.77</v>
      </c>
      <c r="M42" s="432"/>
      <c r="N42" s="431">
        <v>11.031062274194584</v>
      </c>
      <c r="O42" s="431"/>
      <c r="P42" s="413">
        <v>6723.8</v>
      </c>
      <c r="Q42" s="413"/>
      <c r="R42" s="413"/>
      <c r="S42" s="413">
        <v>946.8</v>
      </c>
      <c r="T42" s="413"/>
      <c r="U42" s="85"/>
      <c r="V42" s="529"/>
      <c r="W42" s="529"/>
      <c r="X42" s="529"/>
      <c r="Y42" s="530"/>
      <c r="Z42" s="525" t="s">
        <v>137</v>
      </c>
      <c r="AA42" s="526"/>
      <c r="AB42" s="523" t="s">
        <v>138</v>
      </c>
      <c r="AC42" s="524"/>
      <c r="AD42" s="87" t="s">
        <v>137</v>
      </c>
      <c r="AE42" s="88" t="s">
        <v>138</v>
      </c>
      <c r="AF42" s="87" t="s">
        <v>137</v>
      </c>
      <c r="AG42" s="88" t="s">
        <v>138</v>
      </c>
      <c r="AH42" s="87" t="s">
        <v>137</v>
      </c>
      <c r="AI42" s="88" t="s">
        <v>138</v>
      </c>
      <c r="AJ42" s="87" t="s">
        <v>137</v>
      </c>
      <c r="AK42" s="88" t="s">
        <v>138</v>
      </c>
      <c r="AL42" s="87" t="s">
        <v>137</v>
      </c>
      <c r="AM42" s="88" t="s">
        <v>138</v>
      </c>
      <c r="AN42" s="87" t="s">
        <v>137</v>
      </c>
      <c r="AO42" s="86" t="s">
        <v>138</v>
      </c>
      <c r="AP42" s="61"/>
    </row>
    <row r="43" spans="1:41" s="62" customFormat="1" ht="19.5" customHeight="1">
      <c r="A43" s="61"/>
      <c r="B43" s="89" t="s">
        <v>196</v>
      </c>
      <c r="C43" s="482">
        <v>339742</v>
      </c>
      <c r="D43" s="440"/>
      <c r="E43" s="439" t="s">
        <v>211</v>
      </c>
      <c r="F43" s="439"/>
      <c r="G43" s="439"/>
      <c r="H43" s="430" t="s">
        <v>211</v>
      </c>
      <c r="I43" s="431"/>
      <c r="J43" s="431">
        <v>50.6</v>
      </c>
      <c r="K43" s="431"/>
      <c r="L43" s="432" t="s">
        <v>211</v>
      </c>
      <c r="M43" s="432"/>
      <c r="N43" s="430" t="s">
        <v>211</v>
      </c>
      <c r="O43" s="431"/>
      <c r="P43" s="413">
        <v>6714.3</v>
      </c>
      <c r="Q43" s="413"/>
      <c r="R43" s="413"/>
      <c r="S43" s="413" t="s">
        <v>210</v>
      </c>
      <c r="T43" s="413"/>
      <c r="U43" s="85"/>
      <c r="V43" s="417"/>
      <c r="W43" s="417"/>
      <c r="X43" s="417"/>
      <c r="Y43" s="418"/>
      <c r="Z43" s="531"/>
      <c r="AA43" s="532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62" customFormat="1" ht="19.5" customHeight="1">
      <c r="A44" s="61"/>
      <c r="B44" s="89" t="s">
        <v>197</v>
      </c>
      <c r="C44" s="441">
        <v>7204</v>
      </c>
      <c r="D44" s="439"/>
      <c r="E44" s="439" t="s">
        <v>211</v>
      </c>
      <c r="F44" s="439"/>
      <c r="G44" s="439"/>
      <c r="H44" s="430" t="s">
        <v>211</v>
      </c>
      <c r="I44" s="431"/>
      <c r="J44" s="430">
        <v>1</v>
      </c>
      <c r="K44" s="430"/>
      <c r="L44" s="432" t="s">
        <v>211</v>
      </c>
      <c r="M44" s="432"/>
      <c r="N44" s="430" t="s">
        <v>211</v>
      </c>
      <c r="O44" s="431"/>
      <c r="P44" s="413">
        <v>7204</v>
      </c>
      <c r="Q44" s="413"/>
      <c r="R44" s="413"/>
      <c r="S44" s="413" t="s">
        <v>210</v>
      </c>
      <c r="T44" s="413"/>
      <c r="U44" s="85"/>
      <c r="V44" s="409" t="s">
        <v>123</v>
      </c>
      <c r="W44" s="409"/>
      <c r="X44" s="409"/>
      <c r="Y44" s="410"/>
      <c r="Z44" s="533">
        <f>SUM(Z46:AA63)</f>
        <v>738</v>
      </c>
      <c r="AA44" s="534"/>
      <c r="AB44" s="534">
        <f>SUM(AB46:AC63)</f>
        <v>3508</v>
      </c>
      <c r="AC44" s="534"/>
      <c r="AD44" s="327">
        <f>SUM(AD46:AD63)</f>
        <v>668</v>
      </c>
      <c r="AE44" s="327">
        <f>SUM(AE46:AE63)</f>
        <v>2463</v>
      </c>
      <c r="AF44" s="327">
        <f>SUM(AF46:AF63)</f>
        <v>30</v>
      </c>
      <c r="AG44" s="327">
        <f>SUM(AG46:AG63)</f>
        <v>306</v>
      </c>
      <c r="AH44" s="327" t="s">
        <v>345</v>
      </c>
      <c r="AI44" s="327">
        <f>SUM(AI46:AI62)</f>
        <v>34</v>
      </c>
      <c r="AJ44" s="327">
        <f>SUM(AJ46:AJ63)</f>
        <v>18</v>
      </c>
      <c r="AK44" s="327">
        <f>SUM(AK46:AK62)</f>
        <v>146</v>
      </c>
      <c r="AL44" s="327">
        <f>SUM(AL46:AL62)</f>
        <v>3</v>
      </c>
      <c r="AM44" s="327">
        <f>SUM(AM46:AM62)</f>
        <v>370</v>
      </c>
      <c r="AN44" s="327">
        <f>SUM(AN46:AN62)</f>
        <v>19</v>
      </c>
      <c r="AO44" s="327">
        <f>SUM(AO46:AO62)</f>
        <v>189</v>
      </c>
    </row>
    <row r="45" spans="1:41" s="62" customFormat="1" ht="19.5" customHeight="1">
      <c r="A45" s="458" t="s">
        <v>11</v>
      </c>
      <c r="B45" s="459"/>
      <c r="C45" s="441">
        <v>14653</v>
      </c>
      <c r="D45" s="439"/>
      <c r="E45" s="440">
        <v>50103</v>
      </c>
      <c r="F45" s="440"/>
      <c r="G45" s="440"/>
      <c r="H45" s="431">
        <v>29.245753747280602</v>
      </c>
      <c r="I45" s="431"/>
      <c r="J45" s="430">
        <v>2.9</v>
      </c>
      <c r="K45" s="430"/>
      <c r="L45" s="432">
        <v>143.87</v>
      </c>
      <c r="M45" s="432"/>
      <c r="N45" s="431">
        <v>2.0157086258427745</v>
      </c>
      <c r="O45" s="431"/>
      <c r="P45" s="413">
        <v>5052.8</v>
      </c>
      <c r="Q45" s="413"/>
      <c r="R45" s="413"/>
      <c r="S45" s="450">
        <v>348.3</v>
      </c>
      <c r="T45" s="450"/>
      <c r="U45" s="91"/>
      <c r="V45" s="411"/>
      <c r="W45" s="411"/>
      <c r="X45" s="411"/>
      <c r="Y45" s="412"/>
      <c r="Z45" s="404"/>
      <c r="AA45" s="403"/>
      <c r="AB45" s="403"/>
      <c r="AC45" s="403"/>
      <c r="AD45" s="326"/>
      <c r="AE45" s="326"/>
      <c r="AF45" s="326"/>
      <c r="AG45" s="326"/>
      <c r="AH45" s="326"/>
      <c r="AI45" s="326"/>
      <c r="AJ45" s="326"/>
      <c r="AK45" s="326"/>
      <c r="AL45" s="274"/>
      <c r="AM45" s="274"/>
      <c r="AN45" s="274"/>
      <c r="AO45" s="274"/>
    </row>
    <row r="46" spans="1:41" s="62" customFormat="1" ht="19.5" customHeight="1">
      <c r="A46" s="458" t="s">
        <v>12</v>
      </c>
      <c r="B46" s="459"/>
      <c r="C46" s="441">
        <v>30791</v>
      </c>
      <c r="D46" s="439"/>
      <c r="E46" s="440">
        <v>106075</v>
      </c>
      <c r="F46" s="440"/>
      <c r="G46" s="440"/>
      <c r="H46" s="431">
        <v>29.02757482913033</v>
      </c>
      <c r="I46" s="431"/>
      <c r="J46" s="430">
        <v>6.9</v>
      </c>
      <c r="K46" s="430"/>
      <c r="L46" s="435">
        <v>371.13</v>
      </c>
      <c r="M46" s="435"/>
      <c r="N46" s="431">
        <v>1.9</v>
      </c>
      <c r="O46" s="431"/>
      <c r="P46" s="413">
        <v>4462.5</v>
      </c>
      <c r="Q46" s="413"/>
      <c r="R46" s="413"/>
      <c r="S46" s="413">
        <v>285.8</v>
      </c>
      <c r="T46" s="413"/>
      <c r="U46" s="85"/>
      <c r="V46" s="407" t="s">
        <v>10</v>
      </c>
      <c r="W46" s="407"/>
      <c r="X46" s="407"/>
      <c r="Y46" s="408"/>
      <c r="Z46" s="404">
        <f>SUM(AD46,AF46,AH46,AJ46,AL46,AN46)</f>
        <v>359</v>
      </c>
      <c r="AA46" s="403"/>
      <c r="AB46" s="403">
        <f>SUM(AE46,AG46,AI46,AK46,AM46,AO46)</f>
        <v>1645</v>
      </c>
      <c r="AC46" s="403"/>
      <c r="AD46" s="326">
        <v>312</v>
      </c>
      <c r="AE46" s="326">
        <v>1172</v>
      </c>
      <c r="AF46" s="326">
        <v>20</v>
      </c>
      <c r="AG46" s="326">
        <v>195</v>
      </c>
      <c r="AH46" s="326" t="s">
        <v>345</v>
      </c>
      <c r="AI46" s="326">
        <v>16</v>
      </c>
      <c r="AJ46" s="326">
        <v>16</v>
      </c>
      <c r="AK46" s="326">
        <v>96</v>
      </c>
      <c r="AL46" s="274">
        <v>2</v>
      </c>
      <c r="AM46" s="274">
        <v>55</v>
      </c>
      <c r="AN46" s="274">
        <v>9</v>
      </c>
      <c r="AO46" s="274">
        <v>111</v>
      </c>
    </row>
    <row r="47" spans="1:41" s="62" customFormat="1" ht="19.5" customHeight="1">
      <c r="A47" s="61"/>
      <c r="B47" s="89" t="s">
        <v>198</v>
      </c>
      <c r="C47" s="441">
        <v>25561</v>
      </c>
      <c r="D47" s="439"/>
      <c r="E47" s="439" t="s">
        <v>211</v>
      </c>
      <c r="F47" s="439"/>
      <c r="G47" s="439"/>
      <c r="H47" s="430" t="s">
        <v>211</v>
      </c>
      <c r="I47" s="431"/>
      <c r="J47" s="430">
        <v>5.1</v>
      </c>
      <c r="K47" s="430"/>
      <c r="L47" s="432" t="s">
        <v>211</v>
      </c>
      <c r="M47" s="432"/>
      <c r="N47" s="430" t="s">
        <v>211</v>
      </c>
      <c r="O47" s="431"/>
      <c r="P47" s="413">
        <v>5012</v>
      </c>
      <c r="Q47" s="413"/>
      <c r="R47" s="413"/>
      <c r="S47" s="413" t="s">
        <v>210</v>
      </c>
      <c r="T47" s="413"/>
      <c r="U47" s="85"/>
      <c r="V47" s="407" t="s">
        <v>11</v>
      </c>
      <c r="W47" s="407"/>
      <c r="X47" s="407"/>
      <c r="Y47" s="408"/>
      <c r="Z47" s="404">
        <f aca="true" t="shared" si="1" ref="Z47:Z53">SUM(AD47,AF47,AH47,AJ47,AL47,AN47)</f>
        <v>50</v>
      </c>
      <c r="AA47" s="403"/>
      <c r="AB47" s="403">
        <f aca="true" t="shared" si="2" ref="AB47:AB53">SUM(AE47,AG47,AI47,AK47,AM47,AO47)</f>
        <v>233</v>
      </c>
      <c r="AC47" s="403"/>
      <c r="AD47" s="326">
        <v>49</v>
      </c>
      <c r="AE47" s="326">
        <v>184</v>
      </c>
      <c r="AF47" s="326">
        <v>1</v>
      </c>
      <c r="AG47" s="326">
        <v>8</v>
      </c>
      <c r="AH47" s="326" t="s">
        <v>345</v>
      </c>
      <c r="AI47" s="326">
        <v>1</v>
      </c>
      <c r="AJ47" s="326" t="s">
        <v>345</v>
      </c>
      <c r="AK47" s="326">
        <v>6</v>
      </c>
      <c r="AL47" s="274" t="s">
        <v>345</v>
      </c>
      <c r="AM47" s="274">
        <v>22</v>
      </c>
      <c r="AN47" s="274" t="s">
        <v>345</v>
      </c>
      <c r="AO47" s="274">
        <v>12</v>
      </c>
    </row>
    <row r="48" spans="1:41" s="62" customFormat="1" ht="19.5" customHeight="1">
      <c r="A48" s="61"/>
      <c r="B48" s="89" t="s">
        <v>199</v>
      </c>
      <c r="C48" s="441">
        <v>5230</v>
      </c>
      <c r="D48" s="439"/>
      <c r="E48" s="439" t="s">
        <v>211</v>
      </c>
      <c r="F48" s="439"/>
      <c r="G48" s="439"/>
      <c r="H48" s="430" t="s">
        <v>211</v>
      </c>
      <c r="I48" s="431"/>
      <c r="J48" s="430">
        <v>1.8</v>
      </c>
      <c r="K48" s="430"/>
      <c r="L48" s="432" t="s">
        <v>211</v>
      </c>
      <c r="M48" s="432"/>
      <c r="N48" s="430" t="s">
        <v>211</v>
      </c>
      <c r="O48" s="431"/>
      <c r="P48" s="413">
        <v>2905.6</v>
      </c>
      <c r="Q48" s="413"/>
      <c r="R48" s="413"/>
      <c r="S48" s="413" t="s">
        <v>210</v>
      </c>
      <c r="T48" s="413"/>
      <c r="U48" s="85"/>
      <c r="V48" s="407" t="s">
        <v>12</v>
      </c>
      <c r="W48" s="407"/>
      <c r="X48" s="407"/>
      <c r="Y48" s="408"/>
      <c r="Z48" s="404">
        <f t="shared" si="1"/>
        <v>84</v>
      </c>
      <c r="AA48" s="403"/>
      <c r="AB48" s="403">
        <f t="shared" si="2"/>
        <v>341</v>
      </c>
      <c r="AC48" s="403"/>
      <c r="AD48" s="326">
        <v>84</v>
      </c>
      <c r="AE48" s="326">
        <v>276</v>
      </c>
      <c r="AF48" s="326" t="s">
        <v>345</v>
      </c>
      <c r="AG48" s="326">
        <v>20</v>
      </c>
      <c r="AH48" s="326" t="s">
        <v>345</v>
      </c>
      <c r="AI48" s="326">
        <v>3</v>
      </c>
      <c r="AJ48" s="326" t="s">
        <v>345</v>
      </c>
      <c r="AK48" s="326">
        <v>12</v>
      </c>
      <c r="AL48" s="274" t="s">
        <v>345</v>
      </c>
      <c r="AM48" s="274">
        <v>22</v>
      </c>
      <c r="AN48" s="274" t="s">
        <v>345</v>
      </c>
      <c r="AO48" s="274">
        <v>8</v>
      </c>
    </row>
    <row r="49" spans="1:41" s="62" customFormat="1" ht="19.5" customHeight="1">
      <c r="A49" s="458" t="s">
        <v>13</v>
      </c>
      <c r="B49" s="459"/>
      <c r="C49" s="441">
        <v>12814</v>
      </c>
      <c r="D49" s="439"/>
      <c r="E49" s="440">
        <v>30164</v>
      </c>
      <c r="F49" s="440"/>
      <c r="G49" s="440"/>
      <c r="H49" s="431">
        <v>42.48110330194934</v>
      </c>
      <c r="I49" s="431"/>
      <c r="J49" s="430">
        <v>2.2</v>
      </c>
      <c r="K49" s="430"/>
      <c r="L49" s="435">
        <v>268.63</v>
      </c>
      <c r="M49" s="435"/>
      <c r="N49" s="431">
        <v>0.8189703309384656</v>
      </c>
      <c r="O49" s="431"/>
      <c r="P49" s="413">
        <v>5824.5</v>
      </c>
      <c r="Q49" s="413"/>
      <c r="R49" s="413"/>
      <c r="S49" s="450">
        <v>112.3</v>
      </c>
      <c r="T49" s="450"/>
      <c r="U49" s="91"/>
      <c r="V49" s="407" t="s">
        <v>13</v>
      </c>
      <c r="W49" s="407"/>
      <c r="X49" s="407"/>
      <c r="Y49" s="408"/>
      <c r="Z49" s="404">
        <f t="shared" si="1"/>
        <v>3</v>
      </c>
      <c r="AA49" s="403"/>
      <c r="AB49" s="403">
        <f t="shared" si="2"/>
        <v>58</v>
      </c>
      <c r="AC49" s="403"/>
      <c r="AD49" s="326">
        <v>3</v>
      </c>
      <c r="AE49" s="326">
        <v>19</v>
      </c>
      <c r="AF49" s="326" t="s">
        <v>345</v>
      </c>
      <c r="AG49" s="326">
        <v>3</v>
      </c>
      <c r="AH49" s="326" t="s">
        <v>345</v>
      </c>
      <c r="AI49" s="326">
        <v>1</v>
      </c>
      <c r="AJ49" s="326" t="s">
        <v>345</v>
      </c>
      <c r="AK49" s="326">
        <v>4</v>
      </c>
      <c r="AL49" s="274" t="s">
        <v>345</v>
      </c>
      <c r="AM49" s="274">
        <v>29</v>
      </c>
      <c r="AN49" s="274" t="s">
        <v>345</v>
      </c>
      <c r="AO49" s="274">
        <v>2</v>
      </c>
    </row>
    <row r="50" spans="1:41" s="62" customFormat="1" ht="19.5" customHeight="1">
      <c r="A50" s="458" t="s">
        <v>15</v>
      </c>
      <c r="B50" s="459"/>
      <c r="C50" s="441">
        <v>26818</v>
      </c>
      <c r="D50" s="439"/>
      <c r="E50" s="440">
        <v>69196</v>
      </c>
      <c r="F50" s="440"/>
      <c r="G50" s="440"/>
      <c r="H50" s="431">
        <v>38.7565755245968</v>
      </c>
      <c r="I50" s="431"/>
      <c r="J50" s="430">
        <v>5.7</v>
      </c>
      <c r="K50" s="430"/>
      <c r="L50" s="435">
        <v>151.6</v>
      </c>
      <c r="M50" s="435"/>
      <c r="N50" s="431">
        <v>3.7598944591029024</v>
      </c>
      <c r="O50" s="431"/>
      <c r="P50" s="413">
        <v>4704.9</v>
      </c>
      <c r="Q50" s="413"/>
      <c r="R50" s="413"/>
      <c r="S50" s="413">
        <v>456.4</v>
      </c>
      <c r="T50" s="413"/>
      <c r="U50" s="85"/>
      <c r="V50" s="407" t="s">
        <v>14</v>
      </c>
      <c r="W50" s="407"/>
      <c r="X50" s="407"/>
      <c r="Y50" s="408"/>
      <c r="Z50" s="404">
        <f t="shared" si="1"/>
        <v>1</v>
      </c>
      <c r="AA50" s="403"/>
      <c r="AB50" s="403">
        <f t="shared" si="2"/>
        <v>8</v>
      </c>
      <c r="AC50" s="403"/>
      <c r="AD50" s="326">
        <v>1</v>
      </c>
      <c r="AE50" s="326">
        <v>6</v>
      </c>
      <c r="AF50" s="326" t="s">
        <v>345</v>
      </c>
      <c r="AG50" s="326" t="s">
        <v>345</v>
      </c>
      <c r="AH50" s="326" t="s">
        <v>345</v>
      </c>
      <c r="AI50" s="326" t="s">
        <v>345</v>
      </c>
      <c r="AJ50" s="326" t="s">
        <v>345</v>
      </c>
      <c r="AK50" s="326" t="s">
        <v>345</v>
      </c>
      <c r="AL50" s="274" t="s">
        <v>345</v>
      </c>
      <c r="AM50" s="274" t="s">
        <v>345</v>
      </c>
      <c r="AN50" s="274" t="s">
        <v>345</v>
      </c>
      <c r="AO50" s="274">
        <v>2</v>
      </c>
    </row>
    <row r="51" spans="1:41" s="62" customFormat="1" ht="19.5" customHeight="1">
      <c r="A51" s="61"/>
      <c r="B51" s="89" t="s">
        <v>198</v>
      </c>
      <c r="C51" s="441">
        <v>10727</v>
      </c>
      <c r="D51" s="439"/>
      <c r="E51" s="439" t="s">
        <v>211</v>
      </c>
      <c r="F51" s="439"/>
      <c r="G51" s="439"/>
      <c r="H51" s="430" t="s">
        <v>211</v>
      </c>
      <c r="I51" s="431"/>
      <c r="J51" s="430">
        <v>2.7</v>
      </c>
      <c r="K51" s="430"/>
      <c r="L51" s="432" t="s">
        <v>211</v>
      </c>
      <c r="M51" s="432"/>
      <c r="N51" s="430" t="s">
        <v>211</v>
      </c>
      <c r="O51" s="431"/>
      <c r="P51" s="413">
        <v>3973</v>
      </c>
      <c r="Q51" s="413"/>
      <c r="R51" s="413"/>
      <c r="S51" s="413" t="s">
        <v>210</v>
      </c>
      <c r="T51" s="413"/>
      <c r="U51" s="85"/>
      <c r="V51" s="407" t="s">
        <v>15</v>
      </c>
      <c r="W51" s="407"/>
      <c r="X51" s="407"/>
      <c r="Y51" s="408"/>
      <c r="Z51" s="404">
        <f t="shared" si="1"/>
        <v>73</v>
      </c>
      <c r="AA51" s="403"/>
      <c r="AB51" s="403">
        <f t="shared" si="2"/>
        <v>446</v>
      </c>
      <c r="AC51" s="403"/>
      <c r="AD51" s="326">
        <v>66</v>
      </c>
      <c r="AE51" s="326">
        <v>285</v>
      </c>
      <c r="AF51" s="326">
        <v>5</v>
      </c>
      <c r="AG51" s="326">
        <v>30</v>
      </c>
      <c r="AH51" s="326" t="s">
        <v>345</v>
      </c>
      <c r="AI51" s="326">
        <v>12</v>
      </c>
      <c r="AJ51" s="326" t="s">
        <v>345</v>
      </c>
      <c r="AK51" s="326">
        <v>5</v>
      </c>
      <c r="AL51" s="274">
        <v>1</v>
      </c>
      <c r="AM51" s="274">
        <v>104</v>
      </c>
      <c r="AN51" s="274">
        <v>1</v>
      </c>
      <c r="AO51" s="274">
        <v>10</v>
      </c>
    </row>
    <row r="52" spans="1:41" s="62" customFormat="1" ht="19.5" customHeight="1">
      <c r="A52" s="61"/>
      <c r="B52" s="89" t="s">
        <v>199</v>
      </c>
      <c r="C52" s="441">
        <v>9898</v>
      </c>
      <c r="D52" s="439"/>
      <c r="E52" s="439" t="s">
        <v>211</v>
      </c>
      <c r="F52" s="439"/>
      <c r="G52" s="439"/>
      <c r="H52" s="430" t="s">
        <v>211</v>
      </c>
      <c r="I52" s="431"/>
      <c r="J52" s="430">
        <v>1.8</v>
      </c>
      <c r="K52" s="430"/>
      <c r="L52" s="432" t="s">
        <v>211</v>
      </c>
      <c r="M52" s="432"/>
      <c r="N52" s="430" t="s">
        <v>211</v>
      </c>
      <c r="O52" s="431"/>
      <c r="P52" s="413">
        <v>5498.9</v>
      </c>
      <c r="Q52" s="413"/>
      <c r="R52" s="413"/>
      <c r="S52" s="413" t="s">
        <v>210</v>
      </c>
      <c r="T52" s="413"/>
      <c r="U52" s="85"/>
      <c r="V52" s="407" t="s">
        <v>16</v>
      </c>
      <c r="W52" s="407"/>
      <c r="X52" s="407"/>
      <c r="Y52" s="408"/>
      <c r="Z52" s="404">
        <f t="shared" si="1"/>
        <v>3</v>
      </c>
      <c r="AA52" s="403"/>
      <c r="AB52" s="403">
        <f t="shared" si="2"/>
        <v>22</v>
      </c>
      <c r="AC52" s="403"/>
      <c r="AD52" s="326">
        <v>3</v>
      </c>
      <c r="AE52" s="326">
        <v>13</v>
      </c>
      <c r="AF52" s="326" t="s">
        <v>345</v>
      </c>
      <c r="AG52" s="326" t="s">
        <v>345</v>
      </c>
      <c r="AH52" s="326" t="s">
        <v>345</v>
      </c>
      <c r="AI52" s="326" t="s">
        <v>345</v>
      </c>
      <c r="AJ52" s="326" t="s">
        <v>345</v>
      </c>
      <c r="AK52" s="326">
        <v>1</v>
      </c>
      <c r="AL52" s="274" t="s">
        <v>345</v>
      </c>
      <c r="AM52" s="274">
        <v>5</v>
      </c>
      <c r="AN52" s="274" t="s">
        <v>345</v>
      </c>
      <c r="AO52" s="274">
        <v>3</v>
      </c>
    </row>
    <row r="53" spans="1:41" s="62" customFormat="1" ht="19.5" customHeight="1">
      <c r="A53" s="61"/>
      <c r="B53" s="89" t="s">
        <v>200</v>
      </c>
      <c r="C53" s="441">
        <v>6193</v>
      </c>
      <c r="D53" s="439"/>
      <c r="E53" s="439" t="s">
        <v>211</v>
      </c>
      <c r="F53" s="439"/>
      <c r="G53" s="439"/>
      <c r="H53" s="430" t="s">
        <v>211</v>
      </c>
      <c r="I53" s="431"/>
      <c r="J53" s="430">
        <v>1.2</v>
      </c>
      <c r="K53" s="430"/>
      <c r="L53" s="432" t="s">
        <v>211</v>
      </c>
      <c r="M53" s="432"/>
      <c r="N53" s="430" t="s">
        <v>211</v>
      </c>
      <c r="O53" s="431"/>
      <c r="P53" s="434">
        <v>5160.8</v>
      </c>
      <c r="Q53" s="434"/>
      <c r="R53" s="434"/>
      <c r="S53" s="413" t="s">
        <v>210</v>
      </c>
      <c r="T53" s="413"/>
      <c r="U53" s="85"/>
      <c r="V53" s="407" t="s">
        <v>124</v>
      </c>
      <c r="W53" s="407"/>
      <c r="X53" s="407"/>
      <c r="Y53" s="408"/>
      <c r="Z53" s="404">
        <f t="shared" si="1"/>
        <v>28</v>
      </c>
      <c r="AA53" s="403"/>
      <c r="AB53" s="403">
        <f t="shared" si="2"/>
        <v>68</v>
      </c>
      <c r="AC53" s="403"/>
      <c r="AD53" s="326">
        <v>28</v>
      </c>
      <c r="AE53" s="326">
        <v>58</v>
      </c>
      <c r="AF53" s="326" t="s">
        <v>345</v>
      </c>
      <c r="AG53" s="326">
        <v>2</v>
      </c>
      <c r="AH53" s="326" t="s">
        <v>345</v>
      </c>
      <c r="AI53" s="326" t="s">
        <v>345</v>
      </c>
      <c r="AJ53" s="326" t="s">
        <v>345</v>
      </c>
      <c r="AK53" s="326">
        <v>5</v>
      </c>
      <c r="AL53" s="274" t="s">
        <v>345</v>
      </c>
      <c r="AM53" s="274" t="s">
        <v>345</v>
      </c>
      <c r="AN53" s="274" t="s">
        <v>345</v>
      </c>
      <c r="AO53" s="274">
        <v>3</v>
      </c>
    </row>
    <row r="54" spans="1:41" s="62" customFormat="1" ht="19.5" customHeight="1">
      <c r="A54" s="458" t="s">
        <v>16</v>
      </c>
      <c r="B54" s="459"/>
      <c r="C54" s="441">
        <v>9649</v>
      </c>
      <c r="D54" s="439"/>
      <c r="E54" s="440">
        <v>27517</v>
      </c>
      <c r="F54" s="440"/>
      <c r="G54" s="440"/>
      <c r="H54" s="431">
        <v>35.06559581349711</v>
      </c>
      <c r="I54" s="431"/>
      <c r="J54" s="430">
        <v>2.7</v>
      </c>
      <c r="K54" s="430"/>
      <c r="L54" s="435">
        <v>81.58</v>
      </c>
      <c r="M54" s="435"/>
      <c r="N54" s="431">
        <v>3.309634714390782</v>
      </c>
      <c r="O54" s="431"/>
      <c r="P54" s="413">
        <v>3573.7</v>
      </c>
      <c r="Q54" s="413"/>
      <c r="R54" s="413"/>
      <c r="S54" s="450">
        <v>337.3</v>
      </c>
      <c r="T54" s="450"/>
      <c r="U54" s="91"/>
      <c r="V54" s="407"/>
      <c r="W54" s="407"/>
      <c r="X54" s="407"/>
      <c r="Y54" s="408"/>
      <c r="Z54" s="404"/>
      <c r="AA54" s="403"/>
      <c r="AB54" s="403"/>
      <c r="AC54" s="403"/>
      <c r="AD54" s="326"/>
      <c r="AE54" s="326"/>
      <c r="AF54" s="326"/>
      <c r="AG54" s="326"/>
      <c r="AH54" s="326"/>
      <c r="AI54" s="326"/>
      <c r="AJ54" s="326"/>
      <c r="AK54" s="326"/>
      <c r="AL54" s="274"/>
      <c r="AM54" s="274"/>
      <c r="AN54" s="274"/>
      <c r="AO54" s="274"/>
    </row>
    <row r="55" spans="1:41" s="62" customFormat="1" ht="19.5" customHeight="1">
      <c r="A55" s="458" t="s">
        <v>17</v>
      </c>
      <c r="B55" s="459"/>
      <c r="C55" s="441">
        <v>19373</v>
      </c>
      <c r="D55" s="439"/>
      <c r="E55" s="440">
        <v>58142</v>
      </c>
      <c r="F55" s="440"/>
      <c r="G55" s="440"/>
      <c r="H55" s="431">
        <v>33.32014722575763</v>
      </c>
      <c r="I55" s="431"/>
      <c r="J55" s="430">
        <v>3.9</v>
      </c>
      <c r="K55" s="430"/>
      <c r="L55" s="435">
        <v>59.93</v>
      </c>
      <c r="M55" s="435"/>
      <c r="N55" s="431">
        <v>6.507592190889371</v>
      </c>
      <c r="O55" s="431"/>
      <c r="P55" s="413">
        <v>4967.4</v>
      </c>
      <c r="Q55" s="413"/>
      <c r="R55" s="413"/>
      <c r="S55" s="413">
        <v>970.2</v>
      </c>
      <c r="T55" s="413"/>
      <c r="U55" s="85"/>
      <c r="V55" s="407" t="s">
        <v>125</v>
      </c>
      <c r="W55" s="407"/>
      <c r="X55" s="407"/>
      <c r="Y55" s="408"/>
      <c r="Z55" s="404">
        <f>SUM(AD55,AF55,AH55,AJ55,AL55,AN55)</f>
        <v>6</v>
      </c>
      <c r="AA55" s="403"/>
      <c r="AB55" s="403">
        <f>SUM(AE55,AG55,AI55,AK55,AM55,AO55)</f>
        <v>86</v>
      </c>
      <c r="AC55" s="403"/>
      <c r="AD55" s="326">
        <v>5</v>
      </c>
      <c r="AE55" s="326">
        <v>23</v>
      </c>
      <c r="AF55" s="326" t="s">
        <v>345</v>
      </c>
      <c r="AG55" s="326">
        <v>3</v>
      </c>
      <c r="AH55" s="326" t="s">
        <v>345</v>
      </c>
      <c r="AI55" s="326" t="s">
        <v>345</v>
      </c>
      <c r="AJ55" s="326">
        <v>1</v>
      </c>
      <c r="AK55" s="326" t="s">
        <v>345</v>
      </c>
      <c r="AL55" s="274" t="s">
        <v>345</v>
      </c>
      <c r="AM55" s="274">
        <v>60</v>
      </c>
      <c r="AN55" s="274" t="s">
        <v>345</v>
      </c>
      <c r="AO55" s="274" t="s">
        <v>345</v>
      </c>
    </row>
    <row r="56" spans="1:41" s="62" customFormat="1" ht="19.5" customHeight="1">
      <c r="A56" s="61"/>
      <c r="B56" s="89" t="s">
        <v>201</v>
      </c>
      <c r="C56" s="441">
        <v>13039</v>
      </c>
      <c r="D56" s="439"/>
      <c r="E56" s="439" t="s">
        <v>211</v>
      </c>
      <c r="F56" s="439"/>
      <c r="G56" s="439"/>
      <c r="H56" s="430" t="s">
        <v>211</v>
      </c>
      <c r="I56" s="431"/>
      <c r="J56" s="430">
        <v>3</v>
      </c>
      <c r="K56" s="430"/>
      <c r="L56" s="432" t="s">
        <v>211</v>
      </c>
      <c r="M56" s="432"/>
      <c r="N56" s="430" t="s">
        <v>211</v>
      </c>
      <c r="O56" s="431"/>
      <c r="P56" s="413">
        <v>4346.3</v>
      </c>
      <c r="Q56" s="413"/>
      <c r="R56" s="413"/>
      <c r="S56" s="413" t="s">
        <v>210</v>
      </c>
      <c r="T56" s="413"/>
      <c r="U56" s="85"/>
      <c r="V56" s="407" t="s">
        <v>126</v>
      </c>
      <c r="W56" s="407"/>
      <c r="X56" s="407"/>
      <c r="Y56" s="408"/>
      <c r="Z56" s="404">
        <f aca="true" t="shared" si="3" ref="Z56:Z62">SUM(AD56,AF56,AH56,AJ56,AL56,AN56)</f>
        <v>26</v>
      </c>
      <c r="AA56" s="403"/>
      <c r="AB56" s="403">
        <f aca="true" t="shared" si="4" ref="AB56:AB62">SUM(AE56,AG56,AI56,AK56,AM56,AO56)</f>
        <v>115</v>
      </c>
      <c r="AC56" s="403"/>
      <c r="AD56" s="326">
        <v>26</v>
      </c>
      <c r="AE56" s="326">
        <v>103</v>
      </c>
      <c r="AF56" s="326" t="s">
        <v>345</v>
      </c>
      <c r="AG56" s="326">
        <v>2</v>
      </c>
      <c r="AH56" s="326" t="s">
        <v>345</v>
      </c>
      <c r="AI56" s="326" t="s">
        <v>345</v>
      </c>
      <c r="AJ56" s="326" t="s">
        <v>345</v>
      </c>
      <c r="AK56" s="326">
        <v>3</v>
      </c>
      <c r="AL56" s="274" t="s">
        <v>345</v>
      </c>
      <c r="AM56" s="274">
        <v>7</v>
      </c>
      <c r="AN56" s="274" t="s">
        <v>345</v>
      </c>
      <c r="AO56" s="274" t="s">
        <v>345</v>
      </c>
    </row>
    <row r="57" spans="1:41" s="62" customFormat="1" ht="19.5" customHeight="1">
      <c r="A57" s="61"/>
      <c r="B57" s="89" t="s">
        <v>202</v>
      </c>
      <c r="C57" s="441">
        <v>6334</v>
      </c>
      <c r="D57" s="439"/>
      <c r="E57" s="439" t="s">
        <v>211</v>
      </c>
      <c r="F57" s="439"/>
      <c r="G57" s="439"/>
      <c r="H57" s="430" t="s">
        <v>211</v>
      </c>
      <c r="I57" s="431"/>
      <c r="J57" s="430">
        <v>0.9</v>
      </c>
      <c r="K57" s="430"/>
      <c r="L57" s="432" t="s">
        <v>211</v>
      </c>
      <c r="M57" s="432"/>
      <c r="N57" s="430" t="s">
        <v>211</v>
      </c>
      <c r="O57" s="431"/>
      <c r="P57" s="413">
        <v>7037.8</v>
      </c>
      <c r="Q57" s="413"/>
      <c r="R57" s="413"/>
      <c r="S57" s="413" t="s">
        <v>210</v>
      </c>
      <c r="T57" s="413"/>
      <c r="U57" s="85"/>
      <c r="V57" s="407" t="s">
        <v>127</v>
      </c>
      <c r="W57" s="407"/>
      <c r="X57" s="407"/>
      <c r="Y57" s="408"/>
      <c r="Z57" s="404">
        <f t="shared" si="3"/>
        <v>59</v>
      </c>
      <c r="AA57" s="403"/>
      <c r="AB57" s="403">
        <f t="shared" si="4"/>
        <v>238</v>
      </c>
      <c r="AC57" s="403"/>
      <c r="AD57" s="326">
        <v>57</v>
      </c>
      <c r="AE57" s="326">
        <v>202</v>
      </c>
      <c r="AF57" s="326">
        <v>2</v>
      </c>
      <c r="AG57" s="326">
        <v>20</v>
      </c>
      <c r="AH57" s="326" t="s">
        <v>345</v>
      </c>
      <c r="AI57" s="326" t="s">
        <v>345</v>
      </c>
      <c r="AJ57" s="326" t="s">
        <v>345</v>
      </c>
      <c r="AK57" s="326">
        <v>6</v>
      </c>
      <c r="AL57" s="274" t="s">
        <v>345</v>
      </c>
      <c r="AM57" s="274">
        <v>7</v>
      </c>
      <c r="AN57" s="274" t="s">
        <v>345</v>
      </c>
      <c r="AO57" s="274">
        <v>3</v>
      </c>
    </row>
    <row r="58" spans="1:41" s="62" customFormat="1" ht="19.5" customHeight="1">
      <c r="A58" s="446" t="s">
        <v>72</v>
      </c>
      <c r="B58" s="447"/>
      <c r="C58" s="441">
        <v>5957</v>
      </c>
      <c r="D58" s="439"/>
      <c r="E58" s="439">
        <v>11518</v>
      </c>
      <c r="F58" s="439"/>
      <c r="G58" s="439"/>
      <c r="H58" s="431">
        <v>51.71904844591075</v>
      </c>
      <c r="I58" s="431"/>
      <c r="J58" s="430">
        <v>1.2</v>
      </c>
      <c r="K58" s="430"/>
      <c r="L58" s="432">
        <v>154.39</v>
      </c>
      <c r="M58" s="432"/>
      <c r="N58" s="431">
        <v>0.7772524127210312</v>
      </c>
      <c r="O58" s="431"/>
      <c r="P58" s="413">
        <v>4964.2</v>
      </c>
      <c r="Q58" s="413"/>
      <c r="R58" s="413"/>
      <c r="S58" s="450">
        <v>74.6</v>
      </c>
      <c r="T58" s="450"/>
      <c r="U58" s="91"/>
      <c r="V58" s="407" t="s">
        <v>128</v>
      </c>
      <c r="W58" s="407"/>
      <c r="X58" s="407"/>
      <c r="Y58" s="408"/>
      <c r="Z58" s="404">
        <f t="shared" si="3"/>
        <v>25</v>
      </c>
      <c r="AA58" s="403"/>
      <c r="AB58" s="403">
        <f t="shared" si="4"/>
        <v>118</v>
      </c>
      <c r="AC58" s="403"/>
      <c r="AD58" s="326">
        <v>16</v>
      </c>
      <c r="AE58" s="326">
        <v>61</v>
      </c>
      <c r="AF58" s="326">
        <v>2</v>
      </c>
      <c r="AG58" s="326">
        <v>22</v>
      </c>
      <c r="AH58" s="326" t="s">
        <v>345</v>
      </c>
      <c r="AI58" s="326" t="s">
        <v>345</v>
      </c>
      <c r="AJ58" s="326">
        <v>1</v>
      </c>
      <c r="AK58" s="326">
        <v>6</v>
      </c>
      <c r="AL58" s="274" t="s">
        <v>345</v>
      </c>
      <c r="AM58" s="274">
        <v>4</v>
      </c>
      <c r="AN58" s="274">
        <v>6</v>
      </c>
      <c r="AO58" s="274">
        <v>25</v>
      </c>
    </row>
    <row r="59" spans="1:41" s="62" customFormat="1" ht="19.5" customHeight="1">
      <c r="A59" s="446" t="s">
        <v>203</v>
      </c>
      <c r="B59" s="447"/>
      <c r="C59" s="441">
        <v>6963</v>
      </c>
      <c r="D59" s="439"/>
      <c r="E59" s="440">
        <v>14268</v>
      </c>
      <c r="F59" s="440"/>
      <c r="G59" s="440"/>
      <c r="H59" s="431">
        <v>48.80151387720774</v>
      </c>
      <c r="I59" s="431"/>
      <c r="J59" s="430">
        <v>1.7</v>
      </c>
      <c r="K59" s="430"/>
      <c r="L59" s="432">
        <v>13.57</v>
      </c>
      <c r="M59" s="432"/>
      <c r="N59" s="431">
        <v>12.527634487840825</v>
      </c>
      <c r="O59" s="431"/>
      <c r="P59" s="413">
        <v>4095.9</v>
      </c>
      <c r="Q59" s="413"/>
      <c r="R59" s="413"/>
      <c r="S59" s="450">
        <v>1051.4</v>
      </c>
      <c r="T59" s="450"/>
      <c r="U59" s="91"/>
      <c r="V59" s="407" t="s">
        <v>129</v>
      </c>
      <c r="W59" s="407"/>
      <c r="X59" s="407"/>
      <c r="Y59" s="408"/>
      <c r="Z59" s="404">
        <f t="shared" si="3"/>
        <v>4</v>
      </c>
      <c r="AA59" s="403"/>
      <c r="AB59" s="403">
        <f t="shared" si="4"/>
        <v>75</v>
      </c>
      <c r="AC59" s="403"/>
      <c r="AD59" s="326">
        <v>1</v>
      </c>
      <c r="AE59" s="326">
        <v>15</v>
      </c>
      <c r="AF59" s="326" t="s">
        <v>345</v>
      </c>
      <c r="AG59" s="326" t="s">
        <v>345</v>
      </c>
      <c r="AH59" s="326" t="s">
        <v>345</v>
      </c>
      <c r="AI59" s="326" t="s">
        <v>345</v>
      </c>
      <c r="AJ59" s="326" t="s">
        <v>345</v>
      </c>
      <c r="AK59" s="326" t="s">
        <v>345</v>
      </c>
      <c r="AL59" s="274" t="s">
        <v>345</v>
      </c>
      <c r="AM59" s="274">
        <v>52</v>
      </c>
      <c r="AN59" s="274">
        <v>3</v>
      </c>
      <c r="AO59" s="274">
        <v>8</v>
      </c>
    </row>
    <row r="60" spans="1:41" s="62" customFormat="1" ht="19.5" customHeight="1">
      <c r="A60" s="446" t="s">
        <v>26</v>
      </c>
      <c r="B60" s="447"/>
      <c r="C60" s="441">
        <v>7753</v>
      </c>
      <c r="D60" s="439"/>
      <c r="E60" s="440">
        <v>12012</v>
      </c>
      <c r="F60" s="440"/>
      <c r="G60" s="440"/>
      <c r="H60" s="431">
        <v>64.54378954378954</v>
      </c>
      <c r="I60" s="431"/>
      <c r="J60" s="430">
        <v>2.4</v>
      </c>
      <c r="K60" s="430"/>
      <c r="L60" s="432">
        <v>9.12</v>
      </c>
      <c r="M60" s="432"/>
      <c r="N60" s="431">
        <v>26.31578947368421</v>
      </c>
      <c r="O60" s="431"/>
      <c r="P60" s="413">
        <v>3230.4</v>
      </c>
      <c r="Q60" s="413"/>
      <c r="R60" s="413"/>
      <c r="S60" s="450">
        <v>1317.1</v>
      </c>
      <c r="T60" s="450"/>
      <c r="U60" s="91"/>
      <c r="V60" s="407" t="s">
        <v>130</v>
      </c>
      <c r="W60" s="407"/>
      <c r="X60" s="407"/>
      <c r="Y60" s="408"/>
      <c r="Z60" s="404">
        <f t="shared" si="3"/>
        <v>8</v>
      </c>
      <c r="AA60" s="403"/>
      <c r="AB60" s="403">
        <f t="shared" si="4"/>
        <v>24</v>
      </c>
      <c r="AC60" s="403"/>
      <c r="AD60" s="326">
        <v>8</v>
      </c>
      <c r="AE60" s="326">
        <v>20</v>
      </c>
      <c r="AF60" s="326" t="s">
        <v>345</v>
      </c>
      <c r="AG60" s="326" t="s">
        <v>345</v>
      </c>
      <c r="AH60" s="326" t="s">
        <v>345</v>
      </c>
      <c r="AI60" s="326" t="s">
        <v>345</v>
      </c>
      <c r="AJ60" s="326" t="s">
        <v>345</v>
      </c>
      <c r="AK60" s="326">
        <v>1</v>
      </c>
      <c r="AL60" s="274" t="s">
        <v>345</v>
      </c>
      <c r="AM60" s="274">
        <v>2</v>
      </c>
      <c r="AN60" s="274" t="s">
        <v>345</v>
      </c>
      <c r="AO60" s="274">
        <v>1</v>
      </c>
    </row>
    <row r="61" spans="1:41" s="62" customFormat="1" ht="19.5" customHeight="1">
      <c r="A61" s="446" t="s">
        <v>28</v>
      </c>
      <c r="B61" s="447"/>
      <c r="C61" s="441">
        <v>26164</v>
      </c>
      <c r="D61" s="439"/>
      <c r="E61" s="440">
        <v>39769</v>
      </c>
      <c r="F61" s="440"/>
      <c r="G61" s="440"/>
      <c r="H61" s="431">
        <v>65.78993688551384</v>
      </c>
      <c r="I61" s="431"/>
      <c r="J61" s="430">
        <v>4.6</v>
      </c>
      <c r="K61" s="430"/>
      <c r="L61" s="435">
        <v>13.56</v>
      </c>
      <c r="M61" s="435"/>
      <c r="N61" s="431">
        <v>33.92330383480825</v>
      </c>
      <c r="O61" s="431"/>
      <c r="P61" s="413">
        <v>5687.8</v>
      </c>
      <c r="Q61" s="413"/>
      <c r="R61" s="413"/>
      <c r="S61" s="450">
        <v>2932.8</v>
      </c>
      <c r="T61" s="450"/>
      <c r="U61" s="91"/>
      <c r="V61" s="407" t="s">
        <v>131</v>
      </c>
      <c r="W61" s="407"/>
      <c r="X61" s="407"/>
      <c r="Y61" s="408"/>
      <c r="Z61" s="404">
        <f t="shared" si="3"/>
        <v>6</v>
      </c>
      <c r="AA61" s="403"/>
      <c r="AB61" s="403">
        <f t="shared" si="4"/>
        <v>21</v>
      </c>
      <c r="AC61" s="403"/>
      <c r="AD61" s="326">
        <v>6</v>
      </c>
      <c r="AE61" s="326">
        <v>16</v>
      </c>
      <c r="AF61" s="326" t="s">
        <v>345</v>
      </c>
      <c r="AG61" s="326">
        <v>1</v>
      </c>
      <c r="AH61" s="326" t="s">
        <v>345</v>
      </c>
      <c r="AI61" s="326">
        <v>1</v>
      </c>
      <c r="AJ61" s="326" t="s">
        <v>345</v>
      </c>
      <c r="AK61" s="326">
        <v>1</v>
      </c>
      <c r="AL61" s="274" t="s">
        <v>345</v>
      </c>
      <c r="AM61" s="274">
        <v>1</v>
      </c>
      <c r="AN61" s="274" t="s">
        <v>345</v>
      </c>
      <c r="AO61" s="274">
        <v>1</v>
      </c>
    </row>
    <row r="62" spans="1:41" s="62" customFormat="1" ht="19.5" customHeight="1">
      <c r="A62" s="446" t="s">
        <v>35</v>
      </c>
      <c r="B62" s="447"/>
      <c r="C62" s="441">
        <v>10567</v>
      </c>
      <c r="D62" s="439"/>
      <c r="E62" s="440">
        <v>26078</v>
      </c>
      <c r="F62" s="440"/>
      <c r="G62" s="440"/>
      <c r="H62" s="431">
        <v>40.520745455939874</v>
      </c>
      <c r="I62" s="431"/>
      <c r="J62" s="430">
        <v>2.4</v>
      </c>
      <c r="K62" s="430"/>
      <c r="L62" s="435">
        <v>110.44</v>
      </c>
      <c r="M62" s="435"/>
      <c r="N62" s="431">
        <v>2.1731256791017746</v>
      </c>
      <c r="O62" s="431"/>
      <c r="P62" s="413">
        <v>4402.9</v>
      </c>
      <c r="Q62" s="413"/>
      <c r="R62" s="413"/>
      <c r="S62" s="450">
        <v>236.1</v>
      </c>
      <c r="T62" s="450"/>
      <c r="U62" s="91"/>
      <c r="V62" s="407" t="s">
        <v>132</v>
      </c>
      <c r="W62" s="407"/>
      <c r="X62" s="407"/>
      <c r="Y62" s="408"/>
      <c r="Z62" s="404">
        <f t="shared" si="3"/>
        <v>3</v>
      </c>
      <c r="AA62" s="403"/>
      <c r="AB62" s="403">
        <f t="shared" si="4"/>
        <v>10</v>
      </c>
      <c r="AC62" s="403"/>
      <c r="AD62" s="326">
        <v>3</v>
      </c>
      <c r="AE62" s="326">
        <v>10</v>
      </c>
      <c r="AF62" s="326" t="s">
        <v>345</v>
      </c>
      <c r="AG62" s="326" t="s">
        <v>345</v>
      </c>
      <c r="AH62" s="326" t="s">
        <v>345</v>
      </c>
      <c r="AI62" s="326" t="s">
        <v>345</v>
      </c>
      <c r="AJ62" s="326" t="s">
        <v>345</v>
      </c>
      <c r="AK62" s="326" t="s">
        <v>345</v>
      </c>
      <c r="AL62" s="274" t="s">
        <v>345</v>
      </c>
      <c r="AM62" s="274" t="s">
        <v>345</v>
      </c>
      <c r="AN62" s="274" t="s">
        <v>345</v>
      </c>
      <c r="AO62" s="274" t="s">
        <v>345</v>
      </c>
    </row>
    <row r="63" spans="1:41" s="62" customFormat="1" ht="19.5" customHeight="1">
      <c r="A63" s="446" t="s">
        <v>39</v>
      </c>
      <c r="B63" s="447"/>
      <c r="C63" s="441">
        <v>21474</v>
      </c>
      <c r="D63" s="439"/>
      <c r="E63" s="440">
        <v>24688</v>
      </c>
      <c r="F63" s="440"/>
      <c r="G63" s="440"/>
      <c r="H63" s="431">
        <v>86.98152948801037</v>
      </c>
      <c r="I63" s="431"/>
      <c r="J63" s="430">
        <v>3.3</v>
      </c>
      <c r="K63" s="430"/>
      <c r="L63" s="435">
        <v>20.38</v>
      </c>
      <c r="M63" s="435"/>
      <c r="N63" s="431">
        <v>16.19234543670265</v>
      </c>
      <c r="O63" s="431"/>
      <c r="P63" s="413">
        <v>6507.33</v>
      </c>
      <c r="Q63" s="413"/>
      <c r="R63" s="413"/>
      <c r="S63" s="434">
        <v>1211.4</v>
      </c>
      <c r="T63" s="434"/>
      <c r="U63" s="92"/>
      <c r="V63" s="405"/>
      <c r="W63" s="405"/>
      <c r="X63" s="405"/>
      <c r="Y63" s="406"/>
      <c r="Z63" s="125"/>
      <c r="AA63" s="125"/>
      <c r="AB63" s="93"/>
      <c r="AC63" s="93"/>
      <c r="AD63" s="94"/>
      <c r="AE63" s="94"/>
      <c r="AF63" s="94"/>
      <c r="AG63" s="94"/>
      <c r="AH63" s="94"/>
      <c r="AI63" s="94"/>
      <c r="AJ63" s="94"/>
      <c r="AK63" s="94"/>
      <c r="AL63" s="95"/>
      <c r="AM63" s="95"/>
      <c r="AN63" s="95"/>
      <c r="AO63" s="95"/>
    </row>
    <row r="64" spans="1:41" s="62" customFormat="1" ht="19.5" customHeight="1">
      <c r="A64" s="444" t="s">
        <v>73</v>
      </c>
      <c r="B64" s="445"/>
      <c r="C64" s="442">
        <v>5395</v>
      </c>
      <c r="D64" s="443"/>
      <c r="E64" s="449">
        <v>13860</v>
      </c>
      <c r="F64" s="449"/>
      <c r="G64" s="449"/>
      <c r="H64" s="448">
        <v>38.924963924963926</v>
      </c>
      <c r="I64" s="448"/>
      <c r="J64" s="437">
        <v>1</v>
      </c>
      <c r="K64" s="437"/>
      <c r="L64" s="438">
        <v>115.46</v>
      </c>
      <c r="M64" s="438"/>
      <c r="N64" s="448">
        <v>0.8661008141347654</v>
      </c>
      <c r="O64" s="448"/>
      <c r="P64" s="433">
        <v>5395</v>
      </c>
      <c r="Q64" s="433"/>
      <c r="R64" s="433"/>
      <c r="S64" s="433">
        <v>120</v>
      </c>
      <c r="T64" s="433"/>
      <c r="U64" s="92"/>
      <c r="V64" s="96" t="s">
        <v>206</v>
      </c>
      <c r="W64" s="63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ht="19.5" customHeight="1">
      <c r="A65" s="83" t="s">
        <v>140</v>
      </c>
      <c r="B65" s="83"/>
      <c r="C65" s="83"/>
      <c r="D65" s="83"/>
      <c r="E65" s="83"/>
      <c r="F65" s="83"/>
      <c r="G65" s="83"/>
      <c r="H65" s="112"/>
      <c r="I65" s="83"/>
      <c r="J65" s="83"/>
      <c r="K65" s="83"/>
      <c r="L65" s="39"/>
      <c r="M65" s="97"/>
      <c r="N65" s="60"/>
      <c r="O65" s="60"/>
      <c r="P65" s="60"/>
      <c r="Q65" s="60"/>
      <c r="R65" s="60"/>
      <c r="S65" s="60"/>
      <c r="T65" s="60"/>
      <c r="U65" s="60"/>
      <c r="V65" s="98"/>
      <c r="W65" s="9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</row>
    <row r="66" spans="1:41" s="62" customFormat="1" ht="19.5" customHeight="1">
      <c r="A66" s="113"/>
      <c r="B66" s="113"/>
      <c r="C66" s="113"/>
      <c r="D66" s="113"/>
      <c r="E66" s="113"/>
      <c r="F66" s="113"/>
      <c r="G66" s="113"/>
      <c r="H66" s="112"/>
      <c r="I66" s="83"/>
      <c r="J66" s="83"/>
      <c r="K66" s="83"/>
      <c r="L66" s="99"/>
      <c r="M66" s="100"/>
      <c r="N66" s="61"/>
      <c r="O66" s="61"/>
      <c r="P66" s="61"/>
      <c r="Q66" s="61"/>
      <c r="R66" s="61"/>
      <c r="S66" s="61"/>
      <c r="T66" s="61"/>
      <c r="U66" s="61"/>
      <c r="V66" s="63"/>
      <c r="W66" s="63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ht="19.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101"/>
      <c r="Y67" s="96"/>
      <c r="Z67" s="40"/>
      <c r="AA67" s="40"/>
      <c r="AB67" s="40"/>
      <c r="AC67" s="40"/>
      <c r="AD67" s="114"/>
      <c r="AE67" s="114"/>
      <c r="AF67" s="114"/>
      <c r="AG67" s="114"/>
      <c r="AH67" s="114"/>
      <c r="AI67" s="114"/>
      <c r="AJ67" s="114"/>
      <c r="AK67" s="114"/>
      <c r="AL67" s="114"/>
      <c r="AM67" s="115"/>
      <c r="AN67" s="115"/>
      <c r="AO67" s="115"/>
    </row>
    <row r="68" spans="1:41" ht="19.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102"/>
      <c r="W68" s="103"/>
      <c r="X68" s="104"/>
      <c r="Y68" s="103"/>
      <c r="Z68" s="41"/>
      <c r="AA68" s="41"/>
      <c r="AB68" s="41"/>
      <c r="AC68" s="41"/>
      <c r="AD68" s="116"/>
      <c r="AE68" s="116"/>
      <c r="AF68" s="116"/>
      <c r="AG68" s="116"/>
      <c r="AH68" s="116"/>
      <c r="AI68" s="116"/>
      <c r="AJ68" s="117"/>
      <c r="AK68" s="116"/>
      <c r="AL68" s="116"/>
      <c r="AM68" s="113"/>
      <c r="AN68" s="113"/>
      <c r="AO68" s="113"/>
    </row>
    <row r="69" spans="1:41" ht="19.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105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</row>
    <row r="70" spans="1:41" ht="19.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105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9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</row>
    <row r="72" spans="1:41" ht="19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</row>
    <row r="73" spans="1:41" ht="19.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</row>
    <row r="74" spans="1:41" ht="19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</row>
    <row r="75" spans="1:41" ht="19.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</row>
    <row r="76" spans="1:41" ht="19.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</row>
    <row r="77" spans="1:41" ht="19.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</row>
    <row r="78" spans="1:41" ht="19.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</row>
    <row r="79" spans="1:41" ht="19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</sheetData>
  <sheetProtection/>
  <mergeCells count="509">
    <mergeCell ref="AB42:AC42"/>
    <mergeCell ref="Z42:AA42"/>
    <mergeCell ref="V40:Y42"/>
    <mergeCell ref="Z43:AA43"/>
    <mergeCell ref="Z44:AA44"/>
    <mergeCell ref="Z45:AA45"/>
    <mergeCell ref="AB44:AC44"/>
    <mergeCell ref="AB45:AC45"/>
    <mergeCell ref="AD40:AE40"/>
    <mergeCell ref="AF40:AG40"/>
    <mergeCell ref="AB26:AC26"/>
    <mergeCell ref="AN40:AO40"/>
    <mergeCell ref="Z41:AA41"/>
    <mergeCell ref="AB41:AC41"/>
    <mergeCell ref="AH40:AI40"/>
    <mergeCell ref="AJ40:AK40"/>
    <mergeCell ref="AL40:AM40"/>
    <mergeCell ref="Z40:AC40"/>
    <mergeCell ref="A40:B40"/>
    <mergeCell ref="S40:T40"/>
    <mergeCell ref="S41:T41"/>
    <mergeCell ref="AD26:AE26"/>
    <mergeCell ref="X26:Y26"/>
    <mergeCell ref="Z26:AA26"/>
    <mergeCell ref="S26:T26"/>
    <mergeCell ref="A33:T33"/>
    <mergeCell ref="V38:AO38"/>
    <mergeCell ref="B26:D26"/>
    <mergeCell ref="A45:B45"/>
    <mergeCell ref="AL26:AM26"/>
    <mergeCell ref="AN26:AO26"/>
    <mergeCell ref="AF26:AG26"/>
    <mergeCell ref="AH26:AI26"/>
    <mergeCell ref="Q26:R26"/>
    <mergeCell ref="P45:R45"/>
    <mergeCell ref="N41:O41"/>
    <mergeCell ref="C42:D42"/>
    <mergeCell ref="A42:B42"/>
    <mergeCell ref="AG20:AI20"/>
    <mergeCell ref="AJ20:AL20"/>
    <mergeCell ref="S45:T45"/>
    <mergeCell ref="A4:AO4"/>
    <mergeCell ref="AM20:AO20"/>
    <mergeCell ref="AG21:AI21"/>
    <mergeCell ref="S43:T43"/>
    <mergeCell ref="A36:B39"/>
    <mergeCell ref="AJ26:AK26"/>
    <mergeCell ref="V26:W26"/>
    <mergeCell ref="AM13:AO13"/>
    <mergeCell ref="AJ14:AL14"/>
    <mergeCell ref="AM14:AO14"/>
    <mergeCell ref="AM15:AO15"/>
    <mergeCell ref="AM16:AO16"/>
    <mergeCell ref="AM17:AO17"/>
    <mergeCell ref="AJ17:AL17"/>
    <mergeCell ref="AM18:AO18"/>
    <mergeCell ref="AM19:AO19"/>
    <mergeCell ref="AM21:AO21"/>
    <mergeCell ref="AG15:AI15"/>
    <mergeCell ref="AJ21:AL21"/>
    <mergeCell ref="AG17:AI17"/>
    <mergeCell ref="AG18:AI18"/>
    <mergeCell ref="AG19:AI19"/>
    <mergeCell ref="AJ15:AL15"/>
    <mergeCell ref="AJ16:AL16"/>
    <mergeCell ref="AJ18:AL18"/>
    <mergeCell ref="AJ19:AL19"/>
    <mergeCell ref="AG16:AI16"/>
    <mergeCell ref="AG11:AI11"/>
    <mergeCell ref="AJ11:AL11"/>
    <mergeCell ref="AJ13:AL13"/>
    <mergeCell ref="AG13:AI13"/>
    <mergeCell ref="AG14:AI14"/>
    <mergeCell ref="AM11:AO11"/>
    <mergeCell ref="AG12:AI12"/>
    <mergeCell ref="AJ12:AL12"/>
    <mergeCell ref="AM12:AO12"/>
    <mergeCell ref="AG9:AI9"/>
    <mergeCell ref="AJ9:AL9"/>
    <mergeCell ref="AM9:AO9"/>
    <mergeCell ref="AG10:AI10"/>
    <mergeCell ref="AJ10:AL10"/>
    <mergeCell ref="AM10:AO10"/>
    <mergeCell ref="AD9:AF9"/>
    <mergeCell ref="AD10:AF10"/>
    <mergeCell ref="AD11:AF11"/>
    <mergeCell ref="AD12:AF12"/>
    <mergeCell ref="AD13:AF13"/>
    <mergeCell ref="AD14:AF14"/>
    <mergeCell ref="AA20:AC20"/>
    <mergeCell ref="AD18:AF18"/>
    <mergeCell ref="AD19:AF19"/>
    <mergeCell ref="AD20:AF20"/>
    <mergeCell ref="AD21:AF21"/>
    <mergeCell ref="AA21:AC21"/>
    <mergeCell ref="AA15:AC15"/>
    <mergeCell ref="AA16:AC16"/>
    <mergeCell ref="AA17:AC17"/>
    <mergeCell ref="AA18:AC18"/>
    <mergeCell ref="AD17:AF17"/>
    <mergeCell ref="AA19:AC19"/>
    <mergeCell ref="AD15:AF15"/>
    <mergeCell ref="AD16:AF16"/>
    <mergeCell ref="X13:Z13"/>
    <mergeCell ref="X14:Z14"/>
    <mergeCell ref="AA9:AC9"/>
    <mergeCell ref="AA10:AC10"/>
    <mergeCell ref="AA11:AC11"/>
    <mergeCell ref="AA12:AC12"/>
    <mergeCell ref="X9:Z9"/>
    <mergeCell ref="X10:Z10"/>
    <mergeCell ref="AA13:AC13"/>
    <mergeCell ref="AA14:AC14"/>
    <mergeCell ref="U21:W21"/>
    <mergeCell ref="X15:Z15"/>
    <mergeCell ref="X16:Z16"/>
    <mergeCell ref="X17:Z17"/>
    <mergeCell ref="X18:Z18"/>
    <mergeCell ref="X19:Z19"/>
    <mergeCell ref="X20:Z20"/>
    <mergeCell ref="X21:Z21"/>
    <mergeCell ref="U17:W17"/>
    <mergeCell ref="U18:W18"/>
    <mergeCell ref="U9:W9"/>
    <mergeCell ref="U10:W10"/>
    <mergeCell ref="U11:W11"/>
    <mergeCell ref="U12:W12"/>
    <mergeCell ref="U19:W19"/>
    <mergeCell ref="U20:W20"/>
    <mergeCell ref="U13:W13"/>
    <mergeCell ref="U14:W14"/>
    <mergeCell ref="U15:W15"/>
    <mergeCell ref="U16:W16"/>
    <mergeCell ref="A49:B49"/>
    <mergeCell ref="S49:T49"/>
    <mergeCell ref="A46:B46"/>
    <mergeCell ref="S47:T47"/>
    <mergeCell ref="N47:O47"/>
    <mergeCell ref="N48:O48"/>
    <mergeCell ref="S46:T46"/>
    <mergeCell ref="E46:G46"/>
    <mergeCell ref="E47:G47"/>
    <mergeCell ref="E48:G48"/>
    <mergeCell ref="R15:T15"/>
    <mergeCell ref="R16:T16"/>
    <mergeCell ref="R17:T17"/>
    <mergeCell ref="R18:T18"/>
    <mergeCell ref="J51:K51"/>
    <mergeCell ref="L42:M42"/>
    <mergeCell ref="H21:J21"/>
    <mergeCell ref="N21:Q21"/>
    <mergeCell ref="A24:AO24"/>
    <mergeCell ref="A26:A27"/>
    <mergeCell ref="G26:H26"/>
    <mergeCell ref="I26:J26"/>
    <mergeCell ref="N46:O46"/>
    <mergeCell ref="P50:R50"/>
    <mergeCell ref="O26:P26"/>
    <mergeCell ref="J50:K50"/>
    <mergeCell ref="E37:G39"/>
    <mergeCell ref="E40:G40"/>
    <mergeCell ref="H49:I49"/>
    <mergeCell ref="H50:I50"/>
    <mergeCell ref="C43:D43"/>
    <mergeCell ref="C44:D44"/>
    <mergeCell ref="K21:M21"/>
    <mergeCell ref="J37:K39"/>
    <mergeCell ref="L37:M39"/>
    <mergeCell ref="J49:K49"/>
    <mergeCell ref="K26:L26"/>
    <mergeCell ref="M26:N26"/>
    <mergeCell ref="J36:O36"/>
    <mergeCell ref="E26:F26"/>
    <mergeCell ref="R20:T20"/>
    <mergeCell ref="R21:T21"/>
    <mergeCell ref="R19:T19"/>
    <mergeCell ref="S37:T39"/>
    <mergeCell ref="K15:M15"/>
    <mergeCell ref="K16:M16"/>
    <mergeCell ref="K17:M17"/>
    <mergeCell ref="K18:M18"/>
    <mergeCell ref="N20:Q20"/>
    <mergeCell ref="N37:O39"/>
    <mergeCell ref="H11:J11"/>
    <mergeCell ref="H12:J12"/>
    <mergeCell ref="H13:J13"/>
    <mergeCell ref="H14:J14"/>
    <mergeCell ref="H15:J15"/>
    <mergeCell ref="N12:Q12"/>
    <mergeCell ref="K14:M14"/>
    <mergeCell ref="K13:M13"/>
    <mergeCell ref="N18:Q18"/>
    <mergeCell ref="H16:J16"/>
    <mergeCell ref="H17:J17"/>
    <mergeCell ref="H18:J18"/>
    <mergeCell ref="N15:Q15"/>
    <mergeCell ref="N16:Q16"/>
    <mergeCell ref="N17:Q17"/>
    <mergeCell ref="D21:G21"/>
    <mergeCell ref="D19:G19"/>
    <mergeCell ref="D15:G15"/>
    <mergeCell ref="D20:G20"/>
    <mergeCell ref="K19:M19"/>
    <mergeCell ref="K20:M20"/>
    <mergeCell ref="A21:C21"/>
    <mergeCell ref="D17:G17"/>
    <mergeCell ref="D18:G18"/>
    <mergeCell ref="H19:J19"/>
    <mergeCell ref="H20:J20"/>
    <mergeCell ref="D11:G11"/>
    <mergeCell ref="D12:G12"/>
    <mergeCell ref="D13:G13"/>
    <mergeCell ref="D14:G14"/>
    <mergeCell ref="D16:G16"/>
    <mergeCell ref="A17:C17"/>
    <mergeCell ref="A18:C18"/>
    <mergeCell ref="A19:C19"/>
    <mergeCell ref="A20:C20"/>
    <mergeCell ref="A13:C13"/>
    <mergeCell ref="A14:C14"/>
    <mergeCell ref="A15:C15"/>
    <mergeCell ref="A16:C16"/>
    <mergeCell ref="A11:C11"/>
    <mergeCell ref="A12:C12"/>
    <mergeCell ref="K11:M11"/>
    <mergeCell ref="K12:M12"/>
    <mergeCell ref="A6:C8"/>
    <mergeCell ref="D6:M6"/>
    <mergeCell ref="K9:M9"/>
    <mergeCell ref="K10:M10"/>
    <mergeCell ref="A9:C9"/>
    <mergeCell ref="A10:C10"/>
    <mergeCell ref="H9:J9"/>
    <mergeCell ref="H10:J10"/>
    <mergeCell ref="U7:W8"/>
    <mergeCell ref="D7:G8"/>
    <mergeCell ref="H7:J8"/>
    <mergeCell ref="K7:M8"/>
    <mergeCell ref="D9:G9"/>
    <mergeCell ref="D10:G10"/>
    <mergeCell ref="R9:T9"/>
    <mergeCell ref="R10:T10"/>
    <mergeCell ref="N9:Q9"/>
    <mergeCell ref="N10:Q10"/>
    <mergeCell ref="R11:T11"/>
    <mergeCell ref="R12:T12"/>
    <mergeCell ref="R13:T13"/>
    <mergeCell ref="R14:T14"/>
    <mergeCell ref="N13:Q13"/>
    <mergeCell ref="N14:Q14"/>
    <mergeCell ref="X11:Z11"/>
    <mergeCell ref="X12:Z12"/>
    <mergeCell ref="S51:T51"/>
    <mergeCell ref="N55:O55"/>
    <mergeCell ref="S48:T48"/>
    <mergeCell ref="N52:O52"/>
    <mergeCell ref="N49:O49"/>
    <mergeCell ref="S52:T52"/>
    <mergeCell ref="N53:O53"/>
    <mergeCell ref="S53:T53"/>
    <mergeCell ref="N51:O51"/>
    <mergeCell ref="S44:T44"/>
    <mergeCell ref="S42:T42"/>
    <mergeCell ref="A50:B50"/>
    <mergeCell ref="S50:T50"/>
    <mergeCell ref="H42:I42"/>
    <mergeCell ref="C45:D45"/>
    <mergeCell ref="C46:D46"/>
    <mergeCell ref="C47:D47"/>
    <mergeCell ref="C48:D48"/>
    <mergeCell ref="N59:O59"/>
    <mergeCell ref="A54:B54"/>
    <mergeCell ref="S54:T54"/>
    <mergeCell ref="A55:B55"/>
    <mergeCell ref="S55:T55"/>
    <mergeCell ref="N54:O54"/>
    <mergeCell ref="S57:T57"/>
    <mergeCell ref="S56:T56"/>
    <mergeCell ref="N57:O57"/>
    <mergeCell ref="P56:R56"/>
    <mergeCell ref="P57:R57"/>
    <mergeCell ref="P51:R51"/>
    <mergeCell ref="A60:B60"/>
    <mergeCell ref="N11:Q11"/>
    <mergeCell ref="N43:O43"/>
    <mergeCell ref="N44:O44"/>
    <mergeCell ref="N45:O45"/>
    <mergeCell ref="N19:Q19"/>
    <mergeCell ref="N60:O60"/>
    <mergeCell ref="C40:D40"/>
    <mergeCell ref="S60:T60"/>
    <mergeCell ref="A59:B59"/>
    <mergeCell ref="S59:T59"/>
    <mergeCell ref="A58:B58"/>
    <mergeCell ref="S58:T58"/>
    <mergeCell ref="N58:O58"/>
    <mergeCell ref="C60:D60"/>
    <mergeCell ref="H59:I59"/>
    <mergeCell ref="H60:I60"/>
    <mergeCell ref="J59:K59"/>
    <mergeCell ref="AM6:AO8"/>
    <mergeCell ref="AJ6:AL8"/>
    <mergeCell ref="AG6:AI8"/>
    <mergeCell ref="AD8:AF8"/>
    <mergeCell ref="X7:AF7"/>
    <mergeCell ref="N6:AF6"/>
    <mergeCell ref="R7:T8"/>
    <mergeCell ref="N7:Q8"/>
    <mergeCell ref="AA8:AC8"/>
    <mergeCell ref="X8:Z8"/>
    <mergeCell ref="A62:B62"/>
    <mergeCell ref="S62:T62"/>
    <mergeCell ref="A61:B61"/>
    <mergeCell ref="S61:T61"/>
    <mergeCell ref="N62:O62"/>
    <mergeCell ref="N61:O61"/>
    <mergeCell ref="E61:G61"/>
    <mergeCell ref="E62:G62"/>
    <mergeCell ref="J61:K61"/>
    <mergeCell ref="J62:K62"/>
    <mergeCell ref="A64:B64"/>
    <mergeCell ref="S64:T64"/>
    <mergeCell ref="A63:B63"/>
    <mergeCell ref="S63:T63"/>
    <mergeCell ref="N63:O63"/>
    <mergeCell ref="N64:O64"/>
    <mergeCell ref="E63:G63"/>
    <mergeCell ref="E64:G64"/>
    <mergeCell ref="H63:I63"/>
    <mergeCell ref="H64:I64"/>
    <mergeCell ref="C50:D50"/>
    <mergeCell ref="C51:D51"/>
    <mergeCell ref="E42:G42"/>
    <mergeCell ref="E43:G43"/>
    <mergeCell ref="E44:G44"/>
    <mergeCell ref="E45:G45"/>
    <mergeCell ref="E49:G49"/>
    <mergeCell ref="E50:G50"/>
    <mergeCell ref="E51:G51"/>
    <mergeCell ref="C49:D49"/>
    <mergeCell ref="C52:D52"/>
    <mergeCell ref="E60:G60"/>
    <mergeCell ref="C53:D53"/>
    <mergeCell ref="C54:D54"/>
    <mergeCell ref="C55:D55"/>
    <mergeCell ref="C56:D56"/>
    <mergeCell ref="C58:D58"/>
    <mergeCell ref="C57:D57"/>
    <mergeCell ref="C59:D59"/>
    <mergeCell ref="E56:G56"/>
    <mergeCell ref="C63:D63"/>
    <mergeCell ref="C64:D64"/>
    <mergeCell ref="E57:G57"/>
    <mergeCell ref="E58:G58"/>
    <mergeCell ref="E59:G59"/>
    <mergeCell ref="C61:D61"/>
    <mergeCell ref="C62:D62"/>
    <mergeCell ref="E52:G52"/>
    <mergeCell ref="E53:G53"/>
    <mergeCell ref="E54:G54"/>
    <mergeCell ref="E55:G55"/>
    <mergeCell ref="H43:I43"/>
    <mergeCell ref="H44:I44"/>
    <mergeCell ref="H45:I45"/>
    <mergeCell ref="H46:I46"/>
    <mergeCell ref="H47:I47"/>
    <mergeCell ref="H48:I48"/>
    <mergeCell ref="H51:I51"/>
    <mergeCell ref="H52:I52"/>
    <mergeCell ref="H53:I53"/>
    <mergeCell ref="H54:I54"/>
    <mergeCell ref="H55:I55"/>
    <mergeCell ref="H56:I56"/>
    <mergeCell ref="H57:I57"/>
    <mergeCell ref="H58:I58"/>
    <mergeCell ref="H61:I61"/>
    <mergeCell ref="H62:I62"/>
    <mergeCell ref="J42:K42"/>
    <mergeCell ref="J43:K43"/>
    <mergeCell ref="J44:K44"/>
    <mergeCell ref="J45:K45"/>
    <mergeCell ref="J46:K46"/>
    <mergeCell ref="J47:K47"/>
    <mergeCell ref="J48:K48"/>
    <mergeCell ref="J52:K52"/>
    <mergeCell ref="J53:K53"/>
    <mergeCell ref="J54:K54"/>
    <mergeCell ref="J55:K55"/>
    <mergeCell ref="J56:K56"/>
    <mergeCell ref="J57:K57"/>
    <mergeCell ref="J58:K58"/>
    <mergeCell ref="J60:K60"/>
    <mergeCell ref="J63:K63"/>
    <mergeCell ref="J64:K64"/>
    <mergeCell ref="L64:M64"/>
    <mergeCell ref="L63:M63"/>
    <mergeCell ref="L62:M62"/>
    <mergeCell ref="L61:M61"/>
    <mergeCell ref="L60:M60"/>
    <mergeCell ref="L59:M59"/>
    <mergeCell ref="L58:M58"/>
    <mergeCell ref="L57:M57"/>
    <mergeCell ref="L56:M56"/>
    <mergeCell ref="L55:M55"/>
    <mergeCell ref="L54:M54"/>
    <mergeCell ref="L53:M53"/>
    <mergeCell ref="L51:M51"/>
    <mergeCell ref="L50:M50"/>
    <mergeCell ref="L49:M49"/>
    <mergeCell ref="L41:M41"/>
    <mergeCell ref="L48:M48"/>
    <mergeCell ref="L47:M47"/>
    <mergeCell ref="L46:M46"/>
    <mergeCell ref="L45:M45"/>
    <mergeCell ref="L44:M44"/>
    <mergeCell ref="L43:M43"/>
    <mergeCell ref="P62:R62"/>
    <mergeCell ref="P63:R63"/>
    <mergeCell ref="N42:O42"/>
    <mergeCell ref="N50:O50"/>
    <mergeCell ref="P48:R48"/>
    <mergeCell ref="P49:R49"/>
    <mergeCell ref="P43:R43"/>
    <mergeCell ref="P44:R44"/>
    <mergeCell ref="P53:R53"/>
    <mergeCell ref="N56:O56"/>
    <mergeCell ref="L52:M52"/>
    <mergeCell ref="P64:R64"/>
    <mergeCell ref="E41:G41"/>
    <mergeCell ref="P58:R58"/>
    <mergeCell ref="P59:R59"/>
    <mergeCell ref="P60:R60"/>
    <mergeCell ref="P61:R61"/>
    <mergeCell ref="P54:R54"/>
    <mergeCell ref="P55:R55"/>
    <mergeCell ref="P52:R52"/>
    <mergeCell ref="C36:I36"/>
    <mergeCell ref="C41:D41"/>
    <mergeCell ref="J40:K40"/>
    <mergeCell ref="L40:M40"/>
    <mergeCell ref="N40:O40"/>
    <mergeCell ref="H37:I39"/>
    <mergeCell ref="H40:I40"/>
    <mergeCell ref="H41:I41"/>
    <mergeCell ref="J41:K41"/>
    <mergeCell ref="C37:D39"/>
    <mergeCell ref="P36:T36"/>
    <mergeCell ref="P46:R46"/>
    <mergeCell ref="P47:R47"/>
    <mergeCell ref="Z49:AA49"/>
    <mergeCell ref="V47:Y47"/>
    <mergeCell ref="V43:Y43"/>
    <mergeCell ref="P37:R39"/>
    <mergeCell ref="P40:R40"/>
    <mergeCell ref="P41:R41"/>
    <mergeCell ref="P42:R42"/>
    <mergeCell ref="Z53:AA53"/>
    <mergeCell ref="V48:Y48"/>
    <mergeCell ref="V59:Y59"/>
    <mergeCell ref="V57:Y57"/>
    <mergeCell ref="V58:Y58"/>
    <mergeCell ref="V52:Y52"/>
    <mergeCell ref="V53:Y53"/>
    <mergeCell ref="V56:Y56"/>
    <mergeCell ref="Z48:AA48"/>
    <mergeCell ref="Z50:AA50"/>
    <mergeCell ref="Z57:AA57"/>
    <mergeCell ref="V44:Y44"/>
    <mergeCell ref="V45:Y45"/>
    <mergeCell ref="V50:Y50"/>
    <mergeCell ref="V51:Y51"/>
    <mergeCell ref="V46:Y46"/>
    <mergeCell ref="V49:Y49"/>
    <mergeCell ref="Z46:AA46"/>
    <mergeCell ref="Z47:AA47"/>
    <mergeCell ref="Z51:AA51"/>
    <mergeCell ref="V63:Y63"/>
    <mergeCell ref="V61:Y61"/>
    <mergeCell ref="V62:Y62"/>
    <mergeCell ref="V54:Y54"/>
    <mergeCell ref="V55:Y55"/>
    <mergeCell ref="V60:Y60"/>
    <mergeCell ref="Z52:AA52"/>
    <mergeCell ref="Z55:AA55"/>
    <mergeCell ref="Z56:AA56"/>
    <mergeCell ref="AB46:AC46"/>
    <mergeCell ref="AB47:AC47"/>
    <mergeCell ref="AB49:AC49"/>
    <mergeCell ref="AB50:AC50"/>
    <mergeCell ref="AB48:AC48"/>
    <mergeCell ref="AB52:AC52"/>
    <mergeCell ref="AB53:AC53"/>
    <mergeCell ref="AB54:AC54"/>
    <mergeCell ref="Z59:AA59"/>
    <mergeCell ref="Z60:AA60"/>
    <mergeCell ref="AB59:AC59"/>
    <mergeCell ref="AB55:AC55"/>
    <mergeCell ref="Z54:AA54"/>
    <mergeCell ref="Z58:AA58"/>
    <mergeCell ref="B32:C32"/>
    <mergeCell ref="AB60:AC60"/>
    <mergeCell ref="AB61:AC61"/>
    <mergeCell ref="AB62:AC62"/>
    <mergeCell ref="Z61:AA61"/>
    <mergeCell ref="Z62:AA62"/>
    <mergeCell ref="AB56:AC56"/>
    <mergeCell ref="AB57:AC57"/>
    <mergeCell ref="AB58:AC58"/>
    <mergeCell ref="AB51:AC51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2013-06-14T07:05:49Z</cp:lastPrinted>
  <dcterms:created xsi:type="dcterms:W3CDTF">1997-12-02T04:37:42Z</dcterms:created>
  <dcterms:modified xsi:type="dcterms:W3CDTF">2015-06-18T05:11:03Z</dcterms:modified>
  <cp:category/>
  <cp:version/>
  <cp:contentType/>
  <cp:contentStatus/>
</cp:coreProperties>
</file>