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05" windowHeight="5985" activeTab="3"/>
  </bookViews>
  <sheets>
    <sheet name="186" sheetId="1" r:id="rId1"/>
    <sheet name="188" sheetId="2" r:id="rId2"/>
    <sheet name="190" sheetId="3" r:id="rId3"/>
    <sheet name="192" sheetId="4" r:id="rId4"/>
  </sheets>
  <definedNames>
    <definedName name="_xlnm.Print_Area" localSheetId="1">'188'!$A$1:$Z$41</definedName>
    <definedName name="_xlnm.Print_Area" localSheetId="2">'190'!$A$1:$AC$49</definedName>
    <definedName name="_xlnm.Print_Area" localSheetId="3">'192'!$A$1:$Z$44</definedName>
  </definedNames>
  <calcPr fullCalcOnLoad="1"/>
</workbook>
</file>

<file path=xl/sharedStrings.xml><?xml version="1.0" encoding="utf-8"?>
<sst xmlns="http://schemas.openxmlformats.org/spreadsheetml/2006/main" count="678" uniqueCount="286">
  <si>
    <t>（単位：百万円）</t>
  </si>
  <si>
    <t>項　　　　　　　　　目</t>
  </si>
  <si>
    <t>昭和56年度</t>
  </si>
  <si>
    <t>57　年　度</t>
  </si>
  <si>
    <t>58　年　度</t>
  </si>
  <si>
    <t>59  年　度</t>
  </si>
  <si>
    <t>60　年　度</t>
  </si>
  <si>
    <t>61　年　度</t>
  </si>
  <si>
    <t>62　年　度</t>
  </si>
  <si>
    <t>63　年　度</t>
  </si>
  <si>
    <t>平 成 元 年 度</t>
  </si>
  <si>
    <t>雇用者所得（県内活動による）</t>
  </si>
  <si>
    <t>営　　業　　余　　剰</t>
  </si>
  <si>
    <t>固　 定  資  本  減  耗</t>
  </si>
  <si>
    <t>間        接        税</t>
  </si>
  <si>
    <t>(控　除)補　　助　　金</t>
  </si>
  <si>
    <t>県内総生産（市場価格表示）</t>
  </si>
  <si>
    <t>民 間 最 終 消 費 支 出</t>
  </si>
  <si>
    <t>政 府 最 終 消 費 支 出</t>
  </si>
  <si>
    <t>県内総固定資本形成</t>
  </si>
  <si>
    <t>在　　庫　　品　　増　　加</t>
  </si>
  <si>
    <t>財貨・サービスの移出</t>
  </si>
  <si>
    <t>11</t>
  </si>
  <si>
    <t>(控除)財貨･サービスの移入</t>
  </si>
  <si>
    <t>12</t>
  </si>
  <si>
    <t>統 計 上 の 不 突 合</t>
  </si>
  <si>
    <t xml:space="preserve"> </t>
  </si>
  <si>
    <t>県内総支出（市場価格表示）</t>
  </si>
  <si>
    <t>資料　石川県統計課「石川県民経済計算」</t>
  </si>
  <si>
    <t>項              目</t>
  </si>
  <si>
    <t>57年度</t>
  </si>
  <si>
    <t>58年度</t>
  </si>
  <si>
    <t>59年度</t>
  </si>
  <si>
    <t>60年度</t>
  </si>
  <si>
    <t>61年度</t>
  </si>
  <si>
    <t>62年度</t>
  </si>
  <si>
    <t>63年度</t>
  </si>
  <si>
    <t>元年度</t>
  </si>
  <si>
    <t>７年度</t>
  </si>
  <si>
    <t>８年度</t>
  </si>
  <si>
    <t>56年度</t>
  </si>
  <si>
    <t>対　　　　　　前　　　　　　年　　　　　　度　　　　　　増　　　　　　加　　　　　　率　　　　　（％）</t>
  </si>
  <si>
    <t>構　　　　　　　　　　　　　　　　　　　　　　　成　　　　　　　　　　　　　　　　　　　　　　　比　　　　　　　（％）</t>
  </si>
  <si>
    <t>…</t>
  </si>
  <si>
    <t>資料　石川県統計課「石川県民経済計算」</t>
  </si>
  <si>
    <t>2 年度</t>
  </si>
  <si>
    <t>3 年度</t>
  </si>
  <si>
    <t>4 年度</t>
  </si>
  <si>
    <t>5 年度</t>
  </si>
  <si>
    <t>6 年度</t>
  </si>
  <si>
    <t>7 年度</t>
  </si>
  <si>
    <t>8 年度</t>
  </si>
  <si>
    <t>8　年　度</t>
  </si>
  <si>
    <t>7　年　度</t>
  </si>
  <si>
    <t>6　年　度</t>
  </si>
  <si>
    <t>5　年　度</t>
  </si>
  <si>
    <t>4　年　度</t>
  </si>
  <si>
    <t>3　年　度</t>
  </si>
  <si>
    <t>2　年　度</t>
  </si>
  <si>
    <t>１６　　　　県　　　　　民　　　　　経　　　　　済　　　　　計　　　　　算</t>
  </si>
  <si>
    <t>186　県民経済計算</t>
  </si>
  <si>
    <t>県民経済計算　187</t>
  </si>
  <si>
    <t>99　　県　内　総　生　産　と　総　支　出　勘　定</t>
  </si>
  <si>
    <t>資料　石川県統計課「石川県民経済計算」</t>
  </si>
  <si>
    <t>合　　　　　　　　　　　計</t>
  </si>
  <si>
    <t>（控　　　除）　帰　属　利　子</t>
  </si>
  <si>
    <t>（控　　　除）　そ　　の　　他</t>
  </si>
  <si>
    <t>輸　　　　　　入　　　　　　税</t>
  </si>
  <si>
    <t>第　　　3　　　次　　　産　　　業</t>
  </si>
  <si>
    <t>第　　　2　　　次　　　産　　　業</t>
  </si>
  <si>
    <t>第　　　1　　　次　　　産　　　業</t>
  </si>
  <si>
    <t>(参　　　考)</t>
  </si>
  <si>
    <t>合　　　　計（4＋5‐6‐7）</t>
  </si>
  <si>
    <t>小　　　　　　計（1＋2＋3）</t>
  </si>
  <si>
    <t>サ   ー   ビ   ス   業</t>
  </si>
  <si>
    <t>(1)</t>
  </si>
  <si>
    <t>対家計民間非営利サービス生産者</t>
  </si>
  <si>
    <t>公                  務</t>
  </si>
  <si>
    <t>(3)</t>
  </si>
  <si>
    <t>(2)</t>
  </si>
  <si>
    <t>電 気・ガ ス・水 道 業</t>
  </si>
  <si>
    <t>政 府 サ ー ビ ス 生 産 者</t>
  </si>
  <si>
    <t>(12)</t>
  </si>
  <si>
    <t>運   輸 ・ 通   信   業</t>
  </si>
  <si>
    <t>(11)</t>
  </si>
  <si>
    <t>不     動     産     業</t>
  </si>
  <si>
    <t>(10)</t>
  </si>
  <si>
    <t>金   融 ・ 保   険   業</t>
  </si>
  <si>
    <t>(9)</t>
  </si>
  <si>
    <t>卸   売 ・ 小   売   業</t>
  </si>
  <si>
    <t>(8)</t>
  </si>
  <si>
    <t>(7)</t>
  </si>
  <si>
    <t>建        設        業</t>
  </si>
  <si>
    <t>(6)</t>
  </si>
  <si>
    <t>製 　 　　造  　　　業</t>
  </si>
  <si>
    <t>(5)</t>
  </si>
  <si>
    <t>鉱  　　　　　　　　業</t>
  </si>
  <si>
    <t>(4)</t>
  </si>
  <si>
    <t>水 　　　 産　  　　業</t>
  </si>
  <si>
    <t>林  　　　　　　　　業</t>
  </si>
  <si>
    <t>農  　　　　　　　　業</t>
  </si>
  <si>
    <t>産          　　　　  業</t>
  </si>
  <si>
    <t>8 年度</t>
  </si>
  <si>
    <t>7 年度</t>
  </si>
  <si>
    <t>6 年度</t>
  </si>
  <si>
    <t>8 年度</t>
  </si>
  <si>
    <t>構  　　成　　  比</t>
  </si>
  <si>
    <t>対 前 年 度 増 加 率</t>
  </si>
  <si>
    <t>対 前 年 度 増 加 率</t>
  </si>
  <si>
    <t>8 年 度</t>
  </si>
  <si>
    <t>8 年 度</t>
  </si>
  <si>
    <t>7 年 度</t>
  </si>
  <si>
    <t>7 年 度</t>
  </si>
  <si>
    <t>平成6年度</t>
  </si>
  <si>
    <t>平成6年度</t>
  </si>
  <si>
    <t>項　　　　　　　　　　目</t>
  </si>
  <si>
    <t>（単位：百万円、％）</t>
  </si>
  <si>
    <t>（単位：百万円、％）</t>
  </si>
  <si>
    <t>100　　経　済　活　動　別　県　内　総　生　産</t>
  </si>
  <si>
    <t>188　県民経済計算</t>
  </si>
  <si>
    <t>（控　　　除）　そ　　の　　他</t>
  </si>
  <si>
    <t>―</t>
  </si>
  <si>
    <t>…</t>
  </si>
  <si>
    <t>(参　　　考)</t>
  </si>
  <si>
    <t>合　　　　計（4 + 5 - 6 - 7）</t>
  </si>
  <si>
    <t>小　　　　　　計（1 + 2 + 3）</t>
  </si>
  <si>
    <t>(10)</t>
  </si>
  <si>
    <t>8年度</t>
  </si>
  <si>
    <t>8年度</t>
  </si>
  <si>
    <t>7年度</t>
  </si>
  <si>
    <t>7年度</t>
  </si>
  <si>
    <t>6年度</t>
  </si>
  <si>
    <t>6年度</t>
  </si>
  <si>
    <t>構　　　成　　　比</t>
  </si>
  <si>
    <t>項　　　　　　　　　　目</t>
  </si>
  <si>
    <t>101　　経　済　活　動　別　県　内　純　生　産</t>
  </si>
  <si>
    <t>県民経済計算　189</t>
  </si>
  <si>
    <t xml:space="preserve">   2　企業所得＝営業余剰＋財産所得の受取－財産所得の支払</t>
  </si>
  <si>
    <t>注 1　県民所得は通常4の額をいう。</t>
  </si>
  <si>
    <t>(参考)民間法人企業所得(配当受払前)</t>
  </si>
  <si>
    <t>家計（個人企業を含む）</t>
  </si>
  <si>
    <t>対家計民間非営利団体</t>
  </si>
  <si>
    <t>一　般　政　府</t>
  </si>
  <si>
    <t>非金融法人企業および金融機関</t>
  </si>
  <si>
    <t>県民可処分所得　（６＋７）　　　　　</t>
  </si>
  <si>
    <t>その他の経常移転（純）</t>
  </si>
  <si>
    <t>県民所得（市場価格表示）（４＋５）</t>
  </si>
  <si>
    <t>間接税（控除）補助金</t>
  </si>
  <si>
    <t>-0.0</t>
  </si>
  <si>
    <t>県民所得（１＋２＋３）</t>
  </si>
  <si>
    <t>持　　　家</t>
  </si>
  <si>
    <t>c</t>
  </si>
  <si>
    <t>その他の産業(非農林･非金融)</t>
  </si>
  <si>
    <t>b</t>
  </si>
  <si>
    <t>農林水産業</t>
  </si>
  <si>
    <t>a</t>
  </si>
  <si>
    <t>個　人　企　業</t>
  </si>
  <si>
    <t>公　的　企　業</t>
  </si>
  <si>
    <t>民間法人企業</t>
  </si>
  <si>
    <t>企業所得（配当受払後）</t>
  </si>
  <si>
    <t>賃貸料（受取）</t>
  </si>
  <si>
    <t>③</t>
  </si>
  <si>
    <t>配　　　当（受取）</t>
  </si>
  <si>
    <t>②</t>
  </si>
  <si>
    <t>利子</t>
  </si>
  <si>
    <t>①</t>
  </si>
  <si>
    <t>家　　　　計</t>
  </si>
  <si>
    <t>支　　　払</t>
  </si>
  <si>
    <t>受　　　取</t>
  </si>
  <si>
    <t>財産所得（非企業部門）</t>
  </si>
  <si>
    <t>その他の雇主負担</t>
  </si>
  <si>
    <t>社会保障雇主負担</t>
  </si>
  <si>
    <t>賃　金 ・ 俸　給</t>
  </si>
  <si>
    <t>雇　用　者　所　得</t>
  </si>
  <si>
    <t>構　　 成　  比</t>
  </si>
  <si>
    <t>190　県民経済計算</t>
  </si>
  <si>
    <t>102　県民所得及び県民可処分所得の分配</t>
  </si>
  <si>
    <t>a 受　　　　　　　　　　　　　取</t>
  </si>
  <si>
    <t>b 支　　　　　　　　　　　　　払</t>
  </si>
  <si>
    <t>項　　　　　　　　　　　  目</t>
  </si>
  <si>
    <t>県民総支出（市場価格）(A+5)</t>
  </si>
  <si>
    <t>B</t>
  </si>
  <si>
    <t>県外からの要素所得（純）</t>
  </si>
  <si>
    <t>県内総支出（市場価格）（1+2+3+4）</t>
  </si>
  <si>
    <t>A</t>
  </si>
  <si>
    <t>統計上の不突合</t>
  </si>
  <si>
    <t>(控除)財貨・サービスの移入</t>
  </si>
  <si>
    <t>(特掲)財貨･ｻｰﾋﾞｽの移出入･統計上の不突合</t>
  </si>
  <si>
    <t>公的企業</t>
  </si>
  <si>
    <t>b</t>
  </si>
  <si>
    <t>民間企業</t>
  </si>
  <si>
    <t>a</t>
  </si>
  <si>
    <t>在庫品増加</t>
  </si>
  <si>
    <t>一般政府</t>
  </si>
  <si>
    <t>c</t>
  </si>
  <si>
    <t>企業設備</t>
  </si>
  <si>
    <t>住    宅</t>
  </si>
  <si>
    <t>公    的</t>
  </si>
  <si>
    <t>民    間</t>
  </si>
  <si>
    <t>総固定資本形成</t>
  </si>
  <si>
    <t>県内総資本形成</t>
  </si>
  <si>
    <t>市 町 村</t>
  </si>
  <si>
    <t>県</t>
  </si>
  <si>
    <t>国出先機関</t>
  </si>
  <si>
    <t>政府最終消費支出</t>
  </si>
  <si>
    <t>対家計民間非営利団体最終消費支出</t>
  </si>
  <si>
    <t>その他の消費支出</t>
  </si>
  <si>
    <t>j</t>
  </si>
  <si>
    <t>教養娯楽</t>
  </si>
  <si>
    <t>i</t>
  </si>
  <si>
    <t>教　　　育</t>
  </si>
  <si>
    <t>h</t>
  </si>
  <si>
    <t>交通・通信</t>
  </si>
  <si>
    <t>g</t>
  </si>
  <si>
    <t>保健医療</t>
  </si>
  <si>
    <t>f</t>
  </si>
  <si>
    <t>被服及び履物</t>
  </si>
  <si>
    <t>e</t>
  </si>
  <si>
    <t>家具・家事用品</t>
  </si>
  <si>
    <t>d</t>
  </si>
  <si>
    <t>光熱・水道</t>
  </si>
  <si>
    <t>住　　　居</t>
  </si>
  <si>
    <t>食　　　料</t>
  </si>
  <si>
    <t>家計最終消費支出</t>
  </si>
  <si>
    <t>民間最終消費支出</t>
  </si>
  <si>
    <t>構　　成　　比</t>
  </si>
  <si>
    <t>対前年度増加率</t>
  </si>
  <si>
    <t>（単位：百万円・％）</t>
  </si>
  <si>
    <t>(1)　　県　　民　　総　　支　　出　（名　　目）</t>
  </si>
  <si>
    <t>103　　　県　　民　　総　　支　　出</t>
  </si>
  <si>
    <t>県民経済計算　191</t>
  </si>
  <si>
    <t>財貨・サービスの移出</t>
  </si>
  <si>
    <t>ｂ</t>
  </si>
  <si>
    <t>ａ</t>
  </si>
  <si>
    <t>ｃ）</t>
  </si>
  <si>
    <t>ｂ）</t>
  </si>
  <si>
    <t>ａ）</t>
  </si>
  <si>
    <t>ｊ</t>
  </si>
  <si>
    <t>ｉ</t>
  </si>
  <si>
    <t>ｈ</t>
  </si>
  <si>
    <t>ｇ</t>
  </si>
  <si>
    <t>ｆ</t>
  </si>
  <si>
    <t>ｅ</t>
  </si>
  <si>
    <t>ｄ</t>
  </si>
  <si>
    <t>ｃ</t>
  </si>
  <si>
    <t>構　　 　成　　  比</t>
  </si>
  <si>
    <t>項　　　　　            　目</t>
  </si>
  <si>
    <t>103　　県　　民　　総　　支　　出　（つ　づ　き）</t>
  </si>
  <si>
    <t>192　県民経済計算</t>
  </si>
  <si>
    <t>(2)　県民総支出（実質）（平 成 2 暦 年 価 格 評 価）</t>
  </si>
  <si>
    <t>―</t>
  </si>
  <si>
    <t>％</t>
  </si>
  <si>
    <t>消費者物価指数対前年度増加率（金沢市)</t>
  </si>
  <si>
    <t>賃金指数対前年度増加率</t>
  </si>
  <si>
    <t>鉱工業生産指数対前年度増加率</t>
  </si>
  <si>
    <t>k㎡</t>
  </si>
  <si>
    <t>総　　面　　積</t>
  </si>
  <si>
    <t>世帯</t>
  </si>
  <si>
    <t>世　　帯　　数</t>
  </si>
  <si>
    <t>人</t>
  </si>
  <si>
    <t>総　　人　　口</t>
  </si>
  <si>
    <t>人　口・面　積・そ　の　他</t>
  </si>
  <si>
    <t>千円</t>
  </si>
  <si>
    <t>名 目 県 内 純 生 産（1k㎡ 当 た り）</t>
  </si>
  <si>
    <t>円</t>
  </si>
  <si>
    <t>名 目 県 内 純 生 産（就業者1人当たり）</t>
  </si>
  <si>
    <t>1　人　当　た　り　生　産　水　準</t>
  </si>
  <si>
    <t>個　　人　　所　　得（　　　〃　　　）</t>
  </si>
  <si>
    <t>家　　計　　所　　得（県民1人当たり）</t>
  </si>
  <si>
    <t>　　　　　〃　　 （農林水産業を除く）</t>
  </si>
  <si>
    <t>雇　用　者　所　得（雇用者1人当たり）</t>
  </si>
  <si>
    <t>県 民 所 得（分配）（県民1人当たり）</t>
  </si>
  <si>
    <t>1人当たり所得水準に関するもの</t>
  </si>
  <si>
    <t>県　民　所　得（分配）　　     〃</t>
  </si>
  <si>
    <t>実質県内総生産（＝支出）　　　 〃</t>
  </si>
  <si>
    <t>名目県内総生産（＝支出）　　   〃</t>
  </si>
  <si>
    <t>実質県民総生産（＝支出）　     〃</t>
  </si>
  <si>
    <t>名目県民総生産（＝支出）対前年度増加率</t>
  </si>
  <si>
    <t>経　済　成　長　に　関　す　る　も　の</t>
  </si>
  <si>
    <t>対前年度増加率（％）</t>
  </si>
  <si>
    <t>単位</t>
  </si>
  <si>
    <t>項　　　　　　　　　　　目</t>
  </si>
  <si>
    <t>104　　　　関　　　　連　　　　指　　　　標</t>
  </si>
  <si>
    <t>県民経済計算　193</t>
  </si>
  <si>
    <t>県民可処分所得（　　　〃　　　）</t>
  </si>
  <si>
    <t>民間最終消費支出（　　〃　　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</si>
</sst>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#,##0.0_ "/>
    <numFmt numFmtId="181" formatCode="0.0_ "/>
    <numFmt numFmtId="182" formatCode="#,##0_ "/>
    <numFmt numFmtId="183" formatCode="0_);[Red]\(0\)"/>
  </numFmts>
  <fonts count="4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/>
    </xf>
    <xf numFmtId="38" fontId="8" fillId="0" borderId="0" xfId="48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vertical="center"/>
      <protection/>
    </xf>
    <xf numFmtId="37" fontId="8" fillId="0" borderId="14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8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78" fontId="0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/>
      <protection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0" fontId="8" fillId="0" borderId="11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78" fontId="8" fillId="0" borderId="17" xfId="0" applyNumberFormat="1" applyFont="1" applyFill="1" applyBorder="1" applyAlignment="1" applyProtection="1">
      <alignment horizontal="right" vertical="center"/>
      <protection/>
    </xf>
    <xf numFmtId="180" fontId="8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37" fontId="0" fillId="0" borderId="0" xfId="0" applyNumberFormat="1" applyFont="1" applyFill="1" applyBorder="1" applyAlignment="1" applyProtection="1">
      <alignment/>
      <protection/>
    </xf>
    <xf numFmtId="180" fontId="8" fillId="0" borderId="11" xfId="0" applyNumberFormat="1" applyFont="1" applyFill="1" applyBorder="1" applyAlignment="1" applyProtection="1">
      <alignment horizontal="right" vertical="center"/>
      <protection/>
    </xf>
    <xf numFmtId="180" fontId="8" fillId="0" borderId="11" xfId="0" applyNumberFormat="1" applyFont="1" applyFill="1" applyBorder="1" applyAlignment="1" applyProtection="1">
      <alignment vertical="center"/>
      <protection/>
    </xf>
    <xf numFmtId="180" fontId="0" fillId="0" borderId="17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>
      <alignment horizontal="center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/>
      <protection/>
    </xf>
    <xf numFmtId="182" fontId="8" fillId="0" borderId="11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Fill="1" applyBorder="1" applyAlignment="1" applyProtection="1">
      <alignment horizontal="distributed" vertical="center"/>
      <protection/>
    </xf>
    <xf numFmtId="0" fontId="29" fillId="0" borderId="11" xfId="0" applyFont="1" applyFill="1" applyBorder="1" applyAlignment="1" applyProtection="1">
      <alignment horizontal="distributed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13" xfId="0" applyFont="1" applyFill="1" applyBorder="1" applyAlignment="1" applyProtection="1">
      <alignment horizontal="distributed" vertical="center"/>
      <protection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182" fontId="8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3" xfId="0" applyFont="1" applyFill="1" applyBorder="1" applyAlignment="1" applyProtection="1">
      <alignment horizontal="distributed" vertical="center"/>
      <protection/>
    </xf>
    <xf numFmtId="0" fontId="29" fillId="0" borderId="0" xfId="0" applyFont="1" applyFill="1" applyBorder="1" applyAlignment="1" applyProtection="1">
      <alignment horizontal="distributed" vertical="center"/>
      <protection/>
    </xf>
    <xf numFmtId="179" fontId="8" fillId="0" borderId="0" xfId="0" applyNumberFormat="1" applyFont="1" applyFill="1" applyBorder="1" applyAlignment="1" applyProtection="1" quotePrefix="1">
      <alignment horizontal="right" vertical="center"/>
      <protection/>
    </xf>
    <xf numFmtId="0" fontId="28" fillId="0" borderId="13" xfId="0" applyFont="1" applyFill="1" applyBorder="1" applyAlignment="1" applyProtection="1">
      <alignment horizontal="distributed"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82" fontId="8" fillId="0" borderId="0" xfId="0" applyNumberFormat="1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179" fontId="8" fillId="0" borderId="17" xfId="0" applyNumberFormat="1" applyFont="1" applyFill="1" applyBorder="1" applyAlignment="1" applyProtection="1">
      <alignment horizontal="right"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centerContinuous" vertical="center"/>
      <protection/>
    </xf>
    <xf numFmtId="0" fontId="28" fillId="0" borderId="0" xfId="0" applyFont="1" applyFill="1" applyBorder="1" applyAlignment="1" applyProtection="1">
      <alignment horizontal="left" vertical="top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 horizontal="left"/>
      <protection/>
    </xf>
    <xf numFmtId="179" fontId="8" fillId="0" borderId="11" xfId="0" applyNumberFormat="1" applyFont="1" applyFill="1" applyBorder="1" applyAlignment="1" applyProtection="1">
      <alignment horizontal="right" vertical="center"/>
      <protection/>
    </xf>
    <xf numFmtId="38" fontId="8" fillId="0" borderId="11" xfId="0" applyNumberFormat="1" applyFont="1" applyFill="1" applyBorder="1" applyAlignment="1" applyProtection="1">
      <alignment horizontal="right" vertical="center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 applyProtection="1" quotePrefix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right" vertical="top"/>
      <protection/>
    </xf>
    <xf numFmtId="0" fontId="28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38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top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180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 quotePrefix="1">
      <alignment horizontal="center"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39" fontId="0" fillId="0" borderId="0" xfId="0" applyNumberFormat="1" applyFont="1" applyFill="1" applyAlignment="1" applyProtection="1">
      <alignment vertical="center"/>
      <protection/>
    </xf>
    <xf numFmtId="40" fontId="0" fillId="0" borderId="0" xfId="48" applyNumberFormat="1" applyFont="1" applyFill="1" applyAlignment="1" applyProtection="1">
      <alignment vertical="center"/>
      <protection/>
    </xf>
    <xf numFmtId="38" fontId="0" fillId="0" borderId="0" xfId="48" applyFont="1" applyFill="1" applyAlignment="1" applyProtection="1">
      <alignment vertical="center"/>
      <protection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17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J377"/>
  <sheetViews>
    <sheetView showGridLines="0" defaultGridColor="0" zoomScalePageLayoutView="0" colorId="22" workbookViewId="0" topLeftCell="A1">
      <selection activeCell="A1" sqref="A1:C1"/>
    </sheetView>
  </sheetViews>
  <sheetFormatPr defaultColWidth="10.59765625" defaultRowHeight="15"/>
  <cols>
    <col min="1" max="1" width="4.59765625" style="12" customWidth="1"/>
    <col min="2" max="2" width="10.59765625" style="1" customWidth="1"/>
    <col min="3" max="3" width="18.69921875" style="1" customWidth="1"/>
    <col min="4" max="4" width="14.59765625" style="1" customWidth="1"/>
    <col min="5" max="5" width="10.59765625" style="1" customWidth="1"/>
    <col min="6" max="6" width="12.5" style="1" customWidth="1"/>
    <col min="7" max="7" width="10.59765625" style="1" customWidth="1"/>
    <col min="8" max="8" width="12.69921875" style="1" bestFit="1" customWidth="1"/>
    <col min="9" max="9" width="10.59765625" style="1" customWidth="1"/>
    <col min="10" max="10" width="12.69921875" style="1" bestFit="1" customWidth="1"/>
    <col min="11" max="11" width="10.59765625" style="1" customWidth="1"/>
    <col min="12" max="12" width="12.69921875" style="1" bestFit="1" customWidth="1"/>
    <col min="13" max="13" width="10.59765625" style="1" customWidth="1"/>
    <col min="14" max="14" width="12.69921875" style="1" bestFit="1" customWidth="1"/>
    <col min="15" max="15" width="10.59765625" style="1" customWidth="1"/>
    <col min="16" max="16" width="12.69921875" style="1" bestFit="1" customWidth="1"/>
    <col min="17" max="17" width="10.59765625" style="1" customWidth="1"/>
    <col min="18" max="18" width="12.69921875" style="1" bestFit="1" customWidth="1"/>
    <col min="19" max="19" width="10.59765625" style="1" customWidth="1"/>
    <col min="20" max="20" width="12.69921875" style="1" bestFit="1" customWidth="1"/>
    <col min="21" max="21" width="10.59765625" style="1" customWidth="1"/>
    <col min="22" max="22" width="12.69921875" style="1" bestFit="1" customWidth="1"/>
    <col min="23" max="23" width="10.59765625" style="1" customWidth="1"/>
    <col min="24" max="24" width="12.69921875" style="1" bestFit="1" customWidth="1"/>
    <col min="25" max="25" width="10.59765625" style="1" customWidth="1"/>
    <col min="26" max="26" width="12.69921875" style="1" bestFit="1" customWidth="1"/>
    <col min="27" max="27" width="10.59765625" style="1" customWidth="1"/>
    <col min="28" max="28" width="12.69921875" style="1" bestFit="1" customWidth="1"/>
    <col min="29" max="29" width="10.59765625" style="1" customWidth="1"/>
    <col min="30" max="30" width="12.69921875" style="1" bestFit="1" customWidth="1"/>
    <col min="31" max="31" width="10.59765625" style="1" customWidth="1"/>
    <col min="32" max="32" width="12.69921875" style="1" bestFit="1" customWidth="1"/>
    <col min="33" max="33" width="10.59765625" style="1" customWidth="1"/>
    <col min="34" max="34" width="19.09765625" style="1" bestFit="1" customWidth="1"/>
    <col min="35" max="16384" width="10.59765625" style="1" customWidth="1"/>
  </cols>
  <sheetData>
    <row r="1" spans="1:34" ht="21.75" customHeight="1">
      <c r="A1" s="58" t="s">
        <v>60</v>
      </c>
      <c r="B1" s="59"/>
      <c r="C1" s="59"/>
      <c r="AG1" s="60" t="s">
        <v>61</v>
      </c>
      <c r="AH1" s="61"/>
    </row>
    <row r="2" spans="1:34" ht="21.75" customHeight="1">
      <c r="A2" s="54"/>
      <c r="B2" s="55"/>
      <c r="C2" s="55"/>
      <c r="AG2" s="52"/>
      <c r="AH2" s="53"/>
    </row>
    <row r="3" spans="1:34" ht="21" customHeight="1">
      <c r="A3" s="81" t="s">
        <v>59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5" spans="1:59" s="14" customFormat="1" ht="21" customHeight="1">
      <c r="A5" s="80" t="s">
        <v>62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218" s="4" customFormat="1" ht="21" customHeight="1" thickBot="1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" t="s">
        <v>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</row>
    <row r="7" spans="1:218" s="19" customFormat="1" ht="21" customHeight="1">
      <c r="A7" s="65" t="s">
        <v>1</v>
      </c>
      <c r="B7" s="65"/>
      <c r="C7" s="57"/>
      <c r="D7" s="5" t="s">
        <v>2</v>
      </c>
      <c r="E7" s="56" t="s">
        <v>3</v>
      </c>
      <c r="F7" s="57"/>
      <c r="G7" s="56" t="s">
        <v>4</v>
      </c>
      <c r="H7" s="57"/>
      <c r="I7" s="56" t="s">
        <v>5</v>
      </c>
      <c r="J7" s="57"/>
      <c r="K7" s="56" t="s">
        <v>6</v>
      </c>
      <c r="L7" s="57"/>
      <c r="M7" s="56" t="s">
        <v>7</v>
      </c>
      <c r="N7" s="57"/>
      <c r="O7" s="56" t="s">
        <v>8</v>
      </c>
      <c r="P7" s="57"/>
      <c r="Q7" s="56" t="s">
        <v>9</v>
      </c>
      <c r="R7" s="57"/>
      <c r="S7" s="56" t="s">
        <v>10</v>
      </c>
      <c r="T7" s="57"/>
      <c r="U7" s="64" t="s">
        <v>58</v>
      </c>
      <c r="V7" s="57"/>
      <c r="W7" s="64" t="s">
        <v>57</v>
      </c>
      <c r="X7" s="57"/>
      <c r="Y7" s="64" t="s">
        <v>56</v>
      </c>
      <c r="Z7" s="57"/>
      <c r="AA7" s="64" t="s">
        <v>55</v>
      </c>
      <c r="AB7" s="57"/>
      <c r="AC7" s="64" t="s">
        <v>54</v>
      </c>
      <c r="AD7" s="57"/>
      <c r="AE7" s="64" t="s">
        <v>53</v>
      </c>
      <c r="AF7" s="57"/>
      <c r="AG7" s="64" t="s">
        <v>52</v>
      </c>
      <c r="AH7" s="65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</row>
    <row r="8" spans="1:218" s="19" customFormat="1" ht="21" customHeight="1">
      <c r="A8" s="20">
        <v>1</v>
      </c>
      <c r="B8" s="66" t="s">
        <v>11</v>
      </c>
      <c r="C8" s="67"/>
      <c r="D8" s="21">
        <v>1400711</v>
      </c>
      <c r="E8" s="22"/>
      <c r="F8" s="21">
        <v>1455747</v>
      </c>
      <c r="G8" s="22"/>
      <c r="H8" s="21">
        <v>1491390</v>
      </c>
      <c r="I8" s="22"/>
      <c r="J8" s="21">
        <v>1529122</v>
      </c>
      <c r="K8" s="22"/>
      <c r="L8" s="21">
        <v>1597076</v>
      </c>
      <c r="M8" s="22"/>
      <c r="N8" s="21">
        <v>1658226</v>
      </c>
      <c r="O8" s="22"/>
      <c r="P8" s="21">
        <v>1745894</v>
      </c>
      <c r="Q8" s="22"/>
      <c r="R8" s="21">
        <v>1835070</v>
      </c>
      <c r="S8" s="6"/>
      <c r="T8" s="21">
        <v>1932338</v>
      </c>
      <c r="U8" s="6"/>
      <c r="V8" s="21">
        <v>2092741</v>
      </c>
      <c r="W8" s="22"/>
      <c r="X8" s="21">
        <v>2250410</v>
      </c>
      <c r="Y8" s="22"/>
      <c r="Z8" s="21">
        <v>2318829</v>
      </c>
      <c r="AA8" s="22"/>
      <c r="AB8" s="21">
        <v>2415947</v>
      </c>
      <c r="AC8" s="22"/>
      <c r="AD8" s="21">
        <v>2503344</v>
      </c>
      <c r="AE8" s="22"/>
      <c r="AF8" s="21">
        <v>2571560</v>
      </c>
      <c r="AG8" s="22"/>
      <c r="AH8" s="21">
        <v>2657983</v>
      </c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</row>
    <row r="9" spans="1:218" s="19" customFormat="1" ht="21" customHeight="1">
      <c r="A9" s="20"/>
      <c r="B9" s="6"/>
      <c r="C9" s="2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4"/>
      <c r="T9" s="21"/>
      <c r="U9" s="24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</row>
    <row r="10" spans="1:218" s="19" customFormat="1" ht="21" customHeight="1">
      <c r="A10" s="20">
        <v>2</v>
      </c>
      <c r="B10" s="62" t="s">
        <v>12</v>
      </c>
      <c r="C10" s="63"/>
      <c r="D10" s="21">
        <v>547361</v>
      </c>
      <c r="E10" s="22"/>
      <c r="F10" s="21">
        <v>539780</v>
      </c>
      <c r="G10" s="22"/>
      <c r="H10" s="21">
        <v>574244</v>
      </c>
      <c r="I10" s="22"/>
      <c r="J10" s="21">
        <v>654057</v>
      </c>
      <c r="K10" s="22"/>
      <c r="L10" s="21">
        <v>711099</v>
      </c>
      <c r="M10" s="22"/>
      <c r="N10" s="21">
        <v>724634</v>
      </c>
      <c r="O10" s="22"/>
      <c r="P10" s="21">
        <v>850628</v>
      </c>
      <c r="Q10" s="22"/>
      <c r="R10" s="21">
        <v>966829</v>
      </c>
      <c r="S10" s="6"/>
      <c r="T10" s="21">
        <v>1040549</v>
      </c>
      <c r="U10" s="6"/>
      <c r="V10" s="21">
        <v>1106935</v>
      </c>
      <c r="W10" s="22"/>
      <c r="X10" s="21">
        <v>1111011</v>
      </c>
      <c r="Y10" s="22"/>
      <c r="Z10" s="21">
        <v>1013639</v>
      </c>
      <c r="AA10" s="22"/>
      <c r="AB10" s="21">
        <v>1017953</v>
      </c>
      <c r="AC10" s="22"/>
      <c r="AD10" s="21">
        <v>919312</v>
      </c>
      <c r="AE10" s="22"/>
      <c r="AF10" s="21">
        <v>974474</v>
      </c>
      <c r="AG10" s="22"/>
      <c r="AH10" s="21">
        <v>1026785</v>
      </c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</row>
    <row r="11" spans="1:218" s="19" customFormat="1" ht="21" customHeight="1">
      <c r="A11" s="20"/>
      <c r="B11" s="6"/>
      <c r="C11" s="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4"/>
      <c r="T11" s="21"/>
      <c r="U11" s="24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</row>
    <row r="12" spans="1:59" s="6" customFormat="1" ht="21" customHeight="1">
      <c r="A12" s="20">
        <v>3</v>
      </c>
      <c r="B12" s="62" t="s">
        <v>13</v>
      </c>
      <c r="C12" s="63"/>
      <c r="D12" s="21">
        <v>278294</v>
      </c>
      <c r="E12" s="22"/>
      <c r="F12" s="21">
        <v>299927</v>
      </c>
      <c r="G12" s="22"/>
      <c r="H12" s="21">
        <v>314430</v>
      </c>
      <c r="I12" s="22"/>
      <c r="J12" s="21">
        <v>336895</v>
      </c>
      <c r="K12" s="22"/>
      <c r="L12" s="21">
        <v>350855</v>
      </c>
      <c r="M12" s="22"/>
      <c r="N12" s="21">
        <v>367308</v>
      </c>
      <c r="O12" s="22"/>
      <c r="P12" s="21">
        <v>394129</v>
      </c>
      <c r="Q12" s="22"/>
      <c r="R12" s="21">
        <v>423801</v>
      </c>
      <c r="T12" s="21">
        <v>460610</v>
      </c>
      <c r="V12" s="21">
        <v>494582</v>
      </c>
      <c r="W12" s="22"/>
      <c r="X12" s="21">
        <v>540420</v>
      </c>
      <c r="Y12" s="22"/>
      <c r="Z12" s="21">
        <v>575373</v>
      </c>
      <c r="AA12" s="22"/>
      <c r="AB12" s="21">
        <v>599655</v>
      </c>
      <c r="AC12" s="22"/>
      <c r="AD12" s="21">
        <v>608728</v>
      </c>
      <c r="AE12" s="22"/>
      <c r="AF12" s="21">
        <v>620650</v>
      </c>
      <c r="AG12" s="22"/>
      <c r="AH12" s="21">
        <v>640332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</row>
    <row r="13" spans="1:59" s="6" customFormat="1" ht="21" customHeight="1">
      <c r="A13" s="20"/>
      <c r="C13" s="2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4"/>
      <c r="T13" s="21"/>
      <c r="U13" s="24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</row>
    <row r="14" spans="1:59" s="6" customFormat="1" ht="21" customHeight="1">
      <c r="A14" s="20">
        <v>4</v>
      </c>
      <c r="B14" s="62" t="s">
        <v>14</v>
      </c>
      <c r="C14" s="63"/>
      <c r="D14" s="21">
        <v>130382</v>
      </c>
      <c r="E14" s="22"/>
      <c r="F14" s="21">
        <v>133612</v>
      </c>
      <c r="G14" s="22"/>
      <c r="H14" s="21">
        <v>142160</v>
      </c>
      <c r="I14" s="22"/>
      <c r="J14" s="21">
        <v>147416</v>
      </c>
      <c r="K14" s="22"/>
      <c r="L14" s="21">
        <v>154424</v>
      </c>
      <c r="M14" s="22"/>
      <c r="N14" s="21">
        <v>158403</v>
      </c>
      <c r="O14" s="22"/>
      <c r="P14" s="21">
        <v>169790</v>
      </c>
      <c r="Q14" s="22"/>
      <c r="R14" s="21">
        <v>185794</v>
      </c>
      <c r="T14" s="21">
        <v>217050</v>
      </c>
      <c r="V14" s="21">
        <v>247449</v>
      </c>
      <c r="W14" s="22"/>
      <c r="X14" s="21">
        <v>265563</v>
      </c>
      <c r="Y14" s="22"/>
      <c r="Z14" s="21">
        <v>267230</v>
      </c>
      <c r="AA14" s="22"/>
      <c r="AB14" s="21">
        <v>284710</v>
      </c>
      <c r="AC14" s="22"/>
      <c r="AD14" s="21">
        <v>300351</v>
      </c>
      <c r="AE14" s="22"/>
      <c r="AF14" s="21">
        <v>309537</v>
      </c>
      <c r="AG14" s="22"/>
      <c r="AH14" s="21">
        <v>316607</v>
      </c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</row>
    <row r="15" spans="1:59" s="6" customFormat="1" ht="21" customHeight="1">
      <c r="A15" s="20"/>
      <c r="C15" s="2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4"/>
      <c r="T15" s="21"/>
      <c r="U15" s="24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</row>
    <row r="16" spans="1:59" s="6" customFormat="1" ht="21" customHeight="1">
      <c r="A16" s="20">
        <v>5</v>
      </c>
      <c r="B16" s="62" t="s">
        <v>15</v>
      </c>
      <c r="C16" s="63"/>
      <c r="D16" s="21">
        <v>29643</v>
      </c>
      <c r="E16" s="22"/>
      <c r="F16" s="21">
        <v>30325</v>
      </c>
      <c r="G16" s="22"/>
      <c r="H16" s="21">
        <v>31292</v>
      </c>
      <c r="I16" s="22"/>
      <c r="J16" s="21">
        <v>31627</v>
      </c>
      <c r="K16" s="22"/>
      <c r="L16" s="21">
        <v>31193</v>
      </c>
      <c r="M16" s="22"/>
      <c r="N16" s="21">
        <v>31659</v>
      </c>
      <c r="O16" s="22"/>
      <c r="P16" s="21">
        <v>32464</v>
      </c>
      <c r="Q16" s="22"/>
      <c r="R16" s="21">
        <v>31021</v>
      </c>
      <c r="T16" s="21">
        <v>31733</v>
      </c>
      <c r="V16" s="21">
        <v>32828</v>
      </c>
      <c r="W16" s="22"/>
      <c r="X16" s="21">
        <v>35926</v>
      </c>
      <c r="Y16" s="22"/>
      <c r="Z16" s="21">
        <v>37738</v>
      </c>
      <c r="AA16" s="22"/>
      <c r="AB16" s="21">
        <v>55287</v>
      </c>
      <c r="AC16" s="22"/>
      <c r="AD16" s="21">
        <v>41885</v>
      </c>
      <c r="AE16" s="22"/>
      <c r="AF16" s="21">
        <v>42303</v>
      </c>
      <c r="AG16" s="22"/>
      <c r="AH16" s="21">
        <v>44044</v>
      </c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1:59" s="6" customFormat="1" ht="21" customHeight="1">
      <c r="A17" s="20"/>
      <c r="C17" s="2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4"/>
      <c r="T17" s="21"/>
      <c r="U17" s="24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</row>
    <row r="18" spans="1:218" s="30" customFormat="1" ht="21" customHeight="1">
      <c r="A18" s="68" t="s">
        <v>16</v>
      </c>
      <c r="B18" s="68"/>
      <c r="C18" s="69"/>
      <c r="D18" s="51">
        <f>SUM(D8:D15)-D16</f>
        <v>2327105</v>
      </c>
      <c r="E18" s="27"/>
      <c r="F18" s="51">
        <f>SUM(F8:F15)-F16</f>
        <v>2398741</v>
      </c>
      <c r="G18" s="27"/>
      <c r="H18" s="51">
        <v>2490931</v>
      </c>
      <c r="I18" s="27"/>
      <c r="J18" s="51">
        <v>2635864</v>
      </c>
      <c r="K18" s="27"/>
      <c r="L18" s="51">
        <f>SUM(L8:L15)-L16</f>
        <v>2782261</v>
      </c>
      <c r="M18" s="27"/>
      <c r="N18" s="51">
        <v>2876911</v>
      </c>
      <c r="O18" s="27"/>
      <c r="P18" s="51">
        <f>SUM(P8:P15)-P16</f>
        <v>3127977</v>
      </c>
      <c r="Q18" s="27"/>
      <c r="R18" s="51">
        <f>SUM(R8:R15)-R16</f>
        <v>3380473</v>
      </c>
      <c r="S18" s="27"/>
      <c r="T18" s="51">
        <v>3618815</v>
      </c>
      <c r="U18" s="27"/>
      <c r="V18" s="51">
        <v>3908878</v>
      </c>
      <c r="W18" s="27"/>
      <c r="X18" s="51">
        <f>SUM(X8:X15)-X16</f>
        <v>4131478</v>
      </c>
      <c r="Y18" s="27"/>
      <c r="Z18" s="51">
        <v>4137332</v>
      </c>
      <c r="AA18" s="27"/>
      <c r="AB18" s="51">
        <f>SUM(AB8:AB15)-AB16</f>
        <v>4262978</v>
      </c>
      <c r="AC18" s="27"/>
      <c r="AD18" s="51">
        <f>SUM(AD8:AD15)-AD16</f>
        <v>4289850</v>
      </c>
      <c r="AE18" s="27"/>
      <c r="AF18" s="51">
        <f>SUM(AF8:AF15)-AF16</f>
        <v>4433918</v>
      </c>
      <c r="AG18" s="27"/>
      <c r="AH18" s="51">
        <v>4597662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</row>
    <row r="19" spans="1:218" s="19" customFormat="1" ht="21" customHeight="1">
      <c r="A19" s="20"/>
      <c r="B19" s="25"/>
      <c r="C19" s="2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4"/>
      <c r="T19" s="21"/>
      <c r="U19" s="24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</row>
    <row r="20" spans="1:59" s="6" customFormat="1" ht="21" customHeight="1">
      <c r="A20" s="20">
        <v>6</v>
      </c>
      <c r="B20" s="62" t="s">
        <v>17</v>
      </c>
      <c r="C20" s="63"/>
      <c r="D20" s="21">
        <v>1416444</v>
      </c>
      <c r="E20" s="22"/>
      <c r="F20" s="21">
        <v>1500475</v>
      </c>
      <c r="G20" s="22"/>
      <c r="H20" s="21">
        <v>1574602</v>
      </c>
      <c r="I20" s="22"/>
      <c r="J20" s="21">
        <v>1647756</v>
      </c>
      <c r="K20" s="22"/>
      <c r="L20" s="21">
        <v>1721874</v>
      </c>
      <c r="M20" s="22"/>
      <c r="N20" s="21">
        <v>1790576</v>
      </c>
      <c r="O20" s="22"/>
      <c r="P20" s="21">
        <v>1864443</v>
      </c>
      <c r="Q20" s="22"/>
      <c r="R20" s="21">
        <v>1969789</v>
      </c>
      <c r="T20" s="21">
        <v>2052354</v>
      </c>
      <c r="V20" s="21">
        <v>2179097</v>
      </c>
      <c r="W20" s="22"/>
      <c r="X20" s="21">
        <v>2295479</v>
      </c>
      <c r="Y20" s="22"/>
      <c r="Z20" s="21">
        <v>2339014</v>
      </c>
      <c r="AA20" s="22"/>
      <c r="AB20" s="21">
        <v>2388272</v>
      </c>
      <c r="AC20" s="22"/>
      <c r="AD20" s="21">
        <v>2421220</v>
      </c>
      <c r="AE20" s="22"/>
      <c r="AF20" s="21">
        <v>2485749</v>
      </c>
      <c r="AG20" s="22"/>
      <c r="AH20" s="21">
        <v>2557967</v>
      </c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</row>
    <row r="21" spans="1:59" s="6" customFormat="1" ht="21" customHeight="1">
      <c r="A21" s="20"/>
      <c r="B21" s="25"/>
      <c r="C21" s="2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4"/>
      <c r="T21" s="21"/>
      <c r="U21" s="24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1:59" s="6" customFormat="1" ht="21" customHeight="1">
      <c r="A22" s="20">
        <v>7</v>
      </c>
      <c r="B22" s="62" t="s">
        <v>18</v>
      </c>
      <c r="C22" s="63"/>
      <c r="D22" s="21">
        <v>237308</v>
      </c>
      <c r="E22" s="22"/>
      <c r="F22" s="21">
        <v>243584</v>
      </c>
      <c r="G22" s="22"/>
      <c r="H22" s="21">
        <v>256588</v>
      </c>
      <c r="I22" s="22"/>
      <c r="J22" s="21">
        <v>269126</v>
      </c>
      <c r="K22" s="22"/>
      <c r="L22" s="21">
        <v>273075</v>
      </c>
      <c r="M22" s="22"/>
      <c r="N22" s="21">
        <v>284544</v>
      </c>
      <c r="O22" s="22"/>
      <c r="P22" s="21">
        <v>285597</v>
      </c>
      <c r="Q22" s="22"/>
      <c r="R22" s="21">
        <v>298839</v>
      </c>
      <c r="T22" s="21">
        <v>312507</v>
      </c>
      <c r="V22" s="21">
        <v>334604</v>
      </c>
      <c r="W22" s="22"/>
      <c r="X22" s="21">
        <v>347654</v>
      </c>
      <c r="Y22" s="22"/>
      <c r="Z22" s="21">
        <v>366026</v>
      </c>
      <c r="AA22" s="22"/>
      <c r="AB22" s="21">
        <v>380974</v>
      </c>
      <c r="AC22" s="22"/>
      <c r="AD22" s="21">
        <v>401418</v>
      </c>
      <c r="AE22" s="22"/>
      <c r="AF22" s="21">
        <v>412800</v>
      </c>
      <c r="AG22" s="22"/>
      <c r="AH22" s="21">
        <v>423992</v>
      </c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</row>
    <row r="23" spans="1:59" s="6" customFormat="1" ht="21" customHeight="1">
      <c r="A23" s="20"/>
      <c r="B23" s="25"/>
      <c r="C23" s="26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  <c r="T23" s="21"/>
      <c r="U23" s="24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1:59" s="6" customFormat="1" ht="21" customHeight="1">
      <c r="A24" s="20">
        <v>8</v>
      </c>
      <c r="B24" s="62" t="s">
        <v>19</v>
      </c>
      <c r="C24" s="63"/>
      <c r="D24" s="21">
        <v>734106</v>
      </c>
      <c r="E24" s="22"/>
      <c r="F24" s="21">
        <v>750272</v>
      </c>
      <c r="G24" s="22"/>
      <c r="H24" s="21">
        <v>721067</v>
      </c>
      <c r="I24" s="22"/>
      <c r="J24" s="21">
        <v>736990</v>
      </c>
      <c r="K24" s="22"/>
      <c r="L24" s="21">
        <v>782721</v>
      </c>
      <c r="M24" s="22"/>
      <c r="N24" s="21">
        <v>778297</v>
      </c>
      <c r="O24" s="22"/>
      <c r="P24" s="21">
        <v>890671</v>
      </c>
      <c r="Q24" s="22"/>
      <c r="R24" s="21">
        <v>949922</v>
      </c>
      <c r="T24" s="21">
        <v>1046152</v>
      </c>
      <c r="V24" s="21">
        <v>1145644</v>
      </c>
      <c r="W24" s="22"/>
      <c r="X24" s="21">
        <v>1220055</v>
      </c>
      <c r="Y24" s="22"/>
      <c r="Z24" s="21">
        <v>1237346</v>
      </c>
      <c r="AA24" s="22"/>
      <c r="AB24" s="21">
        <v>1256824</v>
      </c>
      <c r="AC24" s="22"/>
      <c r="AD24" s="21">
        <v>1172132</v>
      </c>
      <c r="AE24" s="22"/>
      <c r="AF24" s="21">
        <v>1243071</v>
      </c>
      <c r="AG24" s="22"/>
      <c r="AH24" s="21">
        <v>1389182</v>
      </c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</row>
    <row r="25" spans="1:59" s="6" customFormat="1" ht="21" customHeight="1">
      <c r="A25" s="20"/>
      <c r="B25" s="25"/>
      <c r="C25" s="2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4"/>
      <c r="T25" s="21"/>
      <c r="U25" s="24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</row>
    <row r="26" spans="1:59" s="6" customFormat="1" ht="21" customHeight="1">
      <c r="A26" s="20">
        <v>9</v>
      </c>
      <c r="B26" s="62" t="s">
        <v>20</v>
      </c>
      <c r="C26" s="63"/>
      <c r="D26" s="31">
        <v>6534</v>
      </c>
      <c r="E26" s="31"/>
      <c r="F26" s="31">
        <v>-670</v>
      </c>
      <c r="G26" s="31"/>
      <c r="H26" s="31">
        <v>14081</v>
      </c>
      <c r="I26" s="31"/>
      <c r="J26" s="31">
        <v>29293</v>
      </c>
      <c r="K26" s="31"/>
      <c r="L26" s="31">
        <v>59987</v>
      </c>
      <c r="M26" s="31"/>
      <c r="N26" s="31">
        <v>51148</v>
      </c>
      <c r="O26" s="31"/>
      <c r="P26" s="31">
        <v>15472</v>
      </c>
      <c r="Q26" s="31"/>
      <c r="R26" s="31">
        <v>26600</v>
      </c>
      <c r="S26" s="32"/>
      <c r="T26" s="31">
        <v>18839</v>
      </c>
      <c r="U26" s="32"/>
      <c r="V26" s="31">
        <v>42635</v>
      </c>
      <c r="W26" s="31"/>
      <c r="X26" s="31">
        <v>45256</v>
      </c>
      <c r="Y26" s="31"/>
      <c r="Z26" s="31">
        <v>33988</v>
      </c>
      <c r="AA26" s="31"/>
      <c r="AB26" s="31">
        <v>18155</v>
      </c>
      <c r="AC26" s="31"/>
      <c r="AD26" s="31">
        <v>-15976</v>
      </c>
      <c r="AE26" s="31"/>
      <c r="AF26" s="31">
        <v>29432</v>
      </c>
      <c r="AG26" s="31"/>
      <c r="AH26" s="31">
        <v>15003</v>
      </c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</row>
    <row r="27" spans="1:59" s="6" customFormat="1" ht="21" customHeight="1">
      <c r="A27" s="20"/>
      <c r="B27" s="25"/>
      <c r="C27" s="26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3"/>
      <c r="T27" s="31"/>
      <c r="U27" s="33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2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</row>
    <row r="28" spans="1:59" s="6" customFormat="1" ht="21" customHeight="1">
      <c r="A28" s="20">
        <v>10</v>
      </c>
      <c r="B28" s="62" t="s">
        <v>21</v>
      </c>
      <c r="C28" s="63"/>
      <c r="D28" s="31" t="s">
        <v>43</v>
      </c>
      <c r="E28" s="31"/>
      <c r="F28" s="31" t="s">
        <v>43</v>
      </c>
      <c r="G28" s="31"/>
      <c r="H28" s="31" t="s">
        <v>43</v>
      </c>
      <c r="I28" s="31"/>
      <c r="J28" s="31" t="s">
        <v>43</v>
      </c>
      <c r="K28" s="31"/>
      <c r="L28" s="31">
        <v>1754399</v>
      </c>
      <c r="M28" s="31"/>
      <c r="N28" s="31">
        <v>1786191</v>
      </c>
      <c r="O28" s="31"/>
      <c r="P28" s="31">
        <v>1950393</v>
      </c>
      <c r="Q28" s="31"/>
      <c r="R28" s="31">
        <v>2201556</v>
      </c>
      <c r="S28" s="32"/>
      <c r="T28" s="31">
        <v>2417142</v>
      </c>
      <c r="U28" s="32"/>
      <c r="V28" s="31">
        <v>2786234</v>
      </c>
      <c r="W28" s="31"/>
      <c r="X28" s="31">
        <v>2897345</v>
      </c>
      <c r="Y28" s="31"/>
      <c r="Z28" s="31">
        <v>2797365</v>
      </c>
      <c r="AA28" s="31"/>
      <c r="AB28" s="31">
        <v>2723837</v>
      </c>
      <c r="AC28" s="31"/>
      <c r="AD28" s="31">
        <v>2653553</v>
      </c>
      <c r="AE28" s="31"/>
      <c r="AF28" s="31">
        <v>2772271</v>
      </c>
      <c r="AG28" s="31"/>
      <c r="AH28" s="31">
        <v>2948426</v>
      </c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</row>
    <row r="29" spans="1:59" s="6" customFormat="1" ht="21" customHeight="1">
      <c r="A29" s="20"/>
      <c r="B29" s="25"/>
      <c r="C29" s="26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  <c r="T29" s="31"/>
      <c r="U29" s="33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</row>
    <row r="30" spans="1:59" s="6" customFormat="1" ht="21" customHeight="1">
      <c r="A30" s="20" t="s">
        <v>22</v>
      </c>
      <c r="B30" s="62" t="s">
        <v>23</v>
      </c>
      <c r="C30" s="63"/>
      <c r="D30" s="31" t="s">
        <v>43</v>
      </c>
      <c r="E30" s="31"/>
      <c r="F30" s="31" t="s">
        <v>43</v>
      </c>
      <c r="G30" s="31"/>
      <c r="H30" s="31" t="s">
        <v>43</v>
      </c>
      <c r="I30" s="31"/>
      <c r="J30" s="31" t="s">
        <v>43</v>
      </c>
      <c r="K30" s="31"/>
      <c r="L30" s="31">
        <v>1619792</v>
      </c>
      <c r="M30" s="31"/>
      <c r="N30" s="31">
        <v>1622453</v>
      </c>
      <c r="O30" s="31"/>
      <c r="P30" s="31">
        <v>1761466</v>
      </c>
      <c r="Q30" s="31"/>
      <c r="R30" s="31">
        <v>2007743</v>
      </c>
      <c r="S30" s="32"/>
      <c r="T30" s="31">
        <v>2225000</v>
      </c>
      <c r="U30" s="32"/>
      <c r="V30" s="31">
        <v>2556432</v>
      </c>
      <c r="W30" s="31"/>
      <c r="X30" s="31">
        <v>2676005</v>
      </c>
      <c r="Y30" s="31"/>
      <c r="Z30" s="31">
        <v>2608987</v>
      </c>
      <c r="AA30" s="31"/>
      <c r="AB30" s="31">
        <v>2547141</v>
      </c>
      <c r="AC30" s="31"/>
      <c r="AD30" s="31">
        <v>2501986</v>
      </c>
      <c r="AE30" s="31"/>
      <c r="AF30" s="31">
        <v>2624003</v>
      </c>
      <c r="AG30" s="31"/>
      <c r="AH30" s="31">
        <v>2787697</v>
      </c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</row>
    <row r="31" spans="1:59" s="6" customFormat="1" ht="21" customHeight="1">
      <c r="A31" s="20"/>
      <c r="B31" s="25"/>
      <c r="C31" s="26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3"/>
      <c r="T31" s="31"/>
      <c r="U31" s="33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</row>
    <row r="32" spans="1:59" s="6" customFormat="1" ht="21" customHeight="1">
      <c r="A32" s="20" t="s">
        <v>24</v>
      </c>
      <c r="B32" s="62" t="s">
        <v>25</v>
      </c>
      <c r="C32" s="63"/>
      <c r="D32" s="31">
        <v>-67287</v>
      </c>
      <c r="E32" s="31"/>
      <c r="F32" s="31">
        <v>-94919</v>
      </c>
      <c r="G32" s="31"/>
      <c r="H32" s="31">
        <v>-75407</v>
      </c>
      <c r="I32" s="31"/>
      <c r="J32" s="31">
        <v>-47301</v>
      </c>
      <c r="K32" s="31"/>
      <c r="L32" s="31">
        <v>-190003</v>
      </c>
      <c r="M32" s="31"/>
      <c r="N32" s="31">
        <v>-191392</v>
      </c>
      <c r="O32" s="31"/>
      <c r="P32" s="31">
        <v>-117134</v>
      </c>
      <c r="Q32" s="31"/>
      <c r="R32" s="31">
        <v>-58489</v>
      </c>
      <c r="S32" s="32"/>
      <c r="T32" s="31">
        <v>-3180</v>
      </c>
      <c r="U32" s="32"/>
      <c r="V32" s="31">
        <v>-22904</v>
      </c>
      <c r="W32" s="31"/>
      <c r="X32" s="31">
        <v>1694</v>
      </c>
      <c r="Y32" s="31"/>
      <c r="Z32" s="31">
        <v>-27420</v>
      </c>
      <c r="AA32" s="31"/>
      <c r="AB32" s="31">
        <v>42058</v>
      </c>
      <c r="AC32" s="31"/>
      <c r="AD32" s="31">
        <v>159489</v>
      </c>
      <c r="AE32" s="31"/>
      <c r="AF32" s="31">
        <v>114598</v>
      </c>
      <c r="AG32" s="31"/>
      <c r="AH32" s="31">
        <v>50788</v>
      </c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</row>
    <row r="33" spans="1:59" s="6" customFormat="1" ht="21" customHeight="1">
      <c r="A33" s="20"/>
      <c r="B33" s="25" t="s">
        <v>26</v>
      </c>
      <c r="C33" s="26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4"/>
      <c r="T33" s="21"/>
      <c r="U33" s="24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</row>
    <row r="34" spans="1:59" s="29" customFormat="1" ht="21" customHeight="1">
      <c r="A34" s="72" t="s">
        <v>27</v>
      </c>
      <c r="B34" s="72"/>
      <c r="C34" s="73"/>
      <c r="D34" s="50">
        <f>SUM(D20:D28,D32)-D30</f>
        <v>2327105</v>
      </c>
      <c r="E34" s="34"/>
      <c r="F34" s="50">
        <v>2398741</v>
      </c>
      <c r="G34" s="34"/>
      <c r="H34" s="50">
        <f>SUM(H20:H28,H32)-H30</f>
        <v>2490931</v>
      </c>
      <c r="I34" s="34"/>
      <c r="J34" s="50">
        <f>SUM(J20:J28,J32)-J30</f>
        <v>2635864</v>
      </c>
      <c r="K34" s="34"/>
      <c r="L34" s="50">
        <f>SUM(L20:L28,L32)-L30</f>
        <v>2782261</v>
      </c>
      <c r="M34" s="34"/>
      <c r="N34" s="50">
        <f>SUM(N20:N28,N32)-N30</f>
        <v>2876911</v>
      </c>
      <c r="O34" s="34"/>
      <c r="P34" s="50">
        <v>3127977</v>
      </c>
      <c r="Q34" s="34"/>
      <c r="R34" s="50">
        <v>3380473</v>
      </c>
      <c r="S34" s="35"/>
      <c r="T34" s="50">
        <v>3618815</v>
      </c>
      <c r="U34" s="35"/>
      <c r="V34" s="50">
        <f>SUM(V20:V28,V32)-V30</f>
        <v>3908878</v>
      </c>
      <c r="W34" s="34"/>
      <c r="X34" s="50">
        <f>SUM(X20:X28,X32)-X30</f>
        <v>4131478</v>
      </c>
      <c r="Y34" s="34"/>
      <c r="Z34" s="50">
        <f>SUM(Z20:Z28,Z32)-Z30</f>
        <v>4137332</v>
      </c>
      <c r="AA34" s="34"/>
      <c r="AB34" s="50">
        <v>4262978</v>
      </c>
      <c r="AC34" s="34"/>
      <c r="AD34" s="50">
        <f>SUM(AD20:AD28,AD32)-AD30</f>
        <v>4289850</v>
      </c>
      <c r="AE34" s="34"/>
      <c r="AF34" s="50">
        <f>SUM(AF20:AF28,AF32)-AF30</f>
        <v>4433918</v>
      </c>
      <c r="AG34" s="34"/>
      <c r="AH34" s="50">
        <v>4597662</v>
      </c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</row>
    <row r="35" spans="1:218" s="4" customFormat="1" ht="14.25" customHeight="1">
      <c r="A35" s="17" t="s">
        <v>28</v>
      </c>
      <c r="B35" s="1"/>
      <c r="C35" s="1"/>
      <c r="D35" s="8"/>
      <c r="E35" s="1"/>
      <c r="F35" s="8"/>
      <c r="G35" s="1"/>
      <c r="H35" s="8"/>
      <c r="I35" s="1"/>
      <c r="J35" s="8"/>
      <c r="K35" s="1"/>
      <c r="L35" s="8"/>
      <c r="M35" s="1"/>
      <c r="N35" s="8"/>
      <c r="O35" s="1"/>
      <c r="P35" s="8"/>
      <c r="Q35" s="1"/>
      <c r="R35" s="8"/>
      <c r="S35" s="1"/>
      <c r="T35" s="8"/>
      <c r="U35" s="1"/>
      <c r="V35" s="8"/>
      <c r="W35" s="1"/>
      <c r="X35" s="8"/>
      <c r="Y35" s="1"/>
      <c r="Z35" s="8"/>
      <c r="AA35" s="1"/>
      <c r="AB35" s="8"/>
      <c r="AC35" s="1"/>
      <c r="AD35" s="8"/>
      <c r="AE35" s="1"/>
      <c r="AF35" s="8"/>
      <c r="AG35" s="1"/>
      <c r="AH35" s="8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</row>
    <row r="36" spans="1:218" s="4" customFormat="1" ht="19.5" customHeight="1">
      <c r="A36" s="15"/>
      <c r="B36" s="1"/>
      <c r="C36" s="1"/>
      <c r="D36" s="8"/>
      <c r="E36" s="1"/>
      <c r="F36" s="8"/>
      <c r="G36" s="1"/>
      <c r="H36" s="8"/>
      <c r="I36" s="1"/>
      <c r="J36" s="8"/>
      <c r="K36" s="1"/>
      <c r="L36" s="8"/>
      <c r="M36" s="1"/>
      <c r="N36" s="8"/>
      <c r="O36" s="1"/>
      <c r="P36" s="8"/>
      <c r="Q36" s="1"/>
      <c r="R36" s="8"/>
      <c r="S36" s="1"/>
      <c r="T36" s="8"/>
      <c r="U36" s="1"/>
      <c r="V36" s="8"/>
      <c r="W36" s="1"/>
      <c r="X36" s="8"/>
      <c r="Y36" s="1"/>
      <c r="Z36" s="8"/>
      <c r="AA36" s="1"/>
      <c r="AB36" s="8"/>
      <c r="AC36" s="1"/>
      <c r="AD36" s="8"/>
      <c r="AE36" s="1"/>
      <c r="AF36" s="8"/>
      <c r="AG36" s="1"/>
      <c r="AH36" s="8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</row>
    <row r="37" spans="1:218" s="4" customFormat="1" ht="19.5" customHeight="1">
      <c r="A37" s="15"/>
      <c r="B37" s="1"/>
      <c r="C37" s="1"/>
      <c r="D37" s="8"/>
      <c r="E37" s="1"/>
      <c r="F37" s="8"/>
      <c r="G37" s="1"/>
      <c r="H37" s="8"/>
      <c r="I37" s="1"/>
      <c r="J37" s="8"/>
      <c r="K37" s="1"/>
      <c r="L37" s="8"/>
      <c r="M37" s="1"/>
      <c r="N37" s="8"/>
      <c r="O37" s="1"/>
      <c r="P37" s="8"/>
      <c r="Q37" s="1"/>
      <c r="R37" s="8"/>
      <c r="S37" s="1"/>
      <c r="T37" s="8"/>
      <c r="U37" s="1"/>
      <c r="V37" s="8"/>
      <c r="W37" s="1"/>
      <c r="X37" s="8"/>
      <c r="Y37" s="1"/>
      <c r="Z37" s="8"/>
      <c r="AA37" s="1"/>
      <c r="AB37" s="8"/>
      <c r="AC37" s="1"/>
      <c r="AD37" s="8"/>
      <c r="AE37" s="1"/>
      <c r="AF37" s="8"/>
      <c r="AG37" s="1"/>
      <c r="AH37" s="8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</row>
    <row r="38" spans="1:218" s="4" customFormat="1" ht="19.5" customHeight="1">
      <c r="A38" s="15"/>
      <c r="B38" s="1"/>
      <c r="C38" s="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</row>
    <row r="39" spans="1:218" s="4" customFormat="1" ht="19.5" customHeight="1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</row>
    <row r="40" spans="1:59" ht="19.5" customHeight="1">
      <c r="A40" s="15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ht="19.5" customHeight="1">
      <c r="A41" s="15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35:59" ht="19.5" customHeight="1"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35:59" ht="19.5" customHeight="1"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35:59" ht="19.5" customHeight="1"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35:59" ht="19.5" customHeight="1"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6" customFormat="1" ht="19.5" customHeight="1" thickBot="1">
      <c r="A46" s="36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</row>
    <row r="47" spans="1:218" s="19" customFormat="1" ht="21" customHeight="1">
      <c r="A47" s="74" t="s">
        <v>29</v>
      </c>
      <c r="B47" s="75"/>
      <c r="C47" s="76"/>
      <c r="D47" s="56" t="s">
        <v>41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57"/>
      <c r="S47" s="56" t="s">
        <v>42</v>
      </c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</row>
    <row r="48" spans="1:218" s="19" customFormat="1" ht="21" customHeight="1">
      <c r="A48" s="77"/>
      <c r="B48" s="77"/>
      <c r="C48" s="78"/>
      <c r="D48" s="10" t="s">
        <v>30</v>
      </c>
      <c r="E48" s="10" t="s">
        <v>31</v>
      </c>
      <c r="F48" s="10" t="s">
        <v>32</v>
      </c>
      <c r="G48" s="10" t="s">
        <v>33</v>
      </c>
      <c r="H48" s="10" t="s">
        <v>34</v>
      </c>
      <c r="I48" s="10" t="s">
        <v>35</v>
      </c>
      <c r="J48" s="10" t="s">
        <v>36</v>
      </c>
      <c r="K48" s="10" t="s">
        <v>37</v>
      </c>
      <c r="L48" s="48" t="s">
        <v>45</v>
      </c>
      <c r="M48" s="48" t="s">
        <v>46</v>
      </c>
      <c r="N48" s="48" t="s">
        <v>47</v>
      </c>
      <c r="O48" s="48" t="s">
        <v>48</v>
      </c>
      <c r="P48" s="48" t="s">
        <v>49</v>
      </c>
      <c r="Q48" s="10" t="s">
        <v>38</v>
      </c>
      <c r="R48" s="10" t="s">
        <v>39</v>
      </c>
      <c r="S48" s="10" t="s">
        <v>40</v>
      </c>
      <c r="T48" s="10" t="s">
        <v>30</v>
      </c>
      <c r="U48" s="10" t="s">
        <v>31</v>
      </c>
      <c r="V48" s="10" t="s">
        <v>32</v>
      </c>
      <c r="W48" s="10" t="s">
        <v>33</v>
      </c>
      <c r="X48" s="10" t="s">
        <v>34</v>
      </c>
      <c r="Y48" s="10" t="s">
        <v>35</v>
      </c>
      <c r="Z48" s="10" t="s">
        <v>36</v>
      </c>
      <c r="AA48" s="10" t="s">
        <v>37</v>
      </c>
      <c r="AB48" s="48" t="s">
        <v>45</v>
      </c>
      <c r="AC48" s="48" t="s">
        <v>46</v>
      </c>
      <c r="AD48" s="48" t="s">
        <v>47</v>
      </c>
      <c r="AE48" s="48" t="s">
        <v>48</v>
      </c>
      <c r="AF48" s="48" t="s">
        <v>49</v>
      </c>
      <c r="AG48" s="48" t="s">
        <v>50</v>
      </c>
      <c r="AH48" s="49" t="s">
        <v>51</v>
      </c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</row>
    <row r="49" spans="1:218" s="19" customFormat="1" ht="21" customHeight="1">
      <c r="A49" s="36"/>
      <c r="B49" s="6"/>
      <c r="C49" s="23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</row>
    <row r="50" spans="1:218" s="19" customFormat="1" ht="21" customHeight="1">
      <c r="A50" s="20">
        <v>1</v>
      </c>
      <c r="B50" s="62" t="s">
        <v>11</v>
      </c>
      <c r="C50" s="63"/>
      <c r="D50" s="82">
        <f>100*(F8-D8)/D8</f>
        <v>3.9291474115645553</v>
      </c>
      <c r="E50" s="82">
        <f>100*(H8-F8)/F8</f>
        <v>2.4484336907443396</v>
      </c>
      <c r="F50" s="82">
        <f>100*(J8-H8)/H8</f>
        <v>2.529988802392399</v>
      </c>
      <c r="G50" s="82">
        <f>100*(L8-J8)/J8</f>
        <v>4.4439881186720225</v>
      </c>
      <c r="H50" s="82">
        <f>100*(N8-L8)/L8</f>
        <v>3.8288722640625745</v>
      </c>
      <c r="I50" s="82">
        <f>100*(P8-N8)/N8</f>
        <v>5.286854747181627</v>
      </c>
      <c r="J50" s="82">
        <f>100*(R8-P8)/P8</f>
        <v>5.107755682761955</v>
      </c>
      <c r="K50" s="82">
        <f>100*(T8-R8)/R8</f>
        <v>5.30050624771807</v>
      </c>
      <c r="L50" s="82">
        <f>100*(V8-T8)/T8</f>
        <v>8.300980470290394</v>
      </c>
      <c r="M50" s="82">
        <f>100*(X8-V8)/V8</f>
        <v>7.5340904583988175</v>
      </c>
      <c r="N50" s="82">
        <f>100*(Z8-X8)/X8</f>
        <v>3.040290435965002</v>
      </c>
      <c r="O50" s="82">
        <f>100*(AB8-Z8)/Z8</f>
        <v>4.188234664996858</v>
      </c>
      <c r="P50" s="82">
        <f>100*(AD8-AB8)/AB8</f>
        <v>3.617504854204169</v>
      </c>
      <c r="Q50" s="82">
        <f>100*(AF8-AD8)/AD8</f>
        <v>2.7249950466256334</v>
      </c>
      <c r="R50" s="82">
        <f>100*(AH8-AF8)/AF8</f>
        <v>3.360722674174431</v>
      </c>
      <c r="S50" s="82">
        <f>100*D8/D$18</f>
        <v>60.19113877543128</v>
      </c>
      <c r="T50" s="82">
        <f>100*F8/F$18</f>
        <v>60.68796089281836</v>
      </c>
      <c r="U50" s="82">
        <f>100*H8/H$18</f>
        <v>59.872794549507795</v>
      </c>
      <c r="V50" s="82">
        <f>100*J8/J$18</f>
        <v>58.012173617455225</v>
      </c>
      <c r="W50" s="82">
        <f>100*L8/L$18</f>
        <v>57.40209132069206</v>
      </c>
      <c r="X50" s="82">
        <f>100*N8/N$18</f>
        <v>57.63911361873899</v>
      </c>
      <c r="Y50" s="82">
        <f>100*P8/P$18</f>
        <v>55.81543598306509</v>
      </c>
      <c r="Z50" s="82">
        <f>100*R8/R$18</f>
        <v>54.284415228283144</v>
      </c>
      <c r="AA50" s="82">
        <f>100*T8/T$18</f>
        <v>53.3969821612876</v>
      </c>
      <c r="AB50" s="82">
        <f>100*V8/V$18</f>
        <v>53.53815084533209</v>
      </c>
      <c r="AC50" s="82">
        <f>100*X8/X$18</f>
        <v>54.46985316150782</v>
      </c>
      <c r="AD50" s="82">
        <f>100*Z8/Z$18</f>
        <v>56.046481162256256</v>
      </c>
      <c r="AE50" s="82">
        <f>100*AB8/AB$18</f>
        <v>56.672753178646474</v>
      </c>
      <c r="AF50" s="82">
        <f>100*AD8/AD$18</f>
        <v>58.35504737927899</v>
      </c>
      <c r="AG50" s="82">
        <f>100*AF8/AF$18</f>
        <v>57.99746409383304</v>
      </c>
      <c r="AH50" s="82">
        <f>100*AH8/AH$18</f>
        <v>57.81162251596572</v>
      </c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</row>
    <row r="51" spans="1:218" s="19" customFormat="1" ht="21" customHeight="1">
      <c r="A51" s="20"/>
      <c r="B51" s="6"/>
      <c r="C51" s="23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</row>
    <row r="52" spans="1:59" s="6" customFormat="1" ht="21" customHeight="1">
      <c r="A52" s="20">
        <v>2</v>
      </c>
      <c r="B52" s="62" t="s">
        <v>12</v>
      </c>
      <c r="C52" s="63"/>
      <c r="D52" s="82">
        <f aca="true" t="shared" si="0" ref="D52:D68">100*(F10-D10)/D10</f>
        <v>-1.3850091621434484</v>
      </c>
      <c r="E52" s="82">
        <f>100*(H10-F10)/F10</f>
        <v>6.384823446589351</v>
      </c>
      <c r="F52" s="82">
        <f>100*(J10-H10)/H10</f>
        <v>13.898795633911718</v>
      </c>
      <c r="G52" s="82">
        <f>100*(L10-J10)/J10</f>
        <v>8.721258238960825</v>
      </c>
      <c r="H52" s="82">
        <f>100*(N10-L10)/L10</f>
        <v>1.9033917921414598</v>
      </c>
      <c r="I52" s="82">
        <f>100*(P10-N10)/N10</f>
        <v>17.387260327282462</v>
      </c>
      <c r="J52" s="82">
        <f>100*(R10-P10)/P10</f>
        <v>13.660613099968494</v>
      </c>
      <c r="K52" s="82">
        <f>100*(T10-R10)/R10</f>
        <v>7.624926434767679</v>
      </c>
      <c r="L52" s="82">
        <f>100*(V10-T10)/T10</f>
        <v>6.379901378983594</v>
      </c>
      <c r="M52" s="82">
        <f>100*(X10-V10)/V10</f>
        <v>0.36822396979045746</v>
      </c>
      <c r="N52" s="82">
        <f>100*(Z10-X10)/X10</f>
        <v>-8.764269660696428</v>
      </c>
      <c r="O52" s="82">
        <f>100*(AB10-Z10)/Z10</f>
        <v>0.42559530562655934</v>
      </c>
      <c r="P52" s="82">
        <f>100*(AD10-AB10)/AB10</f>
        <v>-9.690133041505845</v>
      </c>
      <c r="Q52" s="82">
        <f>100*(AF10-AD10)/AD10</f>
        <v>6.000356788554919</v>
      </c>
      <c r="R52" s="82">
        <f>100*(AH10-AF10)/AF10</f>
        <v>5.368126804819831</v>
      </c>
      <c r="S52" s="82">
        <f>100*D10/D$18</f>
        <v>23.521113142724545</v>
      </c>
      <c r="T52" s="82">
        <f>100*F10/F$18</f>
        <v>22.502637842101336</v>
      </c>
      <c r="U52" s="82">
        <f>100*H10/H$18</f>
        <v>23.053388472021105</v>
      </c>
      <c r="V52" s="82">
        <f>100*J10/J$18</f>
        <v>24.81376125627119</v>
      </c>
      <c r="W52" s="82">
        <f>100*L10/L$18</f>
        <v>25.558313903691996</v>
      </c>
      <c r="X52" s="82">
        <f>100*N10/N$18</f>
        <v>25.18791856960469</v>
      </c>
      <c r="Y52" s="82">
        <f>100*P10/P$18</f>
        <v>27.194189727098376</v>
      </c>
      <c r="Z52" s="82">
        <f>100*R10/R$18</f>
        <v>28.600405919526647</v>
      </c>
      <c r="AA52" s="82">
        <f>100*T10/T$18</f>
        <v>28.753860034292995</v>
      </c>
      <c r="AB52" s="82">
        <f>100*V10/V$18</f>
        <v>28.318484230001552</v>
      </c>
      <c r="AC52" s="82">
        <f>100*X10/X$18</f>
        <v>26.891369141987443</v>
      </c>
      <c r="AD52" s="82">
        <f>100*Z10/Z$18</f>
        <v>24.499822590983754</v>
      </c>
      <c r="AE52" s="82">
        <f>100*AB10/AB$18</f>
        <v>23.878917507901754</v>
      </c>
      <c r="AF52" s="82">
        <f>100*AD10/AD$18</f>
        <v>21.42993344755644</v>
      </c>
      <c r="AG52" s="82">
        <f>100*AF10/AF$18</f>
        <v>21.9777181264967</v>
      </c>
      <c r="AH52" s="82">
        <f>100*AH10/AH$18</f>
        <v>22.332763913484722</v>
      </c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</row>
    <row r="53" spans="1:59" s="6" customFormat="1" ht="21" customHeight="1">
      <c r="A53" s="20"/>
      <c r="C53" s="23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4" spans="1:218" s="19" customFormat="1" ht="21" customHeight="1">
      <c r="A54" s="20">
        <v>3</v>
      </c>
      <c r="B54" s="62" t="s">
        <v>13</v>
      </c>
      <c r="C54" s="63"/>
      <c r="D54" s="82">
        <f t="shared" si="0"/>
        <v>7.773433850532171</v>
      </c>
      <c r="E54" s="82">
        <f>100*(H12-F12)/F12</f>
        <v>4.835509974093696</v>
      </c>
      <c r="F54" s="82">
        <f>100*(J12-H12)/H12</f>
        <v>7.144674490347613</v>
      </c>
      <c r="G54" s="82">
        <f>100*(L12-J12)/J12</f>
        <v>4.143724305792606</v>
      </c>
      <c r="H54" s="82">
        <f>100*(N12-L12)/L12</f>
        <v>4.689401604651494</v>
      </c>
      <c r="I54" s="82">
        <f>100*(P12-N12)/N12</f>
        <v>7.30204623912357</v>
      </c>
      <c r="J54" s="82">
        <f>100*(R12-P12)/P12</f>
        <v>7.528499552177079</v>
      </c>
      <c r="K54" s="82">
        <f>100*(T12-R12)/R12</f>
        <v>8.685444347700926</v>
      </c>
      <c r="L54" s="82">
        <f>100*(V12-T12)/T12</f>
        <v>7.375436920605284</v>
      </c>
      <c r="M54" s="82">
        <f>100*(X12-V12)/V12</f>
        <v>9.26802835525757</v>
      </c>
      <c r="N54" s="82">
        <f>100*(Z12-X12)/X12</f>
        <v>6.4677473076496055</v>
      </c>
      <c r="O54" s="82">
        <f>100*(AB12-Z12)/Z12</f>
        <v>4.220218884097794</v>
      </c>
      <c r="P54" s="82">
        <f>100*(AD12-AB12)/AB12</f>
        <v>1.5130366627477467</v>
      </c>
      <c r="Q54" s="82">
        <f>100*(AF12-AD12)/AD12</f>
        <v>1.9585102048862546</v>
      </c>
      <c r="R54" s="82">
        <f>100*(AH12-AF12)/AF12</f>
        <v>3.1711914927898173</v>
      </c>
      <c r="S54" s="82">
        <f>100*D12/D$18</f>
        <v>11.958807187471129</v>
      </c>
      <c r="T54" s="82">
        <f>100*F12/F$18</f>
        <v>12.503517470206246</v>
      </c>
      <c r="U54" s="82">
        <f>100*H12/H$18</f>
        <v>12.622991162741963</v>
      </c>
      <c r="V54" s="82">
        <f>100*J12/J$18</f>
        <v>12.781198119478091</v>
      </c>
      <c r="W54" s="82">
        <f>100*L12/L$18</f>
        <v>12.61042727479557</v>
      </c>
      <c r="X54" s="82">
        <f>100*N12/N$18</f>
        <v>12.767443970286186</v>
      </c>
      <c r="Y54" s="82">
        <f>100*P12/P$18</f>
        <v>12.60012461728459</v>
      </c>
      <c r="Z54" s="82">
        <f>100*R12/R$18</f>
        <v>12.536736722937885</v>
      </c>
      <c r="AA54" s="82">
        <f>100*T12/T$18</f>
        <v>12.728199700730764</v>
      </c>
      <c r="AB54" s="82">
        <f>100*V12/V$18</f>
        <v>12.65278680992346</v>
      </c>
      <c r="AC54" s="82">
        <f>100*X12/X$18</f>
        <v>13.080548897997279</v>
      </c>
      <c r="AD54" s="82">
        <f>100*Z12/Z$18</f>
        <v>13.906860749874557</v>
      </c>
      <c r="AE54" s="82">
        <f>100*AB12/AB$18</f>
        <v>14.06657505621657</v>
      </c>
      <c r="AF54" s="82">
        <f>100*AD12/AD$18</f>
        <v>14.189960021912189</v>
      </c>
      <c r="AG54" s="82">
        <f>100*AF12/AF$18</f>
        <v>13.997778037392663</v>
      </c>
      <c r="AH54" s="82">
        <f>100*AH12/AH$18</f>
        <v>13.92733959129662</v>
      </c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</row>
    <row r="55" spans="1:218" s="19" customFormat="1" ht="21" customHeight="1">
      <c r="A55" s="20"/>
      <c r="B55" s="6"/>
      <c r="C55" s="23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</row>
    <row r="56" spans="1:59" s="6" customFormat="1" ht="21" customHeight="1">
      <c r="A56" s="20">
        <v>4</v>
      </c>
      <c r="B56" s="62" t="s">
        <v>14</v>
      </c>
      <c r="C56" s="63"/>
      <c r="D56" s="82">
        <f t="shared" si="0"/>
        <v>2.477335828565293</v>
      </c>
      <c r="E56" s="82">
        <f>100*(H14-F14)/F14</f>
        <v>6.39762895548304</v>
      </c>
      <c r="F56" s="82">
        <f>100*(J14-H14)/H14</f>
        <v>3.6972425436128304</v>
      </c>
      <c r="G56" s="82">
        <f>100*(L14-J14)/J14</f>
        <v>4.7538937428773</v>
      </c>
      <c r="H56" s="82">
        <f>100*(N14-L14)/L14</f>
        <v>2.5766720198932807</v>
      </c>
      <c r="I56" s="82">
        <f>100*(P14-N14)/N14</f>
        <v>7.188626478033876</v>
      </c>
      <c r="J56" s="82">
        <f>100*(R14-P14)/P14</f>
        <v>9.425761234466105</v>
      </c>
      <c r="K56" s="82">
        <f>100*(T14-R14)/R14</f>
        <v>16.822932925713424</v>
      </c>
      <c r="L56" s="82">
        <f>100*(V14-T14)/T14</f>
        <v>14.005528680027643</v>
      </c>
      <c r="M56" s="82">
        <f>100*(X14-V14)/V14</f>
        <v>7.320296303480717</v>
      </c>
      <c r="N56" s="82">
        <f>100*(Z14-X14)/X14</f>
        <v>0.6277229885187319</v>
      </c>
      <c r="O56" s="82">
        <f>100*(AB14-Z14)/Z14</f>
        <v>6.541181753545635</v>
      </c>
      <c r="P56" s="82">
        <f>100*(AD14-AB14)/AB14</f>
        <v>5.493660215658038</v>
      </c>
      <c r="Q56" s="82">
        <f>100*(AF14-AD14)/AD14</f>
        <v>3.0584216466733922</v>
      </c>
      <c r="R56" s="82">
        <f>100*(AH14-AF14)/AF14</f>
        <v>2.2840565102071806</v>
      </c>
      <c r="S56" s="82">
        <f>100*D14/D$18</f>
        <v>5.602755354829283</v>
      </c>
      <c r="T56" s="82">
        <f>100*F14/F$18</f>
        <v>5.570088642333624</v>
      </c>
      <c r="U56" s="82">
        <f>100*H14/H$18</f>
        <v>5.707103087158978</v>
      </c>
      <c r="V56" s="82">
        <f>100*J14/J$18</f>
        <v>5.592701292631183</v>
      </c>
      <c r="W56" s="82">
        <f>100*L14/L$18</f>
        <v>5.5503060280829155</v>
      </c>
      <c r="X56" s="82">
        <f>100*N14/N$18</f>
        <v>5.5060097444794085</v>
      </c>
      <c r="Y56" s="82">
        <f>100*P14/P$18</f>
        <v>5.428108966274368</v>
      </c>
      <c r="Z56" s="82">
        <f>100*R14/R$18</f>
        <v>5.4960947772693345</v>
      </c>
      <c r="AA56" s="82">
        <f>100*T14/T$18</f>
        <v>5.997819728281219</v>
      </c>
      <c r="AB56" s="82">
        <f>100*V14/V$18</f>
        <v>6.330435485579238</v>
      </c>
      <c r="AC56" s="82">
        <f>100*X14/X$18</f>
        <v>6.4277965415766465</v>
      </c>
      <c r="AD56" s="82">
        <f>100*Z14/Z$18</f>
        <v>6.458993380275018</v>
      </c>
      <c r="AE56" s="82">
        <f>100*AB14/AB$18</f>
        <v>6.6786645392024075</v>
      </c>
      <c r="AF56" s="82">
        <f>100*AD14/AD$18</f>
        <v>7.0014336165600195</v>
      </c>
      <c r="AG56" s="82">
        <f>100*AF14/AF$18</f>
        <v>6.981116926384295</v>
      </c>
      <c r="AH56" s="82">
        <f>100*AH14/AH$18</f>
        <v>6.886260886511448</v>
      </c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</row>
    <row r="57" spans="1:59" s="6" customFormat="1" ht="21" customHeight="1">
      <c r="A57" s="20"/>
      <c r="C57" s="23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</row>
    <row r="58" spans="1:59" s="6" customFormat="1" ht="21" customHeight="1">
      <c r="A58" s="20">
        <v>5</v>
      </c>
      <c r="B58" s="62" t="s">
        <v>15</v>
      </c>
      <c r="C58" s="63"/>
      <c r="D58" s="82">
        <f t="shared" si="0"/>
        <v>2.300711803798536</v>
      </c>
      <c r="E58" s="82">
        <f>100*(H16-F16)/F16</f>
        <v>3.18878812860676</v>
      </c>
      <c r="F58" s="82">
        <f>100*(J16-H16)/H16</f>
        <v>1.070561165793174</v>
      </c>
      <c r="G58" s="82">
        <f>100*(L16-J16)/J16</f>
        <v>-1.3722452335030195</v>
      </c>
      <c r="H58" s="82">
        <f>100*(N16-L16)/L16</f>
        <v>1.4939249190523516</v>
      </c>
      <c r="I58" s="82">
        <f>100*(P16-N16)/N16</f>
        <v>2.5427208692630847</v>
      </c>
      <c r="J58" s="82">
        <f>100*(R16-P16)/P16</f>
        <v>-4.444923607688517</v>
      </c>
      <c r="K58" s="82">
        <f>100*(T16-R16)/R16</f>
        <v>2.295219367525225</v>
      </c>
      <c r="L58" s="82">
        <f>100*(V16-T16)/T16</f>
        <v>3.4506664985976743</v>
      </c>
      <c r="M58" s="82">
        <f>100*(X16-V16)/V16</f>
        <v>9.43706591933715</v>
      </c>
      <c r="N58" s="82">
        <f>100*(Z16-X16)/X16</f>
        <v>5.043700940822802</v>
      </c>
      <c r="O58" s="82">
        <f>100*(AB16-Z16)/Z16</f>
        <v>46.502199374635644</v>
      </c>
      <c r="P58" s="82">
        <f>100*(AD16-AB16)/AB16</f>
        <v>-24.2407799301825</v>
      </c>
      <c r="Q58" s="82">
        <f>100*(AF16-AD16)/AD16</f>
        <v>0.9979706338784767</v>
      </c>
      <c r="R58" s="82">
        <f>100*(AH16-AF16)/AF16</f>
        <v>4.115547360707279</v>
      </c>
      <c r="S58" s="82">
        <f>100*D16/D$18</f>
        <v>1.273814460456232</v>
      </c>
      <c r="T58" s="82">
        <f>100*F16/F$18</f>
        <v>1.264204847459563</v>
      </c>
      <c r="U58" s="82">
        <f>100*H16/H$18</f>
        <v>1.256237125797543</v>
      </c>
      <c r="V58" s="82">
        <f>100*J16/J$18</f>
        <v>1.1998722240601185</v>
      </c>
      <c r="W58" s="82">
        <f>100*L16/L$18</f>
        <v>1.1211385272625394</v>
      </c>
      <c r="X58" s="82">
        <f>100*N16/N$18</f>
        <v>1.1004511436050681</v>
      </c>
      <c r="Y58" s="82">
        <f>100*P16/P$18</f>
        <v>1.0378592937224282</v>
      </c>
      <c r="Z58" s="82">
        <f>100*R16/R$18</f>
        <v>0.9176526480170083</v>
      </c>
      <c r="AA58" s="82">
        <f>100*T16/T$18</f>
        <v>0.8768892579476983</v>
      </c>
      <c r="AB58" s="82">
        <f>100*V16/V$18</f>
        <v>0.8398317880476188</v>
      </c>
      <c r="AC58" s="82">
        <f>100*X16/X$18</f>
        <v>0.8695677430691874</v>
      </c>
      <c r="AD58" s="82">
        <f>100*Z16/Z$18</f>
        <v>0.9121337132238844</v>
      </c>
      <c r="AE58" s="82">
        <f>100*AB16/AB$18</f>
        <v>1.296910281967207</v>
      </c>
      <c r="AF58" s="82">
        <f>100*AD16/AD$18</f>
        <v>0.9763744653076448</v>
      </c>
      <c r="AG58" s="82">
        <f>100*AF16/AF$18</f>
        <v>0.9540771841066975</v>
      </c>
      <c r="AH58" s="82">
        <f>100*AH16/AH$18</f>
        <v>0.9579651570733125</v>
      </c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</row>
    <row r="59" spans="1:59" s="6" customFormat="1" ht="21" customHeight="1">
      <c r="A59" s="20"/>
      <c r="C59" s="23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</row>
    <row r="60" spans="1:218" s="40" customFormat="1" ht="21" customHeight="1">
      <c r="A60" s="70" t="s">
        <v>16</v>
      </c>
      <c r="B60" s="70"/>
      <c r="C60" s="71"/>
      <c r="D60" s="83">
        <f t="shared" si="0"/>
        <v>3.078331231293818</v>
      </c>
      <c r="E60" s="83">
        <f>100*(H18-F18)/F18</f>
        <v>3.8432661133486277</v>
      </c>
      <c r="F60" s="83">
        <f>100*(J18-H18)/H18</f>
        <v>5.8184269255149985</v>
      </c>
      <c r="G60" s="83">
        <f>100*(L18-J18)/J18</f>
        <v>5.554042241936609</v>
      </c>
      <c r="H60" s="83">
        <f>100*(N18-L18)/L18</f>
        <v>3.4019094542172716</v>
      </c>
      <c r="I60" s="83">
        <f>100*(P18-N18)/N18</f>
        <v>8.72692968256578</v>
      </c>
      <c r="J60" s="83">
        <f>100*(R18-P18)/P18</f>
        <v>8.072182116428605</v>
      </c>
      <c r="K60" s="83">
        <f>100*(T18-R18)/R18</f>
        <v>7.050551801478669</v>
      </c>
      <c r="L60" s="83">
        <f>100*(V18-T18)/T18</f>
        <v>8.015413885484612</v>
      </c>
      <c r="M60" s="83">
        <f>100*(X18-V18)/V18</f>
        <v>5.694728768715729</v>
      </c>
      <c r="N60" s="83">
        <f>100*(Z18-X18)/X18</f>
        <v>0.14169263396779555</v>
      </c>
      <c r="O60" s="83">
        <f>100*(AB18-Z18)/Z18</f>
        <v>3.0368846396663356</v>
      </c>
      <c r="P60" s="83">
        <f>100*(AD18-AB18)/AB18</f>
        <v>0.6303574637260619</v>
      </c>
      <c r="Q60" s="83">
        <f>100*(AF18-AD18)/AD18</f>
        <v>3.3583458629089593</v>
      </c>
      <c r="R60" s="83">
        <f>100*(AH18-AF18)/AF18</f>
        <v>3.6929866542412375</v>
      </c>
      <c r="S60" s="83">
        <f>100*D18/D$18</f>
        <v>100</v>
      </c>
      <c r="T60" s="83">
        <f>100*F18/F$18</f>
        <v>100</v>
      </c>
      <c r="U60" s="83">
        <f>100*H18/H$18</f>
        <v>100</v>
      </c>
      <c r="V60" s="83">
        <f>100*J18/J$18</f>
        <v>100</v>
      </c>
      <c r="W60" s="83">
        <f>100*L18/L$18</f>
        <v>100</v>
      </c>
      <c r="X60" s="83">
        <f>100*N18/N$18</f>
        <v>100</v>
      </c>
      <c r="Y60" s="83">
        <f>100*P18/P$18</f>
        <v>100</v>
      </c>
      <c r="Z60" s="83">
        <f>100*R18/R$18</f>
        <v>100</v>
      </c>
      <c r="AA60" s="83">
        <f>100*T18/T$18</f>
        <v>100</v>
      </c>
      <c r="AB60" s="83">
        <f>100*V18/V$18</f>
        <v>100</v>
      </c>
      <c r="AC60" s="83">
        <f>100*X18/X$18</f>
        <v>100</v>
      </c>
      <c r="AD60" s="83">
        <f>100*Z18/Z$18</f>
        <v>100</v>
      </c>
      <c r="AE60" s="83">
        <f>100*AB18/AB$18</f>
        <v>100</v>
      </c>
      <c r="AF60" s="83">
        <f>100*AD18/AD$18</f>
        <v>100</v>
      </c>
      <c r="AG60" s="83">
        <f>100*AF18/AF$18</f>
        <v>100</v>
      </c>
      <c r="AH60" s="83">
        <f>100*AH18/AH$18</f>
        <v>100</v>
      </c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</row>
    <row r="61" spans="1:218" s="19" customFormat="1" ht="21" customHeight="1">
      <c r="A61" s="20"/>
      <c r="B61" s="41"/>
      <c r="C61" s="4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</row>
    <row r="62" spans="1:59" s="6" customFormat="1" ht="21" customHeight="1">
      <c r="A62" s="20">
        <v>6</v>
      </c>
      <c r="B62" s="62" t="s">
        <v>17</v>
      </c>
      <c r="C62" s="63"/>
      <c r="D62" s="82">
        <f t="shared" si="0"/>
        <v>5.932532454512851</v>
      </c>
      <c r="E62" s="82">
        <f>100*(H20-F20)/F20</f>
        <v>4.940235592062513</v>
      </c>
      <c r="F62" s="82">
        <f>100*(J20-H20)/H20</f>
        <v>4.64587241728386</v>
      </c>
      <c r="G62" s="82">
        <f>100*(L20-J20)/J20</f>
        <v>4.498117439718016</v>
      </c>
      <c r="H62" s="82">
        <f>100*(N20-L20)/L20</f>
        <v>3.989955130282471</v>
      </c>
      <c r="I62" s="82">
        <f>100*(P20-N20)/N20</f>
        <v>4.125320567236464</v>
      </c>
      <c r="J62" s="82">
        <f>100*(R20-P20)/P20</f>
        <v>5.650266594366253</v>
      </c>
      <c r="K62" s="82">
        <f>100*(T20-R20)/R20</f>
        <v>4.191565695615114</v>
      </c>
      <c r="L62" s="82">
        <f>100*(V20-T20)/T20</f>
        <v>6.175494091175304</v>
      </c>
      <c r="M62" s="82">
        <f>100*(X20-V20)/V20</f>
        <v>5.340836135334958</v>
      </c>
      <c r="N62" s="82">
        <f>100*(Z20-X20)/X20</f>
        <v>1.896554052552866</v>
      </c>
      <c r="O62" s="82">
        <f>100*(AB20-Z20)/Z20</f>
        <v>2.105930105591501</v>
      </c>
      <c r="P62" s="82">
        <f>100*(AD20-AB20)/AB20</f>
        <v>1.3795748557953198</v>
      </c>
      <c r="Q62" s="82">
        <f>100*(AF20-AD20)/AD20</f>
        <v>2.6651440183048214</v>
      </c>
      <c r="R62" s="82">
        <f>100*(AH20-AF20)/AF20</f>
        <v>2.9052812653248576</v>
      </c>
      <c r="S62" s="82">
        <f>100*D20/D$34</f>
        <v>60.86721484419483</v>
      </c>
      <c r="T62" s="82">
        <f>100*F20/F$34</f>
        <v>62.55260572108452</v>
      </c>
      <c r="U62" s="82">
        <f>100*H20/H$34</f>
        <v>63.21339290409891</v>
      </c>
      <c r="V62" s="82">
        <f>100*J20/J$34</f>
        <v>62.512936934530764</v>
      </c>
      <c r="W62" s="82">
        <f>100*L20/L$34</f>
        <v>61.88757992150988</v>
      </c>
      <c r="X62" s="82">
        <f>100*N20/N$34</f>
        <v>62.239534000182836</v>
      </c>
      <c r="Y62" s="82">
        <f>100*P20/P$34</f>
        <v>59.60539351791909</v>
      </c>
      <c r="Z62" s="82">
        <f>100*R20/R$34</f>
        <v>58.26962676524853</v>
      </c>
      <c r="AA62" s="82">
        <f>100*T20/T$34</f>
        <v>56.71342690908488</v>
      </c>
      <c r="AB62" s="82">
        <f>100*V20/V$34</f>
        <v>55.747378147898196</v>
      </c>
      <c r="AC62" s="82">
        <f>100*X20/X$34</f>
        <v>55.560721853051135</v>
      </c>
      <c r="AD62" s="82">
        <f>100*Z20/Z$34</f>
        <v>56.534355956930696</v>
      </c>
      <c r="AE62" s="82">
        <f>100*AB20/AB$34</f>
        <v>56.02355911759338</v>
      </c>
      <c r="AF62" s="82">
        <f>100*AD20/AD$34</f>
        <v>56.44066808862781</v>
      </c>
      <c r="AG62" s="82">
        <f>100*AF20/AF$34</f>
        <v>56.06213285856888</v>
      </c>
      <c r="AH62" s="82">
        <f>100*AH20/AH$34</f>
        <v>55.636255992719775</v>
      </c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</row>
    <row r="63" spans="1:59" s="6" customFormat="1" ht="21" customHeight="1">
      <c r="A63" s="20"/>
      <c r="C63" s="23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</row>
    <row r="64" spans="1:59" s="6" customFormat="1" ht="21" customHeight="1">
      <c r="A64" s="20">
        <v>7</v>
      </c>
      <c r="B64" s="62" t="s">
        <v>18</v>
      </c>
      <c r="C64" s="63"/>
      <c r="D64" s="82">
        <f t="shared" si="0"/>
        <v>2.6446643181013703</v>
      </c>
      <c r="E64" s="82">
        <f>100*(H22-F22)/F22</f>
        <v>5.338610089332633</v>
      </c>
      <c r="F64" s="82">
        <f>100*(J22-H22)/H22</f>
        <v>4.886432724835144</v>
      </c>
      <c r="G64" s="82">
        <f>100*(L22-J22)/J22</f>
        <v>1.4673424343987576</v>
      </c>
      <c r="H64" s="82">
        <f>100*(N22-L22)/L22</f>
        <v>4.199945070035705</v>
      </c>
      <c r="I64" s="82">
        <f>100*(P22-N22)/N22</f>
        <v>0.37006578947368424</v>
      </c>
      <c r="J64" s="82">
        <f>100*(R22-P22)/P22</f>
        <v>4.6366033256651855</v>
      </c>
      <c r="K64" s="82">
        <f>100*(T22-R22)/R22</f>
        <v>4.5737002198508225</v>
      </c>
      <c r="L64" s="82">
        <f>100*(V22-T22)/T22</f>
        <v>7.070881612251886</v>
      </c>
      <c r="M64" s="82">
        <f>100*(X22-V22)/V22</f>
        <v>3.9001326941698244</v>
      </c>
      <c r="N64" s="82">
        <f>100*(Z22-X22)/X22</f>
        <v>5.284564538305326</v>
      </c>
      <c r="O64" s="82">
        <f>100*(AB22-Z22)/Z22</f>
        <v>4.083862894985602</v>
      </c>
      <c r="P64" s="82">
        <f>100*(AD22-AB22)/AB22</f>
        <v>5.366245465569829</v>
      </c>
      <c r="Q64" s="82">
        <f>100*(AF22-AD22)/AD22</f>
        <v>2.83544833565012</v>
      </c>
      <c r="R64" s="82">
        <f>100*(AH22-AF22)/AF22</f>
        <v>2.7112403100775193</v>
      </c>
      <c r="S64" s="82">
        <f>100*D22/D$34</f>
        <v>10.197563066556945</v>
      </c>
      <c r="T64" s="82">
        <f>100*F22/F$34</f>
        <v>10.154660298881788</v>
      </c>
      <c r="U64" s="82">
        <f>100*H22/H$34</f>
        <v>10.300887499493161</v>
      </c>
      <c r="V64" s="82">
        <f>100*J22/J$34</f>
        <v>10.210162588054619</v>
      </c>
      <c r="W64" s="82">
        <f>100*L22/L$34</f>
        <v>9.814859209829704</v>
      </c>
      <c r="X64" s="82">
        <f>100*N22/N$34</f>
        <v>9.890608364318535</v>
      </c>
      <c r="Y64" s="82">
        <f>100*P22/P$34</f>
        <v>9.130406010018616</v>
      </c>
      <c r="Z64" s="82">
        <f>100*R22/R$34</f>
        <v>8.8401534341496</v>
      </c>
      <c r="AA64" s="82">
        <f>100*T22/T$34</f>
        <v>8.635616907744662</v>
      </c>
      <c r="AB64" s="82">
        <f>100*V22/V$34</f>
        <v>8.560103436331346</v>
      </c>
      <c r="AC64" s="82">
        <f>100*X22/X$34</f>
        <v>8.414761012886913</v>
      </c>
      <c r="AD64" s="82">
        <f>100*Z22/Z$34</f>
        <v>8.846909070869826</v>
      </c>
      <c r="AE64" s="82">
        <f>100*AB22/AB$34</f>
        <v>8.936804271567905</v>
      </c>
      <c r="AF64" s="82">
        <f>100*AD22/AD$34</f>
        <v>9.357390118535614</v>
      </c>
      <c r="AG64" s="82">
        <f>100*AF22/AF$34</f>
        <v>9.310050388843456</v>
      </c>
      <c r="AH64" s="82">
        <f>100*AH22/AH$34</f>
        <v>9.221904524517026</v>
      </c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</row>
    <row r="65" spans="1:59" s="6" customFormat="1" ht="21" customHeight="1">
      <c r="A65" s="20"/>
      <c r="C65" s="23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</row>
    <row r="66" spans="1:59" s="6" customFormat="1" ht="21" customHeight="1">
      <c r="A66" s="20">
        <v>8</v>
      </c>
      <c r="B66" s="62" t="s">
        <v>19</v>
      </c>
      <c r="C66" s="63"/>
      <c r="D66" s="82">
        <f t="shared" si="0"/>
        <v>2.2021342966819506</v>
      </c>
      <c r="E66" s="82">
        <f>100*(H24-F24)/F24</f>
        <v>-3.8925882879808924</v>
      </c>
      <c r="F66" s="82">
        <f>100*(J24-H24)/H24</f>
        <v>2.208255266154185</v>
      </c>
      <c r="G66" s="82">
        <f>100*(L24-J24)/J24</f>
        <v>6.205104546873092</v>
      </c>
      <c r="H66" s="82">
        <f>100*(N24-L24)/L24</f>
        <v>-0.5652077815722333</v>
      </c>
      <c r="I66" s="82">
        <f>100*(P24-N24)/N24</f>
        <v>14.4384470195825</v>
      </c>
      <c r="J66" s="82">
        <f>100*(R24-P24)/P24</f>
        <v>6.652400269010667</v>
      </c>
      <c r="K66" s="82">
        <f>100*(T24-R24)/R24</f>
        <v>10.130305435604187</v>
      </c>
      <c r="L66" s="82">
        <f>100*(V24-T24)/T24</f>
        <v>9.510281488732039</v>
      </c>
      <c r="M66" s="82">
        <f>100*(X24-V24)/V24</f>
        <v>6.495124139785134</v>
      </c>
      <c r="N66" s="82">
        <f>100*(Z24-X24)/X24</f>
        <v>1.4172311903971542</v>
      </c>
      <c r="O66" s="82">
        <f>100*(AB24-Z24)/Z24</f>
        <v>1.57417569539967</v>
      </c>
      <c r="P66" s="82">
        <f>100*(AD24-AB24)/AB24</f>
        <v>-6.7385727834605325</v>
      </c>
      <c r="Q66" s="82">
        <f>100*(AF24-AD24)/AD24</f>
        <v>6.052134059986418</v>
      </c>
      <c r="R66" s="82">
        <f>100*(AH24-AF24)/AF24</f>
        <v>11.754034966627007</v>
      </c>
      <c r="S66" s="82">
        <f>100*D24/D$34</f>
        <v>31.54589070970154</v>
      </c>
      <c r="T66" s="82">
        <f>100*F24/F$34</f>
        <v>31.27774111502659</v>
      </c>
      <c r="U66" s="82">
        <f>100*H24/H$34</f>
        <v>28.947690642575004</v>
      </c>
      <c r="V66" s="82">
        <f>100*J24/J$34</f>
        <v>27.960092022957177</v>
      </c>
      <c r="W66" s="82">
        <f>100*L24/L$34</f>
        <v>28.132551187685124</v>
      </c>
      <c r="X66" s="82">
        <f>100*N24/N$34</f>
        <v>27.053217843721963</v>
      </c>
      <c r="Y66" s="82">
        <f>100*P24/P$34</f>
        <v>28.47434619883714</v>
      </c>
      <c r="Z66" s="82">
        <f>100*R24/R$34</f>
        <v>28.10026880853656</v>
      </c>
      <c r="AA66" s="82">
        <f>100*T24/T$34</f>
        <v>28.908689723017066</v>
      </c>
      <c r="AB66" s="82">
        <f>100*V24/V$34</f>
        <v>29.308768398502078</v>
      </c>
      <c r="AC66" s="82">
        <f>100*X24/X$34</f>
        <v>29.53071515811049</v>
      </c>
      <c r="AD66" s="82">
        <f>100*Z24/Z$34</f>
        <v>29.906857849454674</v>
      </c>
      <c r="AE66" s="82">
        <f>100*AB24/AB$34</f>
        <v>29.482300870424385</v>
      </c>
      <c r="AF66" s="82">
        <f>100*AD24/AD$34</f>
        <v>27.323379605347505</v>
      </c>
      <c r="AG66" s="82">
        <f>100*AF24/AF$34</f>
        <v>28.035498175654126</v>
      </c>
      <c r="AH66" s="82">
        <f>100*AH24/AH$34</f>
        <v>30.21496578043362</v>
      </c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</row>
    <row r="67" spans="1:59" s="6" customFormat="1" ht="21" customHeight="1">
      <c r="A67" s="20"/>
      <c r="C67" s="23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</row>
    <row r="68" spans="1:218" s="19" customFormat="1" ht="21" customHeight="1">
      <c r="A68" s="20">
        <v>9</v>
      </c>
      <c r="B68" s="62" t="s">
        <v>20</v>
      </c>
      <c r="C68" s="63"/>
      <c r="D68" s="82">
        <f t="shared" si="0"/>
        <v>-110.25405570860116</v>
      </c>
      <c r="E68" s="82">
        <v>2201.8</v>
      </c>
      <c r="F68" s="82">
        <f>100*(J26-H26)/H26</f>
        <v>108.03209999289822</v>
      </c>
      <c r="G68" s="82">
        <f>100*(L26-J26)/J26</f>
        <v>104.78271259345236</v>
      </c>
      <c r="H68" s="82">
        <f>100*(N26-L26)/L26</f>
        <v>-14.734859219497558</v>
      </c>
      <c r="I68" s="82">
        <f>100*(P26-N26)/N26</f>
        <v>-69.750527879878</v>
      </c>
      <c r="J68" s="82">
        <f>100*(R26-P26)/P26</f>
        <v>71.92347466390899</v>
      </c>
      <c r="K68" s="82">
        <f>100*(T26-R26)/R26</f>
        <v>-29.17669172932331</v>
      </c>
      <c r="L68" s="82">
        <f>100*(V26-T26)/T26</f>
        <v>126.31243696586867</v>
      </c>
      <c r="M68" s="82">
        <f>100*(X26-V26)/V26</f>
        <v>6.147531370939369</v>
      </c>
      <c r="N68" s="82">
        <f>100*(Z26-X26)/X26</f>
        <v>-24.89835601909139</v>
      </c>
      <c r="O68" s="82">
        <f>100*(AB26-Z26)/Z26</f>
        <v>-46.584088501824176</v>
      </c>
      <c r="P68" s="82">
        <f>100*(AD26-AB26)/AB26</f>
        <v>-187.99779675020656</v>
      </c>
      <c r="Q68" s="82">
        <v>284.2</v>
      </c>
      <c r="R68" s="82">
        <f>100*(AH26-AF26)/AF26</f>
        <v>-49.02487088882849</v>
      </c>
      <c r="S68" s="82">
        <f>100*D26/D$34</f>
        <v>0.28077804826168135</v>
      </c>
      <c r="T68" s="82">
        <v>0</v>
      </c>
      <c r="U68" s="82">
        <f>100*H26/H$34</f>
        <v>0.5652906483559761</v>
      </c>
      <c r="V68" s="82">
        <f>100*J26/J$34</f>
        <v>1.1113244082395752</v>
      </c>
      <c r="W68" s="82">
        <f>100*L26/L$34</f>
        <v>2.1560522179622974</v>
      </c>
      <c r="X68" s="82">
        <f>100*N26/N$34</f>
        <v>1.777879121043369</v>
      </c>
      <c r="Y68" s="82">
        <f>100*P26/P$34</f>
        <v>0.49463279301606117</v>
      </c>
      <c r="Z68" s="82">
        <f>100*R26/R$34</f>
        <v>0.7868721329825737</v>
      </c>
      <c r="AA68" s="82">
        <f>100*T26/T$34</f>
        <v>0.5205847770609993</v>
      </c>
      <c r="AB68" s="82">
        <f>100*V26/V$34</f>
        <v>1.0907221970089627</v>
      </c>
      <c r="AC68" s="82">
        <f>100*X26/X$34</f>
        <v>1.0953949167828074</v>
      </c>
      <c r="AD68" s="82">
        <f>100*Z26/Z$34</f>
        <v>0.8214955918451795</v>
      </c>
      <c r="AE68" s="82">
        <f>100*AB26/AB$34</f>
        <v>0.425875995606827</v>
      </c>
      <c r="AF68" s="82">
        <f>100*AD26/AD$34</f>
        <v>-0.37241395386785087</v>
      </c>
      <c r="AG68" s="82">
        <f>100*AF26/AF$34</f>
        <v>0.6637921585378891</v>
      </c>
      <c r="AH68" s="82">
        <f>100*AH26/AH$34</f>
        <v>0.3263180285980135</v>
      </c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</row>
    <row r="69" spans="1:59" s="6" customFormat="1" ht="21" customHeight="1">
      <c r="A69" s="20"/>
      <c r="C69" s="23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</row>
    <row r="70" spans="1:59" s="6" customFormat="1" ht="21" customHeight="1">
      <c r="A70" s="20">
        <v>10</v>
      </c>
      <c r="B70" s="62" t="s">
        <v>21</v>
      </c>
      <c r="C70" s="63"/>
      <c r="D70" s="43" t="s">
        <v>43</v>
      </c>
      <c r="E70" s="43" t="s">
        <v>43</v>
      </c>
      <c r="F70" s="43" t="s">
        <v>43</v>
      </c>
      <c r="G70" s="43" t="s">
        <v>43</v>
      </c>
      <c r="H70" s="43" t="s">
        <v>43</v>
      </c>
      <c r="I70" s="43" t="s">
        <v>43</v>
      </c>
      <c r="J70" s="43" t="s">
        <v>43</v>
      </c>
      <c r="K70" s="43" t="s">
        <v>43</v>
      </c>
      <c r="L70" s="43" t="s">
        <v>43</v>
      </c>
      <c r="M70" s="43" t="s">
        <v>43</v>
      </c>
      <c r="N70" s="43" t="s">
        <v>43</v>
      </c>
      <c r="O70" s="43" t="s">
        <v>43</v>
      </c>
      <c r="P70" s="43" t="s">
        <v>43</v>
      </c>
      <c r="Q70" s="43" t="s">
        <v>43</v>
      </c>
      <c r="R70" s="43" t="s">
        <v>43</v>
      </c>
      <c r="S70" s="43" t="s">
        <v>43</v>
      </c>
      <c r="T70" s="43" t="s">
        <v>43</v>
      </c>
      <c r="U70" s="43" t="s">
        <v>43</v>
      </c>
      <c r="V70" s="43" t="s">
        <v>43</v>
      </c>
      <c r="W70" s="43" t="s">
        <v>43</v>
      </c>
      <c r="X70" s="43" t="s">
        <v>43</v>
      </c>
      <c r="Y70" s="43" t="s">
        <v>43</v>
      </c>
      <c r="Z70" s="43" t="s">
        <v>43</v>
      </c>
      <c r="AA70" s="43" t="s">
        <v>43</v>
      </c>
      <c r="AB70" s="43" t="s">
        <v>43</v>
      </c>
      <c r="AC70" s="43" t="s">
        <v>43</v>
      </c>
      <c r="AD70" s="43" t="s">
        <v>43</v>
      </c>
      <c r="AE70" s="43" t="s">
        <v>43</v>
      </c>
      <c r="AF70" s="43" t="s">
        <v>43</v>
      </c>
      <c r="AG70" s="43" t="s">
        <v>43</v>
      </c>
      <c r="AH70" s="43" t="s">
        <v>43</v>
      </c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</row>
    <row r="71" spans="1:59" s="6" customFormat="1" ht="21" customHeight="1">
      <c r="A71" s="20"/>
      <c r="C71" s="23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</row>
    <row r="72" spans="1:59" s="6" customFormat="1" ht="21" customHeight="1">
      <c r="A72" s="20">
        <v>11</v>
      </c>
      <c r="B72" s="62" t="s">
        <v>23</v>
      </c>
      <c r="C72" s="63"/>
      <c r="D72" s="43" t="s">
        <v>43</v>
      </c>
      <c r="E72" s="43" t="s">
        <v>43</v>
      </c>
      <c r="F72" s="43" t="s">
        <v>43</v>
      </c>
      <c r="G72" s="43" t="s">
        <v>43</v>
      </c>
      <c r="H72" s="43" t="s">
        <v>43</v>
      </c>
      <c r="I72" s="43" t="s">
        <v>43</v>
      </c>
      <c r="J72" s="43" t="s">
        <v>43</v>
      </c>
      <c r="K72" s="43" t="s">
        <v>43</v>
      </c>
      <c r="L72" s="43" t="s">
        <v>43</v>
      </c>
      <c r="M72" s="43" t="s">
        <v>43</v>
      </c>
      <c r="N72" s="43" t="s">
        <v>43</v>
      </c>
      <c r="O72" s="43" t="s">
        <v>43</v>
      </c>
      <c r="P72" s="43" t="s">
        <v>43</v>
      </c>
      <c r="Q72" s="43" t="s">
        <v>43</v>
      </c>
      <c r="R72" s="43" t="s">
        <v>43</v>
      </c>
      <c r="S72" s="43" t="s">
        <v>43</v>
      </c>
      <c r="T72" s="43" t="s">
        <v>43</v>
      </c>
      <c r="U72" s="43" t="s">
        <v>43</v>
      </c>
      <c r="V72" s="43" t="s">
        <v>43</v>
      </c>
      <c r="W72" s="43" t="s">
        <v>43</v>
      </c>
      <c r="X72" s="43" t="s">
        <v>43</v>
      </c>
      <c r="Y72" s="43" t="s">
        <v>43</v>
      </c>
      <c r="Z72" s="43" t="s">
        <v>43</v>
      </c>
      <c r="AA72" s="43" t="s">
        <v>43</v>
      </c>
      <c r="AB72" s="43" t="s">
        <v>43</v>
      </c>
      <c r="AC72" s="43" t="s">
        <v>43</v>
      </c>
      <c r="AD72" s="43" t="s">
        <v>43</v>
      </c>
      <c r="AE72" s="43" t="s">
        <v>43</v>
      </c>
      <c r="AF72" s="43" t="s">
        <v>43</v>
      </c>
      <c r="AG72" s="43" t="s">
        <v>43</v>
      </c>
      <c r="AH72" s="43" t="s">
        <v>43</v>
      </c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</row>
    <row r="73" spans="1:59" s="6" customFormat="1" ht="21" customHeight="1">
      <c r="A73" s="20"/>
      <c r="C73" s="23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</row>
    <row r="74" spans="1:59" s="6" customFormat="1" ht="21" customHeight="1">
      <c r="A74" s="20">
        <v>12</v>
      </c>
      <c r="B74" s="62" t="s">
        <v>25</v>
      </c>
      <c r="C74" s="63"/>
      <c r="D74" s="82">
        <f>-100*(F32-D32)/D32</f>
        <v>-41.065881968285105</v>
      </c>
      <c r="E74" s="82">
        <f>-100*(H32-F32)/F32</f>
        <v>20.556474467704042</v>
      </c>
      <c r="F74" s="82">
        <f>-100*(J32-H32)/H32</f>
        <v>37.27240176641426</v>
      </c>
      <c r="G74" s="82">
        <f>-100*(L32-J32)/J32</f>
        <v>-301.6891820468912</v>
      </c>
      <c r="H74" s="82">
        <f>-100*(N32-L32)/L32</f>
        <v>-0.7310410888249133</v>
      </c>
      <c r="I74" s="82">
        <f>-100*(P32-N32)/N32</f>
        <v>38.798904865407124</v>
      </c>
      <c r="J74" s="82">
        <f>-100*(R32-P32)/P32</f>
        <v>50.06659040073762</v>
      </c>
      <c r="K74" s="82">
        <f>-100*(T32-R32)/R32</f>
        <v>94.56308023730958</v>
      </c>
      <c r="L74" s="82">
        <f>-100*(V32-T32)/T32</f>
        <v>-620.2515723270441</v>
      </c>
      <c r="M74" s="82">
        <f>-100*(X32-V32)/V32</f>
        <v>107.3960880195599</v>
      </c>
      <c r="N74" s="82">
        <f>100*(Z32-X32)/X32</f>
        <v>-1718.6540731995278</v>
      </c>
      <c r="O74" s="82">
        <f>-100*(AB32-Z32)/Z32</f>
        <v>253.38439095550692</v>
      </c>
      <c r="P74" s="82">
        <f>100*(AD32-AB32)/AB32</f>
        <v>279.21204051547863</v>
      </c>
      <c r="Q74" s="82">
        <f>100*(AF32-AD32)/AD32</f>
        <v>-28.14676874267191</v>
      </c>
      <c r="R74" s="82">
        <f>100*(AH32-AF32)/AF32</f>
        <v>-55.6816000279237</v>
      </c>
      <c r="S74" s="82">
        <f>100*D32/D$34</f>
        <v>-2.8914466687149916</v>
      </c>
      <c r="T74" s="82">
        <f>100*F32/F$34</f>
        <v>-3.9570341274860437</v>
      </c>
      <c r="U74" s="82">
        <f>100*H32/H$34</f>
        <v>-3.0272616945230517</v>
      </c>
      <c r="V74" s="82">
        <f>100*J32/J$34</f>
        <v>-1.7945159537821376</v>
      </c>
      <c r="W74" s="82">
        <f>100*L32/L$34</f>
        <v>-6.829086128152607</v>
      </c>
      <c r="X74" s="82">
        <f>100*N32/N$34</f>
        <v>-6.6526910286762435</v>
      </c>
      <c r="Y74" s="82">
        <f>100*P32/P$34</f>
        <v>-3.7447206293396658</v>
      </c>
      <c r="Z74" s="82">
        <f>100*R32/R$34</f>
        <v>-1.730201661128487</v>
      </c>
      <c r="AA74" s="82">
        <f>100*T32/T$34</f>
        <v>-0.08787406927405794</v>
      </c>
      <c r="AB74" s="82">
        <f>100*V32/V$34</f>
        <v>-0.5859481928062221</v>
      </c>
      <c r="AC74" s="82">
        <f>100*X32/X$34</f>
        <v>0.04100227569891453</v>
      </c>
      <c r="AD74" s="82">
        <f>100*Z32/Z$34</f>
        <v>-0.6627459435210904</v>
      </c>
      <c r="AE74" s="82">
        <f>100*AB32/AB$34</f>
        <v>0.9865873105608333</v>
      </c>
      <c r="AF74" s="82">
        <f>100*AD32/AD$34</f>
        <v>3.7178223014790728</v>
      </c>
      <c r="AG74" s="82">
        <f>100*AF32/AF$34</f>
        <v>2.5845764400694824</v>
      </c>
      <c r="AH74" s="82">
        <f>100*AH32/AH$34</f>
        <v>1.1046484060811779</v>
      </c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</row>
    <row r="75" spans="1:59" s="6" customFormat="1" ht="21" customHeight="1">
      <c r="A75" s="20"/>
      <c r="C75" s="23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</row>
    <row r="76" spans="1:218" s="40" customFormat="1" ht="21" customHeight="1">
      <c r="A76" s="70" t="s">
        <v>27</v>
      </c>
      <c r="B76" s="70"/>
      <c r="C76" s="71"/>
      <c r="D76" s="83">
        <f>100*(F34-D34)/D34</f>
        <v>3.078331231293818</v>
      </c>
      <c r="E76" s="83">
        <f>100*(H34-F34)/F34</f>
        <v>3.8432661133486277</v>
      </c>
      <c r="F76" s="83">
        <f>100*(J34-H34)/H34</f>
        <v>5.8184269255149985</v>
      </c>
      <c r="G76" s="83">
        <f>100*(L34-J34)/J34</f>
        <v>5.554042241936609</v>
      </c>
      <c r="H76" s="83">
        <f>100*(N34-L34)/L34</f>
        <v>3.4019094542172716</v>
      </c>
      <c r="I76" s="83">
        <f>100*(P34-N34)/N34</f>
        <v>8.72692968256578</v>
      </c>
      <c r="J76" s="83">
        <f>100*(R34-P34)/P34</f>
        <v>8.072182116428605</v>
      </c>
      <c r="K76" s="83">
        <f>100*(T34-R34)/R34</f>
        <v>7.050551801478669</v>
      </c>
      <c r="L76" s="83">
        <f>100*(V34-T34)/T34</f>
        <v>8.015413885484612</v>
      </c>
      <c r="M76" s="83">
        <f>100*(X34-V34)/V34</f>
        <v>5.694728768715729</v>
      </c>
      <c r="N76" s="83">
        <f>100*(Z34-X34)/X34</f>
        <v>0.14169263396779555</v>
      </c>
      <c r="O76" s="83">
        <f>100*(AB34-Z34)/Z34</f>
        <v>3.0368846396663356</v>
      </c>
      <c r="P76" s="83">
        <f>100*(AD34-AB34)/AB34</f>
        <v>0.6303574637260619</v>
      </c>
      <c r="Q76" s="83">
        <f>100*(AF34-AD34)/AD34</f>
        <v>3.3583458629089593</v>
      </c>
      <c r="R76" s="83">
        <f>100*(AH34-AF34)/AF34</f>
        <v>3.6929866542412375</v>
      </c>
      <c r="S76" s="83">
        <f>100*D34/D$34</f>
        <v>100</v>
      </c>
      <c r="T76" s="83">
        <f>100*F34/F$34</f>
        <v>100</v>
      </c>
      <c r="U76" s="83">
        <f>100*H34/H$34</f>
        <v>100</v>
      </c>
      <c r="V76" s="83">
        <f>100*J34/J$34</f>
        <v>100</v>
      </c>
      <c r="W76" s="83">
        <f>100*L34/L$34</f>
        <v>100</v>
      </c>
      <c r="X76" s="83">
        <f>100*N34/N$34</f>
        <v>100</v>
      </c>
      <c r="Y76" s="83">
        <f>100*P34/P$34</f>
        <v>100</v>
      </c>
      <c r="Z76" s="83">
        <f>100*R34/R$34</f>
        <v>100</v>
      </c>
      <c r="AA76" s="83">
        <f>100*T34/T$34</f>
        <v>100</v>
      </c>
      <c r="AB76" s="83">
        <f>100*V34/V$34</f>
        <v>100</v>
      </c>
      <c r="AC76" s="83">
        <f>100*X34/X$34</f>
        <v>100</v>
      </c>
      <c r="AD76" s="83">
        <f>100*Z34/Z$34</f>
        <v>100</v>
      </c>
      <c r="AE76" s="83">
        <f>100*AB34/AB$34</f>
        <v>100</v>
      </c>
      <c r="AF76" s="83">
        <f>100*AD34/AD$34</f>
        <v>100</v>
      </c>
      <c r="AG76" s="83">
        <f>100*AF34/AF$34</f>
        <v>100</v>
      </c>
      <c r="AH76" s="83">
        <f>100*AH34/AH$34</f>
        <v>100</v>
      </c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</row>
    <row r="77" spans="1:218" s="19" customFormat="1" ht="21" customHeight="1">
      <c r="A77" s="9"/>
      <c r="B77" s="44"/>
      <c r="C77" s="45"/>
      <c r="D77" s="46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</row>
    <row r="78" spans="1:59" ht="14.25" customHeight="1">
      <c r="A78" s="79" t="s">
        <v>44</v>
      </c>
      <c r="B78" s="79"/>
      <c r="C78" s="79"/>
      <c r="D78" s="79"/>
      <c r="E78" s="79"/>
      <c r="F78" s="79"/>
      <c r="G78" s="79"/>
      <c r="H78" s="79"/>
      <c r="I78" s="79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ht="14.25">
      <c r="A79" s="1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14.25">
      <c r="A80" s="1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14.25">
      <c r="A81" s="1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ht="14.25">
      <c r="A82" s="1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ht="14.25">
      <c r="A83" s="1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ht="14.25">
      <c r="A84" s="1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ht="14.25">
      <c r="A85" s="1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4.25">
      <c r="A86" s="1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4.25">
      <c r="A87" s="1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4.25">
      <c r="A88" s="1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4.25">
      <c r="A89" s="1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4.25">
      <c r="A90" s="1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ht="14.25">
      <c r="A91" s="1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ht="14.25">
      <c r="A92" s="1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ht="14.25">
      <c r="A93" s="1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ht="14.25">
      <c r="A94" s="1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ht="14.25">
      <c r="A95" s="1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ht="14.25">
      <c r="A96" s="1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ht="14.25">
      <c r="A97" s="1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ht="14.25">
      <c r="A98" s="1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ht="14.25">
      <c r="A99" s="1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ht="14.25">
      <c r="A100" s="1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ht="14.25">
      <c r="A101" s="1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ht="14.25">
      <c r="A102" s="1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ht="14.25">
      <c r="A103" s="1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ht="14.25">
      <c r="A104" s="1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ht="14.25">
      <c r="A105" s="1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ht="14.25">
      <c r="A106" s="1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ht="14.25">
      <c r="A107" s="1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ht="14.25">
      <c r="A108" s="1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ht="14.25">
      <c r="A109" s="1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ht="14.25">
      <c r="A110" s="1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ht="14.25">
      <c r="A111" s="1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ht="14.25">
      <c r="A112" s="1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ht="14.25">
      <c r="A113" s="1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ht="14.25">
      <c r="A114" s="1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ht="14.25">
      <c r="A115" s="1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ht="14.25">
      <c r="A116" s="1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ht="14.25">
      <c r="A117" s="1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ht="14.25">
      <c r="A118" s="1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ht="14.25">
      <c r="A119" s="1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ht="14.25">
      <c r="A120" s="1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ht="14.25">
      <c r="A121" s="1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ht="14.25">
      <c r="A122" s="1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ht="14.25">
      <c r="A123" s="1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ht="14.25">
      <c r="A124" s="1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ht="14.25">
      <c r="A125" s="1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ht="14.25">
      <c r="A126" s="1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ht="14.25">
      <c r="A127" s="1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ht="14.25">
      <c r="A128" s="1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ht="14.25">
      <c r="A129" s="1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ht="14.25">
      <c r="A130" s="1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ht="14.25">
      <c r="A131" s="1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ht="14.25">
      <c r="A132" s="1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ht="14.25">
      <c r="A133" s="1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ht="14.25">
      <c r="A134" s="1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ht="14.25">
      <c r="A135" s="1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ht="14.25">
      <c r="A136" s="1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ht="14.25">
      <c r="A137" s="1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ht="14.25">
      <c r="A138" s="1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ht="14.25">
      <c r="A139" s="1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ht="14.25">
      <c r="A140" s="1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ht="14.25">
      <c r="A141" s="1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ht="14.25">
      <c r="A142" s="1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ht="14.25">
      <c r="A143" s="1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ht="14.25">
      <c r="A144" s="1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ht="14.25">
      <c r="A145" s="1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ht="14.25">
      <c r="A146" s="1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ht="14.25">
      <c r="A147" s="1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ht="14.25">
      <c r="A148" s="1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ht="14.25">
      <c r="A149" s="1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ht="14.25">
      <c r="A150" s="1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ht="14.25">
      <c r="A151" s="1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ht="14.25">
      <c r="A152" s="1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ht="14.25">
      <c r="A153" s="1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ht="14.25">
      <c r="A154" s="1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ht="14.25">
      <c r="A155" s="1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ht="14.25">
      <c r="A156" s="1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ht="14.25">
      <c r="A157" s="1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ht="14.25">
      <c r="A158" s="1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ht="14.25">
      <c r="A159" s="1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1:59" ht="14.25">
      <c r="A160" s="1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1:59" ht="14.25">
      <c r="A161" s="1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ht="14.25">
      <c r="A162" s="1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ht="14.25">
      <c r="A163" s="1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ht="14.25">
      <c r="A164" s="1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ht="14.25">
      <c r="A165" s="1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ht="14.25">
      <c r="A166" s="1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ht="14.25">
      <c r="A167" s="1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ht="14.25">
      <c r="A168" s="1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1:59" ht="14.25">
      <c r="A169" s="1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ht="14.25">
      <c r="A170" s="1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1:59" ht="14.25">
      <c r="A171" s="1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</row>
    <row r="172" spans="1:59" ht="14.25">
      <c r="A172" s="1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1:59" ht="14.25">
      <c r="A173" s="1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</row>
    <row r="174" spans="1:59" ht="14.25">
      <c r="A174" s="1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</row>
    <row r="175" spans="1:59" ht="14.25">
      <c r="A175" s="1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1:59" ht="14.25">
      <c r="A176" s="1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1:59" ht="14.25">
      <c r="A177" s="1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1:59" ht="14.25">
      <c r="A178" s="1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</row>
    <row r="179" spans="1:59" ht="14.25">
      <c r="A179" s="1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</row>
    <row r="180" spans="1:59" ht="14.25">
      <c r="A180" s="1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</row>
    <row r="181" spans="1:59" ht="14.25">
      <c r="A181" s="1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1:59" ht="14.25">
      <c r="A182" s="1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1:59" ht="14.25">
      <c r="A183" s="1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</row>
    <row r="184" spans="1:59" ht="14.25">
      <c r="A184" s="1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</row>
    <row r="185" spans="1:59" ht="14.25">
      <c r="A185" s="1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</row>
    <row r="186" spans="1:59" ht="14.25">
      <c r="A186" s="1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</row>
    <row r="187" spans="1:59" ht="14.25">
      <c r="A187" s="1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</row>
    <row r="188" spans="1:59" ht="14.25">
      <c r="A188" s="1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1:59" ht="14.25">
      <c r="A189" s="1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1:59" ht="14.25">
      <c r="A190" s="1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1:59" ht="14.25">
      <c r="A191" s="1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59" ht="14.25">
      <c r="A192" s="1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1:59" ht="14.25">
      <c r="A193" s="1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1:59" ht="14.25">
      <c r="A194" s="1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</row>
    <row r="195" spans="1:59" ht="14.25">
      <c r="A195" s="1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1:59" ht="14.25">
      <c r="A196" s="1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</row>
    <row r="197" spans="1:59" ht="14.25">
      <c r="A197" s="1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</row>
    <row r="198" spans="1:59" ht="14.25">
      <c r="A198" s="1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</row>
    <row r="199" spans="1:59" ht="14.25">
      <c r="A199" s="1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</row>
    <row r="200" spans="1:59" ht="14.25">
      <c r="A200" s="1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</row>
    <row r="201" spans="1:59" ht="14.25">
      <c r="A201" s="1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</row>
    <row r="202" spans="1:59" ht="14.25">
      <c r="A202" s="1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</row>
    <row r="203" spans="1:59" ht="14.25">
      <c r="A203" s="1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</row>
    <row r="204" spans="1:59" ht="14.25">
      <c r="A204" s="1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</row>
    <row r="205" spans="1:59" ht="14.25">
      <c r="A205" s="1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</row>
    <row r="206" spans="1:59" ht="14.25">
      <c r="A206" s="1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</row>
    <row r="207" spans="1:59" ht="14.25">
      <c r="A207" s="1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</row>
    <row r="208" spans="1:59" ht="14.25">
      <c r="A208" s="1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</row>
    <row r="209" spans="1:59" ht="14.25">
      <c r="A209" s="1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</row>
    <row r="210" spans="1:59" ht="14.25">
      <c r="A210" s="1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</row>
    <row r="211" spans="1:59" ht="14.25">
      <c r="A211" s="1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</row>
    <row r="212" spans="1:59" ht="14.25">
      <c r="A212" s="1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</row>
    <row r="213" spans="1:59" ht="14.25">
      <c r="A213" s="1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</row>
    <row r="214" spans="1:59" ht="14.25">
      <c r="A214" s="1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</row>
    <row r="215" spans="1:59" ht="14.25">
      <c r="A215" s="1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</row>
    <row r="216" spans="1:59" ht="14.25">
      <c r="A216" s="1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</row>
    <row r="217" spans="1:59" ht="14.25">
      <c r="A217" s="1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</row>
    <row r="218" spans="1:59" ht="14.25">
      <c r="A218" s="1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</row>
    <row r="219" spans="1:59" ht="14.25">
      <c r="A219" s="1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</row>
    <row r="220" spans="1:59" ht="14.25">
      <c r="A220" s="1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</row>
    <row r="221" spans="1:59" ht="14.25">
      <c r="A221" s="1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</row>
    <row r="222" spans="1:59" ht="14.25">
      <c r="A222" s="1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</row>
    <row r="223" spans="1:59" ht="14.25">
      <c r="A223" s="1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</row>
    <row r="224" spans="1:59" ht="14.25">
      <c r="A224" s="1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</row>
    <row r="225" spans="1:59" ht="14.25">
      <c r="A225" s="1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</row>
    <row r="226" spans="1:59" ht="14.25">
      <c r="A226" s="1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</row>
    <row r="227" spans="1:59" ht="14.25">
      <c r="A227" s="1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</row>
    <row r="228" spans="1:59" ht="14.25">
      <c r="A228" s="1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</row>
    <row r="229" spans="1:59" ht="14.25">
      <c r="A229" s="1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</row>
    <row r="230" spans="1:59" ht="14.25">
      <c r="A230" s="1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</row>
    <row r="231" spans="1:59" ht="14.25">
      <c r="A231" s="1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</row>
    <row r="232" spans="1:59" ht="14.25">
      <c r="A232" s="1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</row>
    <row r="233" spans="1:59" ht="14.25">
      <c r="A233" s="1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</row>
    <row r="234" spans="1:59" ht="14.25">
      <c r="A234" s="1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</row>
    <row r="235" spans="1:59" ht="14.25">
      <c r="A235" s="1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</row>
    <row r="236" spans="35:59" ht="14.25"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</row>
    <row r="237" spans="35:59" ht="14.25"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</row>
    <row r="238" spans="35:59" ht="14.25"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</row>
    <row r="239" spans="35:59" ht="14.25"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</row>
    <row r="240" spans="35:59" ht="14.25"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</row>
    <row r="241" spans="35:59" ht="14.25"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</row>
    <row r="242" spans="35:59" ht="14.25"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</row>
    <row r="243" spans="35:59" ht="14.25"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</row>
    <row r="244" spans="35:59" ht="14.25"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</row>
    <row r="245" spans="35:59" ht="14.25"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</row>
    <row r="246" spans="35:59" ht="14.25"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</row>
    <row r="247" spans="35:59" ht="14.25"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</row>
    <row r="248" spans="35:59" ht="14.25"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</row>
    <row r="249" spans="35:59" ht="14.25"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</row>
    <row r="250" spans="35:59" ht="14.25"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</row>
    <row r="251" spans="35:59" ht="14.25"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</row>
    <row r="252" spans="35:59" ht="14.25"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</row>
    <row r="253" spans="35:59" ht="14.25"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</row>
    <row r="254" spans="35:59" ht="14.25"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</row>
    <row r="255" spans="35:59" ht="14.25"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</row>
    <row r="256" spans="35:59" ht="14.25"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</row>
    <row r="257" spans="35:59" ht="14.25"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</row>
    <row r="258" spans="35:59" ht="14.25"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</row>
    <row r="259" spans="35:59" ht="14.25"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</row>
    <row r="260" spans="35:59" ht="14.25"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</row>
    <row r="261" spans="35:59" ht="14.25"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</row>
    <row r="262" spans="35:59" ht="14.25"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</row>
    <row r="263" spans="35:59" ht="14.25"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</row>
    <row r="264" spans="35:59" ht="14.25"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</row>
    <row r="265" spans="35:59" ht="14.25"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</row>
    <row r="266" spans="35:59" ht="14.25"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</row>
    <row r="267" spans="35:59" ht="14.25"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</row>
    <row r="268" spans="35:59" ht="14.25"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</row>
    <row r="269" spans="35:59" ht="14.25"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</row>
    <row r="270" spans="35:59" ht="14.25"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</row>
    <row r="271" spans="35:59" ht="14.25"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</row>
    <row r="272" spans="35:59" ht="14.25"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</row>
    <row r="273" spans="35:59" ht="14.25"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</row>
    <row r="274" spans="35:59" ht="14.25"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</row>
    <row r="275" spans="35:59" ht="14.25"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</row>
    <row r="276" spans="35:59" ht="14.25"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</row>
    <row r="277" spans="35:59" ht="14.25"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</row>
    <row r="278" spans="35:59" ht="14.25"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</row>
    <row r="279" spans="35:59" ht="14.25"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</row>
    <row r="280" spans="35:59" ht="14.25"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</row>
    <row r="281" spans="35:59" ht="14.25"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</row>
    <row r="282" spans="35:59" ht="14.25"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</row>
    <row r="283" spans="35:59" ht="14.25"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</row>
    <row r="284" spans="35:59" ht="14.25"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</row>
    <row r="285" spans="35:59" ht="14.25"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</row>
    <row r="286" spans="35:59" ht="14.25"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</row>
    <row r="287" spans="35:59" ht="14.25"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</row>
    <row r="288" spans="35:59" ht="14.25"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</row>
    <row r="289" spans="35:59" ht="14.25"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</row>
    <row r="290" spans="35:59" ht="14.25"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</row>
    <row r="291" spans="35:59" ht="14.25"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</row>
    <row r="292" spans="35:59" ht="14.25"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</row>
    <row r="293" spans="35:59" ht="14.25"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</row>
    <row r="294" spans="35:59" ht="14.25"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</row>
    <row r="295" spans="35:59" ht="14.25"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</row>
    <row r="296" spans="35:59" ht="14.25"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</row>
    <row r="297" spans="35:59" ht="14.25"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</row>
    <row r="298" spans="35:59" ht="14.25"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</row>
    <row r="299" spans="35:59" ht="14.25"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</row>
    <row r="300" spans="35:59" ht="14.25"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</row>
    <row r="301" spans="35:59" ht="14.25"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</row>
    <row r="302" spans="35:59" ht="14.25"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</row>
    <row r="303" spans="35:59" ht="14.25"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</row>
    <row r="304" spans="35:59" ht="14.25"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</row>
    <row r="305" spans="35:59" ht="14.25"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</row>
    <row r="306" spans="35:59" ht="14.25"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</row>
    <row r="307" spans="35:59" ht="14.25"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</row>
    <row r="308" spans="35:59" ht="14.25"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</row>
    <row r="309" spans="35:59" ht="14.25"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</row>
    <row r="310" spans="35:59" ht="14.25"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</row>
    <row r="311" spans="35:59" ht="14.25"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</row>
    <row r="312" spans="35:59" ht="14.25"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</row>
    <row r="313" spans="35:59" ht="14.25"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</row>
    <row r="314" spans="35:59" ht="14.25"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</row>
    <row r="315" spans="35:59" ht="14.25"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</row>
    <row r="316" spans="35:59" ht="14.25"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</row>
    <row r="317" spans="35:59" ht="14.25"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</row>
    <row r="318" spans="35:59" ht="14.25"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</row>
    <row r="319" spans="35:59" ht="14.25"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</row>
    <row r="320" spans="35:59" ht="14.25"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</row>
    <row r="321" spans="35:59" ht="14.25"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</row>
    <row r="322" spans="35:59" ht="14.25"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</row>
    <row r="323" spans="35:59" ht="14.25"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</row>
    <row r="324" spans="35:59" ht="14.25"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</row>
    <row r="325" spans="35:59" ht="14.25"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</row>
    <row r="326" spans="35:59" ht="14.25"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</row>
    <row r="327" spans="35:59" ht="14.25"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</row>
    <row r="328" spans="35:59" ht="14.25"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</row>
    <row r="329" spans="35:59" ht="14.25"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</row>
    <row r="330" spans="35:59" ht="14.25"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</row>
    <row r="331" spans="35:59" ht="14.25"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</row>
    <row r="332" spans="35:59" ht="14.25"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</row>
    <row r="333" spans="35:59" ht="14.25"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</row>
    <row r="334" spans="35:59" ht="14.25"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</row>
    <row r="335" spans="35:59" ht="14.25"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</row>
    <row r="336" spans="35:59" ht="14.25"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</row>
    <row r="337" spans="35:59" ht="14.25"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</row>
    <row r="338" spans="35:59" ht="14.25"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</row>
    <row r="339" spans="35:59" ht="14.25"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</row>
    <row r="340" spans="35:59" ht="14.25"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</row>
    <row r="341" spans="35:59" ht="14.25"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</row>
    <row r="342" spans="35:59" ht="14.25"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</row>
    <row r="343" spans="35:59" ht="14.25"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</row>
    <row r="344" spans="35:59" ht="14.25"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</row>
    <row r="345" spans="35:59" ht="14.25"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</row>
    <row r="346" spans="35:59" ht="14.25"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</row>
    <row r="347" spans="35:59" ht="14.25"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</row>
    <row r="348" spans="35:59" ht="14.25"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</row>
    <row r="349" spans="35:59" ht="14.25"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</row>
    <row r="350" spans="35:59" ht="14.25"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</row>
    <row r="351" spans="35:59" ht="14.25"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</row>
    <row r="352" spans="35:59" ht="14.25"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</row>
    <row r="353" spans="35:59" ht="14.25"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</row>
    <row r="354" spans="35:59" ht="14.25"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</row>
    <row r="355" spans="35:59" ht="14.25"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</row>
    <row r="356" spans="35:59" ht="14.25"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</row>
    <row r="357" spans="35:59" ht="14.25"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</row>
    <row r="358" spans="35:59" ht="14.25"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</row>
    <row r="359" spans="35:59" ht="14.25"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</row>
    <row r="360" spans="35:59" ht="14.25"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</row>
    <row r="361" spans="35:59" ht="14.25"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</row>
    <row r="362" spans="35:59" ht="14.25"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</row>
    <row r="363" spans="35:59" ht="14.25"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</row>
    <row r="364" spans="35:59" ht="14.25"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</row>
    <row r="365" spans="35:59" ht="14.25"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</row>
    <row r="366" spans="35:59" ht="14.25"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</row>
    <row r="367" spans="35:59" ht="14.25"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</row>
    <row r="368" spans="35:59" ht="14.25"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</row>
    <row r="369" spans="35:59" ht="14.25"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</row>
    <row r="370" spans="35:59" ht="14.25"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</row>
    <row r="371" spans="35:59" ht="14.25"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</row>
    <row r="372" spans="35:59" ht="14.25"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</row>
    <row r="373" spans="35:59" ht="14.25"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</row>
    <row r="374" spans="35:59" ht="14.25"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</row>
    <row r="375" spans="35:59" ht="14.25"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</row>
    <row r="376" spans="35:59" ht="14.25"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</row>
    <row r="377" spans="35:59" ht="14.25"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</row>
  </sheetData>
  <sheetProtection/>
  <mergeCells count="52">
    <mergeCell ref="B74:C74"/>
    <mergeCell ref="A78:I78"/>
    <mergeCell ref="D47:R47"/>
    <mergeCell ref="E7:F7"/>
    <mergeCell ref="B20:C20"/>
    <mergeCell ref="B22:C22"/>
    <mergeCell ref="B24:C24"/>
    <mergeCell ref="B26:C26"/>
    <mergeCell ref="B28:C28"/>
    <mergeCell ref="B56:C56"/>
    <mergeCell ref="B32:C32"/>
    <mergeCell ref="AA7:AB7"/>
    <mergeCell ref="S47:AH47"/>
    <mergeCell ref="A76:C76"/>
    <mergeCell ref="B62:C62"/>
    <mergeCell ref="B64:C64"/>
    <mergeCell ref="B66:C66"/>
    <mergeCell ref="B68:C68"/>
    <mergeCell ref="B70:C70"/>
    <mergeCell ref="B72:C72"/>
    <mergeCell ref="B58:C58"/>
    <mergeCell ref="B50:C50"/>
    <mergeCell ref="A60:C60"/>
    <mergeCell ref="A34:C34"/>
    <mergeCell ref="B52:C52"/>
    <mergeCell ref="B54:C54"/>
    <mergeCell ref="A47:C48"/>
    <mergeCell ref="B30:C30"/>
    <mergeCell ref="B8:C8"/>
    <mergeCell ref="B10:C10"/>
    <mergeCell ref="B12:C12"/>
    <mergeCell ref="B14:C14"/>
    <mergeCell ref="A18:C18"/>
    <mergeCell ref="Y7:Z7"/>
    <mergeCell ref="AC7:AD7"/>
    <mergeCell ref="A7:C7"/>
    <mergeCell ref="G7:H7"/>
    <mergeCell ref="I7:J7"/>
    <mergeCell ref="M7:N7"/>
    <mergeCell ref="O7:P7"/>
    <mergeCell ref="Q7:R7"/>
    <mergeCell ref="S7:T7"/>
    <mergeCell ref="K7:L7"/>
    <mergeCell ref="A1:C1"/>
    <mergeCell ref="AG1:AH1"/>
    <mergeCell ref="A3:AH3"/>
    <mergeCell ref="A5:AH5"/>
    <mergeCell ref="B16:C16"/>
    <mergeCell ref="AE7:AF7"/>
    <mergeCell ref="AG7:AH7"/>
    <mergeCell ref="U7:V7"/>
    <mergeCell ref="W7:X7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1">
      <selection activeCell="A1" sqref="A1:C1"/>
    </sheetView>
  </sheetViews>
  <sheetFormatPr defaultColWidth="8.796875" defaultRowHeight="30" customHeight="1"/>
  <cols>
    <col min="1" max="1" width="3.69921875" style="0" customWidth="1"/>
    <col min="2" max="2" width="5" style="0" customWidth="1"/>
    <col min="3" max="3" width="28.69921875" style="0" customWidth="1"/>
    <col min="4" max="6" width="11.8984375" style="0" customWidth="1"/>
    <col min="7" max="9" width="9.3984375" style="0" customWidth="1"/>
    <col min="10" max="10" width="9.19921875" style="0" customWidth="1"/>
    <col min="11" max="12" width="9.3984375" style="0" customWidth="1"/>
    <col min="13" max="14" width="11.8984375" style="0" customWidth="1"/>
    <col min="15" max="15" width="3.8984375" style="0" customWidth="1"/>
    <col min="16" max="16" width="5" style="0" customWidth="1"/>
    <col min="17" max="17" width="28.69921875" style="0" customWidth="1"/>
    <col min="18" max="20" width="11.8984375" style="0" customWidth="1"/>
    <col min="21" max="26" width="9.3984375" style="0" customWidth="1"/>
    <col min="27" max="16384" width="11.8984375" style="0" customWidth="1"/>
  </cols>
  <sheetData>
    <row r="1" spans="1:26" ht="30" customHeight="1">
      <c r="A1" s="58" t="s">
        <v>119</v>
      </c>
      <c r="B1" s="59"/>
      <c r="C1" s="59"/>
      <c r="D1" s="1"/>
      <c r="E1" s="1"/>
      <c r="F1" s="1"/>
      <c r="G1" s="1"/>
      <c r="H1" s="1"/>
      <c r="I1" s="1"/>
      <c r="J1" s="1"/>
      <c r="K1" s="1"/>
      <c r="L1" s="1"/>
      <c r="O1" s="12"/>
      <c r="P1" s="1"/>
      <c r="Q1" s="1"/>
      <c r="R1" s="1"/>
      <c r="S1" s="1"/>
      <c r="T1" s="1"/>
      <c r="U1" s="1"/>
      <c r="V1" s="1"/>
      <c r="W1" s="60" t="s">
        <v>136</v>
      </c>
      <c r="X1" s="61"/>
      <c r="Y1" s="61"/>
      <c r="Z1" s="61"/>
    </row>
    <row r="2" spans="1:26" ht="30" customHeight="1">
      <c r="A2" s="1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O2" s="1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80" t="s">
        <v>118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O3" s="80" t="s">
        <v>135</v>
      </c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ht="30" customHeight="1" thickBot="1">
      <c r="A4" s="16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0" t="s">
        <v>117</v>
      </c>
      <c r="O4" s="148"/>
      <c r="P4" s="41"/>
      <c r="Q4" s="41"/>
      <c r="R4" s="41"/>
      <c r="S4" s="41"/>
      <c r="T4" s="41"/>
      <c r="U4" s="41"/>
      <c r="V4" s="41"/>
      <c r="W4" s="41"/>
      <c r="X4" s="41"/>
      <c r="Y4" s="41"/>
      <c r="Z4" s="147" t="s">
        <v>117</v>
      </c>
    </row>
    <row r="5" spans="1:26" ht="30" customHeight="1">
      <c r="A5" s="74" t="s">
        <v>115</v>
      </c>
      <c r="B5" s="74"/>
      <c r="C5" s="119"/>
      <c r="D5" s="118" t="s">
        <v>114</v>
      </c>
      <c r="E5" s="118" t="s">
        <v>112</v>
      </c>
      <c r="F5" s="118" t="s">
        <v>110</v>
      </c>
      <c r="G5" s="56" t="s">
        <v>108</v>
      </c>
      <c r="H5" s="65"/>
      <c r="I5" s="57"/>
      <c r="J5" s="56" t="s">
        <v>106</v>
      </c>
      <c r="K5" s="65"/>
      <c r="L5" s="65"/>
      <c r="O5" s="74" t="s">
        <v>134</v>
      </c>
      <c r="P5" s="75"/>
      <c r="Q5" s="76"/>
      <c r="R5" s="118" t="s">
        <v>114</v>
      </c>
      <c r="S5" s="118" t="s">
        <v>112</v>
      </c>
      <c r="T5" s="118" t="s">
        <v>110</v>
      </c>
      <c r="U5" s="56" t="s">
        <v>108</v>
      </c>
      <c r="V5" s="65"/>
      <c r="W5" s="57"/>
      <c r="X5" s="56" t="s">
        <v>133</v>
      </c>
      <c r="Y5" s="65"/>
      <c r="Z5" s="65"/>
    </row>
    <row r="6" spans="1:26" ht="30" customHeight="1">
      <c r="A6" s="117"/>
      <c r="B6" s="117"/>
      <c r="C6" s="116"/>
      <c r="D6" s="115"/>
      <c r="E6" s="115"/>
      <c r="F6" s="115"/>
      <c r="G6" s="48" t="s">
        <v>104</v>
      </c>
      <c r="H6" s="48" t="s">
        <v>103</v>
      </c>
      <c r="I6" s="48" t="s">
        <v>105</v>
      </c>
      <c r="J6" s="48" t="s">
        <v>104</v>
      </c>
      <c r="K6" s="48" t="s">
        <v>103</v>
      </c>
      <c r="L6" s="49" t="s">
        <v>102</v>
      </c>
      <c r="O6" s="77"/>
      <c r="P6" s="77"/>
      <c r="Q6" s="78"/>
      <c r="R6" s="146"/>
      <c r="S6" s="146"/>
      <c r="T6" s="146"/>
      <c r="U6" s="48" t="s">
        <v>132</v>
      </c>
      <c r="V6" s="48" t="s">
        <v>130</v>
      </c>
      <c r="W6" s="48" t="s">
        <v>128</v>
      </c>
      <c r="X6" s="48" t="s">
        <v>132</v>
      </c>
      <c r="Y6" s="48" t="s">
        <v>130</v>
      </c>
      <c r="Z6" s="49" t="s">
        <v>128</v>
      </c>
    </row>
    <row r="7" spans="1:26" ht="30" customHeight="1">
      <c r="A7" s="108">
        <v>1</v>
      </c>
      <c r="B7" s="114" t="s">
        <v>101</v>
      </c>
      <c r="C7" s="113"/>
      <c r="D7" s="90">
        <v>3980693</v>
      </c>
      <c r="E7" s="90">
        <f>SUM(E8:E19)</f>
        <v>4114522</v>
      </c>
      <c r="F7" s="90">
        <f>SUM(F8:F19)</f>
        <v>4272282</v>
      </c>
      <c r="G7" s="107">
        <v>0.7</v>
      </c>
      <c r="H7" s="112">
        <f>100*(E7-D7)/D7</f>
        <v>3.361952303279856</v>
      </c>
      <c r="I7" s="112">
        <f>100*(F7-E7)/E7</f>
        <v>3.834224242816055</v>
      </c>
      <c r="J7" s="112">
        <f>100*D7/D$30</f>
        <v>92.79329114071588</v>
      </c>
      <c r="K7" s="112">
        <f>100*E7/E$30</f>
        <v>92.7965289389655</v>
      </c>
      <c r="L7" s="111">
        <f>100*F7/F$30</f>
        <v>92.92292473870415</v>
      </c>
      <c r="O7" s="108">
        <v>1</v>
      </c>
      <c r="P7" s="93" t="s">
        <v>101</v>
      </c>
      <c r="Q7" s="92"/>
      <c r="R7" s="90">
        <f>SUM(R8:R19)</f>
        <v>3162529</v>
      </c>
      <c r="S7" s="90">
        <f>SUM(S8:S19)</f>
        <v>3270426</v>
      </c>
      <c r="T7" s="90">
        <f>SUM(T8:T19)</f>
        <v>3401707</v>
      </c>
      <c r="U7" s="107">
        <v>-0.2</v>
      </c>
      <c r="V7" s="112">
        <f>100*(S7-R7)/R7</f>
        <v>3.4117315604062446</v>
      </c>
      <c r="W7" s="145">
        <f>100*(T7-S7)/S7</f>
        <v>4.0141865310513065</v>
      </c>
      <c r="X7" s="145">
        <f>100*R7/R$30</f>
        <v>92.39984970736177</v>
      </c>
      <c r="Y7" s="145">
        <f>100*S7/S$30</f>
        <v>92.2277112966204</v>
      </c>
      <c r="Z7" s="145">
        <f>100*T7/T$30</f>
        <v>92.3180780988111</v>
      </c>
    </row>
    <row r="8" spans="1:26" ht="30" customHeight="1">
      <c r="A8" s="36"/>
      <c r="B8" s="110" t="s">
        <v>75</v>
      </c>
      <c r="C8" s="26" t="s">
        <v>100</v>
      </c>
      <c r="D8" s="94">
        <v>54250</v>
      </c>
      <c r="E8" s="94">
        <v>40328</v>
      </c>
      <c r="F8" s="94">
        <v>40828</v>
      </c>
      <c r="G8" s="109">
        <v>10.1</v>
      </c>
      <c r="H8" s="109">
        <f>100*(E8-D8)/D8</f>
        <v>-25.66267281105991</v>
      </c>
      <c r="I8" s="109">
        <f>100*(F8-E8)/E8</f>
        <v>1.2398333663955565</v>
      </c>
      <c r="J8" s="109">
        <f>100*D8/D$30</f>
        <v>1.2646129818058907</v>
      </c>
      <c r="K8" s="109">
        <f>100*E8/E$30</f>
        <v>0.9095341862434082</v>
      </c>
      <c r="L8" s="43">
        <f>100*F8/F$30</f>
        <v>0.8880165614610208</v>
      </c>
      <c r="O8" s="36"/>
      <c r="P8" s="110" t="s">
        <v>75</v>
      </c>
      <c r="Q8" s="26" t="s">
        <v>100</v>
      </c>
      <c r="R8" s="94">
        <v>56416</v>
      </c>
      <c r="S8" s="94">
        <v>42170</v>
      </c>
      <c r="T8" s="94">
        <v>43009</v>
      </c>
      <c r="U8" s="109">
        <v>3.3</v>
      </c>
      <c r="V8" s="109">
        <f>100*(S8-R8)/R8</f>
        <v>-25.251701644923426</v>
      </c>
      <c r="W8" s="144">
        <f>100*(T8-S8)/S8</f>
        <v>1.989566042210102</v>
      </c>
      <c r="X8" s="144">
        <f>100*R8/R$30</f>
        <v>1.6483105518053816</v>
      </c>
      <c r="Y8" s="144">
        <f>100*S8/S$30</f>
        <v>1.1892158958430743</v>
      </c>
      <c r="Z8" s="144">
        <f>100*T8/T$30</f>
        <v>1.167210527229937</v>
      </c>
    </row>
    <row r="9" spans="1:26" ht="30" customHeight="1">
      <c r="A9" s="36"/>
      <c r="B9" s="110" t="s">
        <v>79</v>
      </c>
      <c r="C9" s="26" t="s">
        <v>99</v>
      </c>
      <c r="D9" s="94">
        <v>4275</v>
      </c>
      <c r="E9" s="94">
        <v>3404</v>
      </c>
      <c r="F9" s="94">
        <v>3219</v>
      </c>
      <c r="G9" s="109">
        <v>-7.1</v>
      </c>
      <c r="H9" s="109">
        <f>100*(E9-D9)/D9</f>
        <v>-20.374269005847953</v>
      </c>
      <c r="I9" s="109">
        <f>100*(F9-E9)/E9</f>
        <v>-5.434782608695652</v>
      </c>
      <c r="J9" s="109">
        <f>100*D9/D$30</f>
        <v>0.09965383405014161</v>
      </c>
      <c r="K9" s="109">
        <f>100*E9/E$30</f>
        <v>0.07677183024133509</v>
      </c>
      <c r="L9" s="43">
        <f>100*F9/F$30</f>
        <v>0.07001384616790012</v>
      </c>
      <c r="O9" s="36"/>
      <c r="P9" s="110" t="s">
        <v>79</v>
      </c>
      <c r="Q9" s="26" t="s">
        <v>99</v>
      </c>
      <c r="R9" s="94">
        <v>4834</v>
      </c>
      <c r="S9" s="94">
        <v>3266</v>
      </c>
      <c r="T9" s="94">
        <v>3092</v>
      </c>
      <c r="U9" s="109">
        <v>9.9</v>
      </c>
      <c r="V9" s="109">
        <f>100*(S9-R9)/R9</f>
        <v>-32.436905254447666</v>
      </c>
      <c r="W9" s="144">
        <f>100*(T9-S9)/S9</f>
        <v>-5.327617881200245</v>
      </c>
      <c r="X9" s="144">
        <f>100*R9/R$30</f>
        <v>0.14123534471474786</v>
      </c>
      <c r="Y9" s="144">
        <f>100*S9/S$30</f>
        <v>0.09210289579851744</v>
      </c>
      <c r="Z9" s="144">
        <f>100*T9/T$30</f>
        <v>0.08391301704747761</v>
      </c>
    </row>
    <row r="10" spans="1:26" ht="30" customHeight="1">
      <c r="A10" s="36"/>
      <c r="B10" s="110" t="s">
        <v>78</v>
      </c>
      <c r="C10" s="26" t="s">
        <v>98</v>
      </c>
      <c r="D10" s="94">
        <v>20746</v>
      </c>
      <c r="E10" s="94">
        <v>17758</v>
      </c>
      <c r="F10" s="94">
        <v>19810</v>
      </c>
      <c r="G10" s="109">
        <v>11.6</v>
      </c>
      <c r="H10" s="109">
        <f>100*(E10-D10)/D10</f>
        <v>-14.402776438831582</v>
      </c>
      <c r="I10" s="109">
        <f>100*(F10-E10)/E10</f>
        <v>11.555355332807748</v>
      </c>
      <c r="J10" s="109">
        <f>100*D10/D$30</f>
        <v>0.48360665291327204</v>
      </c>
      <c r="K10" s="109">
        <f>100*E10/E$30</f>
        <v>0.40050357268672987</v>
      </c>
      <c r="L10" s="43">
        <f>100*F10/F$30</f>
        <v>0.4308711688680029</v>
      </c>
      <c r="O10" s="36"/>
      <c r="P10" s="110" t="s">
        <v>78</v>
      </c>
      <c r="Q10" s="26" t="s">
        <v>98</v>
      </c>
      <c r="R10" s="94">
        <v>17070</v>
      </c>
      <c r="S10" s="94">
        <v>14475</v>
      </c>
      <c r="T10" s="94">
        <v>16660</v>
      </c>
      <c r="U10" s="109">
        <v>12.9</v>
      </c>
      <c r="V10" s="109">
        <f>100*(S10-R10)/R10</f>
        <v>-15.202108963093146</v>
      </c>
      <c r="W10" s="144">
        <f>100*(T10-S10)/S10</f>
        <v>15.094991364421416</v>
      </c>
      <c r="X10" s="144">
        <f>100*R10/R$30</f>
        <v>0.498735484956712</v>
      </c>
      <c r="Y10" s="144">
        <f>100*S10/S$30</f>
        <v>0.4082025158247214</v>
      </c>
      <c r="Z10" s="144">
        <f>100*T10/T$30</f>
        <v>0.4521315860320107</v>
      </c>
    </row>
    <row r="11" spans="1:26" ht="30" customHeight="1">
      <c r="A11" s="36"/>
      <c r="B11" s="110" t="s">
        <v>97</v>
      </c>
      <c r="C11" s="26" t="s">
        <v>96</v>
      </c>
      <c r="D11" s="94">
        <v>7268</v>
      </c>
      <c r="E11" s="94">
        <v>6905</v>
      </c>
      <c r="F11" s="94">
        <v>7509</v>
      </c>
      <c r="G11" s="109">
        <v>-3.2</v>
      </c>
      <c r="H11" s="109">
        <f>100*(E11-D11)/D11</f>
        <v>-4.994496422674739</v>
      </c>
      <c r="I11" s="109">
        <f>100*(F11-E11)/E11</f>
        <v>8.747284576393918</v>
      </c>
      <c r="J11" s="109">
        <f>100*D11/D$30</f>
        <v>0.16942317330442788</v>
      </c>
      <c r="K11" s="109">
        <f>100*E11/E$30</f>
        <v>0.15573134189671528</v>
      </c>
      <c r="L11" s="43">
        <f>100*F11/F$30</f>
        <v>0.16332214068802794</v>
      </c>
      <c r="O11" s="36"/>
      <c r="P11" s="110" t="s">
        <v>97</v>
      </c>
      <c r="Q11" s="26" t="s">
        <v>96</v>
      </c>
      <c r="R11" s="94">
        <v>5722</v>
      </c>
      <c r="S11" s="94">
        <v>5321</v>
      </c>
      <c r="T11" s="94">
        <v>5840</v>
      </c>
      <c r="U11" s="109">
        <v>-4.4</v>
      </c>
      <c r="V11" s="109">
        <f>100*(S11-R11)/R11</f>
        <v>-7.0080391471513455</v>
      </c>
      <c r="W11" s="144">
        <f>100*(T11-S11)/S11</f>
        <v>9.753805675624882</v>
      </c>
      <c r="X11" s="144">
        <f>100*R11/R$30</f>
        <v>0.16718010807980702</v>
      </c>
      <c r="Y11" s="144">
        <f>100*S11/S$30</f>
        <v>0.1500549628119753</v>
      </c>
      <c r="Z11" s="144">
        <f>100*T11/T$30</f>
        <v>0.15849030386716342</v>
      </c>
    </row>
    <row r="12" spans="1:26" ht="30" customHeight="1">
      <c r="A12" s="36"/>
      <c r="B12" s="110" t="s">
        <v>95</v>
      </c>
      <c r="C12" s="26" t="s">
        <v>94</v>
      </c>
      <c r="D12" s="94">
        <v>937212</v>
      </c>
      <c r="E12" s="94">
        <v>1005575</v>
      </c>
      <c r="F12" s="94">
        <v>1055065</v>
      </c>
      <c r="G12" s="109">
        <v>-5.2</v>
      </c>
      <c r="H12" s="109">
        <f>100*(E12-D12)/D12</f>
        <v>7.294294140493293</v>
      </c>
      <c r="I12" s="109">
        <f>100*(F12-E12)/E12</f>
        <v>4.9215622902319565</v>
      </c>
      <c r="J12" s="109">
        <f>100*D12/D$30</f>
        <v>21.84719745445645</v>
      </c>
      <c r="K12" s="109">
        <f>100*E12/E$30</f>
        <v>22.67915193740615</v>
      </c>
      <c r="L12" s="43">
        <f>100*F12/F$30</f>
        <v>22.947859151020673</v>
      </c>
      <c r="O12" s="36"/>
      <c r="P12" s="110" t="s">
        <v>95</v>
      </c>
      <c r="Q12" s="26" t="s">
        <v>94</v>
      </c>
      <c r="R12" s="94">
        <v>720313</v>
      </c>
      <c r="S12" s="94">
        <v>789290</v>
      </c>
      <c r="T12" s="94">
        <v>835143</v>
      </c>
      <c r="U12" s="109">
        <v>-7.8</v>
      </c>
      <c r="V12" s="109">
        <f>100*(S12-R12)/R12</f>
        <v>9.575975999322516</v>
      </c>
      <c r="W12" s="144">
        <f>100*(T12-S12)/S12</f>
        <v>5.809398320009122</v>
      </c>
      <c r="X12" s="144">
        <f>100*R12/R$30</f>
        <v>21.04543956506292</v>
      </c>
      <c r="Y12" s="144">
        <f>100*S12/S$30</f>
        <v>22.258387821436568</v>
      </c>
      <c r="Z12" s="144">
        <f>100*T12/T$30</f>
        <v>22.6647376442696</v>
      </c>
    </row>
    <row r="13" spans="1:26" ht="30" customHeight="1">
      <c r="A13" s="36"/>
      <c r="B13" s="110" t="s">
        <v>93</v>
      </c>
      <c r="C13" s="26" t="s">
        <v>92</v>
      </c>
      <c r="D13" s="94">
        <v>437516</v>
      </c>
      <c r="E13" s="94">
        <v>467746</v>
      </c>
      <c r="F13" s="94">
        <v>467966</v>
      </c>
      <c r="G13" s="109">
        <v>3.2</v>
      </c>
      <c r="H13" s="109">
        <f>100*(E13-D13)/D13</f>
        <v>6.90946159683303</v>
      </c>
      <c r="I13" s="109">
        <f>100*(F13-E13)/E13</f>
        <v>0.04703407404873585</v>
      </c>
      <c r="J13" s="109">
        <f>100*D13/D$30</f>
        <v>10.198864762171171</v>
      </c>
      <c r="K13" s="109">
        <f>100*E13/E$30</f>
        <v>10.549270419525124</v>
      </c>
      <c r="L13" s="43">
        <f>100*F13/F$30</f>
        <v>10.178347168626141</v>
      </c>
      <c r="O13" s="36"/>
      <c r="P13" s="110" t="s">
        <v>93</v>
      </c>
      <c r="Q13" s="26" t="s">
        <v>92</v>
      </c>
      <c r="R13" s="94">
        <v>365509</v>
      </c>
      <c r="S13" s="94">
        <v>393065</v>
      </c>
      <c r="T13" s="94">
        <v>395597</v>
      </c>
      <c r="U13" s="109">
        <v>3</v>
      </c>
      <c r="V13" s="109">
        <f>100*(S13-R13)/R13</f>
        <v>7.539075645196151</v>
      </c>
      <c r="W13" s="144">
        <f>100*(T13-S13)/S13</f>
        <v>0.6441682673349192</v>
      </c>
      <c r="X13" s="144">
        <f>100*R13/R$30</f>
        <v>10.679104181080424</v>
      </c>
      <c r="Y13" s="144">
        <f>100*S13/S$30</f>
        <v>11.084637090338108</v>
      </c>
      <c r="Z13" s="144">
        <f>100*T13/T$30</f>
        <v>10.736008345708603</v>
      </c>
    </row>
    <row r="14" spans="1:26" ht="30" customHeight="1">
      <c r="A14" s="36"/>
      <c r="B14" s="110" t="s">
        <v>91</v>
      </c>
      <c r="C14" s="26" t="s">
        <v>80</v>
      </c>
      <c r="D14" s="94">
        <v>104541</v>
      </c>
      <c r="E14" s="94">
        <v>132645</v>
      </c>
      <c r="F14" s="94">
        <v>126953</v>
      </c>
      <c r="G14" s="109">
        <v>-1</v>
      </c>
      <c r="H14" s="109">
        <f>100*(E14-D14)/D14</f>
        <v>26.883232415989898</v>
      </c>
      <c r="I14" s="109">
        <f>100*(F14-E14)/E14</f>
        <v>-4.291153077763957</v>
      </c>
      <c r="J14" s="109">
        <f>100*D14/D$30</f>
        <v>2.436938354487919</v>
      </c>
      <c r="K14" s="109">
        <f>100*E14/E$30</f>
        <v>2.9915979501650685</v>
      </c>
      <c r="L14" s="43">
        <f>100*F14/F$30</f>
        <v>2.7612512620544964</v>
      </c>
      <c r="O14" s="36"/>
      <c r="P14" s="110" t="s">
        <v>91</v>
      </c>
      <c r="Q14" s="26" t="s">
        <v>80</v>
      </c>
      <c r="R14" s="94">
        <v>73089</v>
      </c>
      <c r="S14" s="94">
        <v>96557</v>
      </c>
      <c r="T14" s="94">
        <v>95208</v>
      </c>
      <c r="U14" s="109">
        <v>-6</v>
      </c>
      <c r="V14" s="109">
        <f>100*(S14-R14)/R14</f>
        <v>32.10879886166181</v>
      </c>
      <c r="W14" s="144">
        <f>100*(T14-S14)/S14</f>
        <v>-1.397102229771016</v>
      </c>
      <c r="X14" s="144">
        <f>100*R14/R$30</f>
        <v>2.135446857645057</v>
      </c>
      <c r="Y14" s="144">
        <f>100*S14/S$30</f>
        <v>2.722957535094136</v>
      </c>
      <c r="Z14" s="144">
        <f>100*T14/T$30</f>
        <v>2.5838261730453587</v>
      </c>
    </row>
    <row r="15" spans="1:26" ht="30" customHeight="1">
      <c r="A15" s="36"/>
      <c r="B15" s="110" t="s">
        <v>90</v>
      </c>
      <c r="C15" s="26" t="s">
        <v>89</v>
      </c>
      <c r="D15" s="94">
        <v>693569</v>
      </c>
      <c r="E15" s="94">
        <v>688874</v>
      </c>
      <c r="F15" s="94">
        <v>708020</v>
      </c>
      <c r="G15" s="109">
        <v>1</v>
      </c>
      <c r="H15" s="109">
        <f>100*(E15-D15)/D15</f>
        <v>-0.6769333692826525</v>
      </c>
      <c r="I15" s="109">
        <f>100*(F15-E15)/E15</f>
        <v>2.7793181336499853</v>
      </c>
      <c r="J15" s="109">
        <f>100*D15/D$30</f>
        <v>16.167674860426356</v>
      </c>
      <c r="K15" s="109">
        <f>100*E15/E$30</f>
        <v>15.536462334215473</v>
      </c>
      <c r="L15" s="43">
        <f>100*F15/F$30</f>
        <v>15.399566127305574</v>
      </c>
      <c r="O15" s="36"/>
      <c r="P15" s="110" t="s">
        <v>90</v>
      </c>
      <c r="Q15" s="26" t="s">
        <v>89</v>
      </c>
      <c r="R15" s="94">
        <v>597477</v>
      </c>
      <c r="S15" s="94">
        <v>591545</v>
      </c>
      <c r="T15" s="94">
        <v>605499</v>
      </c>
      <c r="U15" s="109">
        <v>0.9</v>
      </c>
      <c r="V15" s="109">
        <f>100*(S15-R15)/R15</f>
        <v>-0.9928415654493813</v>
      </c>
      <c r="W15" s="144">
        <f>100*(T15-S15)/S15</f>
        <v>2.358907606352856</v>
      </c>
      <c r="X15" s="144">
        <f>100*R15/R$30</f>
        <v>17.456530834533183</v>
      </c>
      <c r="Y15" s="144">
        <f>100*S15/S$30</f>
        <v>16.681876146703612</v>
      </c>
      <c r="Z15" s="144">
        <f>100*T15/T$30</f>
        <v>16.43248638720267</v>
      </c>
    </row>
    <row r="16" spans="1:26" ht="30" customHeight="1">
      <c r="A16" s="36"/>
      <c r="B16" s="110" t="s">
        <v>88</v>
      </c>
      <c r="C16" s="26" t="s">
        <v>87</v>
      </c>
      <c r="D16" s="94">
        <v>202275</v>
      </c>
      <c r="E16" s="94">
        <v>188397</v>
      </c>
      <c r="F16" s="94">
        <v>207343</v>
      </c>
      <c r="G16" s="109">
        <v>12.3</v>
      </c>
      <c r="H16" s="109">
        <f>100*(E16-D16)/D16</f>
        <v>-6.860956618464961</v>
      </c>
      <c r="I16" s="109">
        <f>100*(F16-E16)/E16</f>
        <v>10.0564234037697</v>
      </c>
      <c r="J16" s="109">
        <f>100*D16/D$30</f>
        <v>4.7151998321619635</v>
      </c>
      <c r="K16" s="109">
        <f>100*E16/E$30</f>
        <v>4.248996034658286</v>
      </c>
      <c r="L16" s="43">
        <f>100*F16/F$30</f>
        <v>4.509748650509759</v>
      </c>
      <c r="O16" s="36"/>
      <c r="P16" s="110" t="s">
        <v>88</v>
      </c>
      <c r="Q16" s="26" t="s">
        <v>87</v>
      </c>
      <c r="R16" s="94">
        <v>178860</v>
      </c>
      <c r="S16" s="94">
        <v>165239</v>
      </c>
      <c r="T16" s="94">
        <v>181626</v>
      </c>
      <c r="U16" s="109">
        <v>14.1</v>
      </c>
      <c r="V16" s="109">
        <f>100*(S16-R16)/R16</f>
        <v>-7.615453427261546</v>
      </c>
      <c r="W16" s="144">
        <f>100*(T16-S16)/S16</f>
        <v>9.91715030955162</v>
      </c>
      <c r="X16" s="144">
        <f>100*R16/R$30</f>
        <v>5.225766188597393</v>
      </c>
      <c r="Y16" s="144">
        <f>100*S16/S$30</f>
        <v>4.659825596708886</v>
      </c>
      <c r="Z16" s="144">
        <f>100*T16/T$30</f>
        <v>4.929102727770107</v>
      </c>
    </row>
    <row r="17" spans="1:26" ht="30" customHeight="1">
      <c r="A17" s="36"/>
      <c r="B17" s="110" t="s">
        <v>86</v>
      </c>
      <c r="C17" s="26" t="s">
        <v>85</v>
      </c>
      <c r="D17" s="94">
        <v>483634</v>
      </c>
      <c r="E17" s="94">
        <v>491097</v>
      </c>
      <c r="F17" s="94">
        <v>507755</v>
      </c>
      <c r="G17" s="109">
        <v>0.6</v>
      </c>
      <c r="H17" s="109">
        <f>100*(E17-D17)/D17</f>
        <v>1.5431090452697702</v>
      </c>
      <c r="I17" s="109">
        <f>100*(F17-E17)/E17</f>
        <v>3.391997914872215</v>
      </c>
      <c r="J17" s="109">
        <f>100*D17/D$30</f>
        <v>11.273914006317238</v>
      </c>
      <c r="K17" s="109">
        <f>100*E17/E$30</f>
        <v>11.075915251477362</v>
      </c>
      <c r="L17" s="43">
        <f>100*F17/F$30</f>
        <v>11.043765287661424</v>
      </c>
      <c r="O17" s="36"/>
      <c r="P17" s="110" t="s">
        <v>126</v>
      </c>
      <c r="Q17" s="26" t="s">
        <v>85</v>
      </c>
      <c r="R17" s="94">
        <v>309031</v>
      </c>
      <c r="S17" s="94">
        <v>310472</v>
      </c>
      <c r="T17" s="94">
        <v>323127</v>
      </c>
      <c r="U17" s="109">
        <v>-0.1</v>
      </c>
      <c r="V17" s="109">
        <f>100*(S17-R17)/R17</f>
        <v>0.4662962615401044</v>
      </c>
      <c r="W17" s="144">
        <f>100*(T17-S17)/S17</f>
        <v>4.076051946713391</v>
      </c>
      <c r="X17" s="144">
        <f>100*R17/R$30</f>
        <v>9.028982170571627</v>
      </c>
      <c r="Y17" s="144">
        <f>100*S17/S$30</f>
        <v>8.755471605743205</v>
      </c>
      <c r="Z17" s="144">
        <f>100*T17/T$30</f>
        <v>8.76926308522002</v>
      </c>
    </row>
    <row r="18" spans="1:26" ht="30" customHeight="1">
      <c r="A18" s="36"/>
      <c r="B18" s="110" t="s">
        <v>84</v>
      </c>
      <c r="C18" s="26" t="s">
        <v>83</v>
      </c>
      <c r="D18" s="94">
        <v>253516</v>
      </c>
      <c r="E18" s="94">
        <v>263418</v>
      </c>
      <c r="F18" s="94">
        <v>275950</v>
      </c>
      <c r="G18" s="109">
        <v>2.1</v>
      </c>
      <c r="H18" s="109">
        <f>100*(E18-D18)/D18</f>
        <v>3.905867874217012</v>
      </c>
      <c r="I18" s="109">
        <f>100*(F18-E18)/E18</f>
        <v>4.757457728780873</v>
      </c>
      <c r="J18" s="109">
        <f>100*D18/D$30</f>
        <v>5.909670501299579</v>
      </c>
      <c r="K18" s="109">
        <f>100*E18/E$30</f>
        <v>5.94097590438073</v>
      </c>
      <c r="L18" s="43">
        <f>100*F18/F$30</f>
        <v>6.001963606720111</v>
      </c>
      <c r="O18" s="36"/>
      <c r="P18" s="110" t="s">
        <v>84</v>
      </c>
      <c r="Q18" s="26" t="s">
        <v>83</v>
      </c>
      <c r="R18" s="94">
        <v>184042</v>
      </c>
      <c r="S18" s="94">
        <v>190281</v>
      </c>
      <c r="T18" s="94">
        <v>194410</v>
      </c>
      <c r="U18" s="109">
        <v>1.3</v>
      </c>
      <c r="V18" s="109">
        <f>100*(S18-R18)/R18</f>
        <v>3.3899870681692224</v>
      </c>
      <c r="W18" s="144">
        <f>100*(T18-S18)/S18</f>
        <v>2.1699486548840925</v>
      </c>
      <c r="X18" s="144">
        <f>100*R18/R$30</f>
        <v>5.3771690757119615</v>
      </c>
      <c r="Y18" s="144">
        <f>100*S18/S$30</f>
        <v>5.3660229992154616</v>
      </c>
      <c r="Z18" s="144">
        <f>100*T18/T$30</f>
        <v>5.276044516235486</v>
      </c>
    </row>
    <row r="19" spans="1:26" ht="30" customHeight="1">
      <c r="A19" s="36"/>
      <c r="B19" s="110" t="s">
        <v>82</v>
      </c>
      <c r="C19" s="26" t="s">
        <v>74</v>
      </c>
      <c r="D19" s="94">
        <v>781893</v>
      </c>
      <c r="E19" s="94">
        <v>808375</v>
      </c>
      <c r="F19" s="94">
        <v>851864</v>
      </c>
      <c r="G19" s="109">
        <v>2.9</v>
      </c>
      <c r="H19" s="109">
        <f>100*(E19-D19)/D19</f>
        <v>3.3869084388784656</v>
      </c>
      <c r="I19" s="109">
        <f>100*(F19-E19)/E19</f>
        <v>5.3798051646822325</v>
      </c>
      <c r="J19" s="109">
        <f>100*D19/D$30</f>
        <v>18.226581348998216</v>
      </c>
      <c r="K19" s="109">
        <f>100*E19/E$30</f>
        <v>18.231618176069112</v>
      </c>
      <c r="L19" s="43">
        <f>100*F19/F$30</f>
        <v>18.52819976762102</v>
      </c>
      <c r="O19" s="36"/>
      <c r="P19" s="110" t="s">
        <v>82</v>
      </c>
      <c r="Q19" s="26" t="s">
        <v>74</v>
      </c>
      <c r="R19" s="94">
        <v>650166</v>
      </c>
      <c r="S19" s="94">
        <v>668745</v>
      </c>
      <c r="T19" s="94">
        <v>702496</v>
      </c>
      <c r="U19" s="109">
        <v>2.4</v>
      </c>
      <c r="V19" s="109">
        <f>100*(S19-R19)/R19</f>
        <v>2.8575779108719925</v>
      </c>
      <c r="W19" s="144">
        <f>100*(T19-S19)/S19</f>
        <v>5.046916238626083</v>
      </c>
      <c r="X19" s="144">
        <f>100*R19/R$30</f>
        <v>18.995949344602554</v>
      </c>
      <c r="Y19" s="144">
        <f>100*S19/S$30</f>
        <v>18.858956231102127</v>
      </c>
      <c r="Z19" s="144">
        <f>100*T19/T$30</f>
        <v>19.064863785182677</v>
      </c>
    </row>
    <row r="20" spans="1:26" ht="30" customHeight="1">
      <c r="A20" s="108">
        <v>2</v>
      </c>
      <c r="B20" s="93" t="s">
        <v>81</v>
      </c>
      <c r="C20" s="92"/>
      <c r="D20" s="90">
        <f>SUM(D21:D23)</f>
        <v>399355</v>
      </c>
      <c r="E20" s="90">
        <f>SUM(E21:E23)</f>
        <v>403063</v>
      </c>
      <c r="F20" s="90">
        <f>SUM(F21:F23)</f>
        <v>417277</v>
      </c>
      <c r="G20" s="107">
        <v>3.8</v>
      </c>
      <c r="H20" s="107">
        <f>100*(E20-D20)/D20</f>
        <v>0.9284972017378023</v>
      </c>
      <c r="I20" s="107">
        <f>100*(F20-E20)/E20</f>
        <v>3.526495857967613</v>
      </c>
      <c r="J20" s="107">
        <f>100*D20/D$30</f>
        <v>9.309299858969428</v>
      </c>
      <c r="K20" s="107">
        <f>100*E20/E$30</f>
        <v>9.09044777102328</v>
      </c>
      <c r="L20" s="89">
        <f>100*F20/F$30</f>
        <v>9.075852030880043</v>
      </c>
      <c r="O20" s="108">
        <v>2</v>
      </c>
      <c r="P20" s="93" t="s">
        <v>81</v>
      </c>
      <c r="Q20" s="92"/>
      <c r="R20" s="90">
        <f>SUM(R21:R23)</f>
        <v>349230</v>
      </c>
      <c r="S20" s="90">
        <f>SUM(S21:S23)</f>
        <v>356435</v>
      </c>
      <c r="T20" s="90">
        <f>SUM(T21:T23)</f>
        <v>369417</v>
      </c>
      <c r="U20" s="107">
        <v>3.3</v>
      </c>
      <c r="V20" s="107">
        <f>100*(S20-R20)/R20</f>
        <v>2.0631102711679983</v>
      </c>
      <c r="W20" s="140">
        <f>100*(T20-S20)/S20</f>
        <v>3.642178798378386</v>
      </c>
      <c r="X20" s="140">
        <f>100*R20/R$30</f>
        <v>10.203479403130201</v>
      </c>
      <c r="Y20" s="140">
        <f>100*S20/S$30</f>
        <v>10.051652071017932</v>
      </c>
      <c r="Z20" s="140">
        <f>100*T20/T$30</f>
        <v>10.025515853372587</v>
      </c>
    </row>
    <row r="21" spans="1:26" ht="30" customHeight="1">
      <c r="A21" s="36"/>
      <c r="B21" s="110" t="s">
        <v>75</v>
      </c>
      <c r="C21" s="26" t="s">
        <v>80</v>
      </c>
      <c r="D21" s="94">
        <v>11643</v>
      </c>
      <c r="E21" s="94">
        <v>11222</v>
      </c>
      <c r="F21" s="94">
        <v>11919</v>
      </c>
      <c r="G21" s="109">
        <v>10.7</v>
      </c>
      <c r="H21" s="109">
        <f>100*(E21-D21)/D21</f>
        <v>-3.615906553293825</v>
      </c>
      <c r="I21" s="109">
        <f>100*(F21-E21)/E21</f>
        <v>6.211014079486723</v>
      </c>
      <c r="J21" s="109">
        <f>100*D21/D$30</f>
        <v>0.2714080911919997</v>
      </c>
      <c r="K21" s="109">
        <f>100*E21/E$30</f>
        <v>0.25309444153004185</v>
      </c>
      <c r="L21" s="43">
        <f>100*F21/F$30</f>
        <v>0.259240457432495</v>
      </c>
      <c r="O21" s="36"/>
      <c r="P21" s="110" t="s">
        <v>75</v>
      </c>
      <c r="Q21" s="26" t="s">
        <v>80</v>
      </c>
      <c r="R21" s="94">
        <v>6094</v>
      </c>
      <c r="S21" s="94">
        <v>6165</v>
      </c>
      <c r="T21" s="94">
        <v>6383</v>
      </c>
      <c r="U21" s="109">
        <v>5.4</v>
      </c>
      <c r="V21" s="109">
        <f>100*(S21-R21)/R21</f>
        <v>1.1650804069576632</v>
      </c>
      <c r="W21" s="144">
        <f>100*(T21-S21)/S21</f>
        <v>3.536090835360908</v>
      </c>
      <c r="X21" s="144">
        <f>100*R21/R$30</f>
        <v>0.17804886030030478</v>
      </c>
      <c r="Y21" s="144">
        <f>100*S21/S$30</f>
        <v>0.17385620104037355</v>
      </c>
      <c r="Z21" s="144">
        <f>100*T21/T$30</f>
        <v>0.17322664547673014</v>
      </c>
    </row>
    <row r="22" spans="1:26" ht="30" customHeight="1">
      <c r="A22" s="36"/>
      <c r="B22" s="110" t="s">
        <v>79</v>
      </c>
      <c r="C22" s="26" t="s">
        <v>74</v>
      </c>
      <c r="D22" s="94">
        <v>180756</v>
      </c>
      <c r="E22" s="94">
        <v>181105</v>
      </c>
      <c r="F22" s="94">
        <v>186175</v>
      </c>
      <c r="G22" s="109">
        <v>3.1</v>
      </c>
      <c r="H22" s="109">
        <f>100*(E22-D22)/D22</f>
        <v>0.19307796145079556</v>
      </c>
      <c r="I22" s="109">
        <f>100*(F22-E22)/E22</f>
        <v>2.79948096408161</v>
      </c>
      <c r="J22" s="109">
        <f>100*D22/D$30</f>
        <v>4.213573901185356</v>
      </c>
      <c r="K22" s="109">
        <f>100*E22/E$30</f>
        <v>4.084536520522031</v>
      </c>
      <c r="L22" s="43">
        <f>100*F22/F$30</f>
        <v>4.049340730136317</v>
      </c>
      <c r="O22" s="36"/>
      <c r="P22" s="110" t="s">
        <v>79</v>
      </c>
      <c r="Q22" s="26" t="s">
        <v>74</v>
      </c>
      <c r="R22" s="94">
        <v>157167</v>
      </c>
      <c r="S22" s="94">
        <v>159277</v>
      </c>
      <c r="T22" s="94">
        <v>164105</v>
      </c>
      <c r="U22" s="109">
        <v>2.7</v>
      </c>
      <c r="V22" s="109">
        <f>100*(S22-R22)/R22</f>
        <v>1.342521012680779</v>
      </c>
      <c r="W22" s="144">
        <f>100*(T22-S22)/S22</f>
        <v>3.031197222448941</v>
      </c>
      <c r="X22" s="144">
        <f>100*R22/R$30</f>
        <v>4.591960161932721</v>
      </c>
      <c r="Y22" s="144">
        <f>100*S22/S$30</f>
        <v>4.491694101071789</v>
      </c>
      <c r="Z22" s="144">
        <f>100*T22/T$30</f>
        <v>4.453604677417954</v>
      </c>
    </row>
    <row r="23" spans="1:26" ht="30" customHeight="1">
      <c r="A23" s="36"/>
      <c r="B23" s="110" t="s">
        <v>78</v>
      </c>
      <c r="C23" s="26" t="s">
        <v>77</v>
      </c>
      <c r="D23" s="94">
        <v>206956</v>
      </c>
      <c r="E23" s="94">
        <v>210736</v>
      </c>
      <c r="F23" s="94">
        <v>219183</v>
      </c>
      <c r="G23" s="109">
        <v>4</v>
      </c>
      <c r="H23" s="109">
        <f>100*(E23-D23)/D23</f>
        <v>1.8264751927946037</v>
      </c>
      <c r="I23" s="109">
        <f>100*(F23-E23)/E23</f>
        <v>4.008332700630173</v>
      </c>
      <c r="J23" s="109">
        <f>100*D23/D$30</f>
        <v>4.824317866592072</v>
      </c>
      <c r="K23" s="109">
        <f>100*E23/E$30</f>
        <v>4.7528168089712075</v>
      </c>
      <c r="L23" s="43">
        <f>100*F23/F$30</f>
        <v>4.7672708433112305</v>
      </c>
      <c r="O23" s="36"/>
      <c r="P23" s="110" t="s">
        <v>78</v>
      </c>
      <c r="Q23" s="26" t="s">
        <v>77</v>
      </c>
      <c r="R23" s="94">
        <v>185969</v>
      </c>
      <c r="S23" s="94">
        <v>190993</v>
      </c>
      <c r="T23" s="94">
        <v>198929</v>
      </c>
      <c r="U23" s="109">
        <v>3.7</v>
      </c>
      <c r="V23" s="109">
        <f>100*(S23-R23)/R23</f>
        <v>2.7015255230710493</v>
      </c>
      <c r="W23" s="144">
        <f>100*(T23-S23)/S23</f>
        <v>4.155126104098056</v>
      </c>
      <c r="X23" s="144">
        <f>100*R23/R$30</f>
        <v>5.433470380897175</v>
      </c>
      <c r="Y23" s="144">
        <f>100*S23/S$30</f>
        <v>5.386101768905769</v>
      </c>
      <c r="Z23" s="144">
        <f>100*T23/T$30</f>
        <v>5.398684530477903</v>
      </c>
    </row>
    <row r="24" spans="1:26" ht="30" customHeight="1">
      <c r="A24" s="108">
        <v>3</v>
      </c>
      <c r="B24" s="93" t="s">
        <v>76</v>
      </c>
      <c r="C24" s="92"/>
      <c r="D24" s="90">
        <f>SUM(D25)</f>
        <v>90744</v>
      </c>
      <c r="E24" s="90">
        <f>SUM(E25)</f>
        <v>94387</v>
      </c>
      <c r="F24" s="90">
        <f>SUM(F25)</f>
        <v>97004</v>
      </c>
      <c r="G24" s="107">
        <v>5</v>
      </c>
      <c r="H24" s="107">
        <f>100*(E24-D24)/D24</f>
        <v>4.014590496341356</v>
      </c>
      <c r="I24" s="107">
        <f>100*(F24-E24)/E24</f>
        <v>2.772627586426097</v>
      </c>
      <c r="J24" s="107">
        <f>100*D24/D$30</f>
        <v>2.1153187174376726</v>
      </c>
      <c r="K24" s="107">
        <f>100*E24/E$30</f>
        <v>2.1287493363657153</v>
      </c>
      <c r="L24" s="89">
        <f>100*F24/F$30</f>
        <v>2.1098549654150305</v>
      </c>
      <c r="O24" s="108">
        <v>3</v>
      </c>
      <c r="P24" s="93" t="s">
        <v>76</v>
      </c>
      <c r="Q24" s="92"/>
      <c r="R24" s="90">
        <f>SUM(R25)</f>
        <v>78611</v>
      </c>
      <c r="S24" s="90">
        <f>SUM(S25)</f>
        <v>82297</v>
      </c>
      <c r="T24" s="90">
        <f>SUM(T25)</f>
        <v>84971</v>
      </c>
      <c r="U24" s="107">
        <v>4.4</v>
      </c>
      <c r="V24" s="107">
        <f>100*(S24-R24)/R24</f>
        <v>4.688911221075931</v>
      </c>
      <c r="W24" s="140">
        <f>100*(T24-S24)/S24</f>
        <v>3.2492071399929525</v>
      </c>
      <c r="X24" s="140">
        <f>100*R24/R$30</f>
        <v>2.2967835505525533</v>
      </c>
      <c r="Y24" s="140">
        <f>100*S24/S$30</f>
        <v>2.3208181309034264</v>
      </c>
      <c r="Z24" s="140">
        <f>100*T24/T$30</f>
        <v>2.3060067825165653</v>
      </c>
    </row>
    <row r="25" spans="1:26" ht="30" customHeight="1">
      <c r="A25" s="36"/>
      <c r="B25" s="110" t="s">
        <v>75</v>
      </c>
      <c r="C25" s="26" t="s">
        <v>74</v>
      </c>
      <c r="D25" s="94">
        <v>90744</v>
      </c>
      <c r="E25" s="94">
        <v>94387</v>
      </c>
      <c r="F25" s="94">
        <v>97004</v>
      </c>
      <c r="G25" s="109">
        <v>5</v>
      </c>
      <c r="H25" s="109">
        <f>100*(E25-D25)/D25</f>
        <v>4.014590496341356</v>
      </c>
      <c r="I25" s="109">
        <f>100*(F25-E25)/E25</f>
        <v>2.772627586426097</v>
      </c>
      <c r="J25" s="109">
        <f>100*D25/D$30</f>
        <v>2.1153187174376726</v>
      </c>
      <c r="K25" s="109">
        <f>100*E25/E$30</f>
        <v>2.1287493363657153</v>
      </c>
      <c r="L25" s="43">
        <f>100*F25/F$30</f>
        <v>2.1098549654150305</v>
      </c>
      <c r="O25" s="36"/>
      <c r="P25" s="110" t="s">
        <v>75</v>
      </c>
      <c r="Q25" s="26" t="s">
        <v>74</v>
      </c>
      <c r="R25" s="94">
        <v>78611</v>
      </c>
      <c r="S25" s="94">
        <v>82297</v>
      </c>
      <c r="T25" s="94">
        <v>84971</v>
      </c>
      <c r="U25" s="109">
        <v>4.4</v>
      </c>
      <c r="V25" s="109">
        <f>100*(S25-R25)/R25</f>
        <v>4.688911221075931</v>
      </c>
      <c r="W25" s="144">
        <f>100*(T25-S25)/S25</f>
        <v>3.2492071399929525</v>
      </c>
      <c r="X25" s="144">
        <f>100*R25/R$30</f>
        <v>2.2967835505525533</v>
      </c>
      <c r="Y25" s="144">
        <f>100*S25/S$30</f>
        <v>2.3208181309034264</v>
      </c>
      <c r="Z25" s="144">
        <f>100*T25/T$30</f>
        <v>2.3060067825165653</v>
      </c>
    </row>
    <row r="26" spans="1:26" ht="30" customHeight="1">
      <c r="A26" s="108">
        <v>4</v>
      </c>
      <c r="B26" s="93" t="s">
        <v>73</v>
      </c>
      <c r="C26" s="92"/>
      <c r="D26" s="90">
        <f>SUM(D7,D20,D24)</f>
        <v>4470792</v>
      </c>
      <c r="E26" s="90">
        <f>SUM(E7,E20,E24)</f>
        <v>4611972</v>
      </c>
      <c r="F26" s="90">
        <f>SUM(F7,F20,F24)</f>
        <v>4786563</v>
      </c>
      <c r="G26" s="107">
        <v>1</v>
      </c>
      <c r="H26" s="107">
        <f>100*(E26-D26)/D26</f>
        <v>3.157829753654386</v>
      </c>
      <c r="I26" s="107">
        <f>100*(F26-E26)/E26</f>
        <v>3.7856040756535383</v>
      </c>
      <c r="J26" s="107">
        <f>100*D26/D$30</f>
        <v>104.21790971712298</v>
      </c>
      <c r="K26" s="107">
        <f>100*E26/E$30</f>
        <v>104.01572604635449</v>
      </c>
      <c r="L26" s="89">
        <f>100*F26/F$30</f>
        <v>104.10863173499922</v>
      </c>
      <c r="O26" s="108">
        <v>4</v>
      </c>
      <c r="P26" s="143" t="s">
        <v>125</v>
      </c>
      <c r="Q26" s="142"/>
      <c r="R26" s="90">
        <v>3590371</v>
      </c>
      <c r="S26" s="90">
        <v>3709160</v>
      </c>
      <c r="T26" s="90">
        <v>3856094</v>
      </c>
      <c r="U26" s="141">
        <v>0.2</v>
      </c>
      <c r="V26" s="107">
        <f>100*(S26-R26)/R26</f>
        <v>3.308543880284238</v>
      </c>
      <c r="W26" s="140">
        <f>100*(T26-S26)/S26</f>
        <v>3.96138209190221</v>
      </c>
      <c r="X26" s="140">
        <f>100*R26/R$30</f>
        <v>104.90014187812038</v>
      </c>
      <c r="Y26" s="140">
        <f>100*S26/S$30</f>
        <v>104.60023789958021</v>
      </c>
      <c r="Z26" s="140">
        <f>100*T26/T$30</f>
        <v>104.64957359594959</v>
      </c>
    </row>
    <row r="27" spans="1:26" ht="30" customHeight="1">
      <c r="A27" s="108">
        <v>5</v>
      </c>
      <c r="B27" s="93" t="s">
        <v>67</v>
      </c>
      <c r="C27" s="92"/>
      <c r="D27" s="90">
        <v>485</v>
      </c>
      <c r="E27" s="90">
        <v>519</v>
      </c>
      <c r="F27" s="90">
        <v>574</v>
      </c>
      <c r="G27" s="107">
        <v>21.8</v>
      </c>
      <c r="H27" s="107">
        <f>100*(E27-D27)/D27</f>
        <v>7.010309278350515</v>
      </c>
      <c r="I27" s="107">
        <f>100*(F27-E27)/E27</f>
        <v>10.597302504816955</v>
      </c>
      <c r="J27" s="107">
        <f>100*D27/D$30</f>
        <v>0.011305756611536533</v>
      </c>
      <c r="K27" s="107">
        <f>100*E27/E$30</f>
        <v>0.011705223235973242</v>
      </c>
      <c r="L27" s="89">
        <f>100*F27/F$30</f>
        <v>0.012484606306422699</v>
      </c>
      <c r="O27" s="108">
        <v>5</v>
      </c>
      <c r="P27" s="93" t="s">
        <v>67</v>
      </c>
      <c r="Q27" s="92"/>
      <c r="R27" s="27" t="s">
        <v>122</v>
      </c>
      <c r="S27" s="27" t="s">
        <v>122</v>
      </c>
      <c r="T27" s="27" t="s">
        <v>122</v>
      </c>
      <c r="U27" s="107" t="s">
        <v>122</v>
      </c>
      <c r="V27" s="107" t="s">
        <v>122</v>
      </c>
      <c r="W27" s="140" t="s">
        <v>122</v>
      </c>
      <c r="X27" s="140" t="s">
        <v>122</v>
      </c>
      <c r="Y27" s="140" t="s">
        <v>122</v>
      </c>
      <c r="Z27" s="140" t="s">
        <v>122</v>
      </c>
    </row>
    <row r="28" spans="1:26" ht="30" customHeight="1">
      <c r="A28" s="108">
        <v>6</v>
      </c>
      <c r="B28" s="68" t="s">
        <v>66</v>
      </c>
      <c r="C28" s="69"/>
      <c r="D28" s="90">
        <v>13712</v>
      </c>
      <c r="E28" s="90">
        <v>15447</v>
      </c>
      <c r="F28" s="90">
        <v>18148</v>
      </c>
      <c r="G28" s="107">
        <v>-8.2</v>
      </c>
      <c r="H28" s="107">
        <f>100*(E28-D28)/D28</f>
        <v>12.653150525087515</v>
      </c>
      <c r="I28" s="107">
        <f>100*(F28-E28)/E28</f>
        <v>17.485595908590664</v>
      </c>
      <c r="J28" s="107">
        <f>100*D28/D$30</f>
        <v>0.3196382157884308</v>
      </c>
      <c r="K28" s="107">
        <f>100*E28/E$30</f>
        <v>0.34838262683252147</v>
      </c>
      <c r="L28" s="89">
        <f>100*F28/F$30</f>
        <v>0.3947223610609044</v>
      </c>
      <c r="O28" s="108">
        <v>6</v>
      </c>
      <c r="P28" s="68" t="s">
        <v>66</v>
      </c>
      <c r="Q28" s="69"/>
      <c r="R28" s="27" t="s">
        <v>121</v>
      </c>
      <c r="S28" s="27" t="s">
        <v>121</v>
      </c>
      <c r="T28" s="27" t="s">
        <v>121</v>
      </c>
      <c r="U28" s="107" t="s">
        <v>121</v>
      </c>
      <c r="V28" s="107" t="s">
        <v>121</v>
      </c>
      <c r="W28" s="140" t="s">
        <v>121</v>
      </c>
      <c r="X28" s="140" t="s">
        <v>121</v>
      </c>
      <c r="Y28" s="140" t="s">
        <v>121</v>
      </c>
      <c r="Z28" s="140" t="s">
        <v>121</v>
      </c>
    </row>
    <row r="29" spans="1:26" ht="30" customHeight="1">
      <c r="A29" s="108">
        <v>7</v>
      </c>
      <c r="B29" s="68" t="s">
        <v>65</v>
      </c>
      <c r="C29" s="69"/>
      <c r="D29" s="90">
        <v>167715</v>
      </c>
      <c r="E29" s="90">
        <v>163126</v>
      </c>
      <c r="F29" s="90">
        <v>171327</v>
      </c>
      <c r="G29" s="107">
        <v>13.5</v>
      </c>
      <c r="H29" s="107">
        <f>100*(E29-D29)/D29</f>
        <v>-2.736189368869809</v>
      </c>
      <c r="I29" s="107">
        <f>100*(F29-E29)/E29</f>
        <v>5.027402130868163</v>
      </c>
      <c r="J29" s="107">
        <f>100*D29/D$30</f>
        <v>3.909577257946082</v>
      </c>
      <c r="K29" s="107">
        <f>100*E29/E$30</f>
        <v>3.67904864275794</v>
      </c>
      <c r="L29" s="89">
        <f>100*F29/F$30</f>
        <v>3.7263939802447417</v>
      </c>
      <c r="O29" s="108">
        <v>7</v>
      </c>
      <c r="P29" s="68" t="s">
        <v>65</v>
      </c>
      <c r="Q29" s="69"/>
      <c r="R29" s="90">
        <v>167715</v>
      </c>
      <c r="S29" s="90">
        <v>163126</v>
      </c>
      <c r="T29" s="90">
        <v>171327</v>
      </c>
      <c r="U29" s="107">
        <v>13.5</v>
      </c>
      <c r="V29" s="107">
        <f>100*(S29-R29)/R29</f>
        <v>-2.736189368869809</v>
      </c>
      <c r="W29" s="140">
        <f>100*(T29-S29)/S29</f>
        <v>5.027402130868163</v>
      </c>
      <c r="X29" s="140">
        <f>100*R29/R$30</f>
        <v>4.900141878120384</v>
      </c>
      <c r="Y29" s="140">
        <f>100*S29/S$30</f>
        <v>4.600237899580207</v>
      </c>
      <c r="Z29" s="140">
        <f>100*T29/T$30</f>
        <v>4.649600734700258</v>
      </c>
    </row>
    <row r="30" spans="1:26" ht="30" customHeight="1">
      <c r="A30" s="106">
        <v>8</v>
      </c>
      <c r="B30" s="105" t="s">
        <v>72</v>
      </c>
      <c r="C30" s="104"/>
      <c r="D30" s="85">
        <f>SUM(D26:D27)-D28-D29</f>
        <v>4289850</v>
      </c>
      <c r="E30" s="85">
        <f>SUM(E26:E27)-E28-E29</f>
        <v>4433918</v>
      </c>
      <c r="F30" s="85">
        <f>SUM(F26:F27)-F28-F29</f>
        <v>4597662</v>
      </c>
      <c r="G30" s="84">
        <v>0.6</v>
      </c>
      <c r="H30" s="84">
        <f>100*(E30-D30)/D30</f>
        <v>3.3583458629089593</v>
      </c>
      <c r="I30" s="84">
        <f>100*(F30-E30)/E30</f>
        <v>3.6929866542412375</v>
      </c>
      <c r="J30" s="84">
        <f>100*D30/D$30</f>
        <v>100</v>
      </c>
      <c r="K30" s="84">
        <f>100*E30/E$30</f>
        <v>100</v>
      </c>
      <c r="L30" s="84">
        <f>100*F30/F$30</f>
        <v>100</v>
      </c>
      <c r="O30" s="106">
        <v>8</v>
      </c>
      <c r="P30" s="139" t="s">
        <v>124</v>
      </c>
      <c r="Q30" s="138"/>
      <c r="R30" s="85">
        <v>3422656</v>
      </c>
      <c r="S30" s="85">
        <v>3546034</v>
      </c>
      <c r="T30" s="85">
        <v>3684768</v>
      </c>
      <c r="U30" s="123">
        <v>-0.3</v>
      </c>
      <c r="V30" s="123">
        <f>100*(S30-R30)/R30</f>
        <v>3.6047443856467023</v>
      </c>
      <c r="W30" s="137">
        <f>100*(T30-S30)/S30</f>
        <v>3.912370834571806</v>
      </c>
      <c r="X30" s="137">
        <f>100*R30/R$30</f>
        <v>100</v>
      </c>
      <c r="Y30" s="137">
        <f>100*S30/S$30</f>
        <v>100</v>
      </c>
      <c r="Z30" s="137">
        <f>100*T30/T$30</f>
        <v>100</v>
      </c>
    </row>
    <row r="31" spans="1:26" ht="30" customHeight="1">
      <c r="A31" s="15"/>
      <c r="B31" s="103"/>
      <c r="C31" s="103"/>
      <c r="D31" s="36"/>
      <c r="E31" s="36"/>
      <c r="F31" s="36"/>
      <c r="G31" s="37"/>
      <c r="H31" s="37"/>
      <c r="I31" s="37"/>
      <c r="J31" s="37"/>
      <c r="K31" s="37"/>
      <c r="L31" s="37"/>
      <c r="O31" s="12"/>
      <c r="P31" s="103"/>
      <c r="Q31" s="103"/>
      <c r="R31" s="12"/>
      <c r="S31" s="12"/>
      <c r="T31" s="136"/>
      <c r="U31" s="135"/>
      <c r="V31" s="135"/>
      <c r="W31" s="134"/>
      <c r="X31" s="134"/>
      <c r="Y31" s="134"/>
      <c r="Z31" s="134"/>
    </row>
    <row r="32" spans="1:26" ht="30" customHeight="1">
      <c r="A32" s="12"/>
      <c r="B32" s="3"/>
      <c r="C32" s="103"/>
      <c r="D32" s="94"/>
      <c r="E32" s="94"/>
      <c r="F32" s="6"/>
      <c r="G32" s="82"/>
      <c r="H32" s="82"/>
      <c r="I32" s="82"/>
      <c r="J32" s="82"/>
      <c r="K32" s="102"/>
      <c r="L32" s="82"/>
      <c r="O32" s="12"/>
      <c r="P32" s="3"/>
      <c r="Q32" s="103"/>
      <c r="R32" s="122"/>
      <c r="S32" s="122"/>
      <c r="T32" s="133"/>
      <c r="U32" s="132"/>
      <c r="V32" s="132"/>
      <c r="W32" s="131"/>
      <c r="X32" s="131"/>
      <c r="Y32" s="131"/>
      <c r="Z32" s="130"/>
    </row>
    <row r="33" spans="1:26" ht="30" customHeight="1">
      <c r="A33" s="101" t="s">
        <v>71</v>
      </c>
      <c r="B33" s="101"/>
      <c r="C33" s="101"/>
      <c r="D33" s="94"/>
      <c r="E33" s="94"/>
      <c r="F33" s="6"/>
      <c r="G33" s="82"/>
      <c r="H33" s="99"/>
      <c r="I33" s="99"/>
      <c r="J33" s="99"/>
      <c r="K33" s="100"/>
      <c r="L33" s="99"/>
      <c r="O33" s="129" t="s">
        <v>123</v>
      </c>
      <c r="P33" s="129"/>
      <c r="Q33" s="129"/>
      <c r="R33" s="94"/>
      <c r="S33" s="94"/>
      <c r="T33" s="128"/>
      <c r="U33" s="127"/>
      <c r="V33" s="126"/>
      <c r="W33" s="100"/>
      <c r="X33" s="100"/>
      <c r="Y33" s="102"/>
      <c r="Z33" s="82"/>
    </row>
    <row r="34" spans="1:26" ht="30" customHeight="1">
      <c r="A34" s="98" t="s">
        <v>70</v>
      </c>
      <c r="B34" s="98"/>
      <c r="C34" s="97"/>
      <c r="D34" s="96">
        <v>79270</v>
      </c>
      <c r="E34" s="96">
        <f>SUM(E8:E10)</f>
        <v>61490</v>
      </c>
      <c r="F34" s="96">
        <f>SUM(F8:F10)</f>
        <v>63857</v>
      </c>
      <c r="G34" s="95">
        <v>9.4</v>
      </c>
      <c r="H34" s="43">
        <f>100*(E34-D34)/D34</f>
        <v>-22.42967074555317</v>
      </c>
      <c r="I34" s="43">
        <f>100*(F34-E34)/E34</f>
        <v>3.8494064075459424</v>
      </c>
      <c r="J34" s="95">
        <f>100*D34/D$40</f>
        <v>1.8478501579309299</v>
      </c>
      <c r="K34" s="95">
        <f>100*E34/E$40</f>
        <v>1.3868095891714731</v>
      </c>
      <c r="L34" s="95">
        <f>100*F34/F$40</f>
        <v>1.388901576496924</v>
      </c>
      <c r="O34" s="98" t="s">
        <v>70</v>
      </c>
      <c r="P34" s="98"/>
      <c r="Q34" s="97"/>
      <c r="R34" s="96">
        <f>SUM(R8:R10)</f>
        <v>78320</v>
      </c>
      <c r="S34" s="96">
        <f>SUM(S8:S10)</f>
        <v>59911</v>
      </c>
      <c r="T34" s="96">
        <f>SUM(T8:T10)</f>
        <v>62761</v>
      </c>
      <c r="U34" s="125">
        <v>5.7</v>
      </c>
      <c r="V34" s="109">
        <f>100*(S34-R34)/R34</f>
        <v>-23.50485188968335</v>
      </c>
      <c r="W34" s="43">
        <f>100*(T34-S34)/S34</f>
        <v>4.757056300178598</v>
      </c>
      <c r="X34" s="43">
        <f>100*R34/R$40</f>
        <v>2.2882813814768412</v>
      </c>
      <c r="Y34" s="95">
        <f>100*S34/S$40</f>
        <v>1.6895213074663131</v>
      </c>
      <c r="Z34" s="95">
        <f>100*T34/T$40</f>
        <v>1.7032551303094252</v>
      </c>
    </row>
    <row r="35" spans="1:26" ht="30" customHeight="1">
      <c r="A35" s="62" t="s">
        <v>69</v>
      </c>
      <c r="B35" s="62"/>
      <c r="C35" s="63"/>
      <c r="D35" s="94">
        <f>SUM(D11:D13)</f>
        <v>1381996</v>
      </c>
      <c r="E35" s="94">
        <f>SUM(E11:E13)</f>
        <v>1480226</v>
      </c>
      <c r="F35" s="94">
        <f>SUM(F11:F13)</f>
        <v>1530540</v>
      </c>
      <c r="G35" s="43">
        <v>-2.7</v>
      </c>
      <c r="H35" s="43">
        <f>100*(E35-D35)/D35</f>
        <v>7.107835333821516</v>
      </c>
      <c r="I35" s="43">
        <f>100*(F35-E35)/E35</f>
        <v>3.399075546571942</v>
      </c>
      <c r="J35" s="43">
        <f>100*D35/D$40</f>
        <v>32.21548538993205</v>
      </c>
      <c r="K35" s="43">
        <f>100*E35/E$40</f>
        <v>33.38415369882799</v>
      </c>
      <c r="L35" s="43">
        <f>100*F35/F$40</f>
        <v>33.28952846033484</v>
      </c>
      <c r="O35" s="62" t="s">
        <v>69</v>
      </c>
      <c r="P35" s="62"/>
      <c r="Q35" s="63"/>
      <c r="R35" s="94">
        <f>SUM(R11:R13)</f>
        <v>1091544</v>
      </c>
      <c r="S35" s="94">
        <f>SUM(S11:S13)</f>
        <v>1187676</v>
      </c>
      <c r="T35" s="94">
        <f>SUM(T11:T13)</f>
        <v>1236580</v>
      </c>
      <c r="U35" s="109">
        <v>-4.4</v>
      </c>
      <c r="V35" s="109">
        <f>100*(S35-R35)/R35</f>
        <v>8.806974340933577</v>
      </c>
      <c r="W35" s="43">
        <f>100*(T35-S35)/S35</f>
        <v>4.117621304126715</v>
      </c>
      <c r="X35" s="43">
        <f>100*R35/R$40</f>
        <v>31.89172385422315</v>
      </c>
      <c r="Y35" s="43">
        <f>100*S35/S$40</f>
        <v>33.49307987458665</v>
      </c>
      <c r="Z35" s="43">
        <f>100*T35/T$40</f>
        <v>33.559236293845366</v>
      </c>
    </row>
    <row r="36" spans="1:26" ht="30" customHeight="1">
      <c r="A36" s="62" t="s">
        <v>68</v>
      </c>
      <c r="B36" s="62"/>
      <c r="C36" s="63"/>
      <c r="D36" s="94">
        <f>SUM(D14:D20,D24)</f>
        <v>3009527</v>
      </c>
      <c r="E36" s="94">
        <f>SUM(E14:E20,E24)</f>
        <v>3070256</v>
      </c>
      <c r="F36" s="94">
        <v>3192167</v>
      </c>
      <c r="G36" s="43">
        <v>2.6</v>
      </c>
      <c r="H36" s="43">
        <f>100*(E36-D36)/D36</f>
        <v>2.0178918481209838</v>
      </c>
      <c r="I36" s="43">
        <f>100*(F36-E36)/E36</f>
        <v>3.9707112371085667</v>
      </c>
      <c r="J36" s="43">
        <f>100*D36/D$40</f>
        <v>70.15459748009837</v>
      </c>
      <c r="K36" s="43">
        <f>100*E36/E$40</f>
        <v>69.24476275835502</v>
      </c>
      <c r="L36" s="43">
        <f>100*F36/F$40</f>
        <v>69.43022344835266</v>
      </c>
      <c r="O36" s="62" t="s">
        <v>68</v>
      </c>
      <c r="P36" s="62"/>
      <c r="Q36" s="63"/>
      <c r="R36" s="94">
        <f>SUM(R14:R20,R24)</f>
        <v>2420506</v>
      </c>
      <c r="S36" s="94">
        <v>2461572</v>
      </c>
      <c r="T36" s="94">
        <f>SUM(T14:T20,T24)</f>
        <v>2556754</v>
      </c>
      <c r="U36" s="109">
        <v>2.3</v>
      </c>
      <c r="V36" s="109">
        <f>100*(S36-R36)/R36</f>
        <v>1.6965874077568905</v>
      </c>
      <c r="W36" s="43">
        <f>100*(T36-S36)/S36</f>
        <v>3.8667160659936006</v>
      </c>
      <c r="X36" s="43">
        <f>100*R36/R$40</f>
        <v>70.72010742534452</v>
      </c>
      <c r="Y36" s="43">
        <f>100*S36/S$40</f>
        <v>69.41760851700802</v>
      </c>
      <c r="Z36" s="43">
        <f>100*T36/T$40</f>
        <v>69.38710931054547</v>
      </c>
    </row>
    <row r="37" spans="1:26" ht="30" customHeight="1">
      <c r="A37" s="91"/>
      <c r="B37" s="93" t="s">
        <v>67</v>
      </c>
      <c r="C37" s="92"/>
      <c r="D37" s="90">
        <v>485</v>
      </c>
      <c r="E37" s="90">
        <v>519</v>
      </c>
      <c r="F37" s="90">
        <v>574</v>
      </c>
      <c r="G37" s="89">
        <v>21.8</v>
      </c>
      <c r="H37" s="89">
        <f>100*(E37-D37)/D37</f>
        <v>7.010309278350515</v>
      </c>
      <c r="I37" s="89">
        <f>100*(F37-E37)/E37</f>
        <v>10.597302504816955</v>
      </c>
      <c r="J37" s="89">
        <f>100*D37/D$40</f>
        <v>0.011305756611536533</v>
      </c>
      <c r="K37" s="89">
        <f>100*E37/E$40</f>
        <v>0.011705223235973242</v>
      </c>
      <c r="L37" s="89">
        <f>100*F37/F$40</f>
        <v>0.012484606306422699</v>
      </c>
      <c r="O37" s="91"/>
      <c r="P37" s="93" t="s">
        <v>67</v>
      </c>
      <c r="Q37" s="92"/>
      <c r="R37" s="27" t="s">
        <v>122</v>
      </c>
      <c r="S37" s="27" t="s">
        <v>122</v>
      </c>
      <c r="T37" s="27" t="s">
        <v>122</v>
      </c>
      <c r="U37" s="107" t="s">
        <v>122</v>
      </c>
      <c r="V37" s="107" t="s">
        <v>122</v>
      </c>
      <c r="W37" s="89" t="s">
        <v>122</v>
      </c>
      <c r="X37" s="89" t="s">
        <v>122</v>
      </c>
      <c r="Y37" s="89" t="s">
        <v>122</v>
      </c>
      <c r="Z37" s="89" t="s">
        <v>122</v>
      </c>
    </row>
    <row r="38" spans="1:26" ht="30" customHeight="1">
      <c r="A38" s="91"/>
      <c r="B38" s="68" t="s">
        <v>120</v>
      </c>
      <c r="C38" s="69"/>
      <c r="D38" s="90">
        <v>13712</v>
      </c>
      <c r="E38" s="90">
        <v>15447</v>
      </c>
      <c r="F38" s="90">
        <v>18148</v>
      </c>
      <c r="G38" s="89">
        <v>-8.2</v>
      </c>
      <c r="H38" s="89">
        <f>100*(E38-D38)/D38</f>
        <v>12.653150525087515</v>
      </c>
      <c r="I38" s="89">
        <f>100*(F38-E38)/E38</f>
        <v>17.485595908590664</v>
      </c>
      <c r="J38" s="89">
        <f>100*D38/D$40</f>
        <v>0.3196382157884308</v>
      </c>
      <c r="K38" s="89">
        <f>100*E38/E$40</f>
        <v>0.34838262683252147</v>
      </c>
      <c r="L38" s="89">
        <f>100*F38/F$40</f>
        <v>0.3947223610609044</v>
      </c>
      <c r="O38" s="91"/>
      <c r="P38" s="68" t="s">
        <v>66</v>
      </c>
      <c r="Q38" s="69"/>
      <c r="R38" s="27" t="s">
        <v>121</v>
      </c>
      <c r="S38" s="27" t="s">
        <v>121</v>
      </c>
      <c r="T38" s="27" t="s">
        <v>121</v>
      </c>
      <c r="U38" s="107" t="s">
        <v>121</v>
      </c>
      <c r="V38" s="107" t="s">
        <v>121</v>
      </c>
      <c r="W38" s="89" t="s">
        <v>121</v>
      </c>
      <c r="X38" s="89" t="s">
        <v>121</v>
      </c>
      <c r="Y38" s="89" t="s">
        <v>121</v>
      </c>
      <c r="Z38" s="89" t="s">
        <v>121</v>
      </c>
    </row>
    <row r="39" spans="1:26" ht="30" customHeight="1">
      <c r="A39" s="91"/>
      <c r="B39" s="68" t="s">
        <v>65</v>
      </c>
      <c r="C39" s="69"/>
      <c r="D39" s="90">
        <v>167715</v>
      </c>
      <c r="E39" s="90">
        <v>163126</v>
      </c>
      <c r="F39" s="90">
        <v>171327</v>
      </c>
      <c r="G39" s="89">
        <v>13.5</v>
      </c>
      <c r="H39" s="89">
        <f>100*(E39-D39)/D39</f>
        <v>-2.736189368869809</v>
      </c>
      <c r="I39" s="89">
        <f>100*(F39-E39)/E39</f>
        <v>5.027402130868163</v>
      </c>
      <c r="J39" s="89">
        <f>100*D39/D$40</f>
        <v>3.909577257946082</v>
      </c>
      <c r="K39" s="89">
        <f>100*E39/E$40</f>
        <v>3.67904864275794</v>
      </c>
      <c r="L39" s="89">
        <f>100*F39/F$40</f>
        <v>3.7263939802447417</v>
      </c>
      <c r="O39" s="91"/>
      <c r="P39" s="68" t="s">
        <v>65</v>
      </c>
      <c r="Q39" s="69"/>
      <c r="R39" s="90">
        <v>167715</v>
      </c>
      <c r="S39" s="90">
        <v>163126</v>
      </c>
      <c r="T39" s="90">
        <v>171327</v>
      </c>
      <c r="U39" s="107">
        <v>13.5</v>
      </c>
      <c r="V39" s="107">
        <f>100*(S39-R39)/R39</f>
        <v>-2.736189368869809</v>
      </c>
      <c r="W39" s="89">
        <f>100*(T39-S39)/S39</f>
        <v>5.027402130868163</v>
      </c>
      <c r="X39" s="89">
        <f>100*R39/R$40</f>
        <v>4.900141878120384</v>
      </c>
      <c r="Y39" s="89">
        <f>100*S39/S$40</f>
        <v>4.600237899580207</v>
      </c>
      <c r="Z39" s="89">
        <f>100*T39/T$40</f>
        <v>4.649600734700258</v>
      </c>
    </row>
    <row r="40" spans="1:26" ht="30" customHeight="1">
      <c r="A40" s="88" t="s">
        <v>64</v>
      </c>
      <c r="B40" s="88"/>
      <c r="C40" s="87"/>
      <c r="D40" s="86">
        <v>4289850</v>
      </c>
      <c r="E40" s="85">
        <f>SUM(E34:E37)-E38-E39</f>
        <v>4433918</v>
      </c>
      <c r="F40" s="85">
        <v>4597662</v>
      </c>
      <c r="G40" s="84">
        <v>0.6</v>
      </c>
      <c r="H40" s="84">
        <f>100*(E40-D40)/D40</f>
        <v>3.3583458629089593</v>
      </c>
      <c r="I40" s="84">
        <f>100*(F40-E40)/E40</f>
        <v>3.6929866542412375</v>
      </c>
      <c r="J40" s="84">
        <f>100*D40/D$40</f>
        <v>100</v>
      </c>
      <c r="K40" s="84">
        <f>100*E40/E$40</f>
        <v>100</v>
      </c>
      <c r="L40" s="84">
        <f>100*F40/F$40</f>
        <v>100</v>
      </c>
      <c r="O40" s="88" t="s">
        <v>64</v>
      </c>
      <c r="P40" s="88"/>
      <c r="Q40" s="87"/>
      <c r="R40" s="85">
        <v>3422656</v>
      </c>
      <c r="S40" s="85">
        <v>3546034</v>
      </c>
      <c r="T40" s="85">
        <v>3684768</v>
      </c>
      <c r="U40" s="124">
        <v>-0.3</v>
      </c>
      <c r="V40" s="123">
        <f>100*(S40-R40)/R40</f>
        <v>3.6047443856467023</v>
      </c>
      <c r="W40" s="84">
        <f>100*(T40-S40)/S40</f>
        <v>3.912370834571806</v>
      </c>
      <c r="X40" s="84">
        <f>100*R40/R$40</f>
        <v>100</v>
      </c>
      <c r="Y40" s="84">
        <f>100*S40/S$40</f>
        <v>100</v>
      </c>
      <c r="Z40" s="84">
        <f>100*T40/T$40</f>
        <v>100</v>
      </c>
    </row>
    <row r="41" spans="1:26" ht="30" customHeight="1">
      <c r="A41" s="149" t="s">
        <v>63</v>
      </c>
      <c r="B41" s="149"/>
      <c r="C41" s="149"/>
      <c r="D41" s="149"/>
      <c r="E41" s="1"/>
      <c r="F41" s="1"/>
      <c r="G41" s="1"/>
      <c r="H41" s="1"/>
      <c r="I41" s="1"/>
      <c r="J41" s="1"/>
      <c r="K41" s="4"/>
      <c r="L41" s="1"/>
      <c r="O41" s="150" t="s">
        <v>28</v>
      </c>
      <c r="P41" s="150"/>
      <c r="Q41" s="150"/>
      <c r="R41" s="150"/>
      <c r="S41" s="122"/>
      <c r="T41" s="1"/>
      <c r="U41" s="4"/>
      <c r="V41" s="4"/>
      <c r="W41" s="4"/>
      <c r="X41" s="4"/>
      <c r="Y41" s="4"/>
      <c r="Z41" s="1"/>
    </row>
    <row r="42" spans="15:26" ht="30" customHeight="1">
      <c r="O42" s="1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</sheetData>
  <sheetProtection/>
  <mergeCells count="50">
    <mergeCell ref="W1:Z1"/>
    <mergeCell ref="O33:Q33"/>
    <mergeCell ref="O41:R41"/>
    <mergeCell ref="O3:Z3"/>
    <mergeCell ref="U5:W5"/>
    <mergeCell ref="X5:Z5"/>
    <mergeCell ref="P27:Q27"/>
    <mergeCell ref="O5:Q6"/>
    <mergeCell ref="R5:R6"/>
    <mergeCell ref="S5:S6"/>
    <mergeCell ref="T5:T6"/>
    <mergeCell ref="P28:Q28"/>
    <mergeCell ref="P29:Q29"/>
    <mergeCell ref="P30:Q30"/>
    <mergeCell ref="P7:Q7"/>
    <mergeCell ref="P20:Q20"/>
    <mergeCell ref="P24:Q24"/>
    <mergeCell ref="P26:Q26"/>
    <mergeCell ref="O40:Q40"/>
    <mergeCell ref="O34:Q34"/>
    <mergeCell ref="O35:Q35"/>
    <mergeCell ref="O36:Q36"/>
    <mergeCell ref="P37:Q37"/>
    <mergeCell ref="P38:Q38"/>
    <mergeCell ref="P39:Q39"/>
    <mergeCell ref="A33:C33"/>
    <mergeCell ref="B26:C26"/>
    <mergeCell ref="B27:C27"/>
    <mergeCell ref="B28:C28"/>
    <mergeCell ref="B29:C29"/>
    <mergeCell ref="A1:C1"/>
    <mergeCell ref="B7:C7"/>
    <mergeCell ref="B20:C20"/>
    <mergeCell ref="B24:C24"/>
    <mergeCell ref="B39:C39"/>
    <mergeCell ref="A40:C40"/>
    <mergeCell ref="A34:C34"/>
    <mergeCell ref="A35:C35"/>
    <mergeCell ref="A36:C36"/>
    <mergeCell ref="B37:C37"/>
    <mergeCell ref="A41:D41"/>
    <mergeCell ref="A3:L3"/>
    <mergeCell ref="A5:C6"/>
    <mergeCell ref="D5:D6"/>
    <mergeCell ref="E5:E6"/>
    <mergeCell ref="F5:F6"/>
    <mergeCell ref="G5:I5"/>
    <mergeCell ref="J5:L5"/>
    <mergeCell ref="B38:C38"/>
    <mergeCell ref="B30:C30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zoomScalePageLayoutView="0" workbookViewId="0" topLeftCell="A1">
      <selection activeCell="D2" sqref="D2"/>
    </sheetView>
  </sheetViews>
  <sheetFormatPr defaultColWidth="8.796875" defaultRowHeight="26.25" customHeight="1"/>
  <cols>
    <col min="1" max="1" width="3.19921875" style="0" customWidth="1"/>
    <col min="2" max="2" width="3.69921875" style="0" customWidth="1"/>
    <col min="3" max="3" width="3.09765625" style="0" customWidth="1"/>
    <col min="4" max="4" width="33.69921875" style="0" customWidth="1"/>
    <col min="5" max="7" width="13.09765625" style="0" customWidth="1"/>
    <col min="8" max="13" width="9.3984375" style="0" customWidth="1"/>
    <col min="14" max="15" width="11.8984375" style="0" customWidth="1"/>
    <col min="16" max="16" width="3.09765625" style="0" customWidth="1"/>
    <col min="17" max="18" width="3.69921875" style="0" customWidth="1"/>
    <col min="19" max="19" width="3.09765625" style="0" customWidth="1"/>
    <col min="20" max="20" width="32.5" style="0" customWidth="1"/>
    <col min="21" max="23" width="11.8984375" style="0" customWidth="1"/>
    <col min="24" max="29" width="9.3984375" style="0" customWidth="1"/>
    <col min="30" max="16384" width="11.8984375" style="0" customWidth="1"/>
  </cols>
  <sheetData>
    <row r="1" spans="1:29" ht="26.25" customHeight="1">
      <c r="A1" s="179" t="s">
        <v>175</v>
      </c>
      <c r="B1" s="179"/>
      <c r="C1" s="179"/>
      <c r="D1" s="179"/>
      <c r="E1" s="151"/>
      <c r="F1" s="151"/>
      <c r="G1" s="151"/>
      <c r="H1" s="151"/>
      <c r="I1" s="151"/>
      <c r="J1" s="151"/>
      <c r="K1" s="151"/>
      <c r="L1" s="151"/>
      <c r="M1" s="151"/>
      <c r="P1" s="183"/>
      <c r="Q1" s="198"/>
      <c r="R1" s="151"/>
      <c r="S1" s="151"/>
      <c r="T1" s="151"/>
      <c r="U1" s="151"/>
      <c r="V1" s="151"/>
      <c r="W1" s="151"/>
      <c r="X1" s="151"/>
      <c r="Y1" s="151"/>
      <c r="Z1" s="151"/>
      <c r="AA1" s="199" t="s">
        <v>230</v>
      </c>
      <c r="AB1" s="199"/>
      <c r="AC1" s="199"/>
    </row>
    <row r="2" spans="1:29" ht="26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P2" s="198"/>
      <c r="Q2" s="198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29" ht="26.25" customHeight="1">
      <c r="A3" s="180" t="s">
        <v>176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P3" s="180" t="s">
        <v>229</v>
      </c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</row>
    <row r="4" spans="1:29" ht="26.25" customHeight="1" thickBot="1">
      <c r="A4" s="6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7" t="s">
        <v>116</v>
      </c>
      <c r="P4" s="195" t="s">
        <v>228</v>
      </c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</row>
    <row r="5" spans="1:29" ht="26.25" customHeight="1" thickBot="1">
      <c r="A5" s="176" t="s">
        <v>179</v>
      </c>
      <c r="B5" s="75"/>
      <c r="C5" s="75"/>
      <c r="D5" s="76"/>
      <c r="E5" s="175" t="s">
        <v>113</v>
      </c>
      <c r="F5" s="175" t="s">
        <v>111</v>
      </c>
      <c r="G5" s="175" t="s">
        <v>109</v>
      </c>
      <c r="H5" s="173" t="s">
        <v>107</v>
      </c>
      <c r="I5" s="172"/>
      <c r="J5" s="174"/>
      <c r="K5" s="173" t="s">
        <v>174</v>
      </c>
      <c r="L5" s="172"/>
      <c r="M5" s="172"/>
      <c r="P5" s="182"/>
      <c r="Q5" s="182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7" t="s">
        <v>227</v>
      </c>
    </row>
    <row r="6" spans="1:29" ht="26.25" customHeight="1">
      <c r="A6" s="77"/>
      <c r="B6" s="77"/>
      <c r="C6" s="77"/>
      <c r="D6" s="78"/>
      <c r="E6" s="146"/>
      <c r="F6" s="146"/>
      <c r="G6" s="146"/>
      <c r="H6" s="171" t="s">
        <v>131</v>
      </c>
      <c r="I6" s="171" t="s">
        <v>129</v>
      </c>
      <c r="J6" s="171" t="s">
        <v>127</v>
      </c>
      <c r="K6" s="171" t="s">
        <v>131</v>
      </c>
      <c r="L6" s="171" t="s">
        <v>129</v>
      </c>
      <c r="M6" s="170" t="s">
        <v>127</v>
      </c>
      <c r="P6" s="176" t="s">
        <v>179</v>
      </c>
      <c r="Q6" s="176"/>
      <c r="R6" s="176"/>
      <c r="S6" s="176"/>
      <c r="T6" s="197"/>
      <c r="U6" s="175" t="s">
        <v>113</v>
      </c>
      <c r="V6" s="175" t="s">
        <v>111</v>
      </c>
      <c r="W6" s="175" t="s">
        <v>109</v>
      </c>
      <c r="X6" s="173" t="s">
        <v>226</v>
      </c>
      <c r="Y6" s="172"/>
      <c r="Z6" s="174"/>
      <c r="AA6" s="173" t="s">
        <v>225</v>
      </c>
      <c r="AB6" s="172"/>
      <c r="AC6" s="172"/>
    </row>
    <row r="7" spans="1:29" ht="26.25" customHeight="1">
      <c r="A7" s="181">
        <v>1</v>
      </c>
      <c r="B7" s="163" t="s">
        <v>173</v>
      </c>
      <c r="C7" s="163"/>
      <c r="D7" s="162"/>
      <c r="E7" s="167">
        <f>SUM(E8:E10)</f>
        <v>2491149</v>
      </c>
      <c r="F7" s="167">
        <f>SUM(F8:F10)</f>
        <v>2556928</v>
      </c>
      <c r="G7" s="167">
        <f>SUM(G8:G10)</f>
        <v>2641767</v>
      </c>
      <c r="H7" s="160">
        <v>3.6</v>
      </c>
      <c r="I7" s="169">
        <f>100*(F7-E7)/E7</f>
        <v>2.6405084561381114</v>
      </c>
      <c r="J7" s="169">
        <f>100*(G7-F7)/F7</f>
        <v>3.3180050435522626</v>
      </c>
      <c r="K7" s="160">
        <f>100*E7/E$33</f>
        <v>72.50138387579518</v>
      </c>
      <c r="L7" s="160">
        <f>100*F7/F$33</f>
        <v>71.3461815882604</v>
      </c>
      <c r="M7" s="160">
        <f>100*G7/G$33</f>
        <v>70.21949648020976</v>
      </c>
      <c r="P7" s="77"/>
      <c r="Q7" s="77"/>
      <c r="R7" s="77"/>
      <c r="S7" s="77"/>
      <c r="T7" s="78"/>
      <c r="U7" s="146"/>
      <c r="V7" s="146"/>
      <c r="W7" s="146"/>
      <c r="X7" s="171" t="s">
        <v>131</v>
      </c>
      <c r="Y7" s="171" t="s">
        <v>129</v>
      </c>
      <c r="Z7" s="171" t="s">
        <v>127</v>
      </c>
      <c r="AA7" s="171" t="s">
        <v>131</v>
      </c>
      <c r="AB7" s="171" t="s">
        <v>129</v>
      </c>
      <c r="AC7" s="170" t="s">
        <v>127</v>
      </c>
    </row>
    <row r="8" spans="1:29" ht="26.25" customHeight="1">
      <c r="A8" s="158"/>
      <c r="B8" s="158" t="s">
        <v>75</v>
      </c>
      <c r="C8" s="157" t="s">
        <v>172</v>
      </c>
      <c r="D8" s="156"/>
      <c r="E8" s="155">
        <v>2179077</v>
      </c>
      <c r="F8" s="155">
        <v>2238514</v>
      </c>
      <c r="G8" s="155">
        <v>2312695</v>
      </c>
      <c r="H8" s="159">
        <v>4</v>
      </c>
      <c r="I8" s="159">
        <f>100*(F8-E8)/E8</f>
        <v>2.727622750366325</v>
      </c>
      <c r="J8" s="159">
        <f>100*(G8-F8)/F8</f>
        <v>3.313850170246869</v>
      </c>
      <c r="K8" s="159">
        <f>100*E8/E$33</f>
        <v>63.4189677421608</v>
      </c>
      <c r="L8" s="159">
        <f>100*F8/F$33</f>
        <v>62.46144839896279</v>
      </c>
      <c r="M8" s="159">
        <f>100*G8/G$33</f>
        <v>61.472597095920534</v>
      </c>
      <c r="P8" s="181">
        <v>1</v>
      </c>
      <c r="Q8" s="163" t="s">
        <v>224</v>
      </c>
      <c r="R8" s="163"/>
      <c r="S8" s="163"/>
      <c r="T8" s="162"/>
      <c r="U8" s="188">
        <f>SUM(U9,U20)</f>
        <v>2421220</v>
      </c>
      <c r="V8" s="188">
        <f>SUM(V9,V20)</f>
        <v>2485749</v>
      </c>
      <c r="W8" s="188">
        <f>SUM(W9,W20)</f>
        <v>2557967</v>
      </c>
      <c r="X8" s="160">
        <v>1.4</v>
      </c>
      <c r="Y8" s="169">
        <f>100*(V8-U8)/U8</f>
        <v>2.6651440183048214</v>
      </c>
      <c r="Z8" s="169">
        <f>100*(W8-V8)/V8</f>
        <v>2.9052812653248576</v>
      </c>
      <c r="AA8" s="169">
        <f>100*U8/U$43</f>
        <v>56.26559595909833</v>
      </c>
      <c r="AB8" s="169">
        <f>100*V8/V$43</f>
        <v>55.58823253165785</v>
      </c>
      <c r="AC8" s="169">
        <f>100*W8/W$43</f>
        <v>54.715309874893265</v>
      </c>
    </row>
    <row r="9" spans="1:29" ht="26.25" customHeight="1">
      <c r="A9" s="158"/>
      <c r="B9" s="158" t="s">
        <v>79</v>
      </c>
      <c r="C9" s="157" t="s">
        <v>171</v>
      </c>
      <c r="D9" s="156"/>
      <c r="E9" s="155">
        <v>196270</v>
      </c>
      <c r="F9" s="155">
        <v>203822</v>
      </c>
      <c r="G9" s="155">
        <v>218004</v>
      </c>
      <c r="H9" s="159">
        <v>3.9</v>
      </c>
      <c r="I9" s="159">
        <f>100*(F9-E9)/E9</f>
        <v>3.8477607377592093</v>
      </c>
      <c r="J9" s="159">
        <f>100*(G9-F9)/F9</f>
        <v>6.958032008320986</v>
      </c>
      <c r="K9" s="159">
        <f>100*E9/E$33</f>
        <v>5.712161983607693</v>
      </c>
      <c r="L9" s="159">
        <f>100*F9/F$33</f>
        <v>5.6872627714516835</v>
      </c>
      <c r="M9" s="159">
        <f>100*G9/G$33</f>
        <v>5.794656042971105</v>
      </c>
      <c r="P9" s="182"/>
      <c r="Q9" s="182" t="s">
        <v>75</v>
      </c>
      <c r="R9" s="157" t="s">
        <v>223</v>
      </c>
      <c r="S9" s="157"/>
      <c r="T9" s="156"/>
      <c r="U9" s="190">
        <f>SUM(U10:U19)</f>
        <v>2363924</v>
      </c>
      <c r="V9" s="190">
        <f>SUM(V10:V19)</f>
        <v>2425385</v>
      </c>
      <c r="W9" s="190">
        <f>SUM(W10:W19)</f>
        <v>2494221</v>
      </c>
      <c r="X9" s="159">
        <v>1.3</v>
      </c>
      <c r="Y9" s="159">
        <f>100*(V9-U9)/U9</f>
        <v>2.5999566821945206</v>
      </c>
      <c r="Z9" s="159">
        <f>100*(W9-V9)/V9</f>
        <v>2.8381473456791397</v>
      </c>
      <c r="AA9" s="159">
        <f>100*U9/U$43</f>
        <v>54.934121088548565</v>
      </c>
      <c r="AB9" s="159">
        <f>100*V9/V$43</f>
        <v>54.238326298751396</v>
      </c>
      <c r="AC9" s="159">
        <f>100*W9/W$43</f>
        <v>53.35177307270428</v>
      </c>
    </row>
    <row r="10" spans="1:29" ht="26.25" customHeight="1">
      <c r="A10" s="158"/>
      <c r="B10" s="158" t="s">
        <v>78</v>
      </c>
      <c r="C10" s="157" t="s">
        <v>170</v>
      </c>
      <c r="D10" s="156"/>
      <c r="E10" s="155">
        <v>115802</v>
      </c>
      <c r="F10" s="155">
        <v>114592</v>
      </c>
      <c r="G10" s="155">
        <v>111068</v>
      </c>
      <c r="H10" s="159">
        <v>-4.1</v>
      </c>
      <c r="I10" s="159">
        <f>100*(F10-E10)/E10</f>
        <v>-1.0448869622286316</v>
      </c>
      <c r="J10" s="159">
        <f>100*(G10-F10)/F10</f>
        <v>-3.0752583077352695</v>
      </c>
      <c r="K10" s="159">
        <f>100*E10/E$33</f>
        <v>3.370254150026688</v>
      </c>
      <c r="L10" s="159">
        <f>100*F10/F$33</f>
        <v>3.197470417845921</v>
      </c>
      <c r="M10" s="159">
        <f>100*G10/G$33</f>
        <v>2.9522433413181166</v>
      </c>
      <c r="P10" s="182"/>
      <c r="Q10" s="182"/>
      <c r="R10" s="182" t="s">
        <v>191</v>
      </c>
      <c r="S10" s="157" t="s">
        <v>222</v>
      </c>
      <c r="T10" s="156"/>
      <c r="U10" s="190">
        <v>556341</v>
      </c>
      <c r="V10" s="190">
        <v>560955</v>
      </c>
      <c r="W10" s="190">
        <v>564026</v>
      </c>
      <c r="X10" s="159">
        <v>-1.7</v>
      </c>
      <c r="Y10" s="159">
        <f>100*(V10-U10)/U10</f>
        <v>0.8293474685489655</v>
      </c>
      <c r="Z10" s="159">
        <f>100*(W10-V10)/V10</f>
        <v>0.5474592436113414</v>
      </c>
      <c r="AA10" s="159">
        <f>100*U10/U$43</f>
        <v>12.92854755928033</v>
      </c>
      <c r="AB10" s="159">
        <f>100*V10/V$43</f>
        <v>12.544507502485622</v>
      </c>
      <c r="AC10" s="159">
        <f>100*W10/W$43</f>
        <v>12.064603400863477</v>
      </c>
    </row>
    <row r="11" spans="1:29" ht="26.25" customHeight="1">
      <c r="A11" s="181">
        <v>2</v>
      </c>
      <c r="B11" s="163" t="s">
        <v>169</v>
      </c>
      <c r="C11" s="163"/>
      <c r="D11" s="162"/>
      <c r="E11" s="161">
        <f>E12-E13</f>
        <v>262673</v>
      </c>
      <c r="F11" s="161">
        <f>F12-F13</f>
        <v>266926</v>
      </c>
      <c r="G11" s="161">
        <f>G12-G13</f>
        <v>235249</v>
      </c>
      <c r="H11" s="160">
        <v>-10.2</v>
      </c>
      <c r="I11" s="160">
        <f>100*(F11-E11)/E11</f>
        <v>1.61912339677089</v>
      </c>
      <c r="J11" s="160">
        <f>100*(G11-F11)/F11</f>
        <v>-11.867334017667819</v>
      </c>
      <c r="K11" s="160">
        <f>100*E11/E$33</f>
        <v>7.644727797015252</v>
      </c>
      <c r="L11" s="160">
        <f>100*F11/F$33</f>
        <v>7.4480591032004</v>
      </c>
      <c r="M11" s="160">
        <f>100*G11/G$33</f>
        <v>6.253036822502842</v>
      </c>
      <c r="P11" s="182"/>
      <c r="Q11" s="182"/>
      <c r="R11" s="182" t="s">
        <v>189</v>
      </c>
      <c r="S11" s="157" t="s">
        <v>221</v>
      </c>
      <c r="T11" s="156"/>
      <c r="U11" s="190">
        <v>492794</v>
      </c>
      <c r="V11" s="190">
        <v>514690</v>
      </c>
      <c r="W11" s="190">
        <v>527924</v>
      </c>
      <c r="X11" s="159">
        <v>2.2</v>
      </c>
      <c r="Y11" s="159">
        <f>100*(V11-U11)/U11</f>
        <v>4.443235916021705</v>
      </c>
      <c r="Z11" s="159">
        <f>100*(W11-V11)/V11</f>
        <v>2.571256484485807</v>
      </c>
      <c r="AA11" s="159">
        <f>100*U11/U$43</f>
        <v>11.45180863162699</v>
      </c>
      <c r="AB11" s="159">
        <f>100*V11/V$43</f>
        <v>11.509893960218422</v>
      </c>
      <c r="AC11" s="159">
        <f>100*W11/W$43</f>
        <v>11.292376035497389</v>
      </c>
    </row>
    <row r="12" spans="1:29" ht="26.25" customHeight="1">
      <c r="A12" s="158"/>
      <c r="B12" s="158"/>
      <c r="C12" s="182" t="s">
        <v>155</v>
      </c>
      <c r="D12" s="165" t="s">
        <v>168</v>
      </c>
      <c r="E12" s="155">
        <f>SUM(E15,E18,E22,E24,E25)</f>
        <v>458282</v>
      </c>
      <c r="F12" s="155">
        <f>SUM(F15,F18,F22,F24,F25)</f>
        <v>436291</v>
      </c>
      <c r="G12" s="155">
        <f>SUM(G15,G18,G22,G24,G25)</f>
        <v>405610</v>
      </c>
      <c r="H12" s="159">
        <v>-5.4</v>
      </c>
      <c r="I12" s="159">
        <f>100*(F12-E12)/E12</f>
        <v>-4.798573803902401</v>
      </c>
      <c r="J12" s="159">
        <f>100*(G12-F12)/F12</f>
        <v>-7.032233073797076</v>
      </c>
      <c r="K12" s="159">
        <f>100*E12/E$33</f>
        <v>13.337652306372348</v>
      </c>
      <c r="L12" s="159">
        <f>100*F12/F$33</f>
        <v>12.17386524427896</v>
      </c>
      <c r="M12" s="159">
        <f>100*G12/G$33</f>
        <v>10.781317946411578</v>
      </c>
      <c r="P12" s="182"/>
      <c r="Q12" s="182"/>
      <c r="R12" s="182" t="s">
        <v>194</v>
      </c>
      <c r="S12" s="157" t="s">
        <v>220</v>
      </c>
      <c r="T12" s="156"/>
      <c r="U12" s="190">
        <v>87098</v>
      </c>
      <c r="V12" s="190">
        <v>92015</v>
      </c>
      <c r="W12" s="190">
        <v>95498</v>
      </c>
      <c r="X12" s="159">
        <v>2.7</v>
      </c>
      <c r="Y12" s="159">
        <f>100*(V12-U12)/U12</f>
        <v>5.645364991159384</v>
      </c>
      <c r="Z12" s="159">
        <f>100*(W12-V12)/V12</f>
        <v>3.7852524044992664</v>
      </c>
      <c r="AA12" s="159">
        <f>100*U12/U$43</f>
        <v>2.0240295705658906</v>
      </c>
      <c r="AB12" s="159">
        <f>100*V12/V$43</f>
        <v>2.057710258115561</v>
      </c>
      <c r="AC12" s="159">
        <f>100*W12/W$43</f>
        <v>2.042716994563478</v>
      </c>
    </row>
    <row r="13" spans="1:29" ht="26.25" customHeight="1">
      <c r="A13" s="158"/>
      <c r="B13" s="158"/>
      <c r="C13" s="182" t="s">
        <v>153</v>
      </c>
      <c r="D13" s="165" t="s">
        <v>167</v>
      </c>
      <c r="E13" s="155">
        <f>SUM(E16,E19,E23)</f>
        <v>195609</v>
      </c>
      <c r="F13" s="155">
        <f>SUM(F16,F19,F23)</f>
        <v>169365</v>
      </c>
      <c r="G13" s="155">
        <f>SUM(G16,G19,G23)</f>
        <v>170361</v>
      </c>
      <c r="H13" s="159">
        <v>2.1</v>
      </c>
      <c r="I13" s="159">
        <f>100*(F13-E13)/E13</f>
        <v>-13.41656058770302</v>
      </c>
      <c r="J13" s="159">
        <f>100*(G13-F13)/F13</f>
        <v>0.5880790009742273</v>
      </c>
      <c r="K13" s="159">
        <f>100*E13/E$33</f>
        <v>5.692924509357096</v>
      </c>
      <c r="L13" s="159">
        <f>100*F13/F$33</f>
        <v>4.72580614107856</v>
      </c>
      <c r="M13" s="159">
        <f>100*G13/G$33</f>
        <v>4.528281123908737</v>
      </c>
      <c r="P13" s="182"/>
      <c r="Q13" s="182"/>
      <c r="R13" s="182" t="s">
        <v>219</v>
      </c>
      <c r="S13" s="157" t="s">
        <v>218</v>
      </c>
      <c r="T13" s="156"/>
      <c r="U13" s="190">
        <v>64585</v>
      </c>
      <c r="V13" s="190">
        <v>65654</v>
      </c>
      <c r="W13" s="190">
        <v>65002</v>
      </c>
      <c r="X13" s="159">
        <v>2.7</v>
      </c>
      <c r="Y13" s="159">
        <f>100*(V13-U13)/U13</f>
        <v>1.6551830920492374</v>
      </c>
      <c r="Z13" s="159">
        <f>100*(W13-V13)/V13</f>
        <v>-0.9930849605507661</v>
      </c>
      <c r="AA13" s="159">
        <f>100*U13/U$43</f>
        <v>1.500860522801879</v>
      </c>
      <c r="AB13" s="159">
        <f>100*V13/V$43</f>
        <v>1.4682052848591973</v>
      </c>
      <c r="AC13" s="159">
        <f>100*W13/W$43</f>
        <v>1.3904028365056358</v>
      </c>
    </row>
    <row r="14" spans="1:29" ht="26.25" customHeight="1">
      <c r="A14" s="158"/>
      <c r="B14" s="158" t="s">
        <v>75</v>
      </c>
      <c r="C14" s="157" t="s">
        <v>142</v>
      </c>
      <c r="D14" s="156"/>
      <c r="E14" s="155">
        <f>E15-E16</f>
        <v>-67026</v>
      </c>
      <c r="F14" s="155">
        <f>F15-F16</f>
        <v>-46308</v>
      </c>
      <c r="G14" s="155">
        <f>G15-G16</f>
        <v>-54169</v>
      </c>
      <c r="H14" s="159">
        <v>-11.3</v>
      </c>
      <c r="I14" s="159">
        <v>30.9</v>
      </c>
      <c r="J14" s="159">
        <v>-17</v>
      </c>
      <c r="K14" s="159">
        <f>100*E14/E$33</f>
        <v>-1.9506973511656862</v>
      </c>
      <c r="L14" s="159">
        <f>100*F14/F$33</f>
        <v>-1.292136101207841</v>
      </c>
      <c r="M14" s="159">
        <f>100*G14/G$33</f>
        <v>-1.4398392836448037</v>
      </c>
      <c r="P14" s="182"/>
      <c r="Q14" s="182"/>
      <c r="R14" s="182" t="s">
        <v>217</v>
      </c>
      <c r="S14" s="157" t="s">
        <v>216</v>
      </c>
      <c r="T14" s="156"/>
      <c r="U14" s="190">
        <v>121316</v>
      </c>
      <c r="V14" s="190">
        <v>114811</v>
      </c>
      <c r="W14" s="190">
        <v>111686</v>
      </c>
      <c r="X14" s="159">
        <v>-2.5</v>
      </c>
      <c r="Y14" s="159">
        <f>100*(V14-U14)/U14</f>
        <v>-5.362029740512381</v>
      </c>
      <c r="Z14" s="159">
        <f>100*(W14-V14)/V14</f>
        <v>-2.721864629695761</v>
      </c>
      <c r="AA14" s="159">
        <f>100*U14/U$43</f>
        <v>2.8192056233526785</v>
      </c>
      <c r="AB14" s="159">
        <f>100*V14/V$43</f>
        <v>2.567491957229861</v>
      </c>
      <c r="AC14" s="159">
        <f>100*W14/W$43</f>
        <v>2.388980819020468</v>
      </c>
    </row>
    <row r="15" spans="1:29" ht="26.25" customHeight="1">
      <c r="A15" s="158"/>
      <c r="B15" s="158"/>
      <c r="C15" s="182" t="s">
        <v>155</v>
      </c>
      <c r="D15" s="165" t="s">
        <v>168</v>
      </c>
      <c r="E15" s="155">
        <v>94151</v>
      </c>
      <c r="F15" s="155">
        <v>93321</v>
      </c>
      <c r="G15" s="155">
        <v>90456</v>
      </c>
      <c r="H15" s="159">
        <v>-0.2</v>
      </c>
      <c r="I15" s="159">
        <f>100*(F15-E15)/E15</f>
        <v>-0.8815625962549521</v>
      </c>
      <c r="J15" s="159">
        <f>100*(G15-F15)/F15</f>
        <v>-3.0700485421287813</v>
      </c>
      <c r="K15" s="159">
        <f>100*E15/E$33</f>
        <v>2.7401322816459364</v>
      </c>
      <c r="L15" s="159">
        <f>100*F15/F$33</f>
        <v>2.6039438779652957</v>
      </c>
      <c r="M15" s="159">
        <f>100*G15/G$33</f>
        <v>2.4043660071512187</v>
      </c>
      <c r="P15" s="182"/>
      <c r="Q15" s="182"/>
      <c r="R15" s="182" t="s">
        <v>215</v>
      </c>
      <c r="S15" s="157" t="s">
        <v>214</v>
      </c>
      <c r="T15" s="156"/>
      <c r="U15" s="190">
        <v>286821</v>
      </c>
      <c r="V15" s="190">
        <v>310359</v>
      </c>
      <c r="W15" s="190">
        <v>326938</v>
      </c>
      <c r="X15" s="159">
        <v>4.3</v>
      </c>
      <c r="Y15" s="159">
        <f>100*(V15-U15)/U15</f>
        <v>8.206512075475645</v>
      </c>
      <c r="Z15" s="159">
        <f>100*(W15-V15)/V15</f>
        <v>5.341878276447598</v>
      </c>
      <c r="AA15" s="159">
        <f>100*U15/U$43</f>
        <v>6.665298691810137</v>
      </c>
      <c r="AB15" s="159">
        <f>100*V15/V$43</f>
        <v>6.940486855387571</v>
      </c>
      <c r="AC15" s="159">
        <f>100*W15/W$43</f>
        <v>6.9932544008104305</v>
      </c>
    </row>
    <row r="16" spans="1:29" ht="26.25" customHeight="1">
      <c r="A16" s="158"/>
      <c r="B16" s="158"/>
      <c r="C16" s="182" t="s">
        <v>153</v>
      </c>
      <c r="D16" s="165" t="s">
        <v>167</v>
      </c>
      <c r="E16" s="155">
        <v>161177</v>
      </c>
      <c r="F16" s="155">
        <v>139629</v>
      </c>
      <c r="G16" s="155">
        <v>144625</v>
      </c>
      <c r="H16" s="159">
        <v>4.3</v>
      </c>
      <c r="I16" s="159">
        <f>100*(F16-E16)/E16</f>
        <v>-13.369153167015146</v>
      </c>
      <c r="J16" s="159">
        <f>100*(G16-F16)/F16</f>
        <v>3.5780532697362295</v>
      </c>
      <c r="K16" s="159">
        <f>100*E16/E$33</f>
        <v>4.690829632811623</v>
      </c>
      <c r="L16" s="159">
        <f>100*F16/F$33</f>
        <v>3.8960799791731366</v>
      </c>
      <c r="M16" s="159">
        <f>100*G16/G$33</f>
        <v>3.8442052907960225</v>
      </c>
      <c r="P16" s="182"/>
      <c r="Q16" s="182"/>
      <c r="R16" s="182" t="s">
        <v>213</v>
      </c>
      <c r="S16" s="157" t="s">
        <v>212</v>
      </c>
      <c r="T16" s="156"/>
      <c r="U16" s="190">
        <v>246717</v>
      </c>
      <c r="V16" s="190">
        <v>256507</v>
      </c>
      <c r="W16" s="190">
        <v>272790</v>
      </c>
      <c r="X16" s="159">
        <v>2.8</v>
      </c>
      <c r="Y16" s="159">
        <f>100*(V16-U16)/U16</f>
        <v>3.968109210147659</v>
      </c>
      <c r="Z16" s="159">
        <f>100*(W16-V16)/V16</f>
        <v>6.347974909066809</v>
      </c>
      <c r="AA16" s="159">
        <f>100*U16/U$43</f>
        <v>5.733340645724413</v>
      </c>
      <c r="AB16" s="159">
        <f>100*V16/V$43</f>
        <v>5.736206979062633</v>
      </c>
      <c r="AC16" s="159">
        <f>100*W16/W$43</f>
        <v>5.835020303534852</v>
      </c>
    </row>
    <row r="17" spans="1:29" ht="26.25" customHeight="1">
      <c r="A17" s="158"/>
      <c r="B17" s="158" t="s">
        <v>79</v>
      </c>
      <c r="C17" s="157" t="s">
        <v>141</v>
      </c>
      <c r="D17" s="156"/>
      <c r="E17" s="155">
        <f>E18-E19</f>
        <v>-5120</v>
      </c>
      <c r="F17" s="155">
        <f>F18-F19</f>
        <v>-7072</v>
      </c>
      <c r="G17" s="155">
        <f>G18-G19</f>
        <v>-5787</v>
      </c>
      <c r="H17" s="159">
        <v>-316.1</v>
      </c>
      <c r="I17" s="159">
        <v>-38.2</v>
      </c>
      <c r="J17" s="159">
        <v>18.2</v>
      </c>
      <c r="K17" s="159">
        <f>100*E17/E$33</f>
        <v>-0.14901039056438267</v>
      </c>
      <c r="L17" s="159">
        <f>100*F17/F$33</f>
        <v>-0.1973306233856321</v>
      </c>
      <c r="M17" s="159">
        <f>100*G17/G$33</f>
        <v>-0.1538213726384552</v>
      </c>
      <c r="P17" s="182"/>
      <c r="Q17" s="182"/>
      <c r="R17" s="182" t="s">
        <v>211</v>
      </c>
      <c r="S17" s="157" t="s">
        <v>210</v>
      </c>
      <c r="T17" s="156"/>
      <c r="U17" s="190">
        <v>92050</v>
      </c>
      <c r="V17" s="190">
        <v>92684</v>
      </c>
      <c r="W17" s="190">
        <v>97367</v>
      </c>
      <c r="X17" s="159">
        <v>16.3</v>
      </c>
      <c r="Y17" s="159">
        <f>100*(V17-U17)/U17</f>
        <v>0.6887561108093427</v>
      </c>
      <c r="Z17" s="159">
        <f>100*(W17-V17)/V17</f>
        <v>5.052652021923957</v>
      </c>
      <c r="AA17" s="159">
        <f>100*U17/U$43</f>
        <v>2.139106775937338</v>
      </c>
      <c r="AB17" s="159">
        <f>100*V17/V$43</f>
        <v>2.0726709510751795</v>
      </c>
      <c r="AC17" s="159">
        <f>100*W17/W$43</f>
        <v>2.082695193717797</v>
      </c>
    </row>
    <row r="18" spans="1:29" ht="26.25" customHeight="1">
      <c r="A18" s="158"/>
      <c r="B18" s="158"/>
      <c r="C18" s="182" t="s">
        <v>155</v>
      </c>
      <c r="D18" s="165" t="s">
        <v>168</v>
      </c>
      <c r="E18" s="155">
        <v>7958</v>
      </c>
      <c r="F18" s="155">
        <v>4984</v>
      </c>
      <c r="G18" s="155">
        <v>4268</v>
      </c>
      <c r="H18" s="159">
        <v>-39.6</v>
      </c>
      <c r="I18" s="159">
        <f>100*(F18-E18)/E18</f>
        <v>-37.37119879366675</v>
      </c>
      <c r="J18" s="159">
        <f>100*(G18-F18)/F18</f>
        <v>-14.36597110754414</v>
      </c>
      <c r="K18" s="159">
        <f>100*E18/E$33</f>
        <v>0.23160638439674947</v>
      </c>
      <c r="L18" s="159">
        <f>100*F18/F$33</f>
        <v>0.1390689800557113</v>
      </c>
      <c r="M18" s="159">
        <f>100*G18/G$33</f>
        <v>0.11344558811490008</v>
      </c>
      <c r="P18" s="182"/>
      <c r="Q18" s="182"/>
      <c r="R18" s="182" t="s">
        <v>209</v>
      </c>
      <c r="S18" s="157" t="s">
        <v>208</v>
      </c>
      <c r="T18" s="156"/>
      <c r="U18" s="190">
        <v>211719</v>
      </c>
      <c r="V18" s="190">
        <v>220312</v>
      </c>
      <c r="W18" s="190">
        <v>227478</v>
      </c>
      <c r="X18" s="159">
        <v>-1.2</v>
      </c>
      <c r="Y18" s="159">
        <f>100*(V18-U18)/U18</f>
        <v>4.058681554324364</v>
      </c>
      <c r="Z18" s="159">
        <f>100*(W18-V18)/V18</f>
        <v>3.2526598641925997</v>
      </c>
      <c r="AA18" s="159">
        <f>100*U18/U$43</f>
        <v>4.920038538779763</v>
      </c>
      <c r="AB18" s="159">
        <f>100*V18/V$43</f>
        <v>4.9267865281307985</v>
      </c>
      <c r="AC18" s="159">
        <f>100*W18/W$43</f>
        <v>4.865789613283115</v>
      </c>
    </row>
    <row r="19" spans="1:29" ht="26.25" customHeight="1">
      <c r="A19" s="158"/>
      <c r="B19" s="158"/>
      <c r="C19" s="182" t="s">
        <v>153</v>
      </c>
      <c r="D19" s="165" t="s">
        <v>167</v>
      </c>
      <c r="E19" s="155">
        <v>13078</v>
      </c>
      <c r="F19" s="155">
        <v>12056</v>
      </c>
      <c r="G19" s="155">
        <v>10055</v>
      </c>
      <c r="H19" s="159">
        <v>-9.2</v>
      </c>
      <c r="I19" s="159">
        <f>100*(F19-E19)/E19</f>
        <v>-7.814650558189325</v>
      </c>
      <c r="J19" s="159">
        <f>100*(G19-F19)/F19</f>
        <v>-16.597544790975448</v>
      </c>
      <c r="K19" s="159">
        <f>100*E19/E$33</f>
        <v>0.38061677496113216</v>
      </c>
      <c r="L19" s="159">
        <f>100*F19/F$33</f>
        <v>0.3363996034413434</v>
      </c>
      <c r="M19" s="159">
        <f>100*G19/G$33</f>
        <v>0.26726696075335526</v>
      </c>
      <c r="P19" s="182"/>
      <c r="Q19" s="182"/>
      <c r="R19" s="182" t="s">
        <v>207</v>
      </c>
      <c r="S19" s="157" t="s">
        <v>206</v>
      </c>
      <c r="T19" s="156"/>
      <c r="U19" s="190">
        <v>204483</v>
      </c>
      <c r="V19" s="190">
        <v>197398</v>
      </c>
      <c r="W19" s="190">
        <v>205512</v>
      </c>
      <c r="X19" s="159">
        <v>-0.5</v>
      </c>
      <c r="Y19" s="159">
        <f>100*(V19-U19)/U19</f>
        <v>-3.464835707613836</v>
      </c>
      <c r="Z19" s="159">
        <f>100*(W19-V19)/V19</f>
        <v>4.110477309800505</v>
      </c>
      <c r="AA19" s="159">
        <f>100*U19/U$43</f>
        <v>4.751884528669144</v>
      </c>
      <c r="AB19" s="159">
        <f>100*V19/V$43</f>
        <v>4.4143660221865515</v>
      </c>
      <c r="AC19" s="159">
        <f>100*W19/W$43</f>
        <v>4.395933474907637</v>
      </c>
    </row>
    <row r="20" spans="1:29" ht="26.25" customHeight="1">
      <c r="A20" s="158"/>
      <c r="B20" s="158" t="s">
        <v>78</v>
      </c>
      <c r="C20" s="157" t="s">
        <v>166</v>
      </c>
      <c r="D20" s="156"/>
      <c r="E20" s="155">
        <f>SUM(E21,E24:E25)</f>
        <v>334819</v>
      </c>
      <c r="F20" s="155">
        <f>SUM(F21,F24:F25)</f>
        <v>320306</v>
      </c>
      <c r="G20" s="155">
        <f>SUM(G21,G24:G25)</f>
        <v>295205</v>
      </c>
      <c r="H20" s="159">
        <v>-5.4</v>
      </c>
      <c r="I20" s="159">
        <f>100*(F20-E20)/E20</f>
        <v>-4.334580773492544</v>
      </c>
      <c r="J20" s="159">
        <f>100*(G20-F20)/F20</f>
        <v>-7.83656878110307</v>
      </c>
      <c r="K20" s="159">
        <f>100*E20/E$33</f>
        <v>9.744435538745321</v>
      </c>
      <c r="L20" s="159">
        <f>100*F20/F$33</f>
        <v>8.937525827793873</v>
      </c>
      <c r="M20" s="159">
        <f>100*G20/G$33</f>
        <v>7.8466974787861</v>
      </c>
      <c r="P20" s="182"/>
      <c r="Q20" s="182" t="s">
        <v>79</v>
      </c>
      <c r="R20" s="157" t="s">
        <v>205</v>
      </c>
      <c r="S20" s="157"/>
      <c r="T20" s="156"/>
      <c r="U20" s="190">
        <v>57296</v>
      </c>
      <c r="V20" s="190">
        <v>60364</v>
      </c>
      <c r="W20" s="190">
        <v>63746</v>
      </c>
      <c r="X20" s="159">
        <v>6.5</v>
      </c>
      <c r="Y20" s="159">
        <f>100*(V20-U20)/U20</f>
        <v>5.354649539234851</v>
      </c>
      <c r="Z20" s="159">
        <f>100*(W20-V20)/V20</f>
        <v>5.602677092306672</v>
      </c>
      <c r="AA20" s="159">
        <f>100*U20/U$43</f>
        <v>1.3314748705497632</v>
      </c>
      <c r="AB20" s="159">
        <f>100*V20/V$43</f>
        <v>1.349906232906458</v>
      </c>
      <c r="AC20" s="159">
        <f>100*W20/W$43</f>
        <v>1.3635368021889829</v>
      </c>
    </row>
    <row r="21" spans="1:29" ht="26.25" customHeight="1">
      <c r="A21" s="158"/>
      <c r="B21" s="158"/>
      <c r="C21" s="182" t="s">
        <v>165</v>
      </c>
      <c r="D21" s="165" t="s">
        <v>164</v>
      </c>
      <c r="E21" s="155">
        <f>E22-E23</f>
        <v>258739</v>
      </c>
      <c r="F21" s="155">
        <f>F22-F23</f>
        <v>245989</v>
      </c>
      <c r="G21" s="155">
        <f>G22-G23</f>
        <v>233032</v>
      </c>
      <c r="H21" s="159">
        <v>-6.1</v>
      </c>
      <c r="I21" s="159">
        <f>100*(F21-E21)/E21</f>
        <v>-4.9277457205910205</v>
      </c>
      <c r="J21" s="159">
        <f>100*(G21-F21)/F21</f>
        <v>-5.267308700795564</v>
      </c>
      <c r="K21" s="159">
        <f>100*E21/E$33</f>
        <v>7.530234266452697</v>
      </c>
      <c r="L21" s="159">
        <f>100*F21/F$33</f>
        <v>6.863852194005692</v>
      </c>
      <c r="M21" s="159">
        <f>100*G21/G$33</f>
        <v>6.1941078466708985</v>
      </c>
      <c r="P21" s="181">
        <v>2</v>
      </c>
      <c r="Q21" s="163" t="s">
        <v>204</v>
      </c>
      <c r="R21" s="163"/>
      <c r="S21" s="163"/>
      <c r="T21" s="162"/>
      <c r="U21" s="196">
        <f>SUM(U22:U24)</f>
        <v>401418</v>
      </c>
      <c r="V21" s="196">
        <f>SUM(V22:V24)</f>
        <v>412800</v>
      </c>
      <c r="W21" s="196">
        <f>SUM(W22:W24)</f>
        <v>423992</v>
      </c>
      <c r="X21" s="160">
        <v>5.4</v>
      </c>
      <c r="Y21" s="160">
        <f>100*(V21-U21)/U21</f>
        <v>2.83544833565012</v>
      </c>
      <c r="Z21" s="160">
        <f>100*(W21-V21)/V21</f>
        <v>2.7112403100775193</v>
      </c>
      <c r="AA21" s="160">
        <f>100*U21/U$43</f>
        <v>9.328364625564522</v>
      </c>
      <c r="AB21" s="160">
        <f>100*V21/V$43</f>
        <v>9.231351350867833</v>
      </c>
      <c r="AC21" s="160">
        <f>100*W21/W$43</f>
        <v>9.069254476103774</v>
      </c>
    </row>
    <row r="22" spans="1:29" ht="26.25" customHeight="1">
      <c r="A22" s="158"/>
      <c r="B22" s="158"/>
      <c r="C22" s="158"/>
      <c r="D22" s="168" t="s">
        <v>177</v>
      </c>
      <c r="E22" s="155">
        <v>280093</v>
      </c>
      <c r="F22" s="155">
        <v>263669</v>
      </c>
      <c r="G22" s="155">
        <v>248713</v>
      </c>
      <c r="H22" s="159">
        <v>-6</v>
      </c>
      <c r="I22" s="159">
        <f>100*(F22-E22)/E22</f>
        <v>-5.863766677496403</v>
      </c>
      <c r="J22" s="159">
        <f>100*(G22-F22)/F22</f>
        <v>-5.672263330160163</v>
      </c>
      <c r="K22" s="159">
        <f>100*E22/E$33</f>
        <v>8.151712368037039</v>
      </c>
      <c r="L22" s="159">
        <f>100*F22/F$33</f>
        <v>7.357178752469772</v>
      </c>
      <c r="M22" s="159">
        <f>100*G22/G$33</f>
        <v>6.610916719030258</v>
      </c>
      <c r="P22" s="182"/>
      <c r="Q22" s="182" t="s">
        <v>75</v>
      </c>
      <c r="R22" s="157" t="s">
        <v>203</v>
      </c>
      <c r="S22" s="157"/>
      <c r="T22" s="156"/>
      <c r="U22" s="190">
        <v>62498</v>
      </c>
      <c r="V22" s="190">
        <v>64785</v>
      </c>
      <c r="W22" s="190">
        <v>66871</v>
      </c>
      <c r="X22" s="159">
        <v>5.1</v>
      </c>
      <c r="Y22" s="159">
        <f>100*(V22-U22)/U22</f>
        <v>3.659317098147141</v>
      </c>
      <c r="Z22" s="159">
        <f>100*(W22-V22)/V22</f>
        <v>3.2198811453268505</v>
      </c>
      <c r="AA22" s="159">
        <f>100*U22/U$43</f>
        <v>1.4523617086641145</v>
      </c>
      <c r="AB22" s="159">
        <f>100*V22/V$43</f>
        <v>1.4487720379505147</v>
      </c>
      <c r="AC22" s="159">
        <f>100*W22/W$43</f>
        <v>1.4303810356599547</v>
      </c>
    </row>
    <row r="23" spans="1:29" ht="26.25" customHeight="1">
      <c r="A23" s="158"/>
      <c r="B23" s="158"/>
      <c r="C23" s="158"/>
      <c r="D23" s="168" t="s">
        <v>178</v>
      </c>
      <c r="E23" s="155">
        <v>21354</v>
      </c>
      <c r="F23" s="155">
        <v>17680</v>
      </c>
      <c r="G23" s="155">
        <v>15681</v>
      </c>
      <c r="H23" s="159">
        <v>-5.9</v>
      </c>
      <c r="I23" s="159">
        <f>100*(F23-E23)/E23</f>
        <v>-17.2052074552777</v>
      </c>
      <c r="J23" s="159">
        <f>100*(G23-F23)/F23</f>
        <v>-11.30656108597285</v>
      </c>
      <c r="K23" s="159">
        <f>100*E23/E$33</f>
        <v>0.6214781015843414</v>
      </c>
      <c r="L23" s="159">
        <f>100*F23/F$33</f>
        <v>0.49332655846408024</v>
      </c>
      <c r="M23" s="159">
        <f>100*G23/G$33</f>
        <v>0.41680887235935987</v>
      </c>
      <c r="P23" s="182"/>
      <c r="Q23" s="182" t="s">
        <v>79</v>
      </c>
      <c r="R23" s="195" t="s">
        <v>202</v>
      </c>
      <c r="S23" s="195"/>
      <c r="T23" s="194"/>
      <c r="U23" s="190">
        <v>179457</v>
      </c>
      <c r="V23" s="190">
        <v>183452</v>
      </c>
      <c r="W23" s="190">
        <v>189040</v>
      </c>
      <c r="X23" s="159">
        <v>2.4</v>
      </c>
      <c r="Y23" s="159">
        <f>100*(V23-U23)/U23</f>
        <v>2.226160027193144</v>
      </c>
      <c r="Z23" s="159">
        <f>100*(W23-V23)/V23</f>
        <v>3.0460283888973683</v>
      </c>
      <c r="AA23" s="159">
        <f>100*U23/U$43</f>
        <v>4.170317052573458</v>
      </c>
      <c r="AB23" s="159">
        <f>100*V23/V$43</f>
        <v>4.1024948353183275</v>
      </c>
      <c r="AC23" s="159">
        <f>100*W23/W$43</f>
        <v>4.043594846512806</v>
      </c>
    </row>
    <row r="24" spans="1:29" ht="26.25" customHeight="1">
      <c r="A24" s="158"/>
      <c r="B24" s="158"/>
      <c r="C24" s="182" t="s">
        <v>163</v>
      </c>
      <c r="D24" s="165" t="s">
        <v>162</v>
      </c>
      <c r="E24" s="155">
        <v>61145</v>
      </c>
      <c r="F24" s="155">
        <v>59632</v>
      </c>
      <c r="G24" s="155">
        <v>46319</v>
      </c>
      <c r="H24" s="159">
        <v>-4</v>
      </c>
      <c r="I24" s="159">
        <f>100*(F24-E24)/E24</f>
        <v>-2.47444598904244</v>
      </c>
      <c r="J24" s="159">
        <f>100*(G24-F24)/F24</f>
        <v>-22.32526160450765</v>
      </c>
      <c r="K24" s="159">
        <f>100*E24/E$33</f>
        <v>1.7795391271599958</v>
      </c>
      <c r="L24" s="159">
        <f>100*F24/F$33</f>
        <v>1.6639168175526036</v>
      </c>
      <c r="M24" s="159">
        <f>100*G24/G$33</f>
        <v>1.231182332683706</v>
      </c>
      <c r="P24" s="182"/>
      <c r="Q24" s="182" t="s">
        <v>78</v>
      </c>
      <c r="R24" s="157" t="s">
        <v>201</v>
      </c>
      <c r="S24" s="157"/>
      <c r="T24" s="156"/>
      <c r="U24" s="190">
        <v>159463</v>
      </c>
      <c r="V24" s="190">
        <v>164563</v>
      </c>
      <c r="W24" s="190">
        <v>168081</v>
      </c>
      <c r="X24" s="159">
        <v>9</v>
      </c>
      <c r="Y24" s="159">
        <f>100*(V24-U24)/U24</f>
        <v>3.1982340731078684</v>
      </c>
      <c r="Z24" s="159">
        <f>100*(W24-V24)/V24</f>
        <v>2.1377830982663175</v>
      </c>
      <c r="AA24" s="159">
        <f>100*U24/U$43</f>
        <v>3.7056858643269495</v>
      </c>
      <c r="AB24" s="159">
        <f>100*V24/V$43</f>
        <v>3.68008447759899</v>
      </c>
      <c r="AC24" s="159">
        <f>100*W24/W$43</f>
        <v>3.595278593931014</v>
      </c>
    </row>
    <row r="25" spans="1:29" ht="26.25" customHeight="1">
      <c r="A25" s="158"/>
      <c r="B25" s="158"/>
      <c r="C25" s="182" t="s">
        <v>161</v>
      </c>
      <c r="D25" s="165" t="s">
        <v>160</v>
      </c>
      <c r="E25" s="155">
        <v>14935</v>
      </c>
      <c r="F25" s="155">
        <v>14685</v>
      </c>
      <c r="G25" s="155">
        <v>15854</v>
      </c>
      <c r="H25" s="159">
        <v>0.4</v>
      </c>
      <c r="I25" s="159">
        <f>100*(F25-E25)/E25</f>
        <v>-1.6739203213927016</v>
      </c>
      <c r="J25" s="159">
        <f>100*(G25-F25)/F25</f>
        <v>7.960503915560095</v>
      </c>
      <c r="K25" s="159">
        <f>100*E25/E$33</f>
        <v>0.43466214513262796</v>
      </c>
      <c r="L25" s="159">
        <f>100*F25/F$33</f>
        <v>0.4097568162355779</v>
      </c>
      <c r="M25" s="159">
        <f>100*G25/G$33</f>
        <v>0.4214072994314962</v>
      </c>
      <c r="P25" s="181">
        <v>3</v>
      </c>
      <c r="Q25" s="163" t="s">
        <v>200</v>
      </c>
      <c r="R25" s="163"/>
      <c r="S25" s="163"/>
      <c r="T25" s="162"/>
      <c r="U25" s="188">
        <f>SUM(U26,U34)</f>
        <v>1156157</v>
      </c>
      <c r="V25" s="188">
        <f>SUM(V26,V34)</f>
        <v>1272504</v>
      </c>
      <c r="W25" s="188">
        <f>SUM(W26,W34)</f>
        <v>1404184</v>
      </c>
      <c r="X25" s="160">
        <v>-9.3</v>
      </c>
      <c r="Y25" s="160">
        <f>100*(V25-U25)/U25</f>
        <v>10.063252655132478</v>
      </c>
      <c r="Z25" s="160">
        <f>100*(W25-V25)/V25</f>
        <v>10.348101066872875</v>
      </c>
      <c r="AA25" s="160">
        <f>100*U25/U$43</f>
        <v>26.867390252551708</v>
      </c>
      <c r="AB25" s="160">
        <f>100*V25/V$43</f>
        <v>28.456713951997866</v>
      </c>
      <c r="AC25" s="160">
        <f>100*W25/W$43</f>
        <v>30.035713002305002</v>
      </c>
    </row>
    <row r="26" spans="1:29" ht="26.25" customHeight="1">
      <c r="A26" s="181">
        <v>3</v>
      </c>
      <c r="B26" s="163" t="s">
        <v>159</v>
      </c>
      <c r="C26" s="163"/>
      <c r="D26" s="162"/>
      <c r="E26" s="167">
        <f>SUM(E27:E29)</f>
        <v>682180</v>
      </c>
      <c r="F26" s="167">
        <f>SUM(F27:F29)</f>
        <v>759979</v>
      </c>
      <c r="G26" s="167">
        <f>SUM(G27:G29)</f>
        <v>885140</v>
      </c>
      <c r="H26" s="160">
        <v>-7.7</v>
      </c>
      <c r="I26" s="160">
        <f>100*(F26-E26)/E26</f>
        <v>11.404468028965962</v>
      </c>
      <c r="J26" s="160">
        <f>100*(G26-F26)/F26</f>
        <v>16.46900769626529</v>
      </c>
      <c r="K26" s="160">
        <f>100*E26/E$33</f>
        <v>19.853888327189566</v>
      </c>
      <c r="L26" s="160">
        <f>100*F26/F$33</f>
        <v>21.20575930853921</v>
      </c>
      <c r="M26" s="160">
        <f>100*G26/G$33</f>
        <v>23.527466697287405</v>
      </c>
      <c r="P26" s="182"/>
      <c r="Q26" s="182" t="s">
        <v>75</v>
      </c>
      <c r="R26" s="157" t="s">
        <v>199</v>
      </c>
      <c r="S26" s="157"/>
      <c r="T26" s="156"/>
      <c r="U26" s="190">
        <f>SUM(U27,U30)</f>
        <v>1172133</v>
      </c>
      <c r="V26" s="190">
        <f>SUM(V27,V30)</f>
        <v>1243071</v>
      </c>
      <c r="W26" s="190">
        <f>SUM(W27,W30)</f>
        <v>1389181</v>
      </c>
      <c r="X26" s="159">
        <v>-6.7</v>
      </c>
      <c r="Y26" s="159">
        <f>100*(V26-U26)/U26</f>
        <v>6.052043582084968</v>
      </c>
      <c r="Z26" s="159">
        <f>100*(W26-V26)/V26</f>
        <v>11.75395452069914</v>
      </c>
      <c r="AA26" s="159">
        <f>100*U26/U$43</f>
        <v>27.23864902335426</v>
      </c>
      <c r="AB26" s="159">
        <f>100*V26/V$43</f>
        <v>27.798510550083883</v>
      </c>
      <c r="AC26" s="159">
        <f>100*W26/W$43</f>
        <v>29.714796511180207</v>
      </c>
    </row>
    <row r="27" spans="1:29" ht="26.25" customHeight="1">
      <c r="A27" s="158"/>
      <c r="B27" s="158" t="s">
        <v>75</v>
      </c>
      <c r="C27" s="157" t="s">
        <v>158</v>
      </c>
      <c r="D27" s="156"/>
      <c r="E27" s="155">
        <v>216273</v>
      </c>
      <c r="F27" s="155">
        <v>297104</v>
      </c>
      <c r="G27" s="155">
        <v>332501</v>
      </c>
      <c r="H27" s="159">
        <v>-8.6</v>
      </c>
      <c r="I27" s="159">
        <f>100*(F27-E27)/E27</f>
        <v>37.37452201615551</v>
      </c>
      <c r="J27" s="159">
        <f>100*(G27-F27)/F27</f>
        <v>11.914009908988099</v>
      </c>
      <c r="K27" s="159">
        <f>100*E27/E$33</f>
        <v>6.294321132525534</v>
      </c>
      <c r="L27" s="159">
        <f>100*F27/F$33</f>
        <v>8.290118429067427</v>
      </c>
      <c r="M27" s="159">
        <f>100*G27/G$33</f>
        <v>8.838043930129425</v>
      </c>
      <c r="P27" s="182"/>
      <c r="Q27" s="182"/>
      <c r="R27" s="182" t="s">
        <v>191</v>
      </c>
      <c r="S27" s="157" t="s">
        <v>198</v>
      </c>
      <c r="T27" s="156"/>
      <c r="U27" s="190">
        <f>SUM(U28:U29)</f>
        <v>774404</v>
      </c>
      <c r="V27" s="190">
        <f>SUM(V28:V29)</f>
        <v>799487</v>
      </c>
      <c r="W27" s="190">
        <f>SUM(W28:W29)</f>
        <v>931436</v>
      </c>
      <c r="X27" s="159">
        <v>-7.8</v>
      </c>
      <c r="Y27" s="159">
        <f>100*(V27-U27)/U27</f>
        <v>3.239007029922366</v>
      </c>
      <c r="Z27" s="159">
        <f>100*(W27-V27)/V27</f>
        <v>16.504208323587502</v>
      </c>
      <c r="AA27" s="159">
        <f>100*U27/U$43</f>
        <v>17.996011338544033</v>
      </c>
      <c r="AB27" s="159">
        <f>100*V27/V$43</f>
        <v>17.87874369537614</v>
      </c>
      <c r="AC27" s="159">
        <f>100*W27/W$43</f>
        <v>19.923560143125805</v>
      </c>
    </row>
    <row r="28" spans="1:29" ht="26.25" customHeight="1">
      <c r="A28" s="158"/>
      <c r="B28" s="158" t="s">
        <v>79</v>
      </c>
      <c r="C28" s="157" t="s">
        <v>157</v>
      </c>
      <c r="D28" s="156"/>
      <c r="E28" s="155">
        <v>12270</v>
      </c>
      <c r="F28" s="155">
        <v>15984</v>
      </c>
      <c r="G28" s="155">
        <v>31568</v>
      </c>
      <c r="H28" s="159">
        <v>-68</v>
      </c>
      <c r="I28" s="159">
        <f>100*(F28-E28)/E28</f>
        <v>30.268948655256725</v>
      </c>
      <c r="J28" s="159">
        <f>100*(G28-F28)/F28</f>
        <v>97.49749749749749</v>
      </c>
      <c r="K28" s="159">
        <f>100*E28/E$33</f>
        <v>0.35710107270019054</v>
      </c>
      <c r="L28" s="159">
        <f>100*F28/F$33</f>
        <v>0.4460029248014626</v>
      </c>
      <c r="M28" s="159">
        <f>100*G28/G$33</f>
        <v>0.839093328399992</v>
      </c>
      <c r="P28" s="182"/>
      <c r="Q28" s="182"/>
      <c r="R28" s="158"/>
      <c r="S28" s="182" t="s">
        <v>191</v>
      </c>
      <c r="T28" s="165" t="s">
        <v>196</v>
      </c>
      <c r="U28" s="190">
        <v>244472</v>
      </c>
      <c r="V28" s="190">
        <v>227203</v>
      </c>
      <c r="W28" s="190">
        <v>277702</v>
      </c>
      <c r="X28" s="159">
        <v>9.9</v>
      </c>
      <c r="Y28" s="159">
        <f>100*(V28-U28)/U28</f>
        <v>-7.063794626787526</v>
      </c>
      <c r="Z28" s="159">
        <f>100*(W28-V28)/V28</f>
        <v>22.22637905309349</v>
      </c>
      <c r="AA28" s="159">
        <f>100*U28/U$43</f>
        <v>5.681170143693133</v>
      </c>
      <c r="AB28" s="159">
        <f>100*V28/V$43</f>
        <v>5.080888374445794</v>
      </c>
      <c r="AC28" s="159">
        <f>100*W28/W$43</f>
        <v>5.940088743473864</v>
      </c>
    </row>
    <row r="29" spans="1:29" ht="26.25" customHeight="1">
      <c r="A29" s="158"/>
      <c r="B29" s="158" t="s">
        <v>78</v>
      </c>
      <c r="C29" s="157" t="s">
        <v>156</v>
      </c>
      <c r="D29" s="156"/>
      <c r="E29" s="166">
        <f>SUM(E30:E32)</f>
        <v>453637</v>
      </c>
      <c r="F29" s="166">
        <f>SUM(F30:F32)</f>
        <v>446891</v>
      </c>
      <c r="G29" s="166">
        <f>SUM(G30:G32)</f>
        <v>521071</v>
      </c>
      <c r="H29" s="159">
        <v>-2.3</v>
      </c>
      <c r="I29" s="159">
        <f>100*(F29-E29)/E29</f>
        <v>-1.487092102275608</v>
      </c>
      <c r="J29" s="159">
        <f>100*(G29-F29)/F29</f>
        <v>16.59912596136418</v>
      </c>
      <c r="K29" s="159">
        <f>100*E29/E$33</f>
        <v>13.202466121963841</v>
      </c>
      <c r="L29" s="159">
        <f>100*F29/F$33</f>
        <v>12.46963795467032</v>
      </c>
      <c r="M29" s="159">
        <f>100*G29/G$33</f>
        <v>13.850329438757988</v>
      </c>
      <c r="P29" s="182"/>
      <c r="Q29" s="182"/>
      <c r="R29" s="158"/>
      <c r="S29" s="182" t="s">
        <v>189</v>
      </c>
      <c r="T29" s="165" t="s">
        <v>195</v>
      </c>
      <c r="U29" s="190">
        <v>529932</v>
      </c>
      <c r="V29" s="190">
        <v>572284</v>
      </c>
      <c r="W29" s="190">
        <v>653734</v>
      </c>
      <c r="X29" s="159">
        <v>-14.1</v>
      </c>
      <c r="Y29" s="159">
        <f>100*(V29-U29)/U29</f>
        <v>7.991968780900191</v>
      </c>
      <c r="Z29" s="159">
        <f>100*(W29-V29)/V29</f>
        <v>14.232444031285166</v>
      </c>
      <c r="AA29" s="159">
        <f>100*U29/U$43</f>
        <v>12.3148411948509</v>
      </c>
      <c r="AB29" s="159">
        <f>100*V29/V$43</f>
        <v>12.797855320930346</v>
      </c>
      <c r="AC29" s="159">
        <f>100*W29/W$43</f>
        <v>13.98347139965194</v>
      </c>
    </row>
    <row r="30" spans="1:29" ht="26.25" customHeight="1">
      <c r="A30" s="158"/>
      <c r="B30" s="158"/>
      <c r="C30" s="182" t="s">
        <v>155</v>
      </c>
      <c r="D30" s="165" t="s">
        <v>154</v>
      </c>
      <c r="E30" s="155">
        <v>39597</v>
      </c>
      <c r="F30" s="155">
        <v>18040</v>
      </c>
      <c r="G30" s="155">
        <v>26034</v>
      </c>
      <c r="H30" s="159">
        <v>18.1</v>
      </c>
      <c r="I30" s="159">
        <f>100*(F30-E30)/E30</f>
        <v>-54.44099300452054</v>
      </c>
      <c r="J30" s="159">
        <f>100*(G30-F30)/F30</f>
        <v>44.312638580931264</v>
      </c>
      <c r="K30" s="159">
        <f>100*E30/E$33</f>
        <v>1.152414928745676</v>
      </c>
      <c r="L30" s="159">
        <f>100*F30/F$33</f>
        <v>0.5033716693830321</v>
      </c>
      <c r="M30" s="159">
        <f>100*G30/G$33</f>
        <v>0.6919968230982447</v>
      </c>
      <c r="P30" s="182"/>
      <c r="Q30" s="182"/>
      <c r="R30" s="182" t="s">
        <v>189</v>
      </c>
      <c r="S30" s="157" t="s">
        <v>197</v>
      </c>
      <c r="T30" s="156"/>
      <c r="U30" s="193">
        <f>SUM(U31:U33)</f>
        <v>397729</v>
      </c>
      <c r="V30" s="193">
        <f>SUM(V31:V33)</f>
        <v>443584</v>
      </c>
      <c r="W30" s="193">
        <f>SUM(W31:W33)</f>
        <v>457745</v>
      </c>
      <c r="X30" s="159">
        <v>-4.7</v>
      </c>
      <c r="Y30" s="159">
        <f>100*(V30-U30)/U30</f>
        <v>11.529207073157854</v>
      </c>
      <c r="Z30" s="159">
        <f>100*(W30-V30)/V30</f>
        <v>3.192405497042274</v>
      </c>
      <c r="AA30" s="159">
        <f>100*U30/U$43</f>
        <v>9.242637684810227</v>
      </c>
      <c r="AB30" s="159">
        <f>100*V30/V$43</f>
        <v>9.919766854707744</v>
      </c>
      <c r="AC30" s="159">
        <f>100*W30/W$43</f>
        <v>9.791236368054403</v>
      </c>
    </row>
    <row r="31" spans="1:29" ht="26.25" customHeight="1">
      <c r="A31" s="158"/>
      <c r="B31" s="158"/>
      <c r="C31" s="182" t="s">
        <v>153</v>
      </c>
      <c r="D31" s="165" t="s">
        <v>152</v>
      </c>
      <c r="E31" s="155">
        <v>209951</v>
      </c>
      <c r="F31" s="155">
        <v>217286</v>
      </c>
      <c r="G31" s="155">
        <v>276798</v>
      </c>
      <c r="H31" s="159">
        <v>-7.7</v>
      </c>
      <c r="I31" s="159">
        <f>100*(F31-E31)/E31</f>
        <v>3.4936723330681922</v>
      </c>
      <c r="J31" s="159">
        <f>100*(G31-F31)/F31</f>
        <v>27.38878712848504</v>
      </c>
      <c r="K31" s="159">
        <f>100*E31/E$33</f>
        <v>6.11032822448881</v>
      </c>
      <c r="L31" s="159">
        <f>100*F31/F$33</f>
        <v>6.062949919820483</v>
      </c>
      <c r="M31" s="159">
        <f>100*G31/G$33</f>
        <v>7.3574301544114595</v>
      </c>
      <c r="P31" s="182"/>
      <c r="Q31" s="182"/>
      <c r="R31" s="158"/>
      <c r="S31" s="182" t="s">
        <v>191</v>
      </c>
      <c r="T31" s="165" t="s">
        <v>196</v>
      </c>
      <c r="U31" s="190">
        <v>12226</v>
      </c>
      <c r="V31" s="190">
        <v>10326</v>
      </c>
      <c r="W31" s="190">
        <v>10712</v>
      </c>
      <c r="X31" s="159">
        <v>6.9</v>
      </c>
      <c r="Y31" s="159">
        <f>100*(V31-U31)/U31</f>
        <v>-15.540651071486995</v>
      </c>
      <c r="Z31" s="159">
        <f>100*(W31-V31)/V31</f>
        <v>3.7381367422041447</v>
      </c>
      <c r="AA31" s="159">
        <f>100*U31/U$43</f>
        <v>0.2841142796589885</v>
      </c>
      <c r="AB31" s="159">
        <f>100*V31/V$43</f>
        <v>0.2309179603901677</v>
      </c>
      <c r="AC31" s="159">
        <f>100*W31/W$43</f>
        <v>0.22913133726113613</v>
      </c>
    </row>
    <row r="32" spans="1:29" ht="26.25" customHeight="1">
      <c r="A32" s="158"/>
      <c r="B32" s="158"/>
      <c r="C32" s="182" t="s">
        <v>151</v>
      </c>
      <c r="D32" s="165" t="s">
        <v>150</v>
      </c>
      <c r="E32" s="155">
        <v>204089</v>
      </c>
      <c r="F32" s="155">
        <v>211565</v>
      </c>
      <c r="G32" s="155">
        <v>218239</v>
      </c>
      <c r="H32" s="159">
        <v>0.3</v>
      </c>
      <c r="I32" s="159">
        <f>100*(F32-E32)/E32</f>
        <v>3.6631077618097985</v>
      </c>
      <c r="J32" s="159">
        <f>100*(G32-F32)/F32</f>
        <v>3.1545860610214356</v>
      </c>
      <c r="K32" s="159">
        <f>100*E32/E$33</f>
        <v>5.939722968729354</v>
      </c>
      <c r="L32" s="159">
        <f>100*F32/F$33</f>
        <v>5.903316365466806</v>
      </c>
      <c r="M32" s="159">
        <f>100*G32/G$33</f>
        <v>5.800902461248284</v>
      </c>
      <c r="P32" s="182"/>
      <c r="Q32" s="182"/>
      <c r="R32" s="158"/>
      <c r="S32" s="182" t="s">
        <v>189</v>
      </c>
      <c r="T32" s="165" t="s">
        <v>195</v>
      </c>
      <c r="U32" s="190">
        <v>37851</v>
      </c>
      <c r="V32" s="190">
        <v>52327</v>
      </c>
      <c r="W32" s="190">
        <v>52628</v>
      </c>
      <c r="X32" s="159">
        <v>-13</v>
      </c>
      <c r="Y32" s="159">
        <f>100*(V32-U32)/U32</f>
        <v>38.244696309212436</v>
      </c>
      <c r="Z32" s="159">
        <f>100*(W32-V32)/V32</f>
        <v>0.5752288493511953</v>
      </c>
      <c r="AA32" s="159">
        <f>100*U32/U$43</f>
        <v>0.8796016358066722</v>
      </c>
      <c r="AB32" s="159">
        <f>100*V32/V$43</f>
        <v>1.1701766524633261</v>
      </c>
      <c r="AC32" s="159">
        <f>100*W32/W$43</f>
        <v>1.125721062115298</v>
      </c>
    </row>
    <row r="33" spans="1:29" ht="26.25" customHeight="1">
      <c r="A33" s="181">
        <v>4</v>
      </c>
      <c r="B33" s="163" t="s">
        <v>149</v>
      </c>
      <c r="C33" s="163"/>
      <c r="D33" s="162"/>
      <c r="E33" s="161">
        <f>SUM(E7,E11,E26)</f>
        <v>3436002</v>
      </c>
      <c r="F33" s="161">
        <f>SUM(F7,F11,F26)</f>
        <v>3583833</v>
      </c>
      <c r="G33" s="161">
        <f>SUM(G7,G11,G26)</f>
        <v>3762156</v>
      </c>
      <c r="H33" s="164" t="s">
        <v>148</v>
      </c>
      <c r="I33" s="160">
        <f>100*(F33-E33)/E33</f>
        <v>4.302413095219386</v>
      </c>
      <c r="J33" s="160">
        <f>100*(G33-F33)/F33</f>
        <v>4.975761984445146</v>
      </c>
      <c r="K33" s="160">
        <f>100*E33/E$33</f>
        <v>100</v>
      </c>
      <c r="L33" s="160">
        <f>100*F33/F$33</f>
        <v>100</v>
      </c>
      <c r="M33" s="160">
        <f>100*G33/G$33</f>
        <v>100</v>
      </c>
      <c r="P33" s="182"/>
      <c r="Q33" s="182"/>
      <c r="R33" s="158"/>
      <c r="S33" s="182" t="s">
        <v>194</v>
      </c>
      <c r="T33" s="165" t="s">
        <v>193</v>
      </c>
      <c r="U33" s="190">
        <v>347652</v>
      </c>
      <c r="V33" s="190">
        <v>380931</v>
      </c>
      <c r="W33" s="190">
        <v>394405</v>
      </c>
      <c r="X33" s="159">
        <v>-4</v>
      </c>
      <c r="Y33" s="159">
        <f>100*(V33-U33)/U33</f>
        <v>9.57250353802078</v>
      </c>
      <c r="Z33" s="159">
        <f>100*(W33-V33)/V33</f>
        <v>3.5371235210576195</v>
      </c>
      <c r="AA33" s="159">
        <f>100*U33/U$43</f>
        <v>8.078921769344566</v>
      </c>
      <c r="AB33" s="159">
        <f>100*V33/V$43</f>
        <v>8.518672241854249</v>
      </c>
      <c r="AC33" s="159">
        <f>100*W33/W$43</f>
        <v>8.43638396867797</v>
      </c>
    </row>
    <row r="34" spans="1:29" ht="26.25" customHeight="1">
      <c r="A34" s="181">
        <v>5</v>
      </c>
      <c r="B34" s="163" t="s">
        <v>147</v>
      </c>
      <c r="C34" s="163"/>
      <c r="D34" s="162"/>
      <c r="E34" s="161">
        <v>258466</v>
      </c>
      <c r="F34" s="161">
        <v>267234</v>
      </c>
      <c r="G34" s="161">
        <v>272563</v>
      </c>
      <c r="H34" s="160">
        <v>12.7</v>
      </c>
      <c r="I34" s="160">
        <f>100*(F34-E34)/E34</f>
        <v>3.392322394434858</v>
      </c>
      <c r="J34" s="160">
        <f>100*(G34-F34)/F34</f>
        <v>1.9941324831421152</v>
      </c>
      <c r="K34" s="160">
        <f>100*E34/E$33</f>
        <v>7.522288985862057</v>
      </c>
      <c r="L34" s="160">
        <f>100*F34/F$33</f>
        <v>7.456653253653282</v>
      </c>
      <c r="M34" s="160">
        <f>100*G34/G$33</f>
        <v>7.2448617229056955</v>
      </c>
      <c r="P34" s="182"/>
      <c r="Q34" s="182" t="s">
        <v>79</v>
      </c>
      <c r="R34" s="157" t="s">
        <v>192</v>
      </c>
      <c r="S34" s="157"/>
      <c r="T34" s="156"/>
      <c r="U34" s="190">
        <f>SUM(U35:U36)</f>
        <v>-15976</v>
      </c>
      <c r="V34" s="190">
        <f>SUM(V35:V36)</f>
        <v>29433</v>
      </c>
      <c r="W34" s="190">
        <f>SUM(W35:W36)</f>
        <v>15003</v>
      </c>
      <c r="X34" s="159">
        <v>-188</v>
      </c>
      <c r="Y34" s="159">
        <f>100*(V34-U34)/U34</f>
        <v>-284.23259889834753</v>
      </c>
      <c r="Z34" s="159">
        <f>100*(W34-V34)/V34</f>
        <v>-49.02660279278361</v>
      </c>
      <c r="AA34" s="159">
        <f>100*U34/U$43</f>
        <v>-0.371258770802552</v>
      </c>
      <c r="AB34" s="159">
        <f>100*V34/V$43</f>
        <v>0.6582034019139847</v>
      </c>
      <c r="AC34" s="159">
        <f>100*W34/W$43</f>
        <v>0.32091649112479703</v>
      </c>
    </row>
    <row r="35" spans="1:29" ht="26.25" customHeight="1">
      <c r="A35" s="181">
        <v>6</v>
      </c>
      <c r="B35" s="163" t="s">
        <v>146</v>
      </c>
      <c r="C35" s="163"/>
      <c r="D35" s="162"/>
      <c r="E35" s="161">
        <f>SUM(E33:E34)</f>
        <v>3694468</v>
      </c>
      <c r="F35" s="161">
        <f>SUM(F33:F34)</f>
        <v>3851067</v>
      </c>
      <c r="G35" s="161">
        <f>SUM(G33:G34)</f>
        <v>4034719</v>
      </c>
      <c r="H35" s="160">
        <v>0.8</v>
      </c>
      <c r="I35" s="160">
        <f>100*(F35-E35)/E35</f>
        <v>4.238742898842269</v>
      </c>
      <c r="J35" s="160">
        <f>100*(G35-F35)/F35</f>
        <v>4.768860162651026</v>
      </c>
      <c r="K35" s="160">
        <f>100*E35/E$33</f>
        <v>107.52228898586206</v>
      </c>
      <c r="L35" s="160">
        <f>100*F35/F$33</f>
        <v>107.45665325365329</v>
      </c>
      <c r="M35" s="160">
        <f>100*G35/G$33</f>
        <v>107.2448617229057</v>
      </c>
      <c r="P35" s="182"/>
      <c r="Q35" s="182"/>
      <c r="R35" s="182" t="s">
        <v>191</v>
      </c>
      <c r="S35" s="157" t="s">
        <v>190</v>
      </c>
      <c r="T35" s="156"/>
      <c r="U35" s="190">
        <v>-13580</v>
      </c>
      <c r="V35" s="190">
        <v>29712</v>
      </c>
      <c r="W35" s="190">
        <v>15178</v>
      </c>
      <c r="X35" s="159">
        <v>-177.1</v>
      </c>
      <c r="Y35" s="159">
        <f>100*(V35-U35)/U35</f>
        <v>-318.79234167893964</v>
      </c>
      <c r="Z35" s="159">
        <f>100*(W35-V35)/V35</f>
        <v>-48.91626278944534</v>
      </c>
      <c r="AA35" s="159">
        <f>100*U35/U$43</f>
        <v>-0.3155792505945578</v>
      </c>
      <c r="AB35" s="159">
        <f>100*V35/V$43</f>
        <v>0.6644426146729289</v>
      </c>
      <c r="AC35" s="159">
        <f>100*W35/W$43</f>
        <v>0.3246597681991714</v>
      </c>
    </row>
    <row r="36" spans="1:29" ht="26.25" customHeight="1">
      <c r="A36" s="181">
        <v>7</v>
      </c>
      <c r="B36" s="163" t="s">
        <v>145</v>
      </c>
      <c r="C36" s="163"/>
      <c r="D36" s="162"/>
      <c r="E36" s="161">
        <f>SUM(E37:E40)</f>
        <v>112128</v>
      </c>
      <c r="F36" s="161">
        <f>SUM(F37:F40)</f>
        <v>119846</v>
      </c>
      <c r="G36" s="161">
        <f>SUM(G37:G40)</f>
        <v>356302</v>
      </c>
      <c r="H36" s="160">
        <v>-35.8</v>
      </c>
      <c r="I36" s="160">
        <f>100*(F36-E36)/E36</f>
        <v>6.883204908675799</v>
      </c>
      <c r="J36" s="160">
        <f>100*(G36-F36)/F36</f>
        <v>197.299868164144</v>
      </c>
      <c r="K36" s="160">
        <f>100*E36/E$33</f>
        <v>3.2633275533599804</v>
      </c>
      <c r="L36" s="160">
        <f>100*F36/F$33</f>
        <v>3.344073231090846</v>
      </c>
      <c r="M36" s="160">
        <f>100*G36/G$33</f>
        <v>9.470686489342812</v>
      </c>
      <c r="P36" s="182"/>
      <c r="Q36" s="182"/>
      <c r="R36" s="182" t="s">
        <v>189</v>
      </c>
      <c r="S36" s="157" t="s">
        <v>188</v>
      </c>
      <c r="T36" s="156"/>
      <c r="U36" s="190">
        <v>-2396</v>
      </c>
      <c r="V36" s="190">
        <v>-279</v>
      </c>
      <c r="W36" s="190">
        <v>-175</v>
      </c>
      <c r="X36" s="159">
        <v>-536.1</v>
      </c>
      <c r="Y36" s="159">
        <f>100*(V36-U36)/U36</f>
        <v>-88.35559265442404</v>
      </c>
      <c r="Z36" s="159">
        <f>100*(W36-V36)/V36</f>
        <v>-37.27598566308244</v>
      </c>
      <c r="AA36" s="159">
        <f>100*U36/U$43</f>
        <v>-0.055679520207994146</v>
      </c>
      <c r="AB36" s="159">
        <f>100*V36/V$43</f>
        <v>-0.006239212758944101</v>
      </c>
      <c r="AC36" s="159">
        <f>100*W36/W$43</f>
        <v>-0.0037432770743744234</v>
      </c>
    </row>
    <row r="37" spans="1:29" ht="26.25" customHeight="1">
      <c r="A37" s="158"/>
      <c r="B37" s="158" t="s">
        <v>75</v>
      </c>
      <c r="C37" s="157" t="s">
        <v>143</v>
      </c>
      <c r="D37" s="156"/>
      <c r="E37" s="155">
        <v>-175502</v>
      </c>
      <c r="F37" s="155">
        <v>-220466</v>
      </c>
      <c r="G37" s="155">
        <v>-269077</v>
      </c>
      <c r="H37" s="159">
        <v>-8</v>
      </c>
      <c r="I37" s="159">
        <v>-25.6</v>
      </c>
      <c r="J37" s="159">
        <v>-22</v>
      </c>
      <c r="K37" s="159">
        <f>100*E37/E$33</f>
        <v>-5.107738586880916</v>
      </c>
      <c r="L37" s="159">
        <f>100*F37/F$33</f>
        <v>-6.151681732937891</v>
      </c>
      <c r="M37" s="159">
        <f>100*G37/G$33</f>
        <v>-7.152202088376984</v>
      </c>
      <c r="P37" s="181">
        <v>4</v>
      </c>
      <c r="Q37" s="192" t="s">
        <v>187</v>
      </c>
      <c r="R37" s="192"/>
      <c r="S37" s="192"/>
      <c r="T37" s="191"/>
      <c r="U37" s="188">
        <f>SUM(U38,U40)-U39</f>
        <v>311056</v>
      </c>
      <c r="V37" s="188">
        <f>SUM(V38,V40)-V39</f>
        <v>262866</v>
      </c>
      <c r="W37" s="188">
        <f>SUM(W38,W40)-W39</f>
        <v>211517</v>
      </c>
      <c r="X37" s="160">
        <v>42.2</v>
      </c>
      <c r="Y37" s="160">
        <f>100*(V37-U37)/U37</f>
        <v>-15.492387222879481</v>
      </c>
      <c r="Z37" s="160">
        <f>100*(W37-V37)/V37</f>
        <v>-19.534287431619152</v>
      </c>
      <c r="AA37" s="160">
        <f>100*U37/U$43</f>
        <v>7.228484489907274</v>
      </c>
      <c r="AB37" s="160">
        <f>100*V37/V$43</f>
        <v>5.878411831873119</v>
      </c>
      <c r="AC37" s="160">
        <f>100*W37/W$43</f>
        <v>4.524381353945457</v>
      </c>
    </row>
    <row r="38" spans="1:29" ht="26.25" customHeight="1">
      <c r="A38" s="158"/>
      <c r="B38" s="158" t="s">
        <v>79</v>
      </c>
      <c r="C38" s="157" t="s">
        <v>142</v>
      </c>
      <c r="D38" s="156"/>
      <c r="E38" s="155">
        <v>202162</v>
      </c>
      <c r="F38" s="155">
        <v>209418</v>
      </c>
      <c r="G38" s="155">
        <v>393400</v>
      </c>
      <c r="H38" s="159">
        <v>-32.6</v>
      </c>
      <c r="I38" s="159">
        <f>100*(F38-E38)/E38</f>
        <v>3.5892007400005936</v>
      </c>
      <c r="J38" s="159">
        <f>100*(G38-F38)/F38</f>
        <v>87.85395715745543</v>
      </c>
      <c r="K38" s="159">
        <f>100*E38/E$33</f>
        <v>5.883640347124361</v>
      </c>
      <c r="L38" s="159">
        <f>100*F38/F$33</f>
        <v>5.843408440069613</v>
      </c>
      <c r="M38" s="159">
        <f>100*G38/G$33</f>
        <v>10.456770001031323</v>
      </c>
      <c r="P38" s="182"/>
      <c r="Q38" s="182" t="s">
        <v>75</v>
      </c>
      <c r="R38" s="157" t="s">
        <v>21</v>
      </c>
      <c r="S38" s="157"/>
      <c r="T38" s="156"/>
      <c r="U38" s="190">
        <v>2653553</v>
      </c>
      <c r="V38" s="190">
        <v>2772271</v>
      </c>
      <c r="W38" s="190">
        <v>2948426</v>
      </c>
      <c r="X38" s="159">
        <v>-2.6</v>
      </c>
      <c r="Y38" s="159">
        <f>100*(V38-U38)/U38</f>
        <v>4.473926090792232</v>
      </c>
      <c r="Z38" s="159">
        <f>100*(W38-V38)/V38</f>
        <v>6.354176774204253</v>
      </c>
      <c r="AA38" s="159">
        <f>100*U38/U$43</f>
        <v>61.664673575327</v>
      </c>
      <c r="AB38" s="159">
        <f>100*V38/V$43</f>
        <v>61.995658044626246</v>
      </c>
      <c r="AC38" s="159">
        <f>100*W38/W$43</f>
        <v>63.06728829308277</v>
      </c>
    </row>
    <row r="39" spans="1:29" ht="26.25" customHeight="1">
      <c r="A39" s="158"/>
      <c r="B39" s="158" t="s">
        <v>78</v>
      </c>
      <c r="C39" s="157" t="s">
        <v>141</v>
      </c>
      <c r="D39" s="156"/>
      <c r="E39" s="155">
        <v>57415</v>
      </c>
      <c r="F39" s="155">
        <v>63565</v>
      </c>
      <c r="G39" s="155">
        <v>69667</v>
      </c>
      <c r="H39" s="159">
        <v>4.6</v>
      </c>
      <c r="I39" s="159">
        <f>100*(F39-E39)/E39</f>
        <v>10.711486545327876</v>
      </c>
      <c r="J39" s="159">
        <f>100*(G39-F39)/F39</f>
        <v>9.599622433729254</v>
      </c>
      <c r="K39" s="159">
        <f>100*E39/E$33</f>
        <v>1.6709827293464905</v>
      </c>
      <c r="L39" s="159">
        <f>100*F39/F$33</f>
        <v>1.7736596543421526</v>
      </c>
      <c r="M39" s="159">
        <f>100*G39/G$33</f>
        <v>1.8517839238989557</v>
      </c>
      <c r="P39" s="182"/>
      <c r="Q39" s="182" t="s">
        <v>79</v>
      </c>
      <c r="R39" s="157" t="s">
        <v>186</v>
      </c>
      <c r="S39" s="157"/>
      <c r="T39" s="156"/>
      <c r="U39" s="190">
        <v>2501986</v>
      </c>
      <c r="V39" s="190">
        <v>2624003</v>
      </c>
      <c r="W39" s="190">
        <v>2787697</v>
      </c>
      <c r="X39" s="159">
        <v>-1.8</v>
      </c>
      <c r="Y39" s="159">
        <f>100*(V39-U39)/U39</f>
        <v>4.8768058654205095</v>
      </c>
      <c r="Z39" s="159">
        <f>100*(W39-V39)/V39</f>
        <v>6.238331282395637</v>
      </c>
      <c r="AA39" s="159">
        <f>100*U39/U$43</f>
        <v>58.14247915155194</v>
      </c>
      <c r="AB39" s="159">
        <f>100*V39/V$43</f>
        <v>58.67997490002724</v>
      </c>
      <c r="AC39" s="159">
        <f>100*W39/W$43</f>
        <v>59.6292701165849</v>
      </c>
    </row>
    <row r="40" spans="1:29" ht="26.25" customHeight="1">
      <c r="A40" s="158"/>
      <c r="B40" s="158" t="s">
        <v>97</v>
      </c>
      <c r="C40" s="157" t="s">
        <v>140</v>
      </c>
      <c r="D40" s="156"/>
      <c r="E40" s="155">
        <v>28053</v>
      </c>
      <c r="F40" s="155">
        <v>67329</v>
      </c>
      <c r="G40" s="155">
        <v>162312</v>
      </c>
      <c r="H40" s="159">
        <v>257.1</v>
      </c>
      <c r="I40" s="159">
        <f>100*(F40-E40)/E40</f>
        <v>140.0064164260507</v>
      </c>
      <c r="J40" s="159">
        <f>100*(G40-F40)/F40</f>
        <v>141.0729403377445</v>
      </c>
      <c r="K40" s="159">
        <f>100*E40/E$33</f>
        <v>0.8164430637700444</v>
      </c>
      <c r="L40" s="159">
        <f>100*F40/F$33</f>
        <v>1.8786868696169716</v>
      </c>
      <c r="M40" s="159">
        <f>100*G40/G$33</f>
        <v>4.314334652789517</v>
      </c>
      <c r="P40" s="182"/>
      <c r="Q40" s="182" t="s">
        <v>78</v>
      </c>
      <c r="R40" s="157" t="s">
        <v>185</v>
      </c>
      <c r="S40" s="157"/>
      <c r="T40" s="156"/>
      <c r="U40" s="190">
        <v>159489</v>
      </c>
      <c r="V40" s="190">
        <v>114598</v>
      </c>
      <c r="W40" s="190">
        <v>50788</v>
      </c>
      <c r="X40" s="159">
        <v>279.2</v>
      </c>
      <c r="Y40" s="159">
        <f>100*(V40-U40)/U40</f>
        <v>-28.14676874267191</v>
      </c>
      <c r="Z40" s="159">
        <f>100*(W40-V40)/V40</f>
        <v>-55.6816000279237</v>
      </c>
      <c r="AA40" s="159">
        <f>100*U40/U$43</f>
        <v>3.7062900661322113</v>
      </c>
      <c r="AB40" s="159">
        <f>100*V40/V$43</f>
        <v>2.562728687274108</v>
      </c>
      <c r="AC40" s="159">
        <f>100*W40/W$43</f>
        <v>1.08636317744759</v>
      </c>
    </row>
    <row r="41" spans="1:29" ht="26.25" customHeight="1">
      <c r="A41" s="181">
        <v>8</v>
      </c>
      <c r="B41" s="163" t="s">
        <v>144</v>
      </c>
      <c r="C41" s="163"/>
      <c r="D41" s="162"/>
      <c r="E41" s="161">
        <f>SUM(E42:E45)</f>
        <v>3806597</v>
      </c>
      <c r="F41" s="161">
        <f>SUM(F42:F45)</f>
        <v>3970913</v>
      </c>
      <c r="G41" s="161">
        <f>SUM(G42:G45)</f>
        <v>4391021</v>
      </c>
      <c r="H41" s="160">
        <v>-0.9</v>
      </c>
      <c r="I41" s="160">
        <f>100*(F41-E41)/E41</f>
        <v>4.316611398579886</v>
      </c>
      <c r="J41" s="160">
        <f>100*(G41-F41)/F41</f>
        <v>10.579632442211652</v>
      </c>
      <c r="K41" s="160">
        <f>100*E41/E$33</f>
        <v>110.78564564281395</v>
      </c>
      <c r="L41" s="160">
        <f>100*F41/F$33</f>
        <v>110.80072648474413</v>
      </c>
      <c r="M41" s="160">
        <f>100*G41/G$33</f>
        <v>116.7155482122485</v>
      </c>
      <c r="P41" s="181" t="s">
        <v>184</v>
      </c>
      <c r="Q41" s="163" t="s">
        <v>183</v>
      </c>
      <c r="R41" s="163"/>
      <c r="S41" s="163"/>
      <c r="T41" s="162"/>
      <c r="U41" s="188">
        <f>SUM(U8,U21,U25,U37)</f>
        <v>4289851</v>
      </c>
      <c r="V41" s="188">
        <f>SUM(V8,V21,V25,V37)</f>
        <v>4433919</v>
      </c>
      <c r="W41" s="188">
        <f>SUM(W8,W21,W25,W37)</f>
        <v>4597660</v>
      </c>
      <c r="X41" s="160">
        <v>0.6</v>
      </c>
      <c r="Y41" s="160">
        <f>100*(V41-U41)/U41</f>
        <v>3.3583450800505656</v>
      </c>
      <c r="Z41" s="160">
        <f>100*(W41-V41)/V41</f>
        <v>3.6929181611121</v>
      </c>
      <c r="AA41" s="160">
        <f>100*U41/U$43</f>
        <v>99.68983532712183</v>
      </c>
      <c r="AB41" s="160">
        <f>100*V41/V$43</f>
        <v>99.15470966639667</v>
      </c>
      <c r="AC41" s="160">
        <f>100*W41/W$43</f>
        <v>98.3446587072475</v>
      </c>
    </row>
    <row r="42" spans="1:29" ht="26.25" customHeight="1">
      <c r="A42" s="158"/>
      <c r="B42" s="158" t="s">
        <v>75</v>
      </c>
      <c r="C42" s="157" t="s">
        <v>143</v>
      </c>
      <c r="D42" s="156"/>
      <c r="E42" s="155">
        <v>53042</v>
      </c>
      <c r="F42" s="155">
        <v>92622</v>
      </c>
      <c r="G42" s="155">
        <v>94992</v>
      </c>
      <c r="H42" s="159">
        <v>-52.9</v>
      </c>
      <c r="I42" s="159">
        <f>100*(F42-E42)/E42</f>
        <v>74.62011236378719</v>
      </c>
      <c r="J42" s="159">
        <f>100*(G42-F42)/F42</f>
        <v>2.558787329144264</v>
      </c>
      <c r="K42" s="159">
        <f>100*E42/E$33</f>
        <v>1.543712721936716</v>
      </c>
      <c r="L42" s="159">
        <f>100*F42/F$33</f>
        <v>2.5844396209309974</v>
      </c>
      <c r="M42" s="159">
        <f>100*G42/G$33</f>
        <v>2.524935170152434</v>
      </c>
      <c r="P42" s="189">
        <v>5</v>
      </c>
      <c r="Q42" s="163" t="s">
        <v>182</v>
      </c>
      <c r="R42" s="163"/>
      <c r="S42" s="163"/>
      <c r="T42" s="162"/>
      <c r="U42" s="188">
        <v>13347</v>
      </c>
      <c r="V42" s="188">
        <v>37799</v>
      </c>
      <c r="W42" s="188">
        <v>77388</v>
      </c>
      <c r="X42" s="160">
        <v>474.3</v>
      </c>
      <c r="Y42" s="160">
        <f>100*(V42-U42)/U42</f>
        <v>183.20221772682999</v>
      </c>
      <c r="Z42" s="160">
        <f>100*(W42-V42)/V42</f>
        <v>104.73557501521205</v>
      </c>
      <c r="AA42" s="160">
        <f>100*U42/U$43</f>
        <v>0.31016467287817107</v>
      </c>
      <c r="AB42" s="160">
        <f>100*V42/V$43</f>
        <v>0.8452903336033265</v>
      </c>
      <c r="AC42" s="160">
        <f>100*W42/W$43</f>
        <v>1.6553412927525022</v>
      </c>
    </row>
    <row r="43" spans="1:29" ht="26.25" customHeight="1">
      <c r="A43" s="158"/>
      <c r="B43" s="158" t="s">
        <v>79</v>
      </c>
      <c r="C43" s="157" t="s">
        <v>142</v>
      </c>
      <c r="D43" s="156"/>
      <c r="E43" s="155">
        <v>393602</v>
      </c>
      <c r="F43" s="155">
        <v>430345</v>
      </c>
      <c r="G43" s="155">
        <v>611794</v>
      </c>
      <c r="H43" s="159">
        <v>-16.1</v>
      </c>
      <c r="I43" s="159">
        <f>100*(F43-E43)/E43</f>
        <v>9.335064354347793</v>
      </c>
      <c r="J43" s="159">
        <f>100*(G43-F43)/F43</f>
        <v>42.16361291521918</v>
      </c>
      <c r="K43" s="159">
        <f>100*E43/E$33</f>
        <v>11.455231981820733</v>
      </c>
      <c r="L43" s="159">
        <f>100*F43/F$33</f>
        <v>12.007953495600939</v>
      </c>
      <c r="M43" s="159">
        <f>100*G43/G$33</f>
        <v>16.261792440292215</v>
      </c>
      <c r="P43" s="187" t="s">
        <v>181</v>
      </c>
      <c r="Q43" s="154" t="s">
        <v>180</v>
      </c>
      <c r="R43" s="154"/>
      <c r="S43" s="154"/>
      <c r="T43" s="153"/>
      <c r="U43" s="186">
        <f>SUM(U41:U42)</f>
        <v>4303198</v>
      </c>
      <c r="V43" s="186">
        <f>SUM(V41:V42)</f>
        <v>4471718</v>
      </c>
      <c r="W43" s="186">
        <f>SUM(W41:W42)</f>
        <v>4675048</v>
      </c>
      <c r="X43" s="185">
        <v>0.9</v>
      </c>
      <c r="Y43" s="185">
        <f>100*(V43-U43)/U43</f>
        <v>3.9161572393368838</v>
      </c>
      <c r="Z43" s="185">
        <f>100*(W43-V43)/V43</f>
        <v>4.547021972315785</v>
      </c>
      <c r="AA43" s="185">
        <f>100*U43/U$43</f>
        <v>100</v>
      </c>
      <c r="AB43" s="185">
        <f>100*V43/V$43</f>
        <v>100</v>
      </c>
      <c r="AC43" s="185">
        <f>100*W43/W$43</f>
        <v>100</v>
      </c>
    </row>
    <row r="44" spans="1:29" ht="26.25" customHeight="1">
      <c r="A44" s="158"/>
      <c r="B44" s="158" t="s">
        <v>78</v>
      </c>
      <c r="C44" s="157" t="s">
        <v>141</v>
      </c>
      <c r="D44" s="156"/>
      <c r="E44" s="155">
        <v>52295</v>
      </c>
      <c r="F44" s="155">
        <v>56492</v>
      </c>
      <c r="G44" s="155">
        <v>63880</v>
      </c>
      <c r="H44" s="159">
        <v>-2.5</v>
      </c>
      <c r="I44" s="159">
        <f>100*(F44-E44)/E44</f>
        <v>8.025623864614207</v>
      </c>
      <c r="J44" s="159">
        <f>100*(G44-F44)/F44</f>
        <v>13.07795794094739</v>
      </c>
      <c r="K44" s="159">
        <f>100*E44/E$33</f>
        <v>1.5219723387821078</v>
      </c>
      <c r="L44" s="159">
        <f>100*F44/F$33</f>
        <v>1.5763011278706347</v>
      </c>
      <c r="M44" s="159">
        <f>100*G44/G$33</f>
        <v>1.6979625512605006</v>
      </c>
      <c r="P44" s="184" t="s">
        <v>28</v>
      </c>
      <c r="Q44" s="184"/>
      <c r="R44" s="184"/>
      <c r="S44" s="184"/>
      <c r="T44" s="184"/>
      <c r="U44" s="184"/>
      <c r="V44" s="183"/>
      <c r="W44" s="183"/>
      <c r="X44" s="183"/>
      <c r="Y44" s="183"/>
      <c r="Z44" s="183"/>
      <c r="AA44" s="183"/>
      <c r="AB44" s="183"/>
      <c r="AC44" s="183"/>
    </row>
    <row r="45" spans="1:13" ht="26.25" customHeight="1">
      <c r="A45" s="158"/>
      <c r="B45" s="158" t="s">
        <v>97</v>
      </c>
      <c r="C45" s="157" t="s">
        <v>140</v>
      </c>
      <c r="D45" s="156"/>
      <c r="E45" s="155">
        <v>3307658</v>
      </c>
      <c r="F45" s="155">
        <v>3391454</v>
      </c>
      <c r="G45" s="155">
        <v>3620355</v>
      </c>
      <c r="H45" s="43">
        <v>3.2</v>
      </c>
      <c r="I45" s="43">
        <f>100*(F45-E45)/E45</f>
        <v>2.5333937184557773</v>
      </c>
      <c r="J45" s="43">
        <f>100*(G45-F45)/F45</f>
        <v>6.74934703522442</v>
      </c>
      <c r="K45" s="43">
        <f>100*E45/E$33</f>
        <v>96.2647286002744</v>
      </c>
      <c r="L45" s="43">
        <f>100*F45/F$33</f>
        <v>94.63203224034156</v>
      </c>
      <c r="M45" s="43">
        <f>100*G45/G$33</f>
        <v>96.23085805054336</v>
      </c>
    </row>
    <row r="46" spans="1:13" ht="26.25" customHeight="1">
      <c r="A46" s="154" t="s">
        <v>139</v>
      </c>
      <c r="B46" s="154"/>
      <c r="C46" s="154"/>
      <c r="D46" s="153"/>
      <c r="E46" s="152">
        <v>241299</v>
      </c>
      <c r="F46" s="152">
        <v>329826</v>
      </c>
      <c r="G46" s="152">
        <v>375159</v>
      </c>
      <c r="H46" s="84">
        <v>4</v>
      </c>
      <c r="I46" s="84">
        <f>100*(F46-E46)/E46</f>
        <v>36.68767794313279</v>
      </c>
      <c r="J46" s="84">
        <f>100*(G46-F46)/F46</f>
        <v>13.744519837732623</v>
      </c>
      <c r="K46" s="84">
        <f>100*E46/E$33</f>
        <v>7.022667623592769</v>
      </c>
      <c r="L46" s="84">
        <f>100*F46/F$33</f>
        <v>9.203163205428378</v>
      </c>
      <c r="M46" s="84">
        <f>100*G46/G$33</f>
        <v>9.971915040205669</v>
      </c>
    </row>
    <row r="47" spans="1:13" ht="26.25" customHeight="1">
      <c r="A47" s="151" t="s">
        <v>138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</row>
    <row r="48" spans="1:13" ht="26.25" customHeight="1">
      <c r="A48" s="151" t="s">
        <v>137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</row>
    <row r="49" spans="1:13" ht="26.25" customHeight="1">
      <c r="A49" s="151" t="s">
        <v>28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</row>
    <row r="50" spans="1:13" ht="26.25" customHeight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</row>
  </sheetData>
  <sheetProtection/>
  <mergeCells count="75">
    <mergeCell ref="S15:T15"/>
    <mergeCell ref="P44:U44"/>
    <mergeCell ref="R26:T26"/>
    <mergeCell ref="S18:T18"/>
    <mergeCell ref="S19:T19"/>
    <mergeCell ref="Q8:T8"/>
    <mergeCell ref="R9:T9"/>
    <mergeCell ref="S10:T10"/>
    <mergeCell ref="S11:T11"/>
    <mergeCell ref="S12:T12"/>
    <mergeCell ref="S13:T13"/>
    <mergeCell ref="S14:T14"/>
    <mergeCell ref="Q41:T41"/>
    <mergeCell ref="Q37:T37"/>
    <mergeCell ref="S16:T16"/>
    <mergeCell ref="S17:T17"/>
    <mergeCell ref="Q42:T42"/>
    <mergeCell ref="R20:T20"/>
    <mergeCell ref="Q21:T21"/>
    <mergeCell ref="R22:T22"/>
    <mergeCell ref="R23:T23"/>
    <mergeCell ref="R24:T24"/>
    <mergeCell ref="S36:T36"/>
    <mergeCell ref="R38:T38"/>
    <mergeCell ref="R39:T39"/>
    <mergeCell ref="R40:T40"/>
    <mergeCell ref="AA1:AC1"/>
    <mergeCell ref="S27:T27"/>
    <mergeCell ref="S30:T30"/>
    <mergeCell ref="R34:T34"/>
    <mergeCell ref="S35:T35"/>
    <mergeCell ref="Q25:T25"/>
    <mergeCell ref="U6:U7"/>
    <mergeCell ref="P3:AC3"/>
    <mergeCell ref="V6:V7"/>
    <mergeCell ref="W6:W7"/>
    <mergeCell ref="X6:Z6"/>
    <mergeCell ref="AA6:AC6"/>
    <mergeCell ref="P6:T7"/>
    <mergeCell ref="P4:AC4"/>
    <mergeCell ref="Q43:T43"/>
    <mergeCell ref="A1:D1"/>
    <mergeCell ref="A3:M3"/>
    <mergeCell ref="H5:J5"/>
    <mergeCell ref="K5:M5"/>
    <mergeCell ref="A5:D6"/>
    <mergeCell ref="E5:E6"/>
    <mergeCell ref="F5:F6"/>
    <mergeCell ref="G5:G6"/>
    <mergeCell ref="C43:D43"/>
    <mergeCell ref="C44:D44"/>
    <mergeCell ref="C38:D38"/>
    <mergeCell ref="B26:D26"/>
    <mergeCell ref="C27:D27"/>
    <mergeCell ref="C28:D28"/>
    <mergeCell ref="C29:D29"/>
    <mergeCell ref="C37:D37"/>
    <mergeCell ref="C39:D39"/>
    <mergeCell ref="C40:D40"/>
    <mergeCell ref="B11:D11"/>
    <mergeCell ref="C14:D14"/>
    <mergeCell ref="B7:D7"/>
    <mergeCell ref="C8:D8"/>
    <mergeCell ref="C9:D9"/>
    <mergeCell ref="C10:D10"/>
    <mergeCell ref="A46:D46"/>
    <mergeCell ref="B35:D35"/>
    <mergeCell ref="C17:D17"/>
    <mergeCell ref="C20:D20"/>
    <mergeCell ref="B41:D41"/>
    <mergeCell ref="C42:D42"/>
    <mergeCell ref="C45:D45"/>
    <mergeCell ref="B33:D33"/>
    <mergeCell ref="B34:D34"/>
    <mergeCell ref="B36:D3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PageLayoutView="0" workbookViewId="0" topLeftCell="A1">
      <selection activeCell="A2" sqref="A2"/>
    </sheetView>
  </sheetViews>
  <sheetFormatPr defaultColWidth="8.796875" defaultRowHeight="26.25" customHeight="1"/>
  <cols>
    <col min="1" max="4" width="3.69921875" style="0" customWidth="1"/>
    <col min="5" max="5" width="31.19921875" style="0" customWidth="1"/>
    <col min="6" max="8" width="13.09765625" style="0" customWidth="1"/>
    <col min="9" max="14" width="9.3984375" style="0" customWidth="1"/>
    <col min="15" max="16" width="11.8984375" style="0" customWidth="1"/>
    <col min="17" max="18" width="3.69921875" style="0" customWidth="1"/>
    <col min="19" max="19" width="40" style="0" customWidth="1"/>
    <col min="20" max="20" width="6.8984375" style="0" customWidth="1"/>
    <col min="21" max="23" width="11.8984375" style="0" customWidth="1"/>
    <col min="24" max="26" width="9.3984375" style="0" customWidth="1"/>
    <col min="27" max="16384" width="11.8984375" style="0" customWidth="1"/>
  </cols>
  <sheetData>
    <row r="1" spans="1:26" ht="26.25" customHeight="1">
      <c r="A1" s="209" t="s">
        <v>248</v>
      </c>
      <c r="B1" s="208"/>
      <c r="C1" s="208"/>
      <c r="D1" s="208"/>
      <c r="E1" s="208"/>
      <c r="F1" s="206"/>
      <c r="G1" s="206"/>
      <c r="H1" s="206"/>
      <c r="I1" s="206"/>
      <c r="J1" s="206"/>
      <c r="K1" s="206"/>
      <c r="L1" s="206"/>
      <c r="M1" s="206"/>
      <c r="N1" s="206"/>
      <c r="Q1" s="242"/>
      <c r="R1" s="243"/>
      <c r="S1" s="243"/>
      <c r="T1" s="103"/>
      <c r="U1" s="242"/>
      <c r="V1" s="242"/>
      <c r="W1" s="242"/>
      <c r="X1" s="241" t="s">
        <v>283</v>
      </c>
      <c r="Y1" s="240"/>
      <c r="Z1" s="240"/>
    </row>
    <row r="2" spans="1:26" ht="26.25" customHeight="1">
      <c r="A2" s="207"/>
      <c r="B2" s="207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Q2" s="16"/>
      <c r="R2" s="207"/>
      <c r="S2" s="206"/>
      <c r="T2" s="12"/>
      <c r="U2" s="3"/>
      <c r="V2" s="3"/>
      <c r="W2" s="3"/>
      <c r="X2" s="3"/>
      <c r="Y2" s="3"/>
      <c r="Z2" s="3"/>
    </row>
    <row r="3" spans="1:26" ht="26.25" customHeight="1">
      <c r="A3" s="212" t="s">
        <v>247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Q3" s="212" t="s">
        <v>282</v>
      </c>
      <c r="R3" s="212"/>
      <c r="S3" s="212"/>
      <c r="T3" s="212"/>
      <c r="U3" s="212"/>
      <c r="V3" s="212"/>
      <c r="W3" s="212"/>
      <c r="X3" s="212"/>
      <c r="Y3" s="212"/>
      <c r="Z3" s="212"/>
    </row>
    <row r="4" spans="1:26" ht="26.25" customHeight="1" thickBot="1">
      <c r="A4" s="210" t="s">
        <v>249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Q4" s="16"/>
      <c r="R4" s="207"/>
      <c r="S4" s="206"/>
      <c r="T4" s="12"/>
      <c r="U4" s="3"/>
      <c r="V4" s="3"/>
      <c r="W4" s="3"/>
      <c r="X4" s="3"/>
      <c r="Y4" s="3"/>
      <c r="Z4" s="3"/>
    </row>
    <row r="5" spans="1:26" ht="26.25" customHeight="1" thickBot="1">
      <c r="A5" s="148"/>
      <c r="B5" s="3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205" t="s">
        <v>116</v>
      </c>
      <c r="Q5" s="75" t="s">
        <v>281</v>
      </c>
      <c r="R5" s="75"/>
      <c r="S5" s="76"/>
      <c r="T5" s="239" t="s">
        <v>280</v>
      </c>
      <c r="U5" s="118" t="s">
        <v>114</v>
      </c>
      <c r="V5" s="118" t="s">
        <v>112</v>
      </c>
      <c r="W5" s="118" t="s">
        <v>110</v>
      </c>
      <c r="X5" s="64" t="s">
        <v>279</v>
      </c>
      <c r="Y5" s="65"/>
      <c r="Z5" s="65"/>
    </row>
    <row r="6" spans="1:26" ht="26.25" customHeight="1">
      <c r="A6" s="75" t="s">
        <v>246</v>
      </c>
      <c r="B6" s="75"/>
      <c r="C6" s="75"/>
      <c r="D6" s="75"/>
      <c r="E6" s="76"/>
      <c r="F6" s="118" t="s">
        <v>113</v>
      </c>
      <c r="G6" s="118" t="s">
        <v>111</v>
      </c>
      <c r="H6" s="118" t="s">
        <v>109</v>
      </c>
      <c r="I6" s="56" t="s">
        <v>107</v>
      </c>
      <c r="J6" s="65"/>
      <c r="K6" s="57"/>
      <c r="L6" s="64" t="s">
        <v>245</v>
      </c>
      <c r="M6" s="65"/>
      <c r="N6" s="65"/>
      <c r="Q6" s="77"/>
      <c r="R6" s="77"/>
      <c r="S6" s="78"/>
      <c r="T6" s="146"/>
      <c r="U6" s="146"/>
      <c r="V6" s="146"/>
      <c r="W6" s="146"/>
      <c r="X6" s="48" t="s">
        <v>132</v>
      </c>
      <c r="Y6" s="48" t="s">
        <v>130</v>
      </c>
      <c r="Z6" s="238" t="s">
        <v>128</v>
      </c>
    </row>
    <row r="7" spans="1:26" ht="26.25" customHeight="1">
      <c r="A7" s="77"/>
      <c r="B7" s="77"/>
      <c r="C7" s="77"/>
      <c r="D7" s="77"/>
      <c r="E7" s="78"/>
      <c r="F7" s="146"/>
      <c r="G7" s="146"/>
      <c r="H7" s="146"/>
      <c r="I7" s="48" t="s">
        <v>131</v>
      </c>
      <c r="J7" s="48" t="s">
        <v>129</v>
      </c>
      <c r="K7" s="48" t="s">
        <v>127</v>
      </c>
      <c r="L7" s="48" t="s">
        <v>131</v>
      </c>
      <c r="M7" s="48" t="s">
        <v>129</v>
      </c>
      <c r="N7" s="49" t="s">
        <v>127</v>
      </c>
      <c r="Q7" s="148">
        <v>1</v>
      </c>
      <c r="R7" s="98" t="s">
        <v>278</v>
      </c>
      <c r="S7" s="97"/>
      <c r="T7" s="220"/>
      <c r="U7" s="229"/>
      <c r="V7" s="36"/>
      <c r="W7" s="36"/>
      <c r="X7" s="36"/>
      <c r="Y7" s="36"/>
      <c r="Z7" s="18"/>
    </row>
    <row r="8" spans="1:26" ht="26.25" customHeight="1">
      <c r="A8" s="181">
        <v>1</v>
      </c>
      <c r="B8" s="163" t="s">
        <v>224</v>
      </c>
      <c r="C8" s="163"/>
      <c r="D8" s="163"/>
      <c r="E8" s="162"/>
      <c r="F8" s="204">
        <f>SUM(F9,F20)</f>
        <v>2257312</v>
      </c>
      <c r="G8" s="204">
        <f>SUM(G9,G20)</f>
        <v>2324733</v>
      </c>
      <c r="H8" s="204">
        <f>SUM(H9,H20)</f>
        <v>2391560</v>
      </c>
      <c r="I8" s="107">
        <v>1.4</v>
      </c>
      <c r="J8" s="112">
        <f>100*(G8-F8)/F8</f>
        <v>2.986782509462582</v>
      </c>
      <c r="K8" s="112">
        <f>100*(H8-G8)/G8</f>
        <v>2.874609686359681</v>
      </c>
      <c r="L8" s="112">
        <f>100*F8/F$43</f>
        <v>55.33160424521284</v>
      </c>
      <c r="M8" s="112">
        <f>100*G8/G$43</f>
        <v>54.38650011802641</v>
      </c>
      <c r="N8" s="112">
        <f>100*H8/H$43</f>
        <v>53.30690678802906</v>
      </c>
      <c r="Q8" s="148"/>
      <c r="R8" s="222" t="s">
        <v>75</v>
      </c>
      <c r="S8" s="237" t="s">
        <v>277</v>
      </c>
      <c r="T8" s="220" t="s">
        <v>251</v>
      </c>
      <c r="U8" s="234">
        <v>0.9</v>
      </c>
      <c r="V8" s="234">
        <v>3.9</v>
      </c>
      <c r="W8" s="234">
        <v>4.5</v>
      </c>
      <c r="X8" s="233" t="s">
        <v>250</v>
      </c>
      <c r="Y8" s="233" t="s">
        <v>250</v>
      </c>
      <c r="Z8" s="233" t="s">
        <v>250</v>
      </c>
    </row>
    <row r="9" spans="1:26" ht="26.25" customHeight="1">
      <c r="A9" s="182"/>
      <c r="B9" s="182" t="s">
        <v>75</v>
      </c>
      <c r="C9" s="157" t="s">
        <v>223</v>
      </c>
      <c r="D9" s="157"/>
      <c r="E9" s="156"/>
      <c r="F9" s="31">
        <v>2203208</v>
      </c>
      <c r="G9" s="31">
        <v>2268528</v>
      </c>
      <c r="H9" s="31">
        <v>2332372</v>
      </c>
      <c r="I9" s="109">
        <v>1.3</v>
      </c>
      <c r="J9" s="109">
        <f>100*(G9-F9)/F9</f>
        <v>2.964767738679235</v>
      </c>
      <c r="K9" s="109">
        <f>100*(H9-G9)/G9</f>
        <v>2.8143359923263014</v>
      </c>
      <c r="L9" s="109">
        <f>100*F9/F$43</f>
        <v>54.00539806898066</v>
      </c>
      <c r="M9" s="109">
        <f>100*G9/G$43</f>
        <v>53.07159933624473</v>
      </c>
      <c r="N9" s="109">
        <f>100*H9/H$43</f>
        <v>51.98763016566965</v>
      </c>
      <c r="Q9" s="148"/>
      <c r="R9" s="222" t="s">
        <v>79</v>
      </c>
      <c r="S9" s="236" t="s">
        <v>276</v>
      </c>
      <c r="T9" s="220" t="s">
        <v>251</v>
      </c>
      <c r="U9" s="234">
        <v>1.1</v>
      </c>
      <c r="V9" s="234">
        <v>4.8</v>
      </c>
      <c r="W9" s="234">
        <v>5</v>
      </c>
      <c r="X9" s="233" t="s">
        <v>250</v>
      </c>
      <c r="Y9" s="233" t="s">
        <v>250</v>
      </c>
      <c r="Z9" s="233" t="s">
        <v>250</v>
      </c>
    </row>
    <row r="10" spans="1:26" ht="26.25" customHeight="1">
      <c r="A10" s="182"/>
      <c r="B10" s="182"/>
      <c r="C10" s="182" t="s">
        <v>233</v>
      </c>
      <c r="D10" s="157" t="s">
        <v>222</v>
      </c>
      <c r="E10" s="156"/>
      <c r="F10" s="155">
        <v>522386</v>
      </c>
      <c r="G10" s="155">
        <v>529202</v>
      </c>
      <c r="H10" s="155">
        <v>532100</v>
      </c>
      <c r="I10" s="109">
        <v>-1.6</v>
      </c>
      <c r="J10" s="109">
        <f>100*(G10-F10)/F10</f>
        <v>1.3047822874273047</v>
      </c>
      <c r="K10" s="109">
        <f>100*(H10-G10)/G10</f>
        <v>0.5476169780159561</v>
      </c>
      <c r="L10" s="109">
        <f>100*F10/F$43</f>
        <v>12.80481183604205</v>
      </c>
      <c r="M10" s="109">
        <f>100*G10/G$43</f>
        <v>12.380537737219635</v>
      </c>
      <c r="N10" s="109">
        <f>100*H10/H$43</f>
        <v>11.860294160259523</v>
      </c>
      <c r="Q10" s="148"/>
      <c r="R10" s="222" t="s">
        <v>78</v>
      </c>
      <c r="S10" s="236" t="s">
        <v>275</v>
      </c>
      <c r="T10" s="220" t="s">
        <v>251</v>
      </c>
      <c r="U10" s="234">
        <v>0.6</v>
      </c>
      <c r="V10" s="234">
        <v>3.4</v>
      </c>
      <c r="W10" s="234">
        <v>3.7</v>
      </c>
      <c r="X10" s="233" t="s">
        <v>250</v>
      </c>
      <c r="Y10" s="233" t="s">
        <v>250</v>
      </c>
      <c r="Z10" s="233" t="s">
        <v>250</v>
      </c>
    </row>
    <row r="11" spans="1:26" ht="26.25" customHeight="1">
      <c r="A11" s="182"/>
      <c r="B11" s="182"/>
      <c r="C11" s="182" t="s">
        <v>232</v>
      </c>
      <c r="D11" s="157" t="s">
        <v>221</v>
      </c>
      <c r="E11" s="156"/>
      <c r="F11" s="155">
        <v>461850</v>
      </c>
      <c r="G11" s="155">
        <v>488321</v>
      </c>
      <c r="H11" s="155">
        <v>499928</v>
      </c>
      <c r="I11" s="109">
        <v>2.8</v>
      </c>
      <c r="J11" s="109">
        <f>100*(G11-F11)/F11</f>
        <v>5.731514561004655</v>
      </c>
      <c r="K11" s="109">
        <f>100*(H11-G11)/G11</f>
        <v>2.3769200996885247</v>
      </c>
      <c r="L11" s="109">
        <f>100*F11/F$43</f>
        <v>11.320943414402416</v>
      </c>
      <c r="M11" s="109">
        <f>100*G11/G$43</f>
        <v>11.424137793086249</v>
      </c>
      <c r="N11" s="109">
        <f>100*H11/H$43</f>
        <v>11.143193269968469</v>
      </c>
      <c r="Q11" s="148"/>
      <c r="R11" s="222" t="s">
        <v>97</v>
      </c>
      <c r="S11" s="236" t="s">
        <v>274</v>
      </c>
      <c r="T11" s="220" t="s">
        <v>251</v>
      </c>
      <c r="U11" s="234">
        <v>0.9</v>
      </c>
      <c r="V11" s="234">
        <v>4.2</v>
      </c>
      <c r="W11" s="234">
        <v>4.1</v>
      </c>
      <c r="X11" s="233" t="s">
        <v>250</v>
      </c>
      <c r="Y11" s="233" t="s">
        <v>250</v>
      </c>
      <c r="Z11" s="233" t="s">
        <v>250</v>
      </c>
    </row>
    <row r="12" spans="1:26" ht="26.25" customHeight="1">
      <c r="A12" s="182"/>
      <c r="B12" s="182"/>
      <c r="C12" s="182" t="s">
        <v>244</v>
      </c>
      <c r="D12" s="157" t="s">
        <v>220</v>
      </c>
      <c r="E12" s="156"/>
      <c r="F12" s="155">
        <v>79324</v>
      </c>
      <c r="G12" s="155">
        <v>82009</v>
      </c>
      <c r="H12" s="155">
        <v>83771</v>
      </c>
      <c r="I12" s="109">
        <v>2.2</v>
      </c>
      <c r="J12" s="109">
        <f>100*(G12-F12)/F12</f>
        <v>3.3848519993948867</v>
      </c>
      <c r="K12" s="109">
        <f>100*(H12-G12)/G12</f>
        <v>2.148544671926252</v>
      </c>
      <c r="L12" s="109">
        <f>100*F12/F$43</f>
        <v>1.9444029780319525</v>
      </c>
      <c r="M12" s="109">
        <f>100*G12/G$43</f>
        <v>1.9185783864982464</v>
      </c>
      <c r="N12" s="109">
        <f>100*H12/H$43</f>
        <v>1.8672217667714723</v>
      </c>
      <c r="Q12" s="148"/>
      <c r="R12" s="222" t="s">
        <v>95</v>
      </c>
      <c r="S12" s="236" t="s">
        <v>273</v>
      </c>
      <c r="T12" s="220" t="s">
        <v>251</v>
      </c>
      <c r="U12" s="234">
        <v>0</v>
      </c>
      <c r="V12" s="235">
        <v>4.3</v>
      </c>
      <c r="W12" s="234">
        <v>5</v>
      </c>
      <c r="X12" s="233" t="s">
        <v>250</v>
      </c>
      <c r="Y12" s="233" t="s">
        <v>250</v>
      </c>
      <c r="Z12" s="233" t="s">
        <v>250</v>
      </c>
    </row>
    <row r="13" spans="1:26" ht="26.25" customHeight="1">
      <c r="A13" s="182"/>
      <c r="B13" s="182"/>
      <c r="C13" s="182" t="s">
        <v>243</v>
      </c>
      <c r="D13" s="157" t="s">
        <v>218</v>
      </c>
      <c r="E13" s="156"/>
      <c r="F13" s="155">
        <v>61393</v>
      </c>
      <c r="G13" s="155">
        <v>62947</v>
      </c>
      <c r="H13" s="155">
        <v>62323</v>
      </c>
      <c r="I13" s="109">
        <v>2.2</v>
      </c>
      <c r="J13" s="109">
        <f>100*(G13-F13)/F13</f>
        <v>2.5312332024823676</v>
      </c>
      <c r="K13" s="109">
        <f>100*(H13-G13)/G13</f>
        <v>-0.9913101498085691</v>
      </c>
      <c r="L13" s="109">
        <f>100*F13/F$43</f>
        <v>1.5048753470616165</v>
      </c>
      <c r="M13" s="109">
        <f>100*G13/G$43</f>
        <v>1.4726280492983101</v>
      </c>
      <c r="N13" s="109">
        <f>100*H13/H$43</f>
        <v>1.3891545065774369</v>
      </c>
      <c r="Q13" s="148">
        <v>2</v>
      </c>
      <c r="R13" s="231" t="s">
        <v>272</v>
      </c>
      <c r="S13" s="63"/>
      <c r="T13" s="220"/>
      <c r="U13" s="229"/>
      <c r="V13" s="6"/>
      <c r="W13" s="6"/>
      <c r="X13" s="232"/>
      <c r="Y13" s="232"/>
      <c r="Z13" s="18"/>
    </row>
    <row r="14" spans="1:26" ht="26.25" customHeight="1">
      <c r="A14" s="182"/>
      <c r="B14" s="182"/>
      <c r="C14" s="182" t="s">
        <v>242</v>
      </c>
      <c r="D14" s="157" t="s">
        <v>216</v>
      </c>
      <c r="E14" s="156"/>
      <c r="F14" s="155">
        <v>122418</v>
      </c>
      <c r="G14" s="155">
        <v>118484</v>
      </c>
      <c r="H14" s="155">
        <v>117564</v>
      </c>
      <c r="I14" s="109">
        <v>0.1</v>
      </c>
      <c r="J14" s="109">
        <f>100*(G14-F14)/F14</f>
        <v>-3.2135797023313564</v>
      </c>
      <c r="K14" s="109">
        <f>100*(H14-G14)/G14</f>
        <v>-0.7764761486783025</v>
      </c>
      <c r="L14" s="109">
        <f>100*F14/F$43</f>
        <v>3.0007302173959403</v>
      </c>
      <c r="M14" s="109">
        <f>100*G14/G$43</f>
        <v>2.771901151652358</v>
      </c>
      <c r="N14" s="109">
        <f>100*H14/H$43</f>
        <v>2.6204540925704762</v>
      </c>
      <c r="Q14" s="148"/>
      <c r="R14" s="222" t="s">
        <v>75</v>
      </c>
      <c r="S14" s="230" t="s">
        <v>271</v>
      </c>
      <c r="T14" s="220" t="s">
        <v>264</v>
      </c>
      <c r="U14" s="226">
        <v>2929436</v>
      </c>
      <c r="V14" s="202">
        <v>3036972</v>
      </c>
      <c r="W14" s="202">
        <v>3182065</v>
      </c>
      <c r="X14" s="223">
        <v>-0.2</v>
      </c>
      <c r="Y14" s="223">
        <f>100*(V14-U14)/U14</f>
        <v>3.670877261015431</v>
      </c>
      <c r="Z14" s="223">
        <f>100*(W14-V14)/V14</f>
        <v>4.777554748611446</v>
      </c>
    </row>
    <row r="15" spans="1:26" ht="26.25" customHeight="1">
      <c r="A15" s="182"/>
      <c r="B15" s="182"/>
      <c r="C15" s="182" t="s">
        <v>241</v>
      </c>
      <c r="D15" s="157" t="s">
        <v>214</v>
      </c>
      <c r="E15" s="156"/>
      <c r="F15" s="155">
        <v>268811</v>
      </c>
      <c r="G15" s="155">
        <v>290598</v>
      </c>
      <c r="H15" s="155">
        <v>306984</v>
      </c>
      <c r="I15" s="109">
        <v>6</v>
      </c>
      <c r="J15" s="109">
        <f>100*(G15-F15)/F15</f>
        <v>8.104951062270517</v>
      </c>
      <c r="K15" s="109">
        <f>100*(H15-G15)/G15</f>
        <v>5.638717403423286</v>
      </c>
      <c r="L15" s="109">
        <f>100*F15/F$43</f>
        <v>6.58913959114199</v>
      </c>
      <c r="M15" s="109">
        <f>100*G15/G$43</f>
        <v>6.798461656155025</v>
      </c>
      <c r="N15" s="109">
        <f>100*H15/H$43</f>
        <v>6.842549412691429</v>
      </c>
      <c r="Q15" s="148"/>
      <c r="R15" s="222" t="s">
        <v>79</v>
      </c>
      <c r="S15" s="230" t="s">
        <v>284</v>
      </c>
      <c r="T15" s="220" t="s">
        <v>264</v>
      </c>
      <c r="U15" s="226">
        <v>3245393</v>
      </c>
      <c r="V15" s="202">
        <v>3364986</v>
      </c>
      <c r="W15" s="202">
        <v>3713966</v>
      </c>
      <c r="X15" s="223">
        <v>-1</v>
      </c>
      <c r="Y15" s="223">
        <f>100*(V15-U15)/U15</f>
        <v>3.6850082563190343</v>
      </c>
      <c r="Z15" s="223">
        <f>100*(W15-V15)/V15</f>
        <v>10.370919819577258</v>
      </c>
    </row>
    <row r="16" spans="1:26" ht="26.25" customHeight="1">
      <c r="A16" s="182"/>
      <c r="B16" s="182"/>
      <c r="C16" s="182" t="s">
        <v>240</v>
      </c>
      <c r="D16" s="157" t="s">
        <v>212</v>
      </c>
      <c r="E16" s="156"/>
      <c r="F16" s="155">
        <v>232314</v>
      </c>
      <c r="G16" s="155">
        <v>240625</v>
      </c>
      <c r="H16" s="155">
        <v>253287</v>
      </c>
      <c r="I16" s="109">
        <v>1.9</v>
      </c>
      <c r="J16" s="109">
        <f>100*(G16-F16)/F16</f>
        <v>3.577485644429522</v>
      </c>
      <c r="K16" s="109">
        <f>100*(H16-G16)/G16</f>
        <v>5.26212987012987</v>
      </c>
      <c r="L16" s="109">
        <f>100*F16/F$43</f>
        <v>5.694519104413734</v>
      </c>
      <c r="M16" s="109">
        <f>100*G16/G$43</f>
        <v>5.6293568297521075</v>
      </c>
      <c r="N16" s="109">
        <f>100*H16/H$43</f>
        <v>5.645664963295721</v>
      </c>
      <c r="Q16" s="148"/>
      <c r="R16" s="222" t="s">
        <v>78</v>
      </c>
      <c r="S16" s="230" t="s">
        <v>285</v>
      </c>
      <c r="T16" s="220" t="s">
        <v>264</v>
      </c>
      <c r="U16" s="226">
        <v>2064262</v>
      </c>
      <c r="V16" s="202">
        <v>2106446</v>
      </c>
      <c r="W16" s="202">
        <v>2163551</v>
      </c>
      <c r="X16" s="223">
        <v>1.2</v>
      </c>
      <c r="Y16" s="223">
        <f>100*(V16-U16)/U16</f>
        <v>2.0435390468845522</v>
      </c>
      <c r="Z16" s="223">
        <f>100*(W16-V16)/V16</f>
        <v>2.7109643446829397</v>
      </c>
    </row>
    <row r="17" spans="1:26" ht="26.25" customHeight="1">
      <c r="A17" s="182"/>
      <c r="B17" s="182"/>
      <c r="C17" s="182" t="s">
        <v>239</v>
      </c>
      <c r="D17" s="157" t="s">
        <v>210</v>
      </c>
      <c r="E17" s="156"/>
      <c r="F17" s="155">
        <v>91592</v>
      </c>
      <c r="G17" s="155">
        <v>94673</v>
      </c>
      <c r="H17" s="155">
        <v>101849</v>
      </c>
      <c r="I17" s="109">
        <v>16.6</v>
      </c>
      <c r="J17" s="109">
        <f>100*(G17-F17)/F17</f>
        <v>3.3638309022622064</v>
      </c>
      <c r="K17" s="109">
        <f>100*(H17-G17)/G17</f>
        <v>7.579774592544865</v>
      </c>
      <c r="L17" s="109">
        <f>100*F17/F$43</f>
        <v>2.2451182184950658</v>
      </c>
      <c r="M17" s="109">
        <f>100*G17/G$43</f>
        <v>2.2148492431921922</v>
      </c>
      <c r="N17" s="109">
        <f>100*H17/H$43</f>
        <v>2.270173087630656</v>
      </c>
      <c r="Q17" s="148"/>
      <c r="R17" s="222" t="s">
        <v>97</v>
      </c>
      <c r="S17" s="230" t="s">
        <v>270</v>
      </c>
      <c r="T17" s="220" t="s">
        <v>264</v>
      </c>
      <c r="U17" s="226">
        <v>4880177</v>
      </c>
      <c r="V17" s="202">
        <v>4925268</v>
      </c>
      <c r="W17" s="202">
        <v>4991945</v>
      </c>
      <c r="X17" s="223">
        <v>2</v>
      </c>
      <c r="Y17" s="223">
        <f>100*(V17-U17)/U17</f>
        <v>0.923962389069085</v>
      </c>
      <c r="Z17" s="223">
        <f>100*(W17-V17)/V17</f>
        <v>1.3537740484375673</v>
      </c>
    </row>
    <row r="18" spans="1:26" ht="26.25" customHeight="1">
      <c r="A18" s="182"/>
      <c r="B18" s="182"/>
      <c r="C18" s="182" t="s">
        <v>238</v>
      </c>
      <c r="D18" s="157" t="s">
        <v>208</v>
      </c>
      <c r="E18" s="156"/>
      <c r="F18" s="155">
        <v>172550</v>
      </c>
      <c r="G18" s="155">
        <v>175968</v>
      </c>
      <c r="H18" s="155">
        <v>177717</v>
      </c>
      <c r="I18" s="109">
        <v>-4.9</v>
      </c>
      <c r="J18" s="109">
        <f>100*(G18-F18)/F18</f>
        <v>1.9808751086641554</v>
      </c>
      <c r="K18" s="109">
        <f>100*(H18-G18)/G18</f>
        <v>0.9939307146753955</v>
      </c>
      <c r="L18" s="109">
        <f>100*F18/F$43</f>
        <v>4.229574074169399</v>
      </c>
      <c r="M18" s="109">
        <f>100*G18/G$43</f>
        <v>4.116723792697429</v>
      </c>
      <c r="N18" s="109">
        <f>100*H18/H$43</f>
        <v>3.9612401753032165</v>
      </c>
      <c r="Q18" s="148"/>
      <c r="R18" s="222"/>
      <c r="S18" s="221" t="s">
        <v>269</v>
      </c>
      <c r="T18" s="220" t="s">
        <v>264</v>
      </c>
      <c r="U18" s="226">
        <v>4884763</v>
      </c>
      <c r="V18" s="202">
        <v>4936093</v>
      </c>
      <c r="W18" s="202">
        <v>4999628</v>
      </c>
      <c r="X18" s="223">
        <v>1.8</v>
      </c>
      <c r="Y18" s="223">
        <f>100*(V18-U18)/U18</f>
        <v>1.0508186374651134</v>
      </c>
      <c r="Z18" s="223">
        <f>100*(W18-V18)/V18</f>
        <v>1.2871515994532519</v>
      </c>
    </row>
    <row r="19" spans="1:26" ht="26.25" customHeight="1">
      <c r="A19" s="182"/>
      <c r="B19" s="182"/>
      <c r="C19" s="182" t="s">
        <v>237</v>
      </c>
      <c r="D19" s="157" t="s">
        <v>206</v>
      </c>
      <c r="E19" s="156"/>
      <c r="F19" s="155">
        <v>190572</v>
      </c>
      <c r="G19" s="155">
        <v>185699</v>
      </c>
      <c r="H19" s="155">
        <v>196851</v>
      </c>
      <c r="I19" s="109">
        <v>-0.9</v>
      </c>
      <c r="J19" s="109">
        <f>100*(G19-F19)/F19</f>
        <v>-2.5570388094788323</v>
      </c>
      <c r="K19" s="109">
        <f>100*(H19-G19)/G19</f>
        <v>6.005417368968061</v>
      </c>
      <c r="L19" s="109">
        <f>100*F19/F$43</f>
        <v>4.671332312156538</v>
      </c>
      <c r="M19" s="109">
        <f>100*G19/G$43</f>
        <v>4.344377907233814</v>
      </c>
      <c r="N19" s="109">
        <f>100*H19/H$43</f>
        <v>4.387729309793737</v>
      </c>
      <c r="Q19" s="148"/>
      <c r="R19" s="222" t="s">
        <v>95</v>
      </c>
      <c r="S19" s="230" t="s">
        <v>268</v>
      </c>
      <c r="T19" s="220" t="s">
        <v>264</v>
      </c>
      <c r="U19" s="226">
        <v>3318616</v>
      </c>
      <c r="V19" s="202">
        <v>3383686</v>
      </c>
      <c r="W19" s="202">
        <v>3575230</v>
      </c>
      <c r="X19" s="223">
        <v>2.3</v>
      </c>
      <c r="Y19" s="223">
        <f>100*(V19-U19)/U19</f>
        <v>1.9607571349020194</v>
      </c>
      <c r="Z19" s="223">
        <f>100*(W19-V19)/V19</f>
        <v>5.660808952130901</v>
      </c>
    </row>
    <row r="20" spans="1:26" ht="26.25" customHeight="1">
      <c r="A20" s="182"/>
      <c r="B20" s="182" t="s">
        <v>79</v>
      </c>
      <c r="C20" s="157" t="s">
        <v>205</v>
      </c>
      <c r="D20" s="157"/>
      <c r="E20" s="156"/>
      <c r="F20" s="155">
        <v>54104</v>
      </c>
      <c r="G20" s="155">
        <v>56205</v>
      </c>
      <c r="H20" s="155">
        <v>59188</v>
      </c>
      <c r="I20" s="109">
        <v>5.8</v>
      </c>
      <c r="J20" s="109">
        <f>100*(G20-F20)/F20</f>
        <v>3.8832618660357827</v>
      </c>
      <c r="K20" s="109">
        <f>100*(H20-G20)/G20</f>
        <v>5.307356996708478</v>
      </c>
      <c r="L20" s="109">
        <f>100*F20/F$43</f>
        <v>1.3262061762321713</v>
      </c>
      <c r="M20" s="109">
        <f>100*G20/G$43</f>
        <v>1.3149007817816818</v>
      </c>
      <c r="N20" s="109">
        <f>100*H20/H$43</f>
        <v>1.3192766223594072</v>
      </c>
      <c r="Q20" s="148"/>
      <c r="R20" s="222" t="s">
        <v>93</v>
      </c>
      <c r="S20" s="221" t="s">
        <v>267</v>
      </c>
      <c r="T20" s="220" t="s">
        <v>264</v>
      </c>
      <c r="U20" s="226">
        <v>2796096</v>
      </c>
      <c r="V20" s="202">
        <v>2816892</v>
      </c>
      <c r="W20" s="202">
        <v>2924843</v>
      </c>
      <c r="X20" s="223">
        <v>1.6</v>
      </c>
      <c r="Y20" s="223">
        <f>100*(V20-U20)/U20</f>
        <v>0.7437512875094417</v>
      </c>
      <c r="Z20" s="223">
        <f>100*(W20-V20)/V20</f>
        <v>3.8322732997928215</v>
      </c>
    </row>
    <row r="21" spans="1:26" ht="26.25" customHeight="1">
      <c r="A21" s="181">
        <v>2</v>
      </c>
      <c r="B21" s="163" t="s">
        <v>204</v>
      </c>
      <c r="C21" s="163"/>
      <c r="D21" s="163"/>
      <c r="E21" s="162"/>
      <c r="F21" s="167">
        <f>SUM(F22:F24)</f>
        <v>369971</v>
      </c>
      <c r="G21" s="167">
        <v>379063</v>
      </c>
      <c r="H21" s="167">
        <f>SUM(H22:H24)</f>
        <v>386502</v>
      </c>
      <c r="I21" s="107">
        <v>5.7</v>
      </c>
      <c r="J21" s="107">
        <f>100*(G21-F21)/F21</f>
        <v>2.457489911371432</v>
      </c>
      <c r="K21" s="107">
        <f>100*(H21-G21)/G21</f>
        <v>1.962470618340487</v>
      </c>
      <c r="L21" s="107">
        <f>100*F21/F$43</f>
        <v>9.068790204546664</v>
      </c>
      <c r="M21" s="107">
        <f>100*G21/G$43</f>
        <v>8.868076417480824</v>
      </c>
      <c r="N21" s="107">
        <f>100*H21/H$43</f>
        <v>8.614973526646544</v>
      </c>
      <c r="Q21" s="148">
        <v>3</v>
      </c>
      <c r="R21" s="231" t="s">
        <v>266</v>
      </c>
      <c r="S21" s="63"/>
      <c r="T21" s="220"/>
      <c r="U21" s="229"/>
      <c r="V21" s="6"/>
      <c r="W21" s="6"/>
      <c r="X21" s="228"/>
      <c r="Y21" s="228"/>
      <c r="Z21" s="227"/>
    </row>
    <row r="22" spans="1:26" ht="26.25" customHeight="1">
      <c r="A22" s="182"/>
      <c r="B22" s="182" t="s">
        <v>75</v>
      </c>
      <c r="C22" s="157" t="s">
        <v>203</v>
      </c>
      <c r="D22" s="157"/>
      <c r="E22" s="156"/>
      <c r="F22" s="155">
        <v>57602</v>
      </c>
      <c r="G22" s="155">
        <v>59491</v>
      </c>
      <c r="H22" s="155">
        <v>60958</v>
      </c>
      <c r="I22" s="109">
        <v>5.4</v>
      </c>
      <c r="J22" s="109">
        <f>100*(G22-F22)/F22</f>
        <v>3.27940002083261</v>
      </c>
      <c r="K22" s="109">
        <f>100*(H22-G22)/G22</f>
        <v>2.4659192146711266</v>
      </c>
      <c r="L22" s="109">
        <f>100*F22/F$43</f>
        <v>1.4119497294714907</v>
      </c>
      <c r="M22" s="109">
        <f>100*G22/G$43</f>
        <v>1.3917758635170185</v>
      </c>
      <c r="N22" s="109">
        <f>100*H22/H$43</f>
        <v>1.3587292077073858</v>
      </c>
      <c r="Q22" s="148"/>
      <c r="R22" s="222" t="s">
        <v>75</v>
      </c>
      <c r="S22" s="230" t="s">
        <v>265</v>
      </c>
      <c r="T22" s="220" t="s">
        <v>264</v>
      </c>
      <c r="U22" s="226">
        <v>5322030</v>
      </c>
      <c r="V22" s="202">
        <v>5461528</v>
      </c>
      <c r="W22" s="202">
        <v>5604559</v>
      </c>
      <c r="X22" s="223">
        <v>-1.1</v>
      </c>
      <c r="Y22" s="223">
        <f>100*(V22-U22)/U22</f>
        <v>2.6211426842764887</v>
      </c>
      <c r="Z22" s="223">
        <f>100*(W22-V22)/V22</f>
        <v>2.6188824812396825</v>
      </c>
    </row>
    <row r="23" spans="1:26" ht="26.25" customHeight="1">
      <c r="A23" s="182"/>
      <c r="B23" s="182" t="s">
        <v>79</v>
      </c>
      <c r="C23" s="195" t="s">
        <v>202</v>
      </c>
      <c r="D23" s="195"/>
      <c r="E23" s="194"/>
      <c r="F23" s="155">
        <v>165398</v>
      </c>
      <c r="G23" s="155">
        <v>168459</v>
      </c>
      <c r="H23" s="155">
        <v>172325</v>
      </c>
      <c r="I23" s="109">
        <v>2.7</v>
      </c>
      <c r="J23" s="109">
        <f>100*(G23-F23)/F23</f>
        <v>1.8506874327380016</v>
      </c>
      <c r="K23" s="109">
        <f>100*(H23-G23)/G23</f>
        <v>2.294920425741575</v>
      </c>
      <c r="L23" s="109">
        <f>100*F23/F$43</f>
        <v>4.054263069947669</v>
      </c>
      <c r="M23" s="109">
        <f>100*G23/G$43</f>
        <v>3.94105276751464</v>
      </c>
      <c r="N23" s="109">
        <f>100*H23/H$43</f>
        <v>3.841054672367454</v>
      </c>
      <c r="Q23" s="148"/>
      <c r="R23" s="222" t="s">
        <v>79</v>
      </c>
      <c r="S23" s="230" t="s">
        <v>263</v>
      </c>
      <c r="T23" s="220" t="s">
        <v>262</v>
      </c>
      <c r="U23" s="226">
        <v>817878</v>
      </c>
      <c r="V23" s="202">
        <v>847354</v>
      </c>
      <c r="W23" s="202">
        <v>880495</v>
      </c>
      <c r="X23" s="223">
        <v>-0.3</v>
      </c>
      <c r="Y23" s="223">
        <f>100*(V23-U23)/U23</f>
        <v>3.603960492885247</v>
      </c>
      <c r="Z23" s="223">
        <f>100*(W23-V23)/V23</f>
        <v>3.9111162512952085</v>
      </c>
    </row>
    <row r="24" spans="1:26" ht="26.25" customHeight="1">
      <c r="A24" s="182"/>
      <c r="B24" s="182" t="s">
        <v>78</v>
      </c>
      <c r="C24" s="157" t="s">
        <v>201</v>
      </c>
      <c r="D24" s="157"/>
      <c r="E24" s="156"/>
      <c r="F24" s="155">
        <v>146971</v>
      </c>
      <c r="G24" s="155">
        <v>151114</v>
      </c>
      <c r="H24" s="155">
        <v>153219</v>
      </c>
      <c r="I24" s="109">
        <v>9.3</v>
      </c>
      <c r="J24" s="109">
        <f>100*(G24-F24)/F24</f>
        <v>2.8189234610909635</v>
      </c>
      <c r="K24" s="109">
        <f>100*(H24-G24)/G24</f>
        <v>1.3929880752279735</v>
      </c>
      <c r="L24" s="109">
        <f>100*F24/F$43</f>
        <v>3.6025774051275037</v>
      </c>
      <c r="M24" s="109">
        <f>100*G24/G$43</f>
        <v>3.5352711811788464</v>
      </c>
      <c r="N24" s="109">
        <f>100*H24/H$43</f>
        <v>3.415189646571704</v>
      </c>
      <c r="Q24" s="148">
        <v>4</v>
      </c>
      <c r="R24" s="62" t="s">
        <v>261</v>
      </c>
      <c r="S24" s="63"/>
      <c r="T24" s="220"/>
      <c r="U24" s="229"/>
      <c r="V24" s="6"/>
      <c r="W24" s="6"/>
      <c r="X24" s="228"/>
      <c r="Y24" s="228"/>
      <c r="Z24" s="227"/>
    </row>
    <row r="25" spans="1:26" ht="26.25" customHeight="1">
      <c r="A25" s="181">
        <v>3</v>
      </c>
      <c r="B25" s="163" t="s">
        <v>200</v>
      </c>
      <c r="C25" s="163"/>
      <c r="D25" s="163"/>
      <c r="E25" s="162"/>
      <c r="F25" s="161">
        <f>SUM(F26,F34)</f>
        <v>1140403</v>
      </c>
      <c r="G25" s="161">
        <f>SUM(G26,G34)</f>
        <v>1278922</v>
      </c>
      <c r="H25" s="161">
        <f>SUM(H26,H34)</f>
        <v>1421430</v>
      </c>
      <c r="I25" s="107">
        <v>-8.2</v>
      </c>
      <c r="J25" s="107">
        <f>100*(G25-F25)/F25</f>
        <v>12.14649558094814</v>
      </c>
      <c r="K25" s="107">
        <f>100*(H25-G25)/G25</f>
        <v>11.142821845272815</v>
      </c>
      <c r="L25" s="107">
        <f>100*F25/F$43</f>
        <v>27.953746525094207</v>
      </c>
      <c r="M25" s="107">
        <f>100*G25/G$43</f>
        <v>29.92003447447366</v>
      </c>
      <c r="N25" s="107">
        <f>100*H25/H$43</f>
        <v>31.683100785975743</v>
      </c>
      <c r="Q25" s="148"/>
      <c r="R25" s="222" t="s">
        <v>75</v>
      </c>
      <c r="S25" s="221" t="s">
        <v>260</v>
      </c>
      <c r="T25" s="220" t="s">
        <v>259</v>
      </c>
      <c r="U25" s="226">
        <v>1172923</v>
      </c>
      <c r="V25" s="202">
        <v>1180068</v>
      </c>
      <c r="W25" s="202">
        <v>1182300</v>
      </c>
      <c r="X25" s="223">
        <v>0.2</v>
      </c>
      <c r="Y25" s="223">
        <f>100*(V25-U25)/U25</f>
        <v>0.6091618972430415</v>
      </c>
      <c r="Z25" s="223">
        <f>100*(W25-V25)/V25</f>
        <v>0.1891416426849978</v>
      </c>
    </row>
    <row r="26" spans="1:26" ht="26.25" customHeight="1">
      <c r="A26" s="182"/>
      <c r="B26" s="182" t="s">
        <v>75</v>
      </c>
      <c r="C26" s="157" t="s">
        <v>199</v>
      </c>
      <c r="D26" s="157"/>
      <c r="E26" s="156"/>
      <c r="F26" s="155">
        <f>SUM(F27,F30)</f>
        <v>1156734</v>
      </c>
      <c r="G26" s="155">
        <f>SUM(G27,G30)</f>
        <v>1246044</v>
      </c>
      <c r="H26" s="155">
        <v>1405740</v>
      </c>
      <c r="I26" s="109">
        <v>-5.4</v>
      </c>
      <c r="J26" s="109">
        <f>100*(G26-F26)/F26</f>
        <v>7.720876191068992</v>
      </c>
      <c r="K26" s="109">
        <f>100*(H26-G26)/G26</f>
        <v>12.81624083900729</v>
      </c>
      <c r="L26" s="109">
        <f>100*F26/F$43</f>
        <v>28.354054692032836</v>
      </c>
      <c r="M26" s="109">
        <f>100*G26/G$43</f>
        <v>29.150862551986013</v>
      </c>
      <c r="N26" s="109">
        <f>100*H26/H$43</f>
        <v>31.333377020941967</v>
      </c>
      <c r="Q26" s="148"/>
      <c r="R26" s="222" t="s">
        <v>79</v>
      </c>
      <c r="S26" s="221" t="s">
        <v>258</v>
      </c>
      <c r="T26" s="220" t="s">
        <v>257</v>
      </c>
      <c r="U26" s="226">
        <v>378692</v>
      </c>
      <c r="V26" s="202">
        <v>390212</v>
      </c>
      <c r="W26" s="202">
        <v>395740</v>
      </c>
      <c r="X26" s="223">
        <v>1.2</v>
      </c>
      <c r="Y26" s="223">
        <f>100*(V26-U26)/U26</f>
        <v>3.042050003696936</v>
      </c>
      <c r="Z26" s="223">
        <f>100*(W26-V26)/V26</f>
        <v>1.416665812430166</v>
      </c>
    </row>
    <row r="27" spans="1:26" ht="26.25" customHeight="1">
      <c r="A27" s="182"/>
      <c r="B27" s="182"/>
      <c r="C27" s="182" t="s">
        <v>233</v>
      </c>
      <c r="D27" s="157" t="s">
        <v>198</v>
      </c>
      <c r="E27" s="156"/>
      <c r="F27" s="155">
        <f>SUM(F28:F29)</f>
        <v>768100</v>
      </c>
      <c r="G27" s="155">
        <v>808845</v>
      </c>
      <c r="H27" s="155">
        <f>SUM(H28:H29)</f>
        <v>951594</v>
      </c>
      <c r="I27" s="109">
        <v>-6.3</v>
      </c>
      <c r="J27" s="109">
        <f>100*(G27-F27)/F27</f>
        <v>5.304647832313501</v>
      </c>
      <c r="K27" s="109">
        <f>100*(H27-G27)/G27</f>
        <v>17.648498785304973</v>
      </c>
      <c r="L27" s="109">
        <f>100*F27/F$43</f>
        <v>18.82779395172133</v>
      </c>
      <c r="M27" s="109">
        <f>100*G27/G$43</f>
        <v>18.9227101297074</v>
      </c>
      <c r="N27" s="109">
        <f>100*H27/H$43</f>
        <v>21.210646046115393</v>
      </c>
      <c r="Q27" s="148"/>
      <c r="R27" s="222" t="s">
        <v>78</v>
      </c>
      <c r="S27" s="221" t="s">
        <v>256</v>
      </c>
      <c r="T27" s="220" t="s">
        <v>255</v>
      </c>
      <c r="U27" s="225">
        <v>4184.8</v>
      </c>
      <c r="V27" s="224">
        <v>4184.83</v>
      </c>
      <c r="W27" s="224">
        <v>4184.88</v>
      </c>
      <c r="X27" s="223">
        <v>0</v>
      </c>
      <c r="Y27" s="223">
        <f>100*(V27-U27)/U27</f>
        <v>0.0007168801376349011</v>
      </c>
      <c r="Z27" s="223">
        <f>100*(W27-V27)/V27</f>
        <v>0.001194791664181864</v>
      </c>
    </row>
    <row r="28" spans="1:26" ht="26.25" customHeight="1">
      <c r="A28" s="182"/>
      <c r="B28" s="182"/>
      <c r="C28" s="158"/>
      <c r="D28" s="158" t="s">
        <v>236</v>
      </c>
      <c r="E28" s="165" t="s">
        <v>196</v>
      </c>
      <c r="F28" s="155">
        <v>229551</v>
      </c>
      <c r="G28" s="155">
        <v>213337</v>
      </c>
      <c r="H28" s="155">
        <v>257609</v>
      </c>
      <c r="I28" s="109">
        <v>10</v>
      </c>
      <c r="J28" s="109">
        <f>100*(G28-F28)/F28</f>
        <v>-7.063354113029349</v>
      </c>
      <c r="K28" s="109">
        <f>100*(H28-G28)/G28</f>
        <v>20.752143322536643</v>
      </c>
      <c r="L28" s="109">
        <f>100*F28/F$43</f>
        <v>5.62679199246398</v>
      </c>
      <c r="M28" s="109">
        <f>100*G28/G$43</f>
        <v>4.990961446187326</v>
      </c>
      <c r="N28" s="109">
        <f>100*H28/H$43</f>
        <v>5.742000598252763</v>
      </c>
      <c r="Q28" s="148"/>
      <c r="R28" s="222" t="s">
        <v>97</v>
      </c>
      <c r="S28" s="221" t="s">
        <v>254</v>
      </c>
      <c r="T28" s="220" t="s">
        <v>251</v>
      </c>
      <c r="U28" s="219">
        <v>1.3</v>
      </c>
      <c r="V28" s="219">
        <v>1.7</v>
      </c>
      <c r="W28" s="219">
        <v>10.5</v>
      </c>
      <c r="X28" s="218" t="s">
        <v>250</v>
      </c>
      <c r="Y28" s="218" t="s">
        <v>250</v>
      </c>
      <c r="Z28" s="218" t="s">
        <v>250</v>
      </c>
    </row>
    <row r="29" spans="1:26" ht="26.25" customHeight="1">
      <c r="A29" s="182"/>
      <c r="B29" s="182"/>
      <c r="C29" s="158"/>
      <c r="D29" s="158" t="s">
        <v>235</v>
      </c>
      <c r="E29" s="165" t="s">
        <v>195</v>
      </c>
      <c r="F29" s="155">
        <v>538549</v>
      </c>
      <c r="G29" s="155">
        <v>595509</v>
      </c>
      <c r="H29" s="155">
        <v>693985</v>
      </c>
      <c r="I29" s="109">
        <v>-11.9</v>
      </c>
      <c r="J29" s="109">
        <f>100*(G29-F29)/F29</f>
        <v>10.576567777490999</v>
      </c>
      <c r="K29" s="109">
        <f>100*(H29-G29)/G29</f>
        <v>16.536441934546747</v>
      </c>
      <c r="L29" s="109">
        <f>100*F29/F$43</f>
        <v>13.20100195925735</v>
      </c>
      <c r="M29" s="109">
        <f>100*G29/G$43</f>
        <v>13.931772078249756</v>
      </c>
      <c r="N29" s="109">
        <f>100*H29/H$43</f>
        <v>15.46864544786263</v>
      </c>
      <c r="Q29" s="148"/>
      <c r="R29" s="222" t="s">
        <v>95</v>
      </c>
      <c r="S29" s="221" t="s">
        <v>253</v>
      </c>
      <c r="T29" s="220" t="s">
        <v>251</v>
      </c>
      <c r="U29" s="219">
        <v>1.2</v>
      </c>
      <c r="V29" s="219">
        <v>1.6</v>
      </c>
      <c r="W29" s="219">
        <v>2.4</v>
      </c>
      <c r="X29" s="218" t="s">
        <v>250</v>
      </c>
      <c r="Y29" s="218" t="s">
        <v>250</v>
      </c>
      <c r="Z29" s="218" t="s">
        <v>250</v>
      </c>
    </row>
    <row r="30" spans="1:26" ht="26.25" customHeight="1">
      <c r="A30" s="182"/>
      <c r="B30" s="182"/>
      <c r="C30" s="182" t="s">
        <v>232</v>
      </c>
      <c r="D30" s="157" t="s">
        <v>197</v>
      </c>
      <c r="E30" s="156"/>
      <c r="F30" s="166">
        <f>SUM(F31:F33)</f>
        <v>388634</v>
      </c>
      <c r="G30" s="166">
        <f>SUM(G31:G33)</f>
        <v>437199</v>
      </c>
      <c r="H30" s="166">
        <f>SUM(H31:H33)</f>
        <v>454147</v>
      </c>
      <c r="I30" s="109">
        <v>-3.5</v>
      </c>
      <c r="J30" s="109">
        <f>100*(G30-F30)/F30</f>
        <v>12.496333311033002</v>
      </c>
      <c r="K30" s="109">
        <f>100*(H30-G30)/G30</f>
        <v>3.8764956004016478</v>
      </c>
      <c r="L30" s="109">
        <f>100*F30/F$43</f>
        <v>9.526260740311505</v>
      </c>
      <c r="M30" s="109">
        <f>100*G30/G$43</f>
        <v>10.228152422278614</v>
      </c>
      <c r="N30" s="109">
        <f>100*H30/H$43</f>
        <v>10.122753264422817</v>
      </c>
      <c r="Q30" s="9"/>
      <c r="R30" s="217" t="s">
        <v>93</v>
      </c>
      <c r="S30" s="245" t="s">
        <v>252</v>
      </c>
      <c r="T30" s="216" t="s">
        <v>251</v>
      </c>
      <c r="U30" s="215">
        <v>-0.3</v>
      </c>
      <c r="V30" s="215">
        <v>-0.8</v>
      </c>
      <c r="W30" s="215">
        <v>-0.6</v>
      </c>
      <c r="X30" s="214" t="s">
        <v>250</v>
      </c>
      <c r="Y30" s="214" t="s">
        <v>250</v>
      </c>
      <c r="Z30" s="214" t="s">
        <v>250</v>
      </c>
    </row>
    <row r="31" spans="1:26" ht="26.25" customHeight="1">
      <c r="A31" s="182"/>
      <c r="B31" s="182"/>
      <c r="C31" s="158"/>
      <c r="D31" s="158" t="s">
        <v>236</v>
      </c>
      <c r="E31" s="165" t="s">
        <v>196</v>
      </c>
      <c r="F31" s="155">
        <v>11633</v>
      </c>
      <c r="G31" s="155">
        <v>9806</v>
      </c>
      <c r="H31" s="155">
        <v>10087</v>
      </c>
      <c r="I31" s="109">
        <v>7.5</v>
      </c>
      <c r="J31" s="109">
        <f>100*(G31-F31)/F31</f>
        <v>-15.705321069371616</v>
      </c>
      <c r="K31" s="109">
        <f>100*(H31-G31)/G31</f>
        <v>2.8655924943911892</v>
      </c>
      <c r="L31" s="109">
        <f>100*F31/F$43</f>
        <v>0.28515001567552956</v>
      </c>
      <c r="M31" s="109">
        <f>100*G31/G$43</f>
        <v>0.22940871926254197</v>
      </c>
      <c r="N31" s="109">
        <f>100*H31/H$43</f>
        <v>0.2248351572909938</v>
      </c>
      <c r="Q31" s="244" t="s">
        <v>28</v>
      </c>
      <c r="R31" s="244"/>
      <c r="S31" s="244"/>
      <c r="T31" s="18"/>
      <c r="U31" s="18"/>
      <c r="V31" s="18"/>
      <c r="W31" s="18"/>
      <c r="X31" s="18"/>
      <c r="Y31" s="18"/>
      <c r="Z31" s="18"/>
    </row>
    <row r="32" spans="1:14" ht="26.25" customHeight="1">
      <c r="A32" s="182"/>
      <c r="B32" s="182"/>
      <c r="C32" s="158"/>
      <c r="D32" s="158" t="s">
        <v>235</v>
      </c>
      <c r="E32" s="165" t="s">
        <v>195</v>
      </c>
      <c r="F32" s="155">
        <v>36500</v>
      </c>
      <c r="G32" s="155">
        <v>50606</v>
      </c>
      <c r="H32" s="155">
        <v>50834</v>
      </c>
      <c r="I32" s="109">
        <v>-12.5</v>
      </c>
      <c r="J32" s="109">
        <f>100*(G32-F32)/F32</f>
        <v>38.64657534246575</v>
      </c>
      <c r="K32" s="109">
        <f>100*(H32-G32)/G32</f>
        <v>0.45053946172390624</v>
      </c>
      <c r="L32" s="109">
        <f>100*F32/F$43</f>
        <v>0.8946940232233154</v>
      </c>
      <c r="M32" s="109">
        <f>100*G32/G$43</f>
        <v>1.1839136902916785</v>
      </c>
      <c r="N32" s="109">
        <f>100*H32/H$43</f>
        <v>1.1330693353554455</v>
      </c>
    </row>
    <row r="33" spans="1:14" ht="26.25" customHeight="1">
      <c r="A33" s="182"/>
      <c r="B33" s="182"/>
      <c r="C33" s="158"/>
      <c r="D33" s="158" t="s">
        <v>234</v>
      </c>
      <c r="E33" s="165" t="s">
        <v>193</v>
      </c>
      <c r="F33" s="155">
        <v>340501</v>
      </c>
      <c r="G33" s="155">
        <v>376787</v>
      </c>
      <c r="H33" s="155">
        <v>393226</v>
      </c>
      <c r="I33" s="109">
        <v>-2.8</v>
      </c>
      <c r="J33" s="109">
        <f>100*(G33-F33)/F33</f>
        <v>10.656650053891179</v>
      </c>
      <c r="K33" s="109">
        <f>100*(H33-G33)/G33</f>
        <v>4.36294245820583</v>
      </c>
      <c r="L33" s="109">
        <f>100*F33/F$43</f>
        <v>8.346416701412661</v>
      </c>
      <c r="M33" s="109">
        <f>100*G33/G$43</f>
        <v>8.814830012724393</v>
      </c>
      <c r="N33" s="109">
        <f>100*H33/H$43</f>
        <v>8.764848771776379</v>
      </c>
    </row>
    <row r="34" spans="1:14" ht="26.25" customHeight="1">
      <c r="A34" s="182"/>
      <c r="B34" s="182" t="s">
        <v>79</v>
      </c>
      <c r="C34" s="157" t="s">
        <v>192</v>
      </c>
      <c r="D34" s="157"/>
      <c r="E34" s="156"/>
      <c r="F34" s="155">
        <v>-16331</v>
      </c>
      <c r="G34" s="155">
        <f>SUM(G35:G36)</f>
        <v>32878</v>
      </c>
      <c r="H34" s="155">
        <v>15690</v>
      </c>
      <c r="I34" s="109">
        <v>-183.7</v>
      </c>
      <c r="J34" s="109">
        <v>301.3</v>
      </c>
      <c r="K34" s="109">
        <f>100*(H34-G34)/G34</f>
        <v>-52.27811910700164</v>
      </c>
      <c r="L34" s="109">
        <f>100*F34/F$43</f>
        <v>-0.40030816693862914</v>
      </c>
      <c r="M34" s="109">
        <f>100*G34/G$43</f>
        <v>0.7691719224876459</v>
      </c>
      <c r="N34" s="109">
        <f>100*H34/H$43</f>
        <v>0.34972376503377545</v>
      </c>
    </row>
    <row r="35" spans="1:14" ht="26.25" customHeight="1">
      <c r="A35" s="182"/>
      <c r="B35" s="182"/>
      <c r="C35" s="182" t="s">
        <v>233</v>
      </c>
      <c r="D35" s="157" t="s">
        <v>190</v>
      </c>
      <c r="E35" s="156"/>
      <c r="F35" s="155">
        <v>-13709</v>
      </c>
      <c r="G35" s="155">
        <v>33176</v>
      </c>
      <c r="H35" s="155">
        <v>15871</v>
      </c>
      <c r="I35" s="109">
        <v>-172.6</v>
      </c>
      <c r="J35" s="109">
        <v>342</v>
      </c>
      <c r="K35" s="109">
        <f>100*(H35-G35)/G35</f>
        <v>-52.16120086809742</v>
      </c>
      <c r="L35" s="109">
        <f>100*F35/F$43</f>
        <v>-0.33603727025666935</v>
      </c>
      <c r="M35" s="109">
        <f>100*G35/G$43</f>
        <v>0.7761435519329076</v>
      </c>
      <c r="N35" s="109">
        <f>100*H35/H$43</f>
        <v>0.3537581819535405</v>
      </c>
    </row>
    <row r="36" spans="1:14" ht="26.25" customHeight="1">
      <c r="A36" s="182"/>
      <c r="B36" s="182"/>
      <c r="C36" s="182" t="s">
        <v>232</v>
      </c>
      <c r="D36" s="157" t="s">
        <v>188</v>
      </c>
      <c r="E36" s="156"/>
      <c r="F36" s="155">
        <v>-2621</v>
      </c>
      <c r="G36" s="155">
        <v>-298</v>
      </c>
      <c r="H36" s="155">
        <v>-182</v>
      </c>
      <c r="I36" s="109">
        <v>-527</v>
      </c>
      <c r="J36" s="109">
        <v>88.6</v>
      </c>
      <c r="K36" s="109">
        <f>100*(H36-G36)/G36</f>
        <v>-38.92617449664429</v>
      </c>
      <c r="L36" s="109">
        <f>100*F36/F$43</f>
        <v>-0.06424638451694</v>
      </c>
      <c r="M36" s="109">
        <v>0</v>
      </c>
      <c r="N36" s="109">
        <v>0</v>
      </c>
    </row>
    <row r="37" spans="1:14" ht="26.25" customHeight="1">
      <c r="A37" s="181">
        <v>4</v>
      </c>
      <c r="B37" s="192" t="s">
        <v>187</v>
      </c>
      <c r="C37" s="192"/>
      <c r="D37" s="192"/>
      <c r="E37" s="191"/>
      <c r="F37" s="161">
        <f>SUM(F38,F40)-F39</f>
        <v>299270</v>
      </c>
      <c r="G37" s="161">
        <f>SUM(G38,G40)-G39</f>
        <v>255611</v>
      </c>
      <c r="H37" s="161">
        <v>212638</v>
      </c>
      <c r="I37" s="107">
        <v>39.2</v>
      </c>
      <c r="J37" s="107">
        <f>100*(G37-F37)/F37</f>
        <v>-14.58849868012163</v>
      </c>
      <c r="K37" s="107">
        <f>100*(H37-G37)/G37</f>
        <v>-16.811874293359832</v>
      </c>
      <c r="L37" s="107">
        <f>100*F37/F$43</f>
        <v>7.335755625480592</v>
      </c>
      <c r="M37" s="107">
        <f>100*G37/G$43</f>
        <v>5.979950248767858</v>
      </c>
      <c r="N37" s="107">
        <f>100*H37/H$43</f>
        <v>4.739615165662967</v>
      </c>
    </row>
    <row r="38" spans="1:14" ht="26.25" customHeight="1">
      <c r="A38" s="182"/>
      <c r="B38" s="182" t="s">
        <v>75</v>
      </c>
      <c r="C38" s="157" t="s">
        <v>231</v>
      </c>
      <c r="D38" s="157"/>
      <c r="E38" s="156"/>
      <c r="F38" s="31">
        <v>2698726</v>
      </c>
      <c r="G38" s="31">
        <v>2854314</v>
      </c>
      <c r="H38" s="31">
        <v>3113802</v>
      </c>
      <c r="I38" s="109">
        <v>-1.5</v>
      </c>
      <c r="J38" s="109">
        <f>100*(G38-F38)/F38</f>
        <v>5.765238857149633</v>
      </c>
      <c r="K38" s="109">
        <f>100*(H38-G38)/G38</f>
        <v>9.091081079376691</v>
      </c>
      <c r="L38" s="109">
        <f>100*F38/F$43</f>
        <v>66.15161705527028</v>
      </c>
      <c r="M38" s="109">
        <f>100*G38/G$43</f>
        <v>66.77590445779556</v>
      </c>
      <c r="N38" s="109">
        <f>100*H38/H$43</f>
        <v>69.40538935689611</v>
      </c>
    </row>
    <row r="39" spans="1:14" ht="26.25" customHeight="1">
      <c r="A39" s="182"/>
      <c r="B39" s="182" t="s">
        <v>79</v>
      </c>
      <c r="C39" s="157" t="s">
        <v>186</v>
      </c>
      <c r="D39" s="157"/>
      <c r="E39" s="156"/>
      <c r="F39" s="31">
        <v>2550630</v>
      </c>
      <c r="G39" s="31">
        <v>2708261</v>
      </c>
      <c r="H39" s="31">
        <v>2949906</v>
      </c>
      <c r="I39" s="109">
        <v>-0.6</v>
      </c>
      <c r="J39" s="109">
        <f>100*(G39-F39)/F39</f>
        <v>6.1800809995961785</v>
      </c>
      <c r="K39" s="109">
        <f>100*(H39-G39)/G39</f>
        <v>8.922515222868107</v>
      </c>
      <c r="L39" s="109">
        <f>100*F39/F$43</f>
        <v>62.521463464495476</v>
      </c>
      <c r="M39" s="109">
        <f>100*G39/G$43</f>
        <v>63.35903400353775</v>
      </c>
      <c r="N39" s="109">
        <f>100*H39/H$43</f>
        <v>65.75221369125076</v>
      </c>
    </row>
    <row r="40" spans="1:14" ht="26.25" customHeight="1">
      <c r="A40" s="182"/>
      <c r="B40" s="182" t="s">
        <v>78</v>
      </c>
      <c r="C40" s="157" t="s">
        <v>185</v>
      </c>
      <c r="D40" s="157"/>
      <c r="E40" s="156"/>
      <c r="F40" s="31">
        <v>151174</v>
      </c>
      <c r="G40" s="31">
        <v>109558</v>
      </c>
      <c r="H40" s="31">
        <v>48741</v>
      </c>
      <c r="I40" s="109">
        <v>279.9</v>
      </c>
      <c r="J40" s="109">
        <f>100*(G40-F40)/F40</f>
        <v>-27.52854326802228</v>
      </c>
      <c r="K40" s="109">
        <f>100*(H40-G40)/G40</f>
        <v>-55.51123605761332</v>
      </c>
      <c r="L40" s="109">
        <f>100*F40/F$43</f>
        <v>3.705602034705794</v>
      </c>
      <c r="M40" s="109">
        <f>100*G40/G$43</f>
        <v>2.5630797945100525</v>
      </c>
      <c r="N40" s="109">
        <f>100*H40/H$43</f>
        <v>1.086417210421367</v>
      </c>
    </row>
    <row r="41" spans="1:14" ht="26.25" customHeight="1">
      <c r="A41" s="181" t="s">
        <v>184</v>
      </c>
      <c r="B41" s="163" t="s">
        <v>183</v>
      </c>
      <c r="C41" s="163"/>
      <c r="D41" s="163"/>
      <c r="E41" s="162"/>
      <c r="F41" s="204">
        <f>SUM(F8,F21,F25,F37)</f>
        <v>4066956</v>
      </c>
      <c r="G41" s="204">
        <v>4238330</v>
      </c>
      <c r="H41" s="204">
        <v>4412129</v>
      </c>
      <c r="I41" s="107">
        <v>0.9</v>
      </c>
      <c r="J41" s="107">
        <f>100*(G41-F41)/F41</f>
        <v>4.213814951526399</v>
      </c>
      <c r="K41" s="107">
        <f>100*(H41-G41)/G41</f>
        <v>4.100648132637147</v>
      </c>
      <c r="L41" s="107">
        <f>100*F41/F$43</f>
        <v>99.6898966003343</v>
      </c>
      <c r="M41" s="107">
        <f>100*G41/G$43</f>
        <v>99.15458465347844</v>
      </c>
      <c r="N41" s="107">
        <f>100*H41/H$43</f>
        <v>98.34457397671807</v>
      </c>
    </row>
    <row r="42" spans="1:14" ht="26.25" customHeight="1">
      <c r="A42" s="189">
        <v>5</v>
      </c>
      <c r="B42" s="163" t="s">
        <v>182</v>
      </c>
      <c r="C42" s="163"/>
      <c r="D42" s="163"/>
      <c r="E42" s="162"/>
      <c r="F42" s="204">
        <v>12651</v>
      </c>
      <c r="G42" s="204">
        <v>36137</v>
      </c>
      <c r="H42" s="204">
        <v>74269</v>
      </c>
      <c r="I42" s="107">
        <v>475.3</v>
      </c>
      <c r="J42" s="107">
        <f>100*(G42-F42)/F42</f>
        <v>185.645403525413</v>
      </c>
      <c r="K42" s="107">
        <f>100*(H42-G42)/G42</f>
        <v>105.52065749785538</v>
      </c>
      <c r="L42" s="107">
        <f>100*F42/F$43</f>
        <v>0.3101033996657031</v>
      </c>
      <c r="M42" s="107">
        <f>100*G42/G$43</f>
        <v>0.8454153465215664</v>
      </c>
      <c r="N42" s="107">
        <f>100*H42/H$43</f>
        <v>1.6554260232819291</v>
      </c>
    </row>
    <row r="43" spans="1:14" ht="26.25" customHeight="1">
      <c r="A43" s="187" t="s">
        <v>181</v>
      </c>
      <c r="B43" s="154" t="s">
        <v>180</v>
      </c>
      <c r="C43" s="154"/>
      <c r="D43" s="154"/>
      <c r="E43" s="153"/>
      <c r="F43" s="186">
        <f>SUM(F41:F42)</f>
        <v>4079607</v>
      </c>
      <c r="G43" s="186">
        <f>SUM(G41:G42)</f>
        <v>4274467</v>
      </c>
      <c r="H43" s="186">
        <f>SUM(H41:H42)</f>
        <v>4486398</v>
      </c>
      <c r="I43" s="84">
        <v>1.1</v>
      </c>
      <c r="J43" s="84">
        <f>100*(G43-F43)/F43</f>
        <v>4.776440475761513</v>
      </c>
      <c r="K43" s="84">
        <f>100*(H43-G43)/G43</f>
        <v>4.958068456254312</v>
      </c>
      <c r="L43" s="84">
        <f>100*F43/F$43</f>
        <v>100</v>
      </c>
      <c r="M43" s="84">
        <f>100*G43/G$43</f>
        <v>100</v>
      </c>
      <c r="N43" s="84">
        <f>100*H43/H$43</f>
        <v>100</v>
      </c>
    </row>
    <row r="44" spans="1:14" ht="26.25" customHeight="1">
      <c r="A44" s="213" t="s">
        <v>28</v>
      </c>
      <c r="B44" s="203"/>
      <c r="C44" s="201"/>
      <c r="D44" s="201"/>
      <c r="E44" s="201"/>
      <c r="F44" s="202"/>
      <c r="G44" s="202"/>
      <c r="H44" s="202"/>
      <c r="I44" s="201"/>
      <c r="J44" s="201"/>
      <c r="K44" s="201"/>
      <c r="L44" s="201"/>
      <c r="M44" s="201"/>
      <c r="N44" s="201"/>
    </row>
  </sheetData>
  <sheetProtection/>
  <mergeCells count="52">
    <mergeCell ref="R21:S21"/>
    <mergeCell ref="R24:S24"/>
    <mergeCell ref="W5:W6"/>
    <mergeCell ref="R7:S7"/>
    <mergeCell ref="R13:S13"/>
    <mergeCell ref="Q5:S6"/>
    <mergeCell ref="T5:T6"/>
    <mergeCell ref="U5:U6"/>
    <mergeCell ref="X1:Z1"/>
    <mergeCell ref="V5:V6"/>
    <mergeCell ref="Q3:Z3"/>
    <mergeCell ref="X5:Z5"/>
    <mergeCell ref="A1:E1"/>
    <mergeCell ref="A3:N3"/>
    <mergeCell ref="B8:E8"/>
    <mergeCell ref="C9:E9"/>
    <mergeCell ref="D10:E10"/>
    <mergeCell ref="A6:E7"/>
    <mergeCell ref="A4:N4"/>
    <mergeCell ref="I6:K6"/>
    <mergeCell ref="L6:N6"/>
    <mergeCell ref="F6:F7"/>
    <mergeCell ref="G6:G7"/>
    <mergeCell ref="H6:H7"/>
    <mergeCell ref="D11:E11"/>
    <mergeCell ref="D19:E19"/>
    <mergeCell ref="D12:E12"/>
    <mergeCell ref="D13:E13"/>
    <mergeCell ref="D14:E14"/>
    <mergeCell ref="D15:E15"/>
    <mergeCell ref="D16:E16"/>
    <mergeCell ref="D17:E17"/>
    <mergeCell ref="D18:E18"/>
    <mergeCell ref="C20:E20"/>
    <mergeCell ref="B21:E21"/>
    <mergeCell ref="C22:E22"/>
    <mergeCell ref="C38:E38"/>
    <mergeCell ref="C24:E24"/>
    <mergeCell ref="B25:E25"/>
    <mergeCell ref="C26:E26"/>
    <mergeCell ref="D27:E27"/>
    <mergeCell ref="D30:E30"/>
    <mergeCell ref="C34:E34"/>
    <mergeCell ref="C23:E23"/>
    <mergeCell ref="D35:E35"/>
    <mergeCell ref="D36:E36"/>
    <mergeCell ref="B37:E37"/>
    <mergeCell ref="B43:E43"/>
    <mergeCell ref="C39:E39"/>
    <mergeCell ref="C40:E40"/>
    <mergeCell ref="B41:E41"/>
    <mergeCell ref="B42:E42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尾村国男</dc:creator>
  <cp:keywords/>
  <dc:description/>
  <cp:lastModifiedBy>yutaka-k</cp:lastModifiedBy>
  <cp:lastPrinted>2013-06-03T01:35:32Z</cp:lastPrinted>
  <dcterms:created xsi:type="dcterms:W3CDTF">1998-01-17T13:21:18Z</dcterms:created>
  <dcterms:modified xsi:type="dcterms:W3CDTF">2013-06-03T01:36:32Z</dcterms:modified>
  <cp:category/>
  <cp:version/>
  <cp:contentType/>
  <cp:contentStatus/>
</cp:coreProperties>
</file>