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65521" windowWidth="8235" windowHeight="5985" activeTab="3"/>
  </bookViews>
  <sheets>
    <sheet name="186" sheetId="1" r:id="rId1"/>
    <sheet name="188" sheetId="2" r:id="rId2"/>
    <sheet name="190" sheetId="3" r:id="rId3"/>
    <sheet name="192" sheetId="4" r:id="rId4"/>
  </sheets>
  <definedNames>
    <definedName name="_xlnm.Print_Area" localSheetId="0">'186'!$A$1:$AH$49</definedName>
    <definedName name="_xlnm.Print_Area" localSheetId="1">'188'!$A$1:$AB$41</definedName>
    <definedName name="_xlnm.Print_Area" localSheetId="2">'190'!$A$1:$AC$49</definedName>
    <definedName name="_xlnm.Print_Area" localSheetId="3">'192'!$A$1:$Z$44</definedName>
  </definedNames>
  <calcPr fullCalcOnLoad="1"/>
</workbook>
</file>

<file path=xl/sharedStrings.xml><?xml version="1.0" encoding="utf-8"?>
<sst xmlns="http://schemas.openxmlformats.org/spreadsheetml/2006/main" count="678" uniqueCount="279">
  <si>
    <t>（単位：百万円）</t>
  </si>
  <si>
    <t>項　　　　　　　　　目</t>
  </si>
  <si>
    <t>営　　業　　余　　剰</t>
  </si>
  <si>
    <t>固　 定  資  本  減  耗</t>
  </si>
  <si>
    <t>間        接        税</t>
  </si>
  <si>
    <t>(控　除)補　　助　　金</t>
  </si>
  <si>
    <t>県内総生産（市場価格表示）</t>
  </si>
  <si>
    <t>民 間 最 終 消 費 支 出</t>
  </si>
  <si>
    <t>政 府 最 終 消 費 支 出</t>
  </si>
  <si>
    <t>県内総固定資本形成</t>
  </si>
  <si>
    <t>財貨・サービスの移出</t>
  </si>
  <si>
    <t>(控除)財貨･サービスの移入</t>
  </si>
  <si>
    <t>統 計 上 の 不 突 合</t>
  </si>
  <si>
    <t>県内総支出（市場価格表示）</t>
  </si>
  <si>
    <t>資料　石川県統計課「石川県民経済計算」</t>
  </si>
  <si>
    <t>57年度</t>
  </si>
  <si>
    <t>58年度</t>
  </si>
  <si>
    <t>59年度</t>
  </si>
  <si>
    <t>60年度</t>
  </si>
  <si>
    <t>61年度</t>
  </si>
  <si>
    <t>62年度</t>
  </si>
  <si>
    <t>63年度</t>
  </si>
  <si>
    <t>元年度</t>
  </si>
  <si>
    <t>昭和57年度</t>
  </si>
  <si>
    <t>58　年　度</t>
  </si>
  <si>
    <t>59　年　度</t>
  </si>
  <si>
    <t>60  年　度</t>
  </si>
  <si>
    <t>61　年　度</t>
  </si>
  <si>
    <t>62　年　度</t>
  </si>
  <si>
    <t>63　年　度</t>
  </si>
  <si>
    <t>在庫品増加</t>
  </si>
  <si>
    <t>…</t>
  </si>
  <si>
    <t>対　　　　前　　　　年　　　　度　　　　増　　　　加　　　　率　　　（％）</t>
  </si>
  <si>
    <t>構　　　　　　　　　　　　成　　　　　　　　　　　　比　　　（％）</t>
  </si>
  <si>
    <t>平成元年度</t>
  </si>
  <si>
    <t>2　年　度</t>
  </si>
  <si>
    <t>3　年　度</t>
  </si>
  <si>
    <t>4　年　度</t>
  </si>
  <si>
    <t>5　年　度</t>
  </si>
  <si>
    <t>6　年　度</t>
  </si>
  <si>
    <t>7　年　度</t>
  </si>
  <si>
    <t>8　年　度</t>
  </si>
  <si>
    <t>9　年　度</t>
  </si>
  <si>
    <t>2年度</t>
  </si>
  <si>
    <t>3年度</t>
  </si>
  <si>
    <t>4年度</t>
  </si>
  <si>
    <t>5年度</t>
  </si>
  <si>
    <t>6年度</t>
  </si>
  <si>
    <t>7年度</t>
  </si>
  <si>
    <t>8年度</t>
  </si>
  <si>
    <t>9年度</t>
  </si>
  <si>
    <t>…</t>
  </si>
  <si>
    <t>…</t>
  </si>
  <si>
    <r>
      <t>1</t>
    </r>
    <r>
      <rPr>
        <sz val="12"/>
        <rFont val="ＭＳ 明朝"/>
        <family val="1"/>
      </rPr>
      <t>86  県民経済計算</t>
    </r>
  </si>
  <si>
    <t>１６　　　県　　　　民　　　　経　　　　済　　　　計　　　　算</t>
  </si>
  <si>
    <t>　</t>
  </si>
  <si>
    <r>
      <t>県民経済計算　1</t>
    </r>
    <r>
      <rPr>
        <sz val="12"/>
        <rFont val="ＭＳ 明朝"/>
        <family val="1"/>
      </rPr>
      <t>87</t>
    </r>
  </si>
  <si>
    <t>99 　県　内　総　生　総　産　と　総　支　出　勘　定</t>
  </si>
  <si>
    <r>
      <t>雇用者所得(県内活動による</t>
    </r>
    <r>
      <rPr>
        <sz val="12"/>
        <rFont val="ＭＳ 明朝"/>
        <family val="1"/>
      </rPr>
      <t>)</t>
    </r>
  </si>
  <si>
    <t>項      　　　      目</t>
  </si>
  <si>
    <t>188  県民経済計算</t>
  </si>
  <si>
    <t>合　　　　　　　　　　　　計</t>
  </si>
  <si>
    <t>（控除）　帰　属　利　子</t>
  </si>
  <si>
    <t>（控除）　そ　　の　　他</t>
  </si>
  <si>
    <t>輸入税</t>
  </si>
  <si>
    <t>第3次産業</t>
  </si>
  <si>
    <t>第2次産業</t>
  </si>
  <si>
    <t>第1次産業</t>
  </si>
  <si>
    <t>(参　　　考)</t>
  </si>
  <si>
    <t>（控除）帰属利子</t>
  </si>
  <si>
    <t>（控除）その他</t>
  </si>
  <si>
    <t>小計（1＋2＋3）</t>
  </si>
  <si>
    <t>サービス業</t>
  </si>
  <si>
    <t>(1)</t>
  </si>
  <si>
    <t>対家計民間非営利サービス生産者</t>
  </si>
  <si>
    <t>公務</t>
  </si>
  <si>
    <t>(3)</t>
  </si>
  <si>
    <t>(2)</t>
  </si>
  <si>
    <t>電気・ガス・水道業</t>
  </si>
  <si>
    <t>政府サービス生産者</t>
  </si>
  <si>
    <r>
      <t>(1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)</t>
    </r>
  </si>
  <si>
    <t>運輸・通信業</t>
  </si>
  <si>
    <r>
      <t>(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)</t>
    </r>
  </si>
  <si>
    <t>不動産業</t>
  </si>
  <si>
    <r>
      <t>(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)</t>
    </r>
  </si>
  <si>
    <t>金融・保険業</t>
  </si>
  <si>
    <r>
      <t>(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)</t>
    </r>
  </si>
  <si>
    <t>卸売・小売業</t>
  </si>
  <si>
    <r>
      <t>(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)</t>
    </r>
  </si>
  <si>
    <r>
      <t>(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)</t>
    </r>
  </si>
  <si>
    <t>建設業</t>
  </si>
  <si>
    <r>
      <t>(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)</t>
    </r>
  </si>
  <si>
    <t>製造業</t>
  </si>
  <si>
    <r>
      <t>(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)</t>
    </r>
  </si>
  <si>
    <t>鉱業</t>
  </si>
  <si>
    <r>
      <t>(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)</t>
    </r>
  </si>
  <si>
    <t>水産業</t>
  </si>
  <si>
    <t>③</t>
  </si>
  <si>
    <t>林業</t>
  </si>
  <si>
    <t>②</t>
  </si>
  <si>
    <t>農業</t>
  </si>
  <si>
    <t>①</t>
  </si>
  <si>
    <t>農林水産業</t>
  </si>
  <si>
    <r>
      <t>(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)</t>
    </r>
  </si>
  <si>
    <t>産          　　　　  業</t>
  </si>
  <si>
    <t>9年度</t>
  </si>
  <si>
    <t>9年度</t>
  </si>
  <si>
    <t>8年度</t>
  </si>
  <si>
    <t>8年度</t>
  </si>
  <si>
    <t>7年度</t>
  </si>
  <si>
    <t>7年度</t>
  </si>
  <si>
    <t>9年度</t>
  </si>
  <si>
    <r>
      <t>7</t>
    </r>
    <r>
      <rPr>
        <sz val="12"/>
        <rFont val="ＭＳ 明朝"/>
        <family val="1"/>
      </rPr>
      <t>年度</t>
    </r>
  </si>
  <si>
    <t>構  　　成　　  比</t>
  </si>
  <si>
    <t>対前年度増加率</t>
  </si>
  <si>
    <t>9 年 度</t>
  </si>
  <si>
    <t>9 年 度</t>
  </si>
  <si>
    <t>8 年 度</t>
  </si>
  <si>
    <t>8 年 度</t>
  </si>
  <si>
    <t>平成7年度</t>
  </si>
  <si>
    <t>平成7年度</t>
  </si>
  <si>
    <t>項　　　　　　　　　　目</t>
  </si>
  <si>
    <t>（単位：百万円・％）</t>
  </si>
  <si>
    <t>実　数</t>
  </si>
  <si>
    <t>100　　経　済　活　動　別　県　内　総　生　産</t>
  </si>
  <si>
    <t>合計（4＋5－6－7）</t>
  </si>
  <si>
    <t>―</t>
  </si>
  <si>
    <t>…</t>
  </si>
  <si>
    <t>(1)</t>
  </si>
  <si>
    <t>構　　　成　　　比</t>
  </si>
  <si>
    <t>対 前 年 度 増 加 率</t>
  </si>
  <si>
    <t>対 前 年 度 増 加 率</t>
  </si>
  <si>
    <r>
      <t>9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</si>
  <si>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>9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</si>
  <si>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>8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</si>
  <si>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>8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</si>
  <si>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t>項　　　　　　　　　　目</t>
  </si>
  <si>
    <t>県民経済計算　189</t>
  </si>
  <si>
    <t>101 　経　済　活　動　別　県　内　純　生　産</t>
  </si>
  <si>
    <t>190  県民経済計算</t>
  </si>
  <si>
    <t xml:space="preserve">   2　企業所得＝営業余剰＋財産所得の受取－財産所得の支払</t>
  </si>
  <si>
    <t>注 1  県民所得は通常4の額をいう。</t>
  </si>
  <si>
    <t>(参考)民間法人企業所得(配当受払前)</t>
  </si>
  <si>
    <t>(4)</t>
  </si>
  <si>
    <t>対家計民間非営利団体</t>
  </si>
  <si>
    <t>一　般　政　府</t>
  </si>
  <si>
    <t>非金融法人企業および金融機関</t>
  </si>
  <si>
    <t>県民可処分所得</t>
  </si>
  <si>
    <t>その他の経常移転（純）</t>
  </si>
  <si>
    <t>県民所得（市場価格表示）（4＋5）</t>
  </si>
  <si>
    <t>間接税（控除）補助金</t>
  </si>
  <si>
    <t>県民所得（1＋2＋3）</t>
  </si>
  <si>
    <t>持　　　家</t>
  </si>
  <si>
    <t>c</t>
  </si>
  <si>
    <t>その他の産業(非農林水･非金融)</t>
  </si>
  <si>
    <t>b</t>
  </si>
  <si>
    <t>農林水産業</t>
  </si>
  <si>
    <t>a</t>
  </si>
  <si>
    <t>個　人　企　業</t>
  </si>
  <si>
    <t>公　的　企　業</t>
  </si>
  <si>
    <t>民間法人企業</t>
  </si>
  <si>
    <t>企業所得（配当受払後）</t>
  </si>
  <si>
    <t>③</t>
  </si>
  <si>
    <t>②</t>
  </si>
  <si>
    <t>b 支                   払</t>
  </si>
  <si>
    <t>a 受                   取</t>
  </si>
  <si>
    <t>利子</t>
  </si>
  <si>
    <t>①</t>
  </si>
  <si>
    <t>家　　　　計</t>
  </si>
  <si>
    <t>支　　　払</t>
  </si>
  <si>
    <t>受　　　取</t>
  </si>
  <si>
    <t>財  産  所  得（非企業部門）</t>
  </si>
  <si>
    <t>その他の雇主負担</t>
  </si>
  <si>
    <t>社会保障雇主負担</t>
  </si>
  <si>
    <t>賃　金 ・ 俸　給</t>
  </si>
  <si>
    <t>雇　用　者　所　得</t>
  </si>
  <si>
    <t>構　　 成　  比</t>
  </si>
  <si>
    <t>項　　　　　　　目</t>
  </si>
  <si>
    <t>家 計（個人企業を含む）</t>
  </si>
  <si>
    <t>102　県 民 所 得 及 び 県 民 可 処 分 所 得 の 分 配</t>
  </si>
  <si>
    <t>配       当  （  受  取  ）</t>
  </si>
  <si>
    <t>賃貸料（受取）</t>
  </si>
  <si>
    <t>県民総支出（市場価格）(A+5)</t>
  </si>
  <si>
    <t>B</t>
  </si>
  <si>
    <t>県外からの要素所得（純）</t>
  </si>
  <si>
    <t>県内総支出（市場価格）（1+2+3+4）</t>
  </si>
  <si>
    <t>A</t>
  </si>
  <si>
    <t>統計上の不突合</t>
  </si>
  <si>
    <t>(控除)財貨・サービスの移入</t>
  </si>
  <si>
    <t>(特掲)財貨･ｻｰﾋﾞｽの移出入･統計上の不突合</t>
  </si>
  <si>
    <t>公的企業</t>
  </si>
  <si>
    <t>ｂ</t>
  </si>
  <si>
    <t>民間企業</t>
  </si>
  <si>
    <t>ａ</t>
  </si>
  <si>
    <t>在庫品増加</t>
  </si>
  <si>
    <t>一般政府</t>
  </si>
  <si>
    <t>ｃ）</t>
  </si>
  <si>
    <t>企業設備</t>
  </si>
  <si>
    <t>ｂ）</t>
  </si>
  <si>
    <t>住    宅</t>
  </si>
  <si>
    <t>ａ）</t>
  </si>
  <si>
    <t>公    的</t>
  </si>
  <si>
    <t>民    間</t>
  </si>
  <si>
    <t>総固定資本形成</t>
  </si>
  <si>
    <t>県内総資本形成</t>
  </si>
  <si>
    <t>市 町 村</t>
  </si>
  <si>
    <t>県</t>
  </si>
  <si>
    <t>国出先機関</t>
  </si>
  <si>
    <t>政府最終消費支出</t>
  </si>
  <si>
    <t>対家計民間非営利団体最終消費支出</t>
  </si>
  <si>
    <t>その他の消費支出</t>
  </si>
  <si>
    <t>ｊ</t>
  </si>
  <si>
    <t>教養娯楽</t>
  </si>
  <si>
    <t>ｉ</t>
  </si>
  <si>
    <t>教　　　育</t>
  </si>
  <si>
    <t>ｈ</t>
  </si>
  <si>
    <t>交通・通信</t>
  </si>
  <si>
    <t>ｇ</t>
  </si>
  <si>
    <t>保健医療</t>
  </si>
  <si>
    <t>ｆ</t>
  </si>
  <si>
    <t>被服及び履物</t>
  </si>
  <si>
    <t>ｅ</t>
  </si>
  <si>
    <t>家具・家事用品</t>
  </si>
  <si>
    <t>ｄ</t>
  </si>
  <si>
    <t>光熱・水道</t>
  </si>
  <si>
    <t>ｃ</t>
  </si>
  <si>
    <t>住居</t>
  </si>
  <si>
    <t>食料</t>
  </si>
  <si>
    <t>家計最終消費支出</t>
  </si>
  <si>
    <t>民間最終消費支出</t>
  </si>
  <si>
    <t>構    成    比</t>
  </si>
  <si>
    <t>(1)　　県    民    総    支    出（名目）</t>
  </si>
  <si>
    <t>103　　県　　民　　総　　支　　出</t>
  </si>
  <si>
    <t>項　　　　　　　　　　　　　目</t>
  </si>
  <si>
    <t>県民経済計算　191</t>
  </si>
  <si>
    <t>192  県民経済計算</t>
  </si>
  <si>
    <t>住　　　居</t>
  </si>
  <si>
    <t>食　　　料</t>
  </si>
  <si>
    <t>構　 　成　  比</t>
  </si>
  <si>
    <t>項　　　　　           目</t>
  </si>
  <si>
    <r>
      <t xml:space="preserve">(2)   </t>
    </r>
    <r>
      <rPr>
        <sz val="12"/>
        <rFont val="ＭＳ 明朝"/>
        <family val="1"/>
      </rPr>
      <t xml:space="preserve"> 県民総支出（実質）（平成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暦年価格評価）</t>
    </r>
  </si>
  <si>
    <t>103　　県　民　総　支　出（つづき）</t>
  </si>
  <si>
    <t>―</t>
  </si>
  <si>
    <t>％</t>
  </si>
  <si>
    <t>消費者物価指数対前年度増加率（金沢市)</t>
  </si>
  <si>
    <t>(6)</t>
  </si>
  <si>
    <t>賃金指数対前年度増加率</t>
  </si>
  <si>
    <t>(5)</t>
  </si>
  <si>
    <t>鉱工業生産指数対前年度増加率</t>
  </si>
  <si>
    <t>k㎡</t>
  </si>
  <si>
    <t>総　　面　　積</t>
  </si>
  <si>
    <t>世帯</t>
  </si>
  <si>
    <t>世　　帯　　数</t>
  </si>
  <si>
    <t>人</t>
  </si>
  <si>
    <t>総　　人　　口</t>
  </si>
  <si>
    <t>人　口・面　積・そ　の　他</t>
  </si>
  <si>
    <t>千円</t>
  </si>
  <si>
    <t>名 目 県 内 純 生 産（１k㎡ 当 た り）</t>
  </si>
  <si>
    <t>円</t>
  </si>
  <si>
    <t>名 目 県 内 純 生 産（就業者1人当たり）</t>
  </si>
  <si>
    <t>1　人　当　た　り　生　産　水　準</t>
  </si>
  <si>
    <t>個　　人　　所　　得（　　　〃　　　）</t>
  </si>
  <si>
    <t>家　　計　　所　　得（県民１人当たり）</t>
  </si>
  <si>
    <t>　　　　　〃　　 （農林水産業を除く）</t>
  </si>
  <si>
    <t>雇　用　者　所　得（雇用者１人当たり）</t>
  </si>
  <si>
    <t>民 間 最 終 消 費 支 出(　　〃　　 )</t>
  </si>
  <si>
    <t>県 民 可 処 分 所 得(　　　〃　　　)</t>
  </si>
  <si>
    <t>県 民 所 得（分配）（県民１人当たり）</t>
  </si>
  <si>
    <t>1人当たり所得水準に関するもの</t>
  </si>
  <si>
    <r>
      <t xml:space="preserve">県　民　所　得（分配）　　    </t>
    </r>
    <r>
      <rPr>
        <sz val="12"/>
        <rFont val="ＭＳ 明朝"/>
        <family val="1"/>
      </rPr>
      <t>〃</t>
    </r>
  </si>
  <si>
    <t>実質県内総生産（＝支出）　　　〃</t>
  </si>
  <si>
    <t>名目県内総生産（＝支出）　　  〃</t>
  </si>
  <si>
    <t>実質県民総生産（＝支出）　    〃</t>
  </si>
  <si>
    <t>名目県民総生産（＝支出）対前年度増加率</t>
  </si>
  <si>
    <t>経　済　成　長　に　関　す　る　も　の</t>
  </si>
  <si>
    <t>対前年度増加率 （％）</t>
  </si>
  <si>
    <t>単位</t>
  </si>
  <si>
    <t>県民経済計算　193</t>
  </si>
  <si>
    <t>104　　関　　　　連　　　　指　　　　標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</si>
</sst>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#,##0.0"/>
    <numFmt numFmtId="180" formatCode="#,##0.0_ "/>
    <numFmt numFmtId="181" formatCode="0_ "/>
    <numFmt numFmtId="182" formatCode="0.0_);[Red]\(0.0\)"/>
    <numFmt numFmtId="183" formatCode="0.0_ ;[Red]\-0.0\ "/>
    <numFmt numFmtId="184" formatCode="0.0_ "/>
    <numFmt numFmtId="185" formatCode="0.0;[Red]0.0"/>
    <numFmt numFmtId="186" formatCode="#,##0_ "/>
  </numFmts>
  <fonts count="56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b/>
      <sz val="16"/>
      <name val="ＭＳ ゴシック"/>
      <family val="3"/>
    </font>
    <font>
      <sz val="6"/>
      <name val="ＭＳ 明朝"/>
      <family val="1"/>
    </font>
    <font>
      <b/>
      <sz val="11"/>
      <name val="ＭＳ ゴシック"/>
      <family val="3"/>
    </font>
    <font>
      <sz val="12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indexed="8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明朝"/>
      <family val="1"/>
    </font>
    <font>
      <b/>
      <sz val="14"/>
      <color indexed="8"/>
      <name val="ＭＳ ゴシック"/>
      <family val="3"/>
    </font>
    <font>
      <sz val="14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8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38" fontId="10" fillId="0" borderId="14" xfId="0" applyNumberFormat="1" applyFont="1" applyFill="1" applyBorder="1" applyAlignment="1" applyProtection="1">
      <alignment horizontal="right" vertical="center"/>
      <protection/>
    </xf>
    <xf numFmtId="178" fontId="0" fillId="0" borderId="16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78" fontId="10" fillId="0" borderId="0" xfId="0" applyNumberFormat="1" applyFont="1" applyFill="1" applyBorder="1" applyAlignment="1" applyProtection="1">
      <alignment vertical="center"/>
      <protection/>
    </xf>
    <xf numFmtId="178" fontId="10" fillId="0" borderId="17" xfId="0" applyNumberFormat="1" applyFont="1" applyFill="1" applyBorder="1" applyAlignment="1" applyProtection="1">
      <alignment vertical="center"/>
      <protection/>
    </xf>
    <xf numFmtId="38" fontId="0" fillId="0" borderId="18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10" fillId="0" borderId="19" xfId="0" applyNumberFormat="1" applyFont="1" applyFill="1" applyBorder="1" applyAlignment="1" applyProtection="1">
      <alignment horizontal="right" vertical="center"/>
      <protection/>
    </xf>
    <xf numFmtId="38" fontId="10" fillId="0" borderId="14" xfId="0" applyNumberFormat="1" applyFont="1" applyFill="1" applyBorder="1" applyAlignment="1" applyProtection="1">
      <alignment horizontal="right" vertical="center"/>
      <protection/>
    </xf>
    <xf numFmtId="38" fontId="0" fillId="0" borderId="18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20" xfId="0" applyNumberFormat="1" applyFont="1" applyFill="1" applyBorder="1" applyAlignment="1" applyProtection="1">
      <alignment horizontal="right" vertical="center"/>
      <protection/>
    </xf>
    <xf numFmtId="38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38" fontId="10" fillId="0" borderId="18" xfId="48" applyNumberFormat="1" applyFont="1" applyFill="1" applyBorder="1" applyAlignment="1" applyProtection="1">
      <alignment horizontal="right" vertical="center"/>
      <protection/>
    </xf>
    <xf numFmtId="38" fontId="10" fillId="0" borderId="0" xfId="48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vertical="top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178" fontId="10" fillId="0" borderId="17" xfId="0" applyNumberFormat="1" applyFont="1" applyFill="1" applyBorder="1" applyAlignment="1" applyProtection="1">
      <alignment horizontal="right" vertical="center"/>
      <protection/>
    </xf>
    <xf numFmtId="178" fontId="10" fillId="0" borderId="14" xfId="0" applyNumberFormat="1" applyFont="1" applyFill="1" applyBorder="1" applyAlignment="1" applyProtection="1">
      <alignment horizontal="right" vertical="center"/>
      <protection/>
    </xf>
    <xf numFmtId="38" fontId="10" fillId="0" borderId="14" xfId="0" applyNumberFormat="1" applyFont="1" applyFill="1" applyBorder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horizontal="distributed" vertical="center"/>
      <protection/>
    </xf>
    <xf numFmtId="0" fontId="10" fillId="0" borderId="14" xfId="0" applyFont="1" applyFill="1" applyBorder="1" applyAlignment="1" applyProtection="1">
      <alignment horizontal="distributed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38" fontId="0" fillId="0" borderId="16" xfId="0" applyNumberFormat="1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distributed" vertical="center"/>
      <protection/>
    </xf>
    <xf numFmtId="178" fontId="0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178" fontId="0" fillId="0" borderId="31" xfId="0" applyNumberFormat="1" applyFont="1" applyFill="1" applyBorder="1" applyAlignment="1" applyProtection="1">
      <alignment vertical="center"/>
      <protection/>
    </xf>
    <xf numFmtId="178" fontId="10" fillId="0" borderId="0" xfId="0" applyNumberFormat="1" applyFont="1" applyFill="1" applyBorder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14" xfId="0" applyFont="1" applyFill="1" applyBorder="1" applyAlignment="1">
      <alignment horizontal="center" vertical="center"/>
    </xf>
    <xf numFmtId="38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81" fontId="0" fillId="0" borderId="0" xfId="0" applyNumberFormat="1" applyFont="1" applyFill="1" applyBorder="1" applyAlignment="1" applyProtection="1" quotePrefix="1">
      <alignment horizontal="distributed" vertical="center"/>
      <protection/>
    </xf>
    <xf numFmtId="0" fontId="8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80" fontId="10" fillId="0" borderId="17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84" fontId="10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ont="1" applyFill="1" applyBorder="1" applyAlignment="1" applyProtection="1">
      <alignment horizontal="right" vertical="center"/>
      <protection/>
    </xf>
    <xf numFmtId="184" fontId="10" fillId="0" borderId="0" xfId="0" applyNumberFormat="1" applyFont="1" applyFill="1" applyBorder="1" applyAlignment="1" applyProtection="1">
      <alignment vertical="center"/>
      <protection/>
    </xf>
    <xf numFmtId="184" fontId="10" fillId="0" borderId="14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ont="1" applyFill="1" applyBorder="1" applyAlignment="1" applyProtection="1">
      <alignment horizontal="center" vertical="center"/>
      <protection/>
    </xf>
    <xf numFmtId="184" fontId="0" fillId="0" borderId="31" xfId="0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Border="1" applyAlignment="1">
      <alignment vertical="center"/>
    </xf>
    <xf numFmtId="184" fontId="0" fillId="0" borderId="17" xfId="0" applyNumberFormat="1" applyFont="1" applyFill="1" applyBorder="1" applyAlignment="1" applyProtection="1">
      <alignment vertical="center"/>
      <protection/>
    </xf>
    <xf numFmtId="184" fontId="0" fillId="0" borderId="16" xfId="0" applyNumberFormat="1" applyFont="1" applyFill="1" applyBorder="1" applyAlignment="1" applyProtection="1">
      <alignment horizontal="right" vertical="center"/>
      <protection/>
    </xf>
    <xf numFmtId="184" fontId="10" fillId="0" borderId="14" xfId="0" applyNumberFormat="1" applyFont="1" applyFill="1" applyBorder="1" applyAlignment="1" applyProtection="1">
      <alignment vertical="center"/>
      <protection/>
    </xf>
    <xf numFmtId="184" fontId="10" fillId="0" borderId="17" xfId="0" applyNumberFormat="1" applyFont="1" applyFill="1" applyBorder="1" applyAlignment="1" applyProtection="1">
      <alignment horizontal="right" vertical="center"/>
      <protection/>
    </xf>
    <xf numFmtId="185" fontId="10" fillId="0" borderId="0" xfId="0" applyNumberFormat="1" applyFont="1" applyFill="1" applyBorder="1" applyAlignment="1" applyProtection="1">
      <alignment horizontal="right"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85" fontId="0" fillId="0" borderId="31" xfId="0" applyNumberFormat="1" applyFont="1" applyFill="1" applyBorder="1" applyAlignment="1" applyProtection="1">
      <alignment vertical="center"/>
      <protection/>
    </xf>
    <xf numFmtId="185" fontId="0" fillId="0" borderId="17" xfId="0" applyNumberFormat="1" applyFont="1" applyFill="1" applyBorder="1" applyAlignment="1" applyProtection="1">
      <alignment vertical="center"/>
      <protection/>
    </xf>
    <xf numFmtId="185" fontId="10" fillId="0" borderId="17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10" fillId="0" borderId="14" xfId="0" applyNumberFormat="1" applyFont="1" applyFill="1" applyBorder="1" applyAlignment="1" applyProtection="1">
      <alignment horizontal="right" vertical="center"/>
      <protection/>
    </xf>
    <xf numFmtId="179" fontId="10" fillId="0" borderId="17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180" fontId="10" fillId="0" borderId="14" xfId="0" applyNumberFormat="1" applyFont="1" applyFill="1" applyBorder="1" applyAlignment="1" applyProtection="1">
      <alignment horizontal="right" vertical="center"/>
      <protection/>
    </xf>
    <xf numFmtId="0" fontId="32" fillId="0" borderId="13" xfId="0" applyFont="1" applyFill="1" applyBorder="1" applyAlignment="1" applyProtection="1">
      <alignment horizontal="distributed" vertical="center"/>
      <protection/>
    </xf>
    <xf numFmtId="0" fontId="32" fillId="0" borderId="14" xfId="0" applyFont="1" applyFill="1" applyBorder="1" applyAlignment="1" applyProtection="1">
      <alignment horizontal="distributed" vertical="center"/>
      <protection/>
    </xf>
    <xf numFmtId="0" fontId="31" fillId="0" borderId="12" xfId="0" applyFont="1" applyFill="1" applyBorder="1" applyAlignment="1" applyProtection="1">
      <alignment horizontal="distributed" vertical="center"/>
      <protection/>
    </xf>
    <xf numFmtId="0" fontId="31" fillId="0" borderId="0" xfId="0" applyFont="1" applyFill="1" applyBorder="1" applyAlignment="1" applyProtection="1">
      <alignment horizontal="distributed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12" xfId="0" applyFont="1" applyFill="1" applyBorder="1" applyAlignment="1" applyProtection="1">
      <alignment horizontal="distributed" vertical="center"/>
      <protection/>
    </xf>
    <xf numFmtId="0" fontId="33" fillId="0" borderId="0" xfId="0" applyFont="1" applyFill="1" applyBorder="1" applyAlignment="1" applyProtection="1">
      <alignment horizontal="distributed" vertical="center"/>
      <protection/>
    </xf>
    <xf numFmtId="186" fontId="10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12" xfId="0" applyFont="1" applyFill="1" applyBorder="1" applyAlignment="1" applyProtection="1">
      <alignment horizontal="distributed" vertical="center"/>
      <protection/>
    </xf>
    <xf numFmtId="0" fontId="34" fillId="0" borderId="0" xfId="0" applyFont="1" applyFill="1" applyBorder="1" applyAlignment="1" applyProtection="1">
      <alignment horizontal="distributed" vertical="center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2" fillId="0" borderId="12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80" fontId="10" fillId="0" borderId="0" xfId="0" applyNumberFormat="1" applyFont="1" applyFill="1" applyBorder="1" applyAlignment="1" applyProtection="1" quotePrefix="1">
      <alignment horizontal="right" vertical="center"/>
      <protection/>
    </xf>
    <xf numFmtId="0" fontId="31" fillId="0" borderId="12" xfId="0" applyFont="1" applyFill="1" applyBorder="1" applyAlignment="1" applyProtection="1">
      <alignment horizontal="distributed" vertical="center"/>
      <protection/>
    </xf>
    <xf numFmtId="0" fontId="35" fillId="0" borderId="12" xfId="0" applyFont="1" applyFill="1" applyBorder="1" applyAlignment="1" applyProtection="1">
      <alignment horizontal="distributed" vertical="center"/>
      <protection/>
    </xf>
    <xf numFmtId="186" fontId="0" fillId="0" borderId="0" xfId="0" applyNumberFormat="1" applyFont="1" applyFill="1" applyBorder="1" applyAlignment="1" applyProtection="1">
      <alignment vertical="center"/>
      <protection/>
    </xf>
    <xf numFmtId="186" fontId="10" fillId="0" borderId="0" xfId="0" applyNumberFormat="1" applyFont="1" applyFill="1" applyBorder="1" applyAlignment="1" applyProtection="1">
      <alignment vertical="center"/>
      <protection/>
    </xf>
    <xf numFmtId="0" fontId="34" fillId="0" borderId="12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180" fontId="10" fillId="0" borderId="16" xfId="0" applyNumberFormat="1" applyFont="1" applyFill="1" applyBorder="1" applyAlignment="1" applyProtection="1">
      <alignment horizontal="right" vertical="center"/>
      <protection/>
    </xf>
    <xf numFmtId="0" fontId="31" fillId="0" borderId="14" xfId="0" applyFont="1" applyFill="1" applyBorder="1" applyAlignment="1" applyProtection="1">
      <alignment horizontal="center" vertical="center"/>
      <protection/>
    </xf>
    <xf numFmtId="0" fontId="31" fillId="0" borderId="13" xfId="0" applyFont="1" applyFill="1" applyBorder="1" applyAlignment="1" applyProtection="1">
      <alignment horizontal="center" vertical="center"/>
      <protection/>
    </xf>
    <xf numFmtId="0" fontId="31" fillId="0" borderId="23" xfId="0" applyFont="1" applyFill="1" applyBorder="1" applyAlignment="1" applyProtection="1">
      <alignment horizontal="center" vertical="center"/>
      <protection/>
    </xf>
    <xf numFmtId="0" fontId="31" fillId="0" borderId="25" xfId="0" applyFont="1" applyFill="1" applyBorder="1" applyAlignment="1" applyProtection="1">
      <alignment horizontal="center" vertical="center"/>
      <protection/>
    </xf>
    <xf numFmtId="0" fontId="31" fillId="0" borderId="24" xfId="0" applyFont="1" applyFill="1" applyBorder="1" applyAlignment="1" applyProtection="1">
      <alignment horizontal="center" vertical="center"/>
      <protection/>
    </xf>
    <xf numFmtId="0" fontId="31" fillId="0" borderId="26" xfId="0" applyFont="1" applyFill="1" applyBorder="1" applyAlignment="1" applyProtection="1">
      <alignment horizontal="center" vertical="center"/>
      <protection/>
    </xf>
    <xf numFmtId="0" fontId="31" fillId="0" borderId="15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Continuous" vertical="center"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top"/>
      <protection/>
    </xf>
    <xf numFmtId="0" fontId="34" fillId="0" borderId="13" xfId="0" applyFont="1" applyFill="1" applyBorder="1" applyAlignment="1" applyProtection="1">
      <alignment horizontal="distributed" vertical="center"/>
      <protection/>
    </xf>
    <xf numFmtId="0" fontId="34" fillId="0" borderId="14" xfId="0" applyFont="1" applyFill="1" applyBorder="1" applyAlignment="1" applyProtection="1">
      <alignment horizontal="distributed" vertical="center"/>
      <protection/>
    </xf>
    <xf numFmtId="0" fontId="34" fillId="0" borderId="14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 quotePrefix="1">
      <alignment horizontal="center" vertical="center"/>
      <protection/>
    </xf>
    <xf numFmtId="0" fontId="31" fillId="0" borderId="12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178" fontId="10" fillId="0" borderId="16" xfId="0" applyNumberFormat="1" applyFont="1" applyFill="1" applyBorder="1" applyAlignment="1" applyProtection="1">
      <alignment horizontal="right" vertical="center"/>
      <protection/>
    </xf>
    <xf numFmtId="0" fontId="31" fillId="0" borderId="22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 quotePrefix="1">
      <alignment horizontal="center" vertic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186" fontId="1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34" fillId="0" borderId="12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38" fontId="0" fillId="0" borderId="14" xfId="0" applyNumberFormat="1" applyFont="1" applyFill="1" applyBorder="1" applyAlignment="1" applyProtection="1">
      <alignment horizontal="right" vertical="center"/>
      <protection/>
    </xf>
    <xf numFmtId="178" fontId="0" fillId="0" borderId="14" xfId="0" applyNumberFormat="1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 quotePrefix="1">
      <alignment vertical="center"/>
      <protection/>
    </xf>
    <xf numFmtId="0" fontId="0" fillId="0" borderId="14" xfId="0" applyFont="1" applyFill="1" applyBorder="1" applyAlignment="1">
      <alignment horizontal="center" vertical="center"/>
    </xf>
    <xf numFmtId="38" fontId="0" fillId="0" borderId="0" xfId="0" applyNumberFormat="1" applyFont="1" applyFill="1" applyAlignment="1" applyProtection="1">
      <alignment horizontal="right" vertical="center"/>
      <protection/>
    </xf>
    <xf numFmtId="178" fontId="0" fillId="0" borderId="0" xfId="0" applyNumberFormat="1" applyFont="1" applyFill="1" applyAlignment="1" applyProtection="1">
      <alignment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 quotePrefix="1">
      <alignment vertical="center"/>
      <protection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8" applyNumberFormat="1" applyFont="1" applyFill="1" applyBorder="1" applyAlignment="1" applyProtection="1">
      <alignment vertical="center"/>
      <protection/>
    </xf>
    <xf numFmtId="38" fontId="0" fillId="0" borderId="0" xfId="48" applyNumberFormat="1" applyFont="1" applyFill="1" applyAlignment="1" applyProtection="1">
      <alignment vertical="center"/>
      <protection/>
    </xf>
    <xf numFmtId="0" fontId="27" fillId="0" borderId="33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L272"/>
  <sheetViews>
    <sheetView showGridLines="0" defaultGridColor="0" zoomScale="80" zoomScaleNormal="80" zoomScalePageLayoutView="0" colorId="22" workbookViewId="0" topLeftCell="V1">
      <selection activeCell="AH1" sqref="AH1"/>
    </sheetView>
  </sheetViews>
  <sheetFormatPr defaultColWidth="10.59765625" defaultRowHeight="26.25" customHeight="1"/>
  <cols>
    <col min="1" max="1" width="3.09765625" style="10" customWidth="1"/>
    <col min="2" max="2" width="29.09765625" style="10" customWidth="1"/>
    <col min="3" max="3" width="2.69921875" style="10" customWidth="1"/>
    <col min="4" max="4" width="10.69921875" style="10" customWidth="1"/>
    <col min="5" max="5" width="6.59765625" style="10" customWidth="1"/>
    <col min="6" max="6" width="8.69921875" style="10" customWidth="1"/>
    <col min="7" max="10" width="6.59765625" style="10" customWidth="1"/>
    <col min="11" max="11" width="8.19921875" style="10" customWidth="1"/>
    <col min="12" max="12" width="7.69921875" style="10" customWidth="1"/>
    <col min="13" max="13" width="11.19921875" style="10" customWidth="1"/>
    <col min="14" max="14" width="8.19921875" style="10" customWidth="1"/>
    <col min="15" max="15" width="8.09765625" style="10" customWidth="1"/>
    <col min="16" max="16" width="7.69921875" style="10" customWidth="1"/>
    <col min="17" max="18" width="6.59765625" style="10" customWidth="1"/>
    <col min="19" max="34" width="8.59765625" style="10" customWidth="1"/>
    <col min="35" max="16384" width="10.59765625" style="10" customWidth="1"/>
  </cols>
  <sheetData>
    <row r="1" spans="1:34" ht="26.25" customHeight="1">
      <c r="A1" s="72" t="s">
        <v>53</v>
      </c>
      <c r="AH1" s="71" t="s">
        <v>56</v>
      </c>
    </row>
    <row r="3" spans="1:34" ht="26.25" customHeight="1">
      <c r="A3" s="73" t="s">
        <v>54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</row>
    <row r="5" spans="1:194" s="4" customFormat="1" ht="26.25" customHeight="1">
      <c r="A5" s="65" t="s">
        <v>57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2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</row>
    <row r="6" spans="1:35" s="1" customFormat="1" ht="26.25" customHeight="1" thickBo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 t="s">
        <v>0</v>
      </c>
      <c r="AI6" s="6"/>
    </row>
    <row r="7" spans="1:194" s="6" customFormat="1" ht="26.25" customHeight="1">
      <c r="A7" s="66" t="s">
        <v>1</v>
      </c>
      <c r="B7" s="46"/>
      <c r="C7" s="45" t="s">
        <v>23</v>
      </c>
      <c r="D7" s="46"/>
      <c r="E7" s="68" t="s">
        <v>24</v>
      </c>
      <c r="F7" s="68"/>
      <c r="G7" s="45" t="s">
        <v>25</v>
      </c>
      <c r="H7" s="46"/>
      <c r="I7" s="45" t="s">
        <v>26</v>
      </c>
      <c r="J7" s="46"/>
      <c r="K7" s="45" t="s">
        <v>27</v>
      </c>
      <c r="L7" s="46"/>
      <c r="M7" s="45" t="s">
        <v>28</v>
      </c>
      <c r="N7" s="46"/>
      <c r="O7" s="45" t="s">
        <v>29</v>
      </c>
      <c r="P7" s="46"/>
      <c r="Q7" s="54" t="s">
        <v>34</v>
      </c>
      <c r="R7" s="46"/>
      <c r="S7" s="54" t="s">
        <v>35</v>
      </c>
      <c r="T7" s="46"/>
      <c r="U7" s="54" t="s">
        <v>36</v>
      </c>
      <c r="V7" s="46"/>
      <c r="W7" s="54" t="s">
        <v>37</v>
      </c>
      <c r="X7" s="46"/>
      <c r="Y7" s="54" t="s">
        <v>38</v>
      </c>
      <c r="Z7" s="46"/>
      <c r="AA7" s="54" t="s">
        <v>39</v>
      </c>
      <c r="AB7" s="46"/>
      <c r="AC7" s="54" t="s">
        <v>40</v>
      </c>
      <c r="AD7" s="46"/>
      <c r="AE7" s="54" t="s">
        <v>41</v>
      </c>
      <c r="AF7" s="46"/>
      <c r="AG7" s="54" t="s">
        <v>42</v>
      </c>
      <c r="AH7" s="66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</row>
    <row r="8" spans="1:194" s="6" customFormat="1" ht="26.25" customHeight="1">
      <c r="A8" s="67"/>
      <c r="B8" s="48"/>
      <c r="C8" s="47"/>
      <c r="D8" s="48"/>
      <c r="E8" s="69"/>
      <c r="F8" s="69"/>
      <c r="G8" s="47"/>
      <c r="H8" s="48"/>
      <c r="I8" s="47"/>
      <c r="J8" s="48"/>
      <c r="K8" s="47"/>
      <c r="L8" s="48"/>
      <c r="M8" s="47"/>
      <c r="N8" s="48"/>
      <c r="O8" s="47"/>
      <c r="P8" s="48"/>
      <c r="Q8" s="47"/>
      <c r="R8" s="48"/>
      <c r="S8" s="47"/>
      <c r="T8" s="48"/>
      <c r="U8" s="47"/>
      <c r="V8" s="48"/>
      <c r="W8" s="47"/>
      <c r="X8" s="48"/>
      <c r="Y8" s="47"/>
      <c r="Z8" s="48"/>
      <c r="AA8" s="47"/>
      <c r="AB8" s="48"/>
      <c r="AC8" s="47"/>
      <c r="AD8" s="48"/>
      <c r="AE8" s="47"/>
      <c r="AF8" s="48"/>
      <c r="AG8" s="47"/>
      <c r="AH8" s="67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</row>
    <row r="9" spans="1:194" s="6" customFormat="1" ht="26.25" customHeight="1">
      <c r="A9" s="28">
        <v>1</v>
      </c>
      <c r="B9" s="74" t="s">
        <v>58</v>
      </c>
      <c r="C9" s="43">
        <v>1405596</v>
      </c>
      <c r="D9" s="44"/>
      <c r="E9" s="42">
        <v>1453870</v>
      </c>
      <c r="F9" s="42"/>
      <c r="G9" s="42">
        <v>1528406</v>
      </c>
      <c r="H9" s="42"/>
      <c r="I9" s="42">
        <v>1597078</v>
      </c>
      <c r="J9" s="42"/>
      <c r="K9" s="42">
        <v>1658221</v>
      </c>
      <c r="L9" s="42"/>
      <c r="M9" s="42">
        <v>1745978</v>
      </c>
      <c r="N9" s="42"/>
      <c r="O9" s="42">
        <v>1835560</v>
      </c>
      <c r="P9" s="42"/>
      <c r="Q9" s="42">
        <v>1933219</v>
      </c>
      <c r="R9" s="42"/>
      <c r="S9" s="42">
        <v>2095265</v>
      </c>
      <c r="T9" s="42"/>
      <c r="U9" s="42">
        <v>2251752</v>
      </c>
      <c r="V9" s="42"/>
      <c r="W9" s="42">
        <v>2323414</v>
      </c>
      <c r="X9" s="42"/>
      <c r="Y9" s="42">
        <v>2418953</v>
      </c>
      <c r="Z9" s="42"/>
      <c r="AA9" s="42">
        <v>2504475</v>
      </c>
      <c r="AB9" s="42"/>
      <c r="AC9" s="42">
        <v>2572176</v>
      </c>
      <c r="AD9" s="42"/>
      <c r="AE9" s="42">
        <v>2662924</v>
      </c>
      <c r="AF9" s="42"/>
      <c r="AG9" s="42">
        <v>2685730</v>
      </c>
      <c r="AH9" s="42"/>
      <c r="AI9" s="5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</row>
    <row r="10" spans="1:194" s="6" customFormat="1" ht="26.25" customHeight="1">
      <c r="A10" s="28">
        <v>2</v>
      </c>
      <c r="B10" s="15" t="s">
        <v>2</v>
      </c>
      <c r="C10" s="41">
        <v>588905</v>
      </c>
      <c r="D10" s="42"/>
      <c r="E10" s="42">
        <v>610749</v>
      </c>
      <c r="F10" s="42"/>
      <c r="G10" s="42">
        <v>653820</v>
      </c>
      <c r="H10" s="42"/>
      <c r="I10" s="42">
        <v>709906</v>
      </c>
      <c r="J10" s="42"/>
      <c r="K10" s="42">
        <v>723719</v>
      </c>
      <c r="L10" s="42"/>
      <c r="M10" s="42">
        <v>849649</v>
      </c>
      <c r="N10" s="42"/>
      <c r="O10" s="42">
        <v>965362</v>
      </c>
      <c r="P10" s="42"/>
      <c r="Q10" s="42">
        <v>1039108</v>
      </c>
      <c r="R10" s="42"/>
      <c r="S10" s="42">
        <v>1103327</v>
      </c>
      <c r="T10" s="42"/>
      <c r="U10" s="42">
        <v>1108256</v>
      </c>
      <c r="V10" s="42"/>
      <c r="W10" s="42">
        <v>1009883</v>
      </c>
      <c r="X10" s="42"/>
      <c r="Y10" s="42">
        <v>988243</v>
      </c>
      <c r="Z10" s="42"/>
      <c r="AA10" s="42">
        <v>878378</v>
      </c>
      <c r="AB10" s="42"/>
      <c r="AC10" s="42">
        <v>932379</v>
      </c>
      <c r="AD10" s="42"/>
      <c r="AE10" s="42">
        <v>973252</v>
      </c>
      <c r="AF10" s="42"/>
      <c r="AG10" s="42">
        <v>886982</v>
      </c>
      <c r="AH10" s="42"/>
      <c r="AI10" s="5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</row>
    <row r="11" spans="1:35" s="1" customFormat="1" ht="26.25" customHeight="1">
      <c r="A11" s="28">
        <v>3</v>
      </c>
      <c r="B11" s="15" t="s">
        <v>3</v>
      </c>
      <c r="C11" s="41">
        <v>299924</v>
      </c>
      <c r="D11" s="42"/>
      <c r="E11" s="42">
        <v>314425</v>
      </c>
      <c r="F11" s="42"/>
      <c r="G11" s="42">
        <v>336890</v>
      </c>
      <c r="H11" s="42"/>
      <c r="I11" s="42">
        <v>350848</v>
      </c>
      <c r="J11" s="42"/>
      <c r="K11" s="42">
        <v>367308</v>
      </c>
      <c r="L11" s="42"/>
      <c r="M11" s="42">
        <v>394128</v>
      </c>
      <c r="N11" s="42"/>
      <c r="O11" s="42">
        <v>423801</v>
      </c>
      <c r="P11" s="42"/>
      <c r="Q11" s="42">
        <v>460609</v>
      </c>
      <c r="R11" s="42"/>
      <c r="S11" s="42">
        <v>494581</v>
      </c>
      <c r="T11" s="42"/>
      <c r="U11" s="42">
        <v>540423</v>
      </c>
      <c r="V11" s="42"/>
      <c r="W11" s="42">
        <v>575496</v>
      </c>
      <c r="X11" s="42"/>
      <c r="Y11" s="42">
        <v>621062</v>
      </c>
      <c r="Z11" s="42"/>
      <c r="AA11" s="42">
        <v>642683</v>
      </c>
      <c r="AB11" s="42"/>
      <c r="AC11" s="42">
        <v>654126</v>
      </c>
      <c r="AD11" s="42"/>
      <c r="AE11" s="42">
        <v>679071</v>
      </c>
      <c r="AF11" s="42"/>
      <c r="AG11" s="42">
        <v>672074</v>
      </c>
      <c r="AH11" s="42"/>
      <c r="AI11" s="5"/>
    </row>
    <row r="12" spans="1:35" s="1" customFormat="1" ht="26.25" customHeight="1">
      <c r="A12" s="28">
        <v>4</v>
      </c>
      <c r="B12" s="15" t="s">
        <v>4</v>
      </c>
      <c r="C12" s="41">
        <v>133612</v>
      </c>
      <c r="D12" s="42"/>
      <c r="E12" s="42">
        <v>142160</v>
      </c>
      <c r="F12" s="42"/>
      <c r="G12" s="42">
        <v>147416</v>
      </c>
      <c r="H12" s="42"/>
      <c r="I12" s="42">
        <v>154424</v>
      </c>
      <c r="J12" s="42"/>
      <c r="K12" s="42">
        <v>158403</v>
      </c>
      <c r="L12" s="42"/>
      <c r="M12" s="42">
        <v>169790</v>
      </c>
      <c r="N12" s="42"/>
      <c r="O12" s="42">
        <v>185794</v>
      </c>
      <c r="P12" s="42"/>
      <c r="Q12" s="42">
        <v>216633</v>
      </c>
      <c r="R12" s="42"/>
      <c r="S12" s="42">
        <v>246805</v>
      </c>
      <c r="T12" s="42"/>
      <c r="U12" s="42">
        <v>264869</v>
      </c>
      <c r="V12" s="42"/>
      <c r="W12" s="42">
        <v>266405</v>
      </c>
      <c r="X12" s="42"/>
      <c r="Y12" s="42">
        <v>283899</v>
      </c>
      <c r="Z12" s="42"/>
      <c r="AA12" s="42">
        <v>299838</v>
      </c>
      <c r="AB12" s="42"/>
      <c r="AC12" s="42">
        <v>308922</v>
      </c>
      <c r="AD12" s="42"/>
      <c r="AE12" s="42">
        <v>316198</v>
      </c>
      <c r="AF12" s="42"/>
      <c r="AG12" s="42">
        <v>335953</v>
      </c>
      <c r="AH12" s="42"/>
      <c r="AI12" s="5"/>
    </row>
    <row r="13" spans="1:35" s="1" customFormat="1" ht="26.25" customHeight="1">
      <c r="A13" s="28">
        <v>5</v>
      </c>
      <c r="B13" s="15" t="s">
        <v>5</v>
      </c>
      <c r="C13" s="41">
        <v>30325</v>
      </c>
      <c r="D13" s="42"/>
      <c r="E13" s="42">
        <v>31292</v>
      </c>
      <c r="F13" s="42"/>
      <c r="G13" s="42">
        <v>31627</v>
      </c>
      <c r="H13" s="42"/>
      <c r="I13" s="42">
        <v>31193</v>
      </c>
      <c r="J13" s="42"/>
      <c r="K13" s="42">
        <v>31659</v>
      </c>
      <c r="L13" s="42"/>
      <c r="M13" s="42">
        <v>32464</v>
      </c>
      <c r="N13" s="42"/>
      <c r="O13" s="42">
        <v>31021</v>
      </c>
      <c r="P13" s="42"/>
      <c r="Q13" s="42">
        <v>31733</v>
      </c>
      <c r="R13" s="42"/>
      <c r="S13" s="42">
        <v>32828</v>
      </c>
      <c r="T13" s="42"/>
      <c r="U13" s="42">
        <v>35926</v>
      </c>
      <c r="V13" s="42"/>
      <c r="W13" s="52">
        <v>37738</v>
      </c>
      <c r="X13" s="52"/>
      <c r="Y13" s="42">
        <v>55287</v>
      </c>
      <c r="Z13" s="42"/>
      <c r="AA13" s="42">
        <v>41885</v>
      </c>
      <c r="AB13" s="42"/>
      <c r="AC13" s="42">
        <v>42303</v>
      </c>
      <c r="AD13" s="42"/>
      <c r="AE13" s="42">
        <v>44044</v>
      </c>
      <c r="AF13" s="42"/>
      <c r="AG13" s="42">
        <v>45858</v>
      </c>
      <c r="AH13" s="42"/>
      <c r="AI13" s="5"/>
    </row>
    <row r="14" spans="1:194" s="26" customFormat="1" ht="26.25" customHeight="1">
      <c r="A14" s="59" t="s">
        <v>6</v>
      </c>
      <c r="B14" s="60"/>
      <c r="C14" s="49">
        <v>2397713</v>
      </c>
      <c r="D14" s="50"/>
      <c r="E14" s="50">
        <v>2489911</v>
      </c>
      <c r="F14" s="50"/>
      <c r="G14" s="50">
        <v>2634904</v>
      </c>
      <c r="H14" s="50"/>
      <c r="I14" s="50">
        <v>2781062</v>
      </c>
      <c r="J14" s="50"/>
      <c r="K14" s="50">
        <f>SUM(K9:L12)-K13</f>
        <v>2875992</v>
      </c>
      <c r="L14" s="50"/>
      <c r="M14" s="50">
        <v>3127082</v>
      </c>
      <c r="N14" s="50"/>
      <c r="O14" s="50">
        <v>3379495</v>
      </c>
      <c r="P14" s="50"/>
      <c r="Q14" s="50">
        <f>SUM(Q9:R12)-Q13</f>
        <v>3617836</v>
      </c>
      <c r="R14" s="50"/>
      <c r="S14" s="50">
        <v>3907151</v>
      </c>
      <c r="T14" s="50"/>
      <c r="U14" s="50">
        <f>SUM(U9:V12)-U13</f>
        <v>4129374</v>
      </c>
      <c r="V14" s="50"/>
      <c r="W14" s="50">
        <f>SUM(W9:X12)-W13</f>
        <v>4137460</v>
      </c>
      <c r="X14" s="50"/>
      <c r="Y14" s="50">
        <f>SUM(Y9:Z12)-Y13</f>
        <v>4256870</v>
      </c>
      <c r="Z14" s="50"/>
      <c r="AA14" s="50">
        <v>4283490</v>
      </c>
      <c r="AB14" s="50"/>
      <c r="AC14" s="50">
        <f>SUM(AC9:AD12)-AC13</f>
        <v>4425300</v>
      </c>
      <c r="AD14" s="50"/>
      <c r="AE14" s="50">
        <f>SUM(AE9:AF12)-AE13</f>
        <v>4587401</v>
      </c>
      <c r="AF14" s="50"/>
      <c r="AG14" s="50">
        <f>SUM(AG9:AH12)-AG13</f>
        <v>4534881</v>
      </c>
      <c r="AH14" s="50"/>
      <c r="AI14" s="24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</row>
    <row r="15" spans="1:35" ht="26.25" customHeight="1">
      <c r="A15" s="29">
        <v>6</v>
      </c>
      <c r="B15" s="16" t="s">
        <v>7</v>
      </c>
      <c r="C15" s="37">
        <v>1500475</v>
      </c>
      <c r="D15" s="38"/>
      <c r="E15" s="38">
        <v>1574602</v>
      </c>
      <c r="F15" s="38"/>
      <c r="G15" s="38">
        <v>1647756</v>
      </c>
      <c r="H15" s="38"/>
      <c r="I15" s="38">
        <v>1721874</v>
      </c>
      <c r="J15" s="38"/>
      <c r="K15" s="38">
        <v>1790576</v>
      </c>
      <c r="L15" s="38"/>
      <c r="M15" s="38">
        <v>1864443</v>
      </c>
      <c r="N15" s="38"/>
      <c r="O15" s="38">
        <v>1969789</v>
      </c>
      <c r="P15" s="38"/>
      <c r="Q15" s="38">
        <v>2052379</v>
      </c>
      <c r="R15" s="38"/>
      <c r="S15" s="38">
        <v>2179104</v>
      </c>
      <c r="T15" s="38"/>
      <c r="U15" s="38">
        <v>2295498</v>
      </c>
      <c r="V15" s="38"/>
      <c r="W15" s="53">
        <v>2339034</v>
      </c>
      <c r="X15" s="53"/>
      <c r="Y15" s="38">
        <v>2388293</v>
      </c>
      <c r="Z15" s="38"/>
      <c r="AA15" s="38">
        <v>2421338</v>
      </c>
      <c r="AB15" s="38"/>
      <c r="AC15" s="38">
        <v>2486106</v>
      </c>
      <c r="AD15" s="38"/>
      <c r="AE15" s="38">
        <v>2557171</v>
      </c>
      <c r="AF15" s="38"/>
      <c r="AG15" s="51">
        <v>2559539</v>
      </c>
      <c r="AH15" s="51"/>
      <c r="AI15" s="7"/>
    </row>
    <row r="16" spans="1:35" ht="26.25" customHeight="1">
      <c r="A16" s="29">
        <v>7</v>
      </c>
      <c r="B16" s="16" t="s">
        <v>8</v>
      </c>
      <c r="C16" s="37">
        <v>243584</v>
      </c>
      <c r="D16" s="38"/>
      <c r="E16" s="38">
        <v>256588</v>
      </c>
      <c r="F16" s="38"/>
      <c r="G16" s="38">
        <v>269126</v>
      </c>
      <c r="H16" s="38"/>
      <c r="I16" s="38">
        <v>273075</v>
      </c>
      <c r="J16" s="38"/>
      <c r="K16" s="38">
        <v>284544</v>
      </c>
      <c r="L16" s="38"/>
      <c r="M16" s="38">
        <v>285597</v>
      </c>
      <c r="N16" s="38"/>
      <c r="O16" s="38">
        <v>298839</v>
      </c>
      <c r="P16" s="38"/>
      <c r="Q16" s="38">
        <v>312507</v>
      </c>
      <c r="R16" s="38"/>
      <c r="S16" s="38">
        <v>334604</v>
      </c>
      <c r="T16" s="38"/>
      <c r="U16" s="38">
        <v>347654</v>
      </c>
      <c r="V16" s="38"/>
      <c r="W16" s="53">
        <v>366026</v>
      </c>
      <c r="X16" s="53"/>
      <c r="Y16" s="38">
        <v>380974</v>
      </c>
      <c r="Z16" s="38"/>
      <c r="AA16" s="38">
        <v>401418</v>
      </c>
      <c r="AB16" s="38"/>
      <c r="AC16" s="38">
        <v>412800</v>
      </c>
      <c r="AD16" s="38"/>
      <c r="AE16" s="38">
        <v>425558</v>
      </c>
      <c r="AF16" s="38"/>
      <c r="AG16" s="38">
        <v>424035</v>
      </c>
      <c r="AH16" s="38"/>
      <c r="AI16" s="7"/>
    </row>
    <row r="17" spans="1:35" ht="26.25" customHeight="1">
      <c r="A17" s="29">
        <v>8</v>
      </c>
      <c r="B17" s="16" t="s">
        <v>9</v>
      </c>
      <c r="C17" s="37">
        <v>750103</v>
      </c>
      <c r="D17" s="38"/>
      <c r="E17" s="38">
        <v>720916</v>
      </c>
      <c r="F17" s="38"/>
      <c r="G17" s="38">
        <v>736861</v>
      </c>
      <c r="H17" s="38"/>
      <c r="I17" s="38">
        <v>782430</v>
      </c>
      <c r="J17" s="38"/>
      <c r="K17" s="38">
        <v>778069</v>
      </c>
      <c r="L17" s="38"/>
      <c r="M17" s="38">
        <v>890447</v>
      </c>
      <c r="N17" s="38"/>
      <c r="O17" s="38">
        <v>949669</v>
      </c>
      <c r="P17" s="38"/>
      <c r="Q17" s="38">
        <v>1045895</v>
      </c>
      <c r="R17" s="38"/>
      <c r="S17" s="38">
        <v>1145133</v>
      </c>
      <c r="T17" s="38"/>
      <c r="U17" s="38">
        <v>1219497</v>
      </c>
      <c r="V17" s="38"/>
      <c r="W17" s="53">
        <v>1237530</v>
      </c>
      <c r="X17" s="53"/>
      <c r="Y17" s="38">
        <v>1255703</v>
      </c>
      <c r="Z17" s="38"/>
      <c r="AA17" s="38">
        <v>1168876</v>
      </c>
      <c r="AB17" s="38"/>
      <c r="AC17" s="38">
        <v>1239131</v>
      </c>
      <c r="AD17" s="38"/>
      <c r="AE17" s="38">
        <v>1384626</v>
      </c>
      <c r="AF17" s="38"/>
      <c r="AG17" s="38">
        <v>1201863</v>
      </c>
      <c r="AH17" s="38"/>
      <c r="AI17" s="7"/>
    </row>
    <row r="18" spans="1:35" ht="26.25" customHeight="1">
      <c r="A18" s="29">
        <v>9</v>
      </c>
      <c r="B18" s="16" t="s">
        <v>30</v>
      </c>
      <c r="C18" s="37">
        <v>-670</v>
      </c>
      <c r="D18" s="38"/>
      <c r="E18" s="38">
        <v>14081</v>
      </c>
      <c r="F18" s="38"/>
      <c r="G18" s="38">
        <v>29293</v>
      </c>
      <c r="H18" s="38"/>
      <c r="I18" s="38">
        <v>59987</v>
      </c>
      <c r="J18" s="38"/>
      <c r="K18" s="38">
        <v>51148</v>
      </c>
      <c r="L18" s="38"/>
      <c r="M18" s="38">
        <v>15472</v>
      </c>
      <c r="N18" s="38"/>
      <c r="O18" s="38">
        <v>26600</v>
      </c>
      <c r="P18" s="38"/>
      <c r="Q18" s="38">
        <v>18839</v>
      </c>
      <c r="R18" s="38"/>
      <c r="S18" s="38">
        <v>42635</v>
      </c>
      <c r="T18" s="38"/>
      <c r="U18" s="38">
        <v>45256</v>
      </c>
      <c r="V18" s="38"/>
      <c r="W18" s="53">
        <v>33968</v>
      </c>
      <c r="X18" s="53"/>
      <c r="Y18" s="38">
        <v>18104</v>
      </c>
      <c r="Z18" s="38"/>
      <c r="AA18" s="38">
        <v>-15935</v>
      </c>
      <c r="AB18" s="38"/>
      <c r="AC18" s="38">
        <v>29424</v>
      </c>
      <c r="AD18" s="38"/>
      <c r="AE18" s="38">
        <v>16935</v>
      </c>
      <c r="AF18" s="38"/>
      <c r="AG18" s="38">
        <v>29041</v>
      </c>
      <c r="AH18" s="38"/>
      <c r="AI18" s="7"/>
    </row>
    <row r="19" spans="1:35" ht="26.25" customHeight="1">
      <c r="A19" s="29">
        <v>10</v>
      </c>
      <c r="B19" s="16" t="s">
        <v>10</v>
      </c>
      <c r="C19" s="37" t="s">
        <v>31</v>
      </c>
      <c r="D19" s="38"/>
      <c r="E19" s="38" t="s">
        <v>31</v>
      </c>
      <c r="F19" s="38"/>
      <c r="G19" s="38" t="s">
        <v>31</v>
      </c>
      <c r="H19" s="38"/>
      <c r="I19" s="38">
        <v>1754387</v>
      </c>
      <c r="J19" s="38"/>
      <c r="K19" s="38">
        <v>1786191</v>
      </c>
      <c r="L19" s="38"/>
      <c r="M19" s="38">
        <v>1950393</v>
      </c>
      <c r="N19" s="38"/>
      <c r="O19" s="38">
        <v>2201555</v>
      </c>
      <c r="P19" s="38"/>
      <c r="Q19" s="38">
        <v>2417141</v>
      </c>
      <c r="R19" s="38"/>
      <c r="S19" s="38">
        <v>2786232</v>
      </c>
      <c r="T19" s="38"/>
      <c r="U19" s="38">
        <v>2897356</v>
      </c>
      <c r="V19" s="38"/>
      <c r="W19" s="38">
        <v>2798722</v>
      </c>
      <c r="X19" s="38"/>
      <c r="Y19" s="38">
        <v>2722418</v>
      </c>
      <c r="Z19" s="38"/>
      <c r="AA19" s="38">
        <v>2653797</v>
      </c>
      <c r="AB19" s="38"/>
      <c r="AC19" s="38">
        <v>2772576</v>
      </c>
      <c r="AD19" s="38"/>
      <c r="AE19" s="38">
        <v>2949604</v>
      </c>
      <c r="AF19" s="38"/>
      <c r="AG19" s="38">
        <v>2947555</v>
      </c>
      <c r="AH19" s="38"/>
      <c r="AI19" s="7"/>
    </row>
    <row r="20" spans="1:35" ht="26.25" customHeight="1">
      <c r="A20" s="29">
        <v>11</v>
      </c>
      <c r="B20" s="16" t="s">
        <v>11</v>
      </c>
      <c r="C20" s="37" t="s">
        <v>31</v>
      </c>
      <c r="D20" s="38"/>
      <c r="E20" s="38" t="s">
        <v>31</v>
      </c>
      <c r="F20" s="38"/>
      <c r="G20" s="38" t="s">
        <v>31</v>
      </c>
      <c r="H20" s="38"/>
      <c r="I20" s="38">
        <v>1619777</v>
      </c>
      <c r="J20" s="38"/>
      <c r="K20" s="38">
        <v>1622453</v>
      </c>
      <c r="L20" s="38"/>
      <c r="M20" s="38">
        <v>1761466</v>
      </c>
      <c r="N20" s="38"/>
      <c r="O20" s="38">
        <v>2007742</v>
      </c>
      <c r="P20" s="38"/>
      <c r="Q20" s="38">
        <v>2224998</v>
      </c>
      <c r="R20" s="38"/>
      <c r="S20" s="38">
        <v>2556428</v>
      </c>
      <c r="T20" s="38"/>
      <c r="U20" s="38">
        <v>2676000</v>
      </c>
      <c r="V20" s="38"/>
      <c r="W20" s="38">
        <v>2609212</v>
      </c>
      <c r="X20" s="38"/>
      <c r="Y20" s="38">
        <v>2547053</v>
      </c>
      <c r="Z20" s="38"/>
      <c r="AA20" s="38">
        <v>2502184</v>
      </c>
      <c r="AB20" s="38"/>
      <c r="AC20" s="38">
        <v>2625019</v>
      </c>
      <c r="AD20" s="38"/>
      <c r="AE20" s="38">
        <v>2789868</v>
      </c>
      <c r="AF20" s="38"/>
      <c r="AG20" s="38">
        <v>2782001</v>
      </c>
      <c r="AH20" s="38"/>
      <c r="AI20" s="7"/>
    </row>
    <row r="21" spans="1:35" ht="26.25" customHeight="1">
      <c r="A21" s="29">
        <v>12</v>
      </c>
      <c r="B21" s="16" t="s">
        <v>12</v>
      </c>
      <c r="C21" s="37">
        <v>-95779</v>
      </c>
      <c r="D21" s="38"/>
      <c r="E21" s="38">
        <v>-76275</v>
      </c>
      <c r="F21" s="38"/>
      <c r="G21" s="38">
        <v>-48133</v>
      </c>
      <c r="H21" s="38"/>
      <c r="I21" s="38">
        <v>-190913</v>
      </c>
      <c r="J21" s="38"/>
      <c r="K21" s="38">
        <v>-192083</v>
      </c>
      <c r="L21" s="38"/>
      <c r="M21" s="38">
        <v>-117805</v>
      </c>
      <c r="N21" s="38"/>
      <c r="O21" s="38">
        <v>-59215</v>
      </c>
      <c r="P21" s="38"/>
      <c r="Q21" s="38">
        <v>-3926</v>
      </c>
      <c r="R21" s="38"/>
      <c r="S21" s="38">
        <v>-24128</v>
      </c>
      <c r="T21" s="38"/>
      <c r="U21" s="38">
        <v>113</v>
      </c>
      <c r="V21" s="38"/>
      <c r="W21" s="38">
        <v>-28609</v>
      </c>
      <c r="X21" s="38"/>
      <c r="Y21" s="38">
        <v>38431</v>
      </c>
      <c r="Z21" s="38"/>
      <c r="AA21" s="38">
        <v>156179</v>
      </c>
      <c r="AB21" s="38"/>
      <c r="AC21" s="38">
        <v>110282</v>
      </c>
      <c r="AD21" s="38"/>
      <c r="AE21" s="38">
        <v>43376</v>
      </c>
      <c r="AF21" s="38"/>
      <c r="AG21" s="38">
        <v>154848</v>
      </c>
      <c r="AH21" s="38"/>
      <c r="AI21" s="7"/>
    </row>
    <row r="22" spans="1:35" s="25" customFormat="1" ht="26.25" customHeight="1">
      <c r="A22" s="63" t="s">
        <v>13</v>
      </c>
      <c r="B22" s="64"/>
      <c r="C22" s="39">
        <f>SUM(C15:D19,C21)-C20</f>
        <v>2397713</v>
      </c>
      <c r="D22" s="40"/>
      <c r="E22" s="40">
        <v>2489911</v>
      </c>
      <c r="F22" s="40"/>
      <c r="G22" s="40">
        <v>2634904</v>
      </c>
      <c r="H22" s="40"/>
      <c r="I22" s="40">
        <v>2781062</v>
      </c>
      <c r="J22" s="40"/>
      <c r="K22" s="40">
        <f>SUM(K15:L19,K21)-K20</f>
        <v>2875992</v>
      </c>
      <c r="L22" s="40"/>
      <c r="M22" s="40">
        <v>3127082</v>
      </c>
      <c r="N22" s="40"/>
      <c r="O22" s="40">
        <f>SUM(O15:P19,O21)-O20</f>
        <v>3379495</v>
      </c>
      <c r="P22" s="40"/>
      <c r="Q22" s="40">
        <v>3617836</v>
      </c>
      <c r="R22" s="40"/>
      <c r="S22" s="40">
        <v>3907151</v>
      </c>
      <c r="T22" s="40"/>
      <c r="U22" s="40">
        <f>SUM(U15:V19,U21)-U20</f>
        <v>4129374</v>
      </c>
      <c r="V22" s="40"/>
      <c r="W22" s="40">
        <v>4137460</v>
      </c>
      <c r="X22" s="40"/>
      <c r="Y22" s="40">
        <f>SUM(Y15:Z19,Y21)-Y20</f>
        <v>4256870</v>
      </c>
      <c r="Z22" s="40"/>
      <c r="AA22" s="40">
        <v>4283490</v>
      </c>
      <c r="AB22" s="40"/>
      <c r="AC22" s="40">
        <f>SUM(AC15:AD19,AC21)-AC20</f>
        <v>4425300</v>
      </c>
      <c r="AD22" s="40"/>
      <c r="AE22" s="40">
        <v>4587401</v>
      </c>
      <c r="AF22" s="40"/>
      <c r="AG22" s="40">
        <v>4534881</v>
      </c>
      <c r="AH22" s="40"/>
      <c r="AI22" s="24"/>
    </row>
    <row r="23" spans="1:194" s="9" customFormat="1" ht="26.25" customHeight="1">
      <c r="A23" s="70" t="s">
        <v>55</v>
      </c>
      <c r="B23" s="10"/>
      <c r="C23" s="10"/>
      <c r="D23" s="17"/>
      <c r="E23" s="10"/>
      <c r="F23" s="17"/>
      <c r="G23" s="10"/>
      <c r="H23" s="17"/>
      <c r="I23" s="10"/>
      <c r="J23" s="17"/>
      <c r="K23" s="10"/>
      <c r="L23" s="17"/>
      <c r="M23" s="10"/>
      <c r="N23" s="17"/>
      <c r="O23" s="10"/>
      <c r="P23" s="17"/>
      <c r="Q23" s="10"/>
      <c r="R23" s="17"/>
      <c r="S23" s="10"/>
      <c r="T23" s="17"/>
      <c r="U23" s="10"/>
      <c r="V23" s="17"/>
      <c r="W23" s="10"/>
      <c r="X23" s="17"/>
      <c r="Y23" s="10"/>
      <c r="Z23" s="17"/>
      <c r="AA23" s="10"/>
      <c r="AB23" s="17"/>
      <c r="AC23" s="10"/>
      <c r="AD23" s="17"/>
      <c r="AE23" s="10"/>
      <c r="AF23" s="17"/>
      <c r="AG23" s="10"/>
      <c r="AH23" s="17"/>
      <c r="AI23" s="7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</row>
    <row r="24" spans="1:194" s="9" customFormat="1" ht="26.25" customHeight="1">
      <c r="A24" s="70"/>
      <c r="B24" s="10"/>
      <c r="C24" s="10"/>
      <c r="D24" s="17"/>
      <c r="E24" s="10"/>
      <c r="F24" s="17"/>
      <c r="G24" s="10"/>
      <c r="H24" s="17"/>
      <c r="I24" s="10"/>
      <c r="J24" s="17"/>
      <c r="K24" s="10"/>
      <c r="L24" s="17"/>
      <c r="M24" s="10"/>
      <c r="N24" s="17"/>
      <c r="O24" s="10"/>
      <c r="P24" s="17"/>
      <c r="Q24" s="10"/>
      <c r="R24" s="17"/>
      <c r="S24" s="10"/>
      <c r="T24" s="17"/>
      <c r="U24" s="10"/>
      <c r="V24" s="17"/>
      <c r="W24" s="10"/>
      <c r="X24" s="17"/>
      <c r="Y24" s="10"/>
      <c r="Z24" s="17"/>
      <c r="AA24" s="10"/>
      <c r="AB24" s="17"/>
      <c r="AC24" s="10"/>
      <c r="AD24" s="17"/>
      <c r="AE24" s="10"/>
      <c r="AF24" s="17"/>
      <c r="AG24" s="10"/>
      <c r="AH24" s="17"/>
      <c r="AI24" s="7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</row>
    <row r="25" spans="1:194" s="9" customFormat="1" ht="26.25" customHeight="1">
      <c r="A25" s="70"/>
      <c r="B25" s="10"/>
      <c r="C25" s="10"/>
      <c r="D25" s="17"/>
      <c r="E25" s="10"/>
      <c r="F25" s="17"/>
      <c r="G25" s="10"/>
      <c r="H25" s="17"/>
      <c r="I25" s="10"/>
      <c r="J25" s="17"/>
      <c r="K25" s="10"/>
      <c r="L25" s="17"/>
      <c r="M25" s="10"/>
      <c r="N25" s="17"/>
      <c r="O25" s="10"/>
      <c r="P25" s="17"/>
      <c r="Q25" s="10"/>
      <c r="R25" s="17"/>
      <c r="S25" s="10"/>
      <c r="T25" s="17"/>
      <c r="U25" s="10"/>
      <c r="V25" s="17"/>
      <c r="W25" s="10"/>
      <c r="X25" s="17"/>
      <c r="Y25" s="10"/>
      <c r="Z25" s="17"/>
      <c r="AA25" s="10"/>
      <c r="AB25" s="17"/>
      <c r="AC25" s="10"/>
      <c r="AD25" s="17"/>
      <c r="AE25" s="10"/>
      <c r="AF25" s="17"/>
      <c r="AG25" s="10"/>
      <c r="AH25" s="17"/>
      <c r="AI25" s="7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</row>
    <row r="26" spans="1:194" s="9" customFormat="1" ht="26.25" customHeight="1">
      <c r="A26" s="70"/>
      <c r="B26" s="10"/>
      <c r="C26" s="10"/>
      <c r="D26" s="17"/>
      <c r="E26" s="10"/>
      <c r="F26" s="17"/>
      <c r="G26" s="10"/>
      <c r="H26" s="17"/>
      <c r="I26" s="10"/>
      <c r="J26" s="17"/>
      <c r="K26" s="10"/>
      <c r="L26" s="17"/>
      <c r="M26" s="10"/>
      <c r="N26" s="17"/>
      <c r="O26" s="10"/>
      <c r="P26" s="17"/>
      <c r="Q26" s="10"/>
      <c r="R26" s="17"/>
      <c r="S26" s="10"/>
      <c r="T26" s="17"/>
      <c r="U26" s="10"/>
      <c r="V26" s="17"/>
      <c r="W26" s="10"/>
      <c r="X26" s="17"/>
      <c r="Y26" s="10"/>
      <c r="Z26" s="17"/>
      <c r="AA26" s="10"/>
      <c r="AB26" s="17"/>
      <c r="AC26" s="10"/>
      <c r="AD26" s="17"/>
      <c r="AE26" s="10"/>
      <c r="AF26" s="17"/>
      <c r="AG26" s="10"/>
      <c r="AH26" s="17"/>
      <c r="AI26" s="7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</row>
    <row r="27" spans="1:194" s="9" customFormat="1" ht="26.25" customHeight="1">
      <c r="A27" s="70"/>
      <c r="B27" s="10"/>
      <c r="C27" s="10"/>
      <c r="D27" s="17"/>
      <c r="E27" s="10"/>
      <c r="F27" s="17"/>
      <c r="G27" s="10"/>
      <c r="H27" s="17"/>
      <c r="I27" s="10"/>
      <c r="J27" s="17"/>
      <c r="K27" s="10"/>
      <c r="L27" s="17"/>
      <c r="M27" s="10"/>
      <c r="N27" s="17"/>
      <c r="O27" s="10"/>
      <c r="P27" s="17"/>
      <c r="Q27" s="10"/>
      <c r="R27" s="17"/>
      <c r="S27" s="10"/>
      <c r="T27" s="17"/>
      <c r="U27" s="10"/>
      <c r="V27" s="17"/>
      <c r="W27" s="10"/>
      <c r="X27" s="17"/>
      <c r="Y27" s="10"/>
      <c r="Z27" s="17"/>
      <c r="AA27" s="10"/>
      <c r="AB27" s="17"/>
      <c r="AC27" s="10"/>
      <c r="AD27" s="17"/>
      <c r="AE27" s="10"/>
      <c r="AF27" s="17"/>
      <c r="AG27" s="10"/>
      <c r="AH27" s="17"/>
      <c r="AI27" s="7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</row>
    <row r="28" spans="1:194" s="9" customFormat="1" ht="26.25" customHeight="1">
      <c r="A28" s="70"/>
      <c r="B28" s="10"/>
      <c r="C28" s="10"/>
      <c r="D28" s="17"/>
      <c r="E28" s="10"/>
      <c r="F28" s="17"/>
      <c r="G28" s="10"/>
      <c r="H28" s="17"/>
      <c r="I28" s="10"/>
      <c r="J28" s="17"/>
      <c r="K28" s="10"/>
      <c r="L28" s="17"/>
      <c r="M28" s="10"/>
      <c r="N28" s="17"/>
      <c r="O28" s="10"/>
      <c r="P28" s="17"/>
      <c r="Q28" s="10"/>
      <c r="R28" s="17"/>
      <c r="S28" s="10"/>
      <c r="T28" s="17"/>
      <c r="U28" s="10"/>
      <c r="V28" s="17"/>
      <c r="W28" s="10"/>
      <c r="X28" s="17"/>
      <c r="Y28" s="10"/>
      <c r="Z28" s="17"/>
      <c r="AA28" s="10"/>
      <c r="AB28" s="17"/>
      <c r="AC28" s="10"/>
      <c r="AD28" s="17"/>
      <c r="AE28" s="10"/>
      <c r="AF28" s="17"/>
      <c r="AG28" s="10"/>
      <c r="AH28" s="17"/>
      <c r="AI28" s="7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</row>
    <row r="29" spans="1:194" s="9" customFormat="1" ht="26.25" customHeight="1">
      <c r="A29" s="70"/>
      <c r="B29" s="10"/>
      <c r="C29" s="10"/>
      <c r="D29" s="17"/>
      <c r="E29" s="10"/>
      <c r="F29" s="17"/>
      <c r="G29" s="10"/>
      <c r="H29" s="17"/>
      <c r="I29" s="10"/>
      <c r="J29" s="17"/>
      <c r="K29" s="10"/>
      <c r="L29" s="17"/>
      <c r="M29" s="10"/>
      <c r="N29" s="17"/>
      <c r="O29" s="10"/>
      <c r="P29" s="17"/>
      <c r="Q29" s="10"/>
      <c r="R29" s="17"/>
      <c r="S29" s="10"/>
      <c r="T29" s="17"/>
      <c r="U29" s="10"/>
      <c r="V29" s="17"/>
      <c r="W29" s="10"/>
      <c r="X29" s="17"/>
      <c r="Y29" s="10"/>
      <c r="Z29" s="17"/>
      <c r="AA29" s="10"/>
      <c r="AB29" s="17"/>
      <c r="AC29" s="10"/>
      <c r="AD29" s="17"/>
      <c r="AE29" s="10"/>
      <c r="AF29" s="17"/>
      <c r="AG29" s="10"/>
      <c r="AH29" s="17"/>
      <c r="AI29" s="7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</row>
    <row r="30" spans="1:194" s="9" customFormat="1" ht="26.25" customHeight="1">
      <c r="A30" s="70"/>
      <c r="B30" s="10"/>
      <c r="C30" s="10"/>
      <c r="D30" s="17"/>
      <c r="E30" s="10"/>
      <c r="F30" s="17"/>
      <c r="G30" s="10"/>
      <c r="H30" s="17"/>
      <c r="I30" s="10"/>
      <c r="J30" s="17"/>
      <c r="K30" s="10"/>
      <c r="L30" s="17"/>
      <c r="M30" s="10"/>
      <c r="N30" s="17"/>
      <c r="O30" s="10"/>
      <c r="P30" s="17"/>
      <c r="Q30" s="10"/>
      <c r="R30" s="17"/>
      <c r="S30" s="10"/>
      <c r="T30" s="17"/>
      <c r="U30" s="10"/>
      <c r="V30" s="17"/>
      <c r="W30" s="10"/>
      <c r="X30" s="17"/>
      <c r="Y30" s="10"/>
      <c r="Z30" s="17"/>
      <c r="AA30" s="10"/>
      <c r="AB30" s="17"/>
      <c r="AC30" s="10"/>
      <c r="AD30" s="17"/>
      <c r="AE30" s="10"/>
      <c r="AF30" s="17"/>
      <c r="AG30" s="10"/>
      <c r="AH30" s="17"/>
      <c r="AI30" s="7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</row>
    <row r="31" spans="1:194" s="9" customFormat="1" ht="26.25" customHeight="1">
      <c r="A31" s="70"/>
      <c r="B31" s="10"/>
      <c r="C31" s="10"/>
      <c r="D31" s="17"/>
      <c r="E31" s="10"/>
      <c r="F31" s="17"/>
      <c r="G31" s="10"/>
      <c r="H31" s="17"/>
      <c r="I31" s="10"/>
      <c r="J31" s="17"/>
      <c r="K31" s="10"/>
      <c r="L31" s="17"/>
      <c r="M31" s="10"/>
      <c r="N31" s="17"/>
      <c r="O31" s="10"/>
      <c r="P31" s="17"/>
      <c r="Q31" s="10"/>
      <c r="R31" s="17"/>
      <c r="S31" s="10"/>
      <c r="T31" s="17"/>
      <c r="U31" s="10"/>
      <c r="V31" s="17"/>
      <c r="W31" s="10"/>
      <c r="X31" s="17"/>
      <c r="Y31" s="10"/>
      <c r="Z31" s="17"/>
      <c r="AA31" s="10"/>
      <c r="AB31" s="17"/>
      <c r="AC31" s="10"/>
      <c r="AD31" s="17"/>
      <c r="AE31" s="10"/>
      <c r="AF31" s="17"/>
      <c r="AG31" s="10"/>
      <c r="AH31" s="17"/>
      <c r="AI31" s="7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</row>
    <row r="32" ht="26.25" customHeight="1" thickBot="1">
      <c r="AI32" s="7"/>
    </row>
    <row r="33" spans="1:194" s="9" customFormat="1" ht="26.25" customHeight="1">
      <c r="A33" s="75" t="s">
        <v>59</v>
      </c>
      <c r="B33" s="61"/>
      <c r="C33" s="23"/>
      <c r="D33" s="55" t="s">
        <v>32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7"/>
      <c r="S33" s="58" t="s">
        <v>33</v>
      </c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7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</row>
    <row r="34" spans="1:194" s="9" customFormat="1" ht="26.25" customHeight="1">
      <c r="A34" s="62"/>
      <c r="B34" s="62"/>
      <c r="C34" s="76" t="s">
        <v>16</v>
      </c>
      <c r="D34" s="77"/>
      <c r="E34" s="18" t="s">
        <v>17</v>
      </c>
      <c r="F34" s="18" t="s">
        <v>18</v>
      </c>
      <c r="G34" s="18" t="s">
        <v>19</v>
      </c>
      <c r="H34" s="18" t="s">
        <v>20</v>
      </c>
      <c r="I34" s="18" t="s">
        <v>21</v>
      </c>
      <c r="J34" s="18" t="s">
        <v>22</v>
      </c>
      <c r="K34" s="30" t="s">
        <v>43</v>
      </c>
      <c r="L34" s="30" t="s">
        <v>44</v>
      </c>
      <c r="M34" s="30" t="s">
        <v>45</v>
      </c>
      <c r="N34" s="30" t="s">
        <v>46</v>
      </c>
      <c r="O34" s="30" t="s">
        <v>47</v>
      </c>
      <c r="P34" s="30" t="s">
        <v>48</v>
      </c>
      <c r="Q34" s="30" t="s">
        <v>49</v>
      </c>
      <c r="R34" s="30" t="s">
        <v>50</v>
      </c>
      <c r="S34" s="18" t="s">
        <v>15</v>
      </c>
      <c r="T34" s="18" t="s">
        <v>16</v>
      </c>
      <c r="U34" s="18" t="s">
        <v>17</v>
      </c>
      <c r="V34" s="18" t="s">
        <v>18</v>
      </c>
      <c r="W34" s="18" t="s">
        <v>19</v>
      </c>
      <c r="X34" s="18" t="s">
        <v>20</v>
      </c>
      <c r="Y34" s="18" t="s">
        <v>21</v>
      </c>
      <c r="Z34" s="18" t="s">
        <v>22</v>
      </c>
      <c r="AA34" s="30" t="s">
        <v>43</v>
      </c>
      <c r="AB34" s="30" t="s">
        <v>44</v>
      </c>
      <c r="AC34" s="30" t="s">
        <v>45</v>
      </c>
      <c r="AD34" s="30" t="s">
        <v>46</v>
      </c>
      <c r="AE34" s="30" t="s">
        <v>47</v>
      </c>
      <c r="AF34" s="30" t="s">
        <v>48</v>
      </c>
      <c r="AG34" s="30" t="s">
        <v>49</v>
      </c>
      <c r="AH34" s="31" t="s">
        <v>50</v>
      </c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</row>
    <row r="35" spans="1:194" s="9" customFormat="1" ht="26.25" customHeight="1">
      <c r="A35" s="28">
        <v>1</v>
      </c>
      <c r="B35" s="74" t="s">
        <v>58</v>
      </c>
      <c r="C35" s="19"/>
      <c r="D35" s="27">
        <f>100*(E9-C9)/C9</f>
        <v>3.4344150097182973</v>
      </c>
      <c r="E35" s="33">
        <f>100*(G9-E9)/E9</f>
        <v>5.126730725580692</v>
      </c>
      <c r="F35" s="33">
        <f>100*(I9-G9)/G9</f>
        <v>4.493047004526284</v>
      </c>
      <c r="G35" s="33">
        <f>100*(K9-I9)/I9</f>
        <v>3.8284291687694654</v>
      </c>
      <c r="H35" s="33">
        <f>100*(M9-K9)/K9</f>
        <v>5.292237886264859</v>
      </c>
      <c r="I35" s="33">
        <f>100*(O9-M9)/M9</f>
        <v>5.130763388771221</v>
      </c>
      <c r="J35" s="33">
        <f>100*(Q9-O9)/O9</f>
        <v>5.320392686700517</v>
      </c>
      <c r="K35" s="33">
        <f>100*(S9-Q9)/Q9</f>
        <v>8.382185360272167</v>
      </c>
      <c r="L35" s="33">
        <f>100*(U9-S9)/S9</f>
        <v>7.468601823635674</v>
      </c>
      <c r="M35" s="33">
        <f>100*(W9-U9)/U9</f>
        <v>3.182499671367007</v>
      </c>
      <c r="N35" s="33">
        <f>100*(Y9-W9)/W9</f>
        <v>4.112009310437141</v>
      </c>
      <c r="O35" s="33">
        <f>100*(AA9-Y9)/Y9</f>
        <v>3.5354965557412648</v>
      </c>
      <c r="P35" s="33">
        <f>100*(AC9-AA9)/AA9</f>
        <v>2.7032012697271885</v>
      </c>
      <c r="Q35" s="33">
        <f>100*(AE9-AC9)/AC9</f>
        <v>3.5280633984610694</v>
      </c>
      <c r="R35" s="33">
        <f>100*(AG9-AE9)/AE9</f>
        <v>0.8564269952878866</v>
      </c>
      <c r="S35" s="27">
        <f aca="true" t="shared" si="0" ref="S35:S40">100*C9/C$14</f>
        <v>58.62236222600453</v>
      </c>
      <c r="T35" s="27">
        <f aca="true" t="shared" si="1" ref="T35:T40">100*E9/E$14</f>
        <v>58.39044046152654</v>
      </c>
      <c r="U35" s="27">
        <f aca="true" t="shared" si="2" ref="U35:U40">100*G9/G$14</f>
        <v>58.00613608693144</v>
      </c>
      <c r="V35" s="27">
        <f aca="true" t="shared" si="3" ref="V35:V40">100*I9/I$14</f>
        <v>57.42691101456926</v>
      </c>
      <c r="W35" s="27">
        <v>57.7</v>
      </c>
      <c r="X35" s="27">
        <f aca="true" t="shared" si="4" ref="X35:X40">100*M9/M$14</f>
        <v>55.83409709115399</v>
      </c>
      <c r="Y35" s="27">
        <f aca="true" t="shared" si="5" ref="Y35:Y40">100*O9/O$14</f>
        <v>54.31462393049849</v>
      </c>
      <c r="Z35" s="27">
        <f aca="true" t="shared" si="6" ref="Z35:Z40">100*Q9/Q$14</f>
        <v>53.43578315877226</v>
      </c>
      <c r="AA35" s="27">
        <f aca="true" t="shared" si="7" ref="AA35:AA40">100*S9/S$14</f>
        <v>53.62641474568042</v>
      </c>
      <c r="AB35" s="27">
        <f aca="true" t="shared" si="8" ref="AB35:AB40">100*U9/U$14</f>
        <v>54.53010553173435</v>
      </c>
      <c r="AC35" s="27">
        <f aca="true" t="shared" si="9" ref="AC35:AC40">100*W9/W$14</f>
        <v>56.15556404170675</v>
      </c>
      <c r="AD35" s="27">
        <f aca="true" t="shared" si="10" ref="AD35:AD40">100*Y9/Y$14</f>
        <v>56.82468574328086</v>
      </c>
      <c r="AE35" s="27">
        <f aca="true" t="shared" si="11" ref="AE35:AE40">100*AA9/AA$14</f>
        <v>58.46809494127452</v>
      </c>
      <c r="AF35" s="27">
        <f aca="true" t="shared" si="12" ref="AF35:AF40">100*AC9/AC$14</f>
        <v>58.12433055386076</v>
      </c>
      <c r="AG35" s="27">
        <f aca="true" t="shared" si="13" ref="AG35:AG40">100*AE9/AE$14</f>
        <v>58.04864235762254</v>
      </c>
      <c r="AH35" s="27">
        <f aca="true" t="shared" si="14" ref="AH35:AH40">100*AG9/AG$14</f>
        <v>59.22382527788491</v>
      </c>
      <c r="AI35" s="7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</row>
    <row r="36" spans="1:35" ht="26.25" customHeight="1">
      <c r="A36" s="28">
        <v>2</v>
      </c>
      <c r="B36" s="16" t="s">
        <v>2</v>
      </c>
      <c r="C36" s="21"/>
      <c r="D36" s="27">
        <f aca="true" t="shared" si="15" ref="D36:D48">100*(E10-C10)/C10</f>
        <v>3.709257010893098</v>
      </c>
      <c r="E36" s="27">
        <f aca="true" t="shared" si="16" ref="E36:E48">100*(G10-E10)/E10</f>
        <v>7.052160543856806</v>
      </c>
      <c r="F36" s="27">
        <f aca="true" t="shared" si="17" ref="F36:F48">100*(I10-G10)/G10</f>
        <v>8.578201951607475</v>
      </c>
      <c r="G36" s="27">
        <f aca="true" t="shared" si="18" ref="G36:G48">100*(K10-I10)/I10</f>
        <v>1.9457505641591986</v>
      </c>
      <c r="H36" s="27">
        <f aca="true" t="shared" si="19" ref="H36:H43">100*(M10-K10)/K10</f>
        <v>17.400399878958545</v>
      </c>
      <c r="I36" s="27">
        <f aca="true" t="shared" si="20" ref="I36:I44">100*(O10-M10)/M10</f>
        <v>13.61891792963918</v>
      </c>
      <c r="J36" s="27">
        <f aca="true" t="shared" si="21" ref="J36:J44">100*(Q10-O10)/O10</f>
        <v>7.639206846758004</v>
      </c>
      <c r="K36" s="27">
        <f aca="true" t="shared" si="22" ref="K36:K48">100*(S10-Q10)/Q10</f>
        <v>6.180204560064979</v>
      </c>
      <c r="L36" s="27">
        <f aca="true" t="shared" si="23" ref="L36:L48">100*(U10-S10)/S10</f>
        <v>0.4467397244878445</v>
      </c>
      <c r="M36" s="27">
        <f aca="true" t="shared" si="24" ref="M36:M48">100*(W10-U10)/U10</f>
        <v>-8.876378742817543</v>
      </c>
      <c r="N36" s="27">
        <f aca="true" t="shared" si="25" ref="N36:N44">100*(Y10-W10)/W10</f>
        <v>-2.142822485377019</v>
      </c>
      <c r="O36" s="27">
        <f aca="true" t="shared" si="26" ref="O36:O48">100*(AA10-Y10)/Y10</f>
        <v>-11.117204978937366</v>
      </c>
      <c r="P36" s="27">
        <f aca="true" t="shared" si="27" ref="P36:P48">100*(AC10-AA10)/AA10</f>
        <v>6.147808802133023</v>
      </c>
      <c r="Q36" s="27">
        <f aca="true" t="shared" si="28" ref="Q36:Q48">100*(AE10-AC10)/AC10</f>
        <v>4.383732366344588</v>
      </c>
      <c r="R36" s="27">
        <f aca="true" t="shared" si="29" ref="R36:R48">100*(AG10-AE10)/AE10</f>
        <v>-8.864096862888543</v>
      </c>
      <c r="S36" s="27">
        <f t="shared" si="0"/>
        <v>24.561113027288922</v>
      </c>
      <c r="T36" s="27">
        <f t="shared" si="1"/>
        <v>24.528949026692118</v>
      </c>
      <c r="U36" s="27">
        <f t="shared" si="2"/>
        <v>24.813807258253053</v>
      </c>
      <c r="V36" s="27">
        <f t="shared" si="3"/>
        <v>25.526435584679522</v>
      </c>
      <c r="W36" s="27">
        <v>25.2</v>
      </c>
      <c r="X36" s="27">
        <f t="shared" si="4"/>
        <v>27.17066581560701</v>
      </c>
      <c r="Y36" s="27">
        <f t="shared" si="5"/>
        <v>28.56527380570174</v>
      </c>
      <c r="Z36" s="27">
        <f t="shared" si="6"/>
        <v>28.72181049666154</v>
      </c>
      <c r="AA36" s="27">
        <f t="shared" si="7"/>
        <v>28.23865778415014</v>
      </c>
      <c r="AB36" s="27">
        <f t="shared" si="8"/>
        <v>26.838353706881477</v>
      </c>
      <c r="AC36" s="27">
        <f t="shared" si="9"/>
        <v>24.408284309697255</v>
      </c>
      <c r="AD36" s="27">
        <f t="shared" si="10"/>
        <v>23.215249702246016</v>
      </c>
      <c r="AE36" s="27">
        <f t="shared" si="11"/>
        <v>20.506129347798176</v>
      </c>
      <c r="AF36" s="27">
        <f t="shared" si="12"/>
        <v>21.069283438410956</v>
      </c>
      <c r="AG36" s="27">
        <f t="shared" si="13"/>
        <v>21.215760296516482</v>
      </c>
      <c r="AH36" s="27">
        <f t="shared" si="14"/>
        <v>19.55910199187145</v>
      </c>
      <c r="AI36" s="7"/>
    </row>
    <row r="37" spans="1:194" s="9" customFormat="1" ht="26.25" customHeight="1">
      <c r="A37" s="28">
        <v>3</v>
      </c>
      <c r="B37" s="16" t="s">
        <v>3</v>
      </c>
      <c r="C37" s="21"/>
      <c r="D37" s="27">
        <f t="shared" si="15"/>
        <v>4.834891505848148</v>
      </c>
      <c r="E37" s="27">
        <f t="shared" si="16"/>
        <v>7.144788105271528</v>
      </c>
      <c r="F37" s="27">
        <f t="shared" si="17"/>
        <v>4.143192139867613</v>
      </c>
      <c r="G37" s="27">
        <f t="shared" si="18"/>
        <v>4.691490331995622</v>
      </c>
      <c r="H37" s="27">
        <f t="shared" si="19"/>
        <v>7.301773988042733</v>
      </c>
      <c r="I37" s="27">
        <f t="shared" si="20"/>
        <v>7.528772378516624</v>
      </c>
      <c r="J37" s="27">
        <f t="shared" si="21"/>
        <v>8.685208387899037</v>
      </c>
      <c r="K37" s="27">
        <f t="shared" si="22"/>
        <v>7.375452932964835</v>
      </c>
      <c r="L37" s="27">
        <f t="shared" si="23"/>
        <v>9.268855859808605</v>
      </c>
      <c r="M37" s="27">
        <f t="shared" si="24"/>
        <v>6.489916232284711</v>
      </c>
      <c r="N37" s="27">
        <f t="shared" si="25"/>
        <v>7.917691869274504</v>
      </c>
      <c r="O37" s="27">
        <f t="shared" si="26"/>
        <v>3.481294943177976</v>
      </c>
      <c r="P37" s="27">
        <f t="shared" si="27"/>
        <v>1.7805045411190277</v>
      </c>
      <c r="Q37" s="27">
        <f t="shared" si="28"/>
        <v>3.8134854752754057</v>
      </c>
      <c r="R37" s="27">
        <f t="shared" si="29"/>
        <v>-1.0303782667791732</v>
      </c>
      <c r="S37" s="27">
        <f t="shared" si="0"/>
        <v>12.508753132672677</v>
      </c>
      <c r="T37" s="27">
        <f t="shared" si="1"/>
        <v>12.627961401029996</v>
      </c>
      <c r="U37" s="27">
        <f t="shared" si="2"/>
        <v>12.785665056487826</v>
      </c>
      <c r="V37" s="27">
        <f t="shared" si="3"/>
        <v>12.615612309254523</v>
      </c>
      <c r="W37" s="27">
        <v>12.8</v>
      </c>
      <c r="X37" s="27">
        <f t="shared" si="4"/>
        <v>12.60369891163711</v>
      </c>
      <c r="Y37" s="27">
        <f t="shared" si="5"/>
        <v>12.540364758639974</v>
      </c>
      <c r="Z37" s="27">
        <f t="shared" si="6"/>
        <v>12.731616358508235</v>
      </c>
      <c r="AA37" s="27">
        <f t="shared" si="7"/>
        <v>12.65835387472867</v>
      </c>
      <c r="AB37" s="27">
        <f t="shared" si="8"/>
        <v>13.087286353815372</v>
      </c>
      <c r="AC37" s="27">
        <f t="shared" si="9"/>
        <v>13.909403353748434</v>
      </c>
      <c r="AD37" s="27">
        <f t="shared" si="10"/>
        <v>14.589639805772785</v>
      </c>
      <c r="AE37" s="27">
        <f t="shared" si="11"/>
        <v>15.00372359921466</v>
      </c>
      <c r="AF37" s="27">
        <f t="shared" si="12"/>
        <v>14.781506338553319</v>
      </c>
      <c r="AG37" s="27">
        <f t="shared" si="13"/>
        <v>14.802957055640002</v>
      </c>
      <c r="AH37" s="27">
        <f t="shared" si="14"/>
        <v>14.820102225394669</v>
      </c>
      <c r="AI37" s="7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</row>
    <row r="38" spans="1:35" ht="26.25" customHeight="1">
      <c r="A38" s="28">
        <v>4</v>
      </c>
      <c r="B38" s="16" t="s">
        <v>4</v>
      </c>
      <c r="C38" s="21"/>
      <c r="D38" s="27">
        <f t="shared" si="15"/>
        <v>6.39762895548304</v>
      </c>
      <c r="E38" s="27">
        <f t="shared" si="16"/>
        <v>3.6972425436128304</v>
      </c>
      <c r="F38" s="27">
        <f t="shared" si="17"/>
        <v>4.7538937428773</v>
      </c>
      <c r="G38" s="27">
        <f t="shared" si="18"/>
        <v>2.5766720198932807</v>
      </c>
      <c r="H38" s="27">
        <f t="shared" si="19"/>
        <v>7.188626478033876</v>
      </c>
      <c r="I38" s="27">
        <f t="shared" si="20"/>
        <v>9.425761234466105</v>
      </c>
      <c r="J38" s="27">
        <f t="shared" si="21"/>
        <v>16.598490801640526</v>
      </c>
      <c r="K38" s="27">
        <f t="shared" si="22"/>
        <v>13.927702612252057</v>
      </c>
      <c r="L38" s="27">
        <f t="shared" si="23"/>
        <v>7.319138591195478</v>
      </c>
      <c r="M38" s="27">
        <f t="shared" si="24"/>
        <v>0.5799093136607153</v>
      </c>
      <c r="N38" s="27">
        <f t="shared" si="25"/>
        <v>6.566693568063663</v>
      </c>
      <c r="O38" s="27">
        <f t="shared" si="26"/>
        <v>5.614320585842148</v>
      </c>
      <c r="P38" s="27">
        <f t="shared" si="27"/>
        <v>3.029636003441859</v>
      </c>
      <c r="Q38" s="27">
        <f t="shared" si="28"/>
        <v>2.3552870951243357</v>
      </c>
      <c r="R38" s="27">
        <f t="shared" si="29"/>
        <v>6.247667600680586</v>
      </c>
      <c r="S38" s="27">
        <f t="shared" si="0"/>
        <v>5.572476772657946</v>
      </c>
      <c r="T38" s="27">
        <f t="shared" si="1"/>
        <v>5.709441020181043</v>
      </c>
      <c r="U38" s="27">
        <f t="shared" si="2"/>
        <v>5.594738935460267</v>
      </c>
      <c r="V38" s="27">
        <f t="shared" si="3"/>
        <v>5.552698932997538</v>
      </c>
      <c r="W38" s="27">
        <v>5.5</v>
      </c>
      <c r="X38" s="27">
        <f t="shared" si="4"/>
        <v>5.429662541628265</v>
      </c>
      <c r="Y38" s="27">
        <f t="shared" si="5"/>
        <v>5.497685305052974</v>
      </c>
      <c r="Z38" s="27">
        <f t="shared" si="6"/>
        <v>5.987916533529988</v>
      </c>
      <c r="AA38" s="27">
        <f t="shared" si="7"/>
        <v>6.316751003480541</v>
      </c>
      <c r="AB38" s="27">
        <f t="shared" si="8"/>
        <v>6.414265213080724</v>
      </c>
      <c r="AC38" s="27">
        <f t="shared" si="9"/>
        <v>6.438853789523041</v>
      </c>
      <c r="AD38" s="27">
        <f t="shared" si="10"/>
        <v>6.669195911550036</v>
      </c>
      <c r="AE38" s="27">
        <f t="shared" si="11"/>
        <v>6.999852923667383</v>
      </c>
      <c r="AF38" s="27">
        <f t="shared" si="12"/>
        <v>6.980814860009491</v>
      </c>
      <c r="AG38" s="27">
        <f t="shared" si="13"/>
        <v>6.892748203176483</v>
      </c>
      <c r="AH38" s="27">
        <f t="shared" si="14"/>
        <v>7.408198803893641</v>
      </c>
      <c r="AI38" s="7"/>
    </row>
    <row r="39" spans="1:35" ht="26.25" customHeight="1">
      <c r="A39" s="28">
        <v>5</v>
      </c>
      <c r="B39" s="16" t="s">
        <v>5</v>
      </c>
      <c r="C39" s="21"/>
      <c r="D39" s="27">
        <f t="shared" si="15"/>
        <v>3.18878812860676</v>
      </c>
      <c r="E39" s="27">
        <f t="shared" si="16"/>
        <v>1.070561165793174</v>
      </c>
      <c r="F39" s="27">
        <f t="shared" si="17"/>
        <v>-1.3722452335030195</v>
      </c>
      <c r="G39" s="27">
        <f t="shared" si="18"/>
        <v>1.4939249190523516</v>
      </c>
      <c r="H39" s="27">
        <f t="shared" si="19"/>
        <v>2.5427208692630847</v>
      </c>
      <c r="I39" s="27">
        <f t="shared" si="20"/>
        <v>-4.444923607688517</v>
      </c>
      <c r="J39" s="27">
        <f t="shared" si="21"/>
        <v>2.295219367525225</v>
      </c>
      <c r="K39" s="27">
        <f t="shared" si="22"/>
        <v>3.4506664985976743</v>
      </c>
      <c r="L39" s="27">
        <f t="shared" si="23"/>
        <v>9.43706591933715</v>
      </c>
      <c r="M39" s="27">
        <f t="shared" si="24"/>
        <v>5.043700940822802</v>
      </c>
      <c r="N39" s="27">
        <f t="shared" si="25"/>
        <v>46.502199374635644</v>
      </c>
      <c r="O39" s="27">
        <f t="shared" si="26"/>
        <v>-24.2407799301825</v>
      </c>
      <c r="P39" s="27">
        <f t="shared" si="27"/>
        <v>0.9979706338784767</v>
      </c>
      <c r="Q39" s="27">
        <f t="shared" si="28"/>
        <v>4.115547360707279</v>
      </c>
      <c r="R39" s="27">
        <f t="shared" si="29"/>
        <v>4.11860866406321</v>
      </c>
      <c r="S39" s="27">
        <f t="shared" si="0"/>
        <v>1.2647468650334714</v>
      </c>
      <c r="T39" s="27">
        <f t="shared" si="1"/>
        <v>1.256751747351612</v>
      </c>
      <c r="U39" s="27">
        <f t="shared" si="2"/>
        <v>1.2003093850857565</v>
      </c>
      <c r="V39" s="27">
        <f t="shared" si="3"/>
        <v>1.1216218840140924</v>
      </c>
      <c r="W39" s="27">
        <v>1.1</v>
      </c>
      <c r="X39" s="27">
        <f t="shared" si="4"/>
        <v>1.0381563387208905</v>
      </c>
      <c r="Y39" s="27">
        <f t="shared" si="5"/>
        <v>0.9179182096733388</v>
      </c>
      <c r="Z39" s="27">
        <f t="shared" si="6"/>
        <v>0.8771265474720247</v>
      </c>
      <c r="AA39" s="27">
        <f t="shared" si="7"/>
        <v>0.8402030021363392</v>
      </c>
      <c r="AB39" s="27">
        <f t="shared" si="8"/>
        <v>0.870010805511925</v>
      </c>
      <c r="AC39" s="27">
        <f t="shared" si="9"/>
        <v>0.9121054946754772</v>
      </c>
      <c r="AD39" s="27">
        <f t="shared" si="10"/>
        <v>1.2987711628496994</v>
      </c>
      <c r="AE39" s="27">
        <f t="shared" si="11"/>
        <v>0.9778241574043596</v>
      </c>
      <c r="AF39" s="27">
        <f t="shared" si="12"/>
        <v>0.9559351908345197</v>
      </c>
      <c r="AG39" s="27">
        <f t="shared" si="13"/>
        <v>0.9601079129555058</v>
      </c>
      <c r="AH39" s="27">
        <f t="shared" si="14"/>
        <v>1.0112282990446717</v>
      </c>
      <c r="AI39" s="7"/>
    </row>
    <row r="40" spans="1:194" s="9" customFormat="1" ht="26.25" customHeight="1">
      <c r="A40" s="59" t="s">
        <v>6</v>
      </c>
      <c r="B40" s="60"/>
      <c r="C40" s="20"/>
      <c r="D40" s="35">
        <f t="shared" si="15"/>
        <v>3.8452475337957464</v>
      </c>
      <c r="E40" s="35">
        <f t="shared" si="16"/>
        <v>5.823220187388224</v>
      </c>
      <c r="F40" s="35">
        <f t="shared" si="17"/>
        <v>5.546995260548392</v>
      </c>
      <c r="G40" s="35">
        <f t="shared" si="18"/>
        <v>3.4134442166337897</v>
      </c>
      <c r="H40" s="35">
        <f t="shared" si="19"/>
        <v>8.730552797087057</v>
      </c>
      <c r="I40" s="35">
        <f t="shared" si="20"/>
        <v>8.071838218505302</v>
      </c>
      <c r="J40" s="35">
        <f t="shared" si="21"/>
        <v>7.05256258701374</v>
      </c>
      <c r="K40" s="35">
        <f t="shared" si="22"/>
        <v>7.996907543625526</v>
      </c>
      <c r="L40" s="35">
        <f t="shared" si="23"/>
        <v>5.687596921644441</v>
      </c>
      <c r="M40" s="35">
        <f t="shared" si="24"/>
        <v>0.1958166056162508</v>
      </c>
      <c r="N40" s="35">
        <f t="shared" si="25"/>
        <v>2.8860701976575</v>
      </c>
      <c r="O40" s="35">
        <f t="shared" si="26"/>
        <v>0.6253420940738148</v>
      </c>
      <c r="P40" s="35">
        <f t="shared" si="27"/>
        <v>3.3106182108514317</v>
      </c>
      <c r="Q40" s="35">
        <f t="shared" si="28"/>
        <v>3.663051092581294</v>
      </c>
      <c r="R40" s="35">
        <f t="shared" si="29"/>
        <v>-1.1448748430756326</v>
      </c>
      <c r="S40" s="35">
        <f t="shared" si="0"/>
        <v>100</v>
      </c>
      <c r="T40" s="35">
        <f t="shared" si="1"/>
        <v>100</v>
      </c>
      <c r="U40" s="35">
        <f t="shared" si="2"/>
        <v>100</v>
      </c>
      <c r="V40" s="35">
        <f t="shared" si="3"/>
        <v>100</v>
      </c>
      <c r="W40" s="35">
        <f>100*M14/M$14</f>
        <v>100</v>
      </c>
      <c r="X40" s="35">
        <f t="shared" si="4"/>
        <v>100</v>
      </c>
      <c r="Y40" s="35">
        <f t="shared" si="5"/>
        <v>100</v>
      </c>
      <c r="Z40" s="35">
        <f t="shared" si="6"/>
        <v>100</v>
      </c>
      <c r="AA40" s="35">
        <f t="shared" si="7"/>
        <v>100</v>
      </c>
      <c r="AB40" s="35">
        <f t="shared" si="8"/>
        <v>100</v>
      </c>
      <c r="AC40" s="35">
        <f t="shared" si="9"/>
        <v>100</v>
      </c>
      <c r="AD40" s="35">
        <f t="shared" si="10"/>
        <v>100</v>
      </c>
      <c r="AE40" s="35">
        <f t="shared" si="11"/>
        <v>100</v>
      </c>
      <c r="AF40" s="35">
        <f t="shared" si="12"/>
        <v>100</v>
      </c>
      <c r="AG40" s="35">
        <f t="shared" si="13"/>
        <v>100</v>
      </c>
      <c r="AH40" s="35">
        <f t="shared" si="14"/>
        <v>100</v>
      </c>
      <c r="AI40" s="7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</row>
    <row r="41" spans="1:35" ht="26.25" customHeight="1">
      <c r="A41" s="29">
        <v>6</v>
      </c>
      <c r="B41" s="16" t="s">
        <v>7</v>
      </c>
      <c r="C41" s="21"/>
      <c r="D41" s="27">
        <f t="shared" si="15"/>
        <v>4.940235592062513</v>
      </c>
      <c r="E41" s="27">
        <f t="shared" si="16"/>
        <v>4.64587241728386</v>
      </c>
      <c r="F41" s="27">
        <f t="shared" si="17"/>
        <v>4.498117439718016</v>
      </c>
      <c r="G41" s="27">
        <f t="shared" si="18"/>
        <v>3.989955130282471</v>
      </c>
      <c r="H41" s="27">
        <f t="shared" si="19"/>
        <v>4.125320567236464</v>
      </c>
      <c r="I41" s="27">
        <f t="shared" si="20"/>
        <v>5.650266594366253</v>
      </c>
      <c r="J41" s="27">
        <f t="shared" si="21"/>
        <v>4.192834867084748</v>
      </c>
      <c r="K41" s="27">
        <f t="shared" si="22"/>
        <v>6.17454183657112</v>
      </c>
      <c r="L41" s="27">
        <f t="shared" si="23"/>
        <v>5.341369663861844</v>
      </c>
      <c r="M41" s="27">
        <f t="shared" si="24"/>
        <v>1.8965819181720045</v>
      </c>
      <c r="N41" s="27">
        <f t="shared" si="25"/>
        <v>2.1059548514472213</v>
      </c>
      <c r="O41" s="27">
        <f t="shared" si="26"/>
        <v>1.3836242035629631</v>
      </c>
      <c r="P41" s="27">
        <f t="shared" si="27"/>
        <v>2.674884712501931</v>
      </c>
      <c r="Q41" s="27">
        <f t="shared" si="28"/>
        <v>2.858486323591995</v>
      </c>
      <c r="R41" s="27">
        <f t="shared" si="29"/>
        <v>0.09260233281231486</v>
      </c>
      <c r="S41" s="27">
        <f>100*C15/C$22</f>
        <v>62.579424643399776</v>
      </c>
      <c r="T41" s="27">
        <f>100*E15/E$22</f>
        <v>63.23928847255986</v>
      </c>
      <c r="U41" s="27">
        <f>100*G15/G$22</f>
        <v>62.53571287606683</v>
      </c>
      <c r="V41" s="27">
        <f>100*I15/I$22</f>
        <v>61.914261530307485</v>
      </c>
      <c r="W41" s="27">
        <f>100*K15/K$22</f>
        <v>62.2594221402563</v>
      </c>
      <c r="X41" s="27">
        <f>100*M15/M$22</f>
        <v>59.622453136822124</v>
      </c>
      <c r="Y41" s="27">
        <f>100*O15/O$22</f>
        <v>58.286489549474105</v>
      </c>
      <c r="Z41" s="27">
        <f>100*Q15/Q$22</f>
        <v>56.72946479608252</v>
      </c>
      <c r="AA41" s="27">
        <f>100*S15/S$22</f>
        <v>55.77219820785017</v>
      </c>
      <c r="AB41" s="27">
        <f>100*U15/U$22</f>
        <v>55.589491288510075</v>
      </c>
      <c r="AC41" s="27">
        <f>100*W15/W$22</f>
        <v>56.53309035011819</v>
      </c>
      <c r="AD41" s="27">
        <f>100*Y15/Y$22</f>
        <v>56.10443823748435</v>
      </c>
      <c r="AE41" s="27">
        <f>100*AA15/AA$22</f>
        <v>56.527224296076334</v>
      </c>
      <c r="AF41" s="27">
        <f>100*AC15/AC$22</f>
        <v>56.179377669310554</v>
      </c>
      <c r="AG41" s="27">
        <f>100*AE15/AE$22</f>
        <v>55.74335010172427</v>
      </c>
      <c r="AH41" s="27">
        <f>100*AG15/AG$22</f>
        <v>56.44115027494657</v>
      </c>
      <c r="AI41" s="7"/>
    </row>
    <row r="42" spans="1:35" ht="26.25" customHeight="1">
      <c r="A42" s="29">
        <v>7</v>
      </c>
      <c r="B42" s="16" t="s">
        <v>8</v>
      </c>
      <c r="C42" s="21"/>
      <c r="D42" s="27">
        <f t="shared" si="15"/>
        <v>5.338610089332633</v>
      </c>
      <c r="E42" s="27">
        <f t="shared" si="16"/>
        <v>4.886432724835144</v>
      </c>
      <c r="F42" s="27">
        <f t="shared" si="17"/>
        <v>1.4673424343987576</v>
      </c>
      <c r="G42" s="27">
        <f t="shared" si="18"/>
        <v>4.199945070035705</v>
      </c>
      <c r="H42" s="27">
        <f t="shared" si="19"/>
        <v>0.37006578947368424</v>
      </c>
      <c r="I42" s="27">
        <f t="shared" si="20"/>
        <v>4.6366033256651855</v>
      </c>
      <c r="J42" s="27">
        <f t="shared" si="21"/>
        <v>4.5737002198508225</v>
      </c>
      <c r="K42" s="27">
        <f t="shared" si="22"/>
        <v>7.070881612251886</v>
      </c>
      <c r="L42" s="27">
        <f t="shared" si="23"/>
        <v>3.9001326941698244</v>
      </c>
      <c r="M42" s="27">
        <f t="shared" si="24"/>
        <v>5.284564538305326</v>
      </c>
      <c r="N42" s="27">
        <f t="shared" si="25"/>
        <v>4.083862894985602</v>
      </c>
      <c r="O42" s="27">
        <f t="shared" si="26"/>
        <v>5.366245465569829</v>
      </c>
      <c r="P42" s="27">
        <f t="shared" si="27"/>
        <v>2.83544833565012</v>
      </c>
      <c r="Q42" s="27">
        <f t="shared" si="28"/>
        <v>3.0906007751937983</v>
      </c>
      <c r="R42" s="27">
        <f t="shared" si="29"/>
        <v>-0.3578830617683136</v>
      </c>
      <c r="S42" s="27">
        <f aca="true" t="shared" si="30" ref="S42:S48">100*C16/C$22</f>
        <v>10.159014027116672</v>
      </c>
      <c r="T42" s="27">
        <f aca="true" t="shared" si="31" ref="T42:T48">100*E16/E$22</f>
        <v>10.305107290983493</v>
      </c>
      <c r="U42" s="27">
        <f aca="true" t="shared" si="32" ref="U42:U48">100*G16/G$22</f>
        <v>10.213882555113962</v>
      </c>
      <c r="V42" s="27">
        <f aca="true" t="shared" si="33" ref="V42:V48">100*I16/I$22</f>
        <v>9.819090692692216</v>
      </c>
      <c r="W42" s="27">
        <f aca="true" t="shared" si="34" ref="W42:W48">100*K16/K$22</f>
        <v>9.893768828286031</v>
      </c>
      <c r="X42" s="27">
        <f aca="true" t="shared" si="35" ref="X42:X48">100*M16/M$22</f>
        <v>9.133019217276681</v>
      </c>
      <c r="Y42" s="27">
        <f aca="true" t="shared" si="36" ref="Y42:Y48">100*O16/O$22</f>
        <v>8.842711706926627</v>
      </c>
      <c r="Z42" s="27">
        <f aca="true" t="shared" si="37" ref="Z42:Z48">100*Q16/Q$22</f>
        <v>8.637953738090948</v>
      </c>
      <c r="AA42" s="27">
        <f aca="true" t="shared" si="38" ref="AA42:AA48">100*S16/S$22</f>
        <v>8.563887088059817</v>
      </c>
      <c r="AB42" s="27">
        <f aca="true" t="shared" si="39" ref="AB42:AB48">100*U16/U$22</f>
        <v>8.419048504688604</v>
      </c>
      <c r="AC42" s="27">
        <f aca="true" t="shared" si="40" ref="AC42:AC48">100*W16/W$22</f>
        <v>8.846635375326892</v>
      </c>
      <c r="AD42" s="27">
        <f aca="true" t="shared" si="41" ref="AD42:AD48">100*Y16/Y$22</f>
        <v>8.94962730832748</v>
      </c>
      <c r="AE42" s="27">
        <f aca="true" t="shared" si="42" ref="AE42:AE48">100*AA16/AA$22</f>
        <v>9.371283696238347</v>
      </c>
      <c r="AF42" s="27">
        <f aca="true" t="shared" si="43" ref="AF42:AF48">100*AC16/AC$22</f>
        <v>9.328181140261677</v>
      </c>
      <c r="AG42" s="27">
        <f aca="true" t="shared" si="44" ref="AG42:AG48">100*AE16/AE$22</f>
        <v>9.276668858902894</v>
      </c>
      <c r="AH42" s="27">
        <f aca="true" t="shared" si="45" ref="AH42:AH48">100*AG16/AG$22</f>
        <v>9.350520994927981</v>
      </c>
      <c r="AI42" s="7"/>
    </row>
    <row r="43" spans="1:35" ht="26.25" customHeight="1">
      <c r="A43" s="29">
        <v>8</v>
      </c>
      <c r="B43" s="16" t="s">
        <v>9</v>
      </c>
      <c r="C43" s="21"/>
      <c r="D43" s="27">
        <f t="shared" si="15"/>
        <v>-3.8910656269872272</v>
      </c>
      <c r="E43" s="27">
        <f t="shared" si="16"/>
        <v>2.2117694710618157</v>
      </c>
      <c r="F43" s="27">
        <f t="shared" si="17"/>
        <v>6.18420570501085</v>
      </c>
      <c r="G43" s="27">
        <f t="shared" si="18"/>
        <v>-0.5573661541607556</v>
      </c>
      <c r="H43" s="27">
        <f t="shared" si="19"/>
        <v>14.443192056231517</v>
      </c>
      <c r="I43" s="27">
        <f t="shared" si="20"/>
        <v>6.650816949240101</v>
      </c>
      <c r="J43" s="27">
        <f t="shared" si="21"/>
        <v>10.132583036826516</v>
      </c>
      <c r="K43" s="27">
        <f t="shared" si="22"/>
        <v>9.488332958853421</v>
      </c>
      <c r="L43" s="27">
        <f t="shared" si="23"/>
        <v>6.493918173696854</v>
      </c>
      <c r="M43" s="27">
        <f t="shared" si="24"/>
        <v>1.4787244249063343</v>
      </c>
      <c r="N43" s="27">
        <f t="shared" si="25"/>
        <v>1.4684896527760942</v>
      </c>
      <c r="O43" s="27">
        <f t="shared" si="26"/>
        <v>-6.914612770694982</v>
      </c>
      <c r="P43" s="27">
        <f t="shared" si="27"/>
        <v>6.010475020446994</v>
      </c>
      <c r="Q43" s="27">
        <f t="shared" si="28"/>
        <v>11.74169639852445</v>
      </c>
      <c r="R43" s="27">
        <f t="shared" si="29"/>
        <v>-13.199448804225835</v>
      </c>
      <c r="S43" s="27">
        <f t="shared" si="30"/>
        <v>31.284102809635684</v>
      </c>
      <c r="T43" s="27">
        <f t="shared" si="31"/>
        <v>28.953484682785852</v>
      </c>
      <c r="U43" s="27">
        <f t="shared" si="32"/>
        <v>27.965383179045613</v>
      </c>
      <c r="V43" s="27">
        <f t="shared" si="33"/>
        <v>28.13421635332114</v>
      </c>
      <c r="W43" s="27">
        <f t="shared" si="34"/>
        <v>27.053934781459752</v>
      </c>
      <c r="X43" s="27">
        <f t="shared" si="35"/>
        <v>28.475332594412297</v>
      </c>
      <c r="Y43" s="27">
        <f t="shared" si="36"/>
        <v>28.100914485744173</v>
      </c>
      <c r="Z43" s="27">
        <f t="shared" si="37"/>
        <v>28.909408828924253</v>
      </c>
      <c r="AA43" s="27">
        <f t="shared" si="38"/>
        <v>29.30864458527454</v>
      </c>
      <c r="AB43" s="27">
        <f t="shared" si="39"/>
        <v>29.532248713727554</v>
      </c>
      <c r="AC43" s="27">
        <f t="shared" si="40"/>
        <v>29.9103797982337</v>
      </c>
      <c r="AD43" s="27">
        <f t="shared" si="41"/>
        <v>29.498269855551143</v>
      </c>
      <c r="AE43" s="27">
        <f t="shared" si="42"/>
        <v>27.287935771999003</v>
      </c>
      <c r="AF43" s="27">
        <f t="shared" si="43"/>
        <v>28.001062074887578</v>
      </c>
      <c r="AG43" s="27">
        <f t="shared" si="44"/>
        <v>30.183234471980974</v>
      </c>
      <c r="AH43" s="27">
        <f t="shared" si="45"/>
        <v>26.50263590158154</v>
      </c>
      <c r="AI43" s="7"/>
    </row>
    <row r="44" spans="1:194" s="9" customFormat="1" ht="26.25" customHeight="1">
      <c r="A44" s="29">
        <v>9</v>
      </c>
      <c r="B44" s="16" t="s">
        <v>30</v>
      </c>
      <c r="C44" s="21"/>
      <c r="D44" s="27">
        <v>2201.8</v>
      </c>
      <c r="E44" s="27">
        <f t="shared" si="16"/>
        <v>108.03209999289822</v>
      </c>
      <c r="F44" s="27">
        <f t="shared" si="17"/>
        <v>104.78271259345236</v>
      </c>
      <c r="G44" s="27">
        <f t="shared" si="18"/>
        <v>-14.734859219497558</v>
      </c>
      <c r="H44" s="27">
        <v>-69.7</v>
      </c>
      <c r="I44" s="27">
        <f t="shared" si="20"/>
        <v>71.92347466390899</v>
      </c>
      <c r="J44" s="27">
        <f t="shared" si="21"/>
        <v>-29.17669172932331</v>
      </c>
      <c r="K44" s="27">
        <f t="shared" si="22"/>
        <v>126.31243696586867</v>
      </c>
      <c r="L44" s="27">
        <f t="shared" si="23"/>
        <v>6.147531370939369</v>
      </c>
      <c r="M44" s="27">
        <f t="shared" si="24"/>
        <v>-24.942549054269048</v>
      </c>
      <c r="N44" s="27">
        <f t="shared" si="25"/>
        <v>-46.702779086198774</v>
      </c>
      <c r="O44" s="27">
        <f t="shared" si="26"/>
        <v>-188.01922227132127</v>
      </c>
      <c r="P44" s="27">
        <f>-100*(AC18-AA18)/AA18</f>
        <v>284.6501411986194</v>
      </c>
      <c r="Q44" s="27">
        <f t="shared" si="28"/>
        <v>-42.444942903752036</v>
      </c>
      <c r="R44" s="27">
        <f t="shared" si="29"/>
        <v>71.48509005019191</v>
      </c>
      <c r="S44" s="27">
        <f>-100*C18/C$22</f>
        <v>0.02794329429752435</v>
      </c>
      <c r="T44" s="27">
        <f t="shared" si="31"/>
        <v>0.5655222214769926</v>
      </c>
      <c r="U44" s="27">
        <f t="shared" si="32"/>
        <v>1.1117293077850274</v>
      </c>
      <c r="V44" s="27">
        <f t="shared" si="33"/>
        <v>2.1569817573286754</v>
      </c>
      <c r="W44" s="27">
        <f t="shared" si="34"/>
        <v>1.778447227947783</v>
      </c>
      <c r="X44" s="27">
        <f t="shared" si="35"/>
        <v>0.49477436152937465</v>
      </c>
      <c r="Y44" s="27">
        <f t="shared" si="36"/>
        <v>0.7870998477583189</v>
      </c>
      <c r="Z44" s="27">
        <f t="shared" si="37"/>
        <v>0.5207256492555218</v>
      </c>
      <c r="AA44" s="27">
        <f t="shared" si="38"/>
        <v>1.0912043071793232</v>
      </c>
      <c r="AB44" s="27">
        <f t="shared" si="39"/>
        <v>1.0959530427614452</v>
      </c>
      <c r="AC44" s="27">
        <f t="shared" si="40"/>
        <v>0.8209867889961474</v>
      </c>
      <c r="AD44" s="27">
        <f t="shared" si="41"/>
        <v>0.4252890034227026</v>
      </c>
      <c r="AE44" s="27">
        <f t="shared" si="42"/>
        <v>-0.3720097397215822</v>
      </c>
      <c r="AF44" s="27">
        <f t="shared" si="43"/>
        <v>0.6649040743000475</v>
      </c>
      <c r="AG44" s="27">
        <f t="shared" si="44"/>
        <v>0.36916328003590704</v>
      </c>
      <c r="AH44" s="27">
        <f t="shared" si="45"/>
        <v>0.6403916662862819</v>
      </c>
      <c r="AI44" s="7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</row>
    <row r="45" spans="1:194" ht="26.25" customHeight="1">
      <c r="A45" s="29">
        <v>10</v>
      </c>
      <c r="B45" s="16" t="s">
        <v>10</v>
      </c>
      <c r="C45" s="21"/>
      <c r="D45" s="34" t="s">
        <v>51</v>
      </c>
      <c r="E45" s="34" t="s">
        <v>51</v>
      </c>
      <c r="F45" s="34" t="s">
        <v>51</v>
      </c>
      <c r="G45" s="34" t="s">
        <v>51</v>
      </c>
      <c r="H45" s="34" t="s">
        <v>51</v>
      </c>
      <c r="I45" s="34" t="s">
        <v>51</v>
      </c>
      <c r="J45" s="34" t="s">
        <v>51</v>
      </c>
      <c r="K45" s="34" t="s">
        <v>51</v>
      </c>
      <c r="L45" s="34" t="s">
        <v>51</v>
      </c>
      <c r="M45" s="34" t="s">
        <v>51</v>
      </c>
      <c r="N45" s="34" t="s">
        <v>51</v>
      </c>
      <c r="O45" s="34" t="s">
        <v>51</v>
      </c>
      <c r="P45" s="34" t="s">
        <v>51</v>
      </c>
      <c r="Q45" s="34" t="s">
        <v>51</v>
      </c>
      <c r="R45" s="34" t="s">
        <v>51</v>
      </c>
      <c r="S45" s="34" t="s">
        <v>51</v>
      </c>
      <c r="T45" s="34" t="s">
        <v>51</v>
      </c>
      <c r="U45" s="34" t="s">
        <v>51</v>
      </c>
      <c r="V45" s="34" t="s">
        <v>51</v>
      </c>
      <c r="W45" s="34" t="s">
        <v>31</v>
      </c>
      <c r="X45" s="34" t="s">
        <v>51</v>
      </c>
      <c r="Y45" s="34" t="s">
        <v>31</v>
      </c>
      <c r="Z45" s="34" t="s">
        <v>52</v>
      </c>
      <c r="AA45" s="34" t="s">
        <v>31</v>
      </c>
      <c r="AB45" s="34" t="s">
        <v>31</v>
      </c>
      <c r="AC45" s="34" t="s">
        <v>51</v>
      </c>
      <c r="AD45" s="34" t="s">
        <v>51</v>
      </c>
      <c r="AE45" s="34" t="s">
        <v>51</v>
      </c>
      <c r="AF45" s="34" t="s">
        <v>51</v>
      </c>
      <c r="AG45" s="34" t="s">
        <v>51</v>
      </c>
      <c r="AH45" s="34" t="s">
        <v>51</v>
      </c>
      <c r="AI45" s="7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</row>
    <row r="46" spans="1:35" ht="26.25" customHeight="1">
      <c r="A46" s="29">
        <v>11</v>
      </c>
      <c r="B46" s="16" t="s">
        <v>11</v>
      </c>
      <c r="C46" s="21"/>
      <c r="D46" s="34" t="s">
        <v>51</v>
      </c>
      <c r="E46" s="34" t="s">
        <v>51</v>
      </c>
      <c r="F46" s="34" t="s">
        <v>51</v>
      </c>
      <c r="G46" s="34" t="s">
        <v>51</v>
      </c>
      <c r="H46" s="34" t="s">
        <v>51</v>
      </c>
      <c r="I46" s="34" t="s">
        <v>51</v>
      </c>
      <c r="J46" s="34" t="s">
        <v>51</v>
      </c>
      <c r="K46" s="34" t="s">
        <v>51</v>
      </c>
      <c r="L46" s="34" t="s">
        <v>51</v>
      </c>
      <c r="M46" s="34" t="s">
        <v>51</v>
      </c>
      <c r="N46" s="34" t="s">
        <v>51</v>
      </c>
      <c r="O46" s="34" t="s">
        <v>51</v>
      </c>
      <c r="P46" s="34" t="s">
        <v>51</v>
      </c>
      <c r="Q46" s="34" t="s">
        <v>51</v>
      </c>
      <c r="R46" s="34" t="s">
        <v>51</v>
      </c>
      <c r="S46" s="34" t="s">
        <v>51</v>
      </c>
      <c r="T46" s="34" t="s">
        <v>51</v>
      </c>
      <c r="U46" s="34" t="s">
        <v>51</v>
      </c>
      <c r="V46" s="34" t="s">
        <v>51</v>
      </c>
      <c r="W46" s="34" t="s">
        <v>51</v>
      </c>
      <c r="X46" s="34" t="s">
        <v>51</v>
      </c>
      <c r="Y46" s="34" t="s">
        <v>51</v>
      </c>
      <c r="Z46" s="34" t="s">
        <v>51</v>
      </c>
      <c r="AA46" s="34" t="s">
        <v>51</v>
      </c>
      <c r="AB46" s="34" t="s">
        <v>51</v>
      </c>
      <c r="AC46" s="34" t="s">
        <v>51</v>
      </c>
      <c r="AD46" s="34" t="s">
        <v>51</v>
      </c>
      <c r="AE46" s="34" t="s">
        <v>51</v>
      </c>
      <c r="AF46" s="34" t="s">
        <v>51</v>
      </c>
      <c r="AG46" s="34" t="s">
        <v>51</v>
      </c>
      <c r="AH46" s="34" t="s">
        <v>51</v>
      </c>
      <c r="AI46" s="7"/>
    </row>
    <row r="47" spans="1:35" ht="26.25" customHeight="1">
      <c r="A47" s="29">
        <v>12</v>
      </c>
      <c r="B47" s="16" t="s">
        <v>12</v>
      </c>
      <c r="C47" s="21"/>
      <c r="D47" s="27">
        <f>-100*(E21-C21)/C21</f>
        <v>20.36354524478226</v>
      </c>
      <c r="E47" s="27">
        <f>-100*(G21-E21)/E21</f>
        <v>36.89544411668305</v>
      </c>
      <c r="F47" s="27">
        <f>-100*(I21-G21)/G21</f>
        <v>-296.63640329919184</v>
      </c>
      <c r="G47" s="27">
        <f>-100*(K21-I21)/I21</f>
        <v>-0.6128445941345011</v>
      </c>
      <c r="H47" s="27">
        <f>-100*(M21-K21)/K21</f>
        <v>38.66974172623293</v>
      </c>
      <c r="I47" s="27">
        <f>-100*(O21-M21)/M21</f>
        <v>49.734731123466744</v>
      </c>
      <c r="J47" s="27">
        <f>-100*(Q21-O21)/O21</f>
        <v>93.36992316136114</v>
      </c>
      <c r="K47" s="27">
        <f>-100*(S21-Q21)/Q21</f>
        <v>-514.5695364238411</v>
      </c>
      <c r="L47" s="27">
        <f>-100*(U21-S21)/S21</f>
        <v>100.46833554376659</v>
      </c>
      <c r="M47" s="27">
        <v>-25377.9</v>
      </c>
      <c r="N47" s="27">
        <f>-100*(Y21-W21)/W21</f>
        <v>234.33185361249957</v>
      </c>
      <c r="O47" s="27">
        <f t="shared" si="26"/>
        <v>306.38807212927065</v>
      </c>
      <c r="P47" s="27">
        <f t="shared" si="27"/>
        <v>-29.387433649850493</v>
      </c>
      <c r="Q47" s="27">
        <f t="shared" si="28"/>
        <v>-60.668105402513554</v>
      </c>
      <c r="R47" s="27">
        <f t="shared" si="29"/>
        <v>256.9900405754334</v>
      </c>
      <c r="S47" s="27">
        <f t="shared" si="30"/>
        <v>-3.994598185854604</v>
      </c>
      <c r="T47" s="27">
        <f t="shared" si="31"/>
        <v>-3.0633625057281164</v>
      </c>
      <c r="U47" s="27">
        <f t="shared" si="32"/>
        <v>-1.826745870058264</v>
      </c>
      <c r="V47" s="27">
        <f t="shared" si="33"/>
        <v>-6.864751666809298</v>
      </c>
      <c r="W47" s="27">
        <f t="shared" si="34"/>
        <v>-6.678843334751974</v>
      </c>
      <c r="X47" s="27">
        <f t="shared" si="35"/>
        <v>-3.76725010728852</v>
      </c>
      <c r="Y47" s="27">
        <f t="shared" si="36"/>
        <v>-1.7521848678574758</v>
      </c>
      <c r="Z47" s="27">
        <f t="shared" si="37"/>
        <v>-0.10851790960120912</v>
      </c>
      <c r="AA47" s="27">
        <f t="shared" si="38"/>
        <v>-0.6175343619941999</v>
      </c>
      <c r="AB47" s="27">
        <f t="shared" si="39"/>
        <v>0.002736492262507586</v>
      </c>
      <c r="AC47" s="27">
        <f t="shared" si="40"/>
        <v>-0.6914628781909674</v>
      </c>
      <c r="AD47" s="27">
        <f t="shared" si="41"/>
        <v>0.9027994747314342</v>
      </c>
      <c r="AE47" s="27">
        <f t="shared" si="42"/>
        <v>3.646068976465452</v>
      </c>
      <c r="AF47" s="27">
        <f t="shared" si="43"/>
        <v>2.4920796330192303</v>
      </c>
      <c r="AG47" s="27">
        <f t="shared" si="44"/>
        <v>0.9455462908082376</v>
      </c>
      <c r="AH47" s="27">
        <f t="shared" si="45"/>
        <v>3.4145989718363063</v>
      </c>
      <c r="AI47" s="7"/>
    </row>
    <row r="48" spans="1:194" s="9" customFormat="1" ht="26.25" customHeight="1">
      <c r="A48" s="63" t="s">
        <v>13</v>
      </c>
      <c r="B48" s="64"/>
      <c r="C48" s="22"/>
      <c r="D48" s="36">
        <f t="shared" si="15"/>
        <v>3.8452475337957464</v>
      </c>
      <c r="E48" s="36">
        <f t="shared" si="16"/>
        <v>5.823220187388224</v>
      </c>
      <c r="F48" s="36">
        <f t="shared" si="17"/>
        <v>5.546995260548392</v>
      </c>
      <c r="G48" s="36">
        <f t="shared" si="18"/>
        <v>3.4134442166337897</v>
      </c>
      <c r="H48" s="36">
        <f>100*(M22-K22)/K22</f>
        <v>8.730552797087057</v>
      </c>
      <c r="I48" s="36">
        <f>100*(O22-M22)/M22</f>
        <v>8.071838218505302</v>
      </c>
      <c r="J48" s="36">
        <f>100*(Q22-O22)/O22</f>
        <v>7.05256258701374</v>
      </c>
      <c r="K48" s="36">
        <f t="shared" si="22"/>
        <v>7.996907543625526</v>
      </c>
      <c r="L48" s="36">
        <f t="shared" si="23"/>
        <v>5.687596921644441</v>
      </c>
      <c r="M48" s="36">
        <f t="shared" si="24"/>
        <v>0.1958166056162508</v>
      </c>
      <c r="N48" s="36">
        <f>-100*(Y22-W22)/W22</f>
        <v>-2.8860701976575</v>
      </c>
      <c r="O48" s="36">
        <f t="shared" si="26"/>
        <v>0.6253420940738148</v>
      </c>
      <c r="P48" s="36">
        <f t="shared" si="27"/>
        <v>3.3106182108514317</v>
      </c>
      <c r="Q48" s="36">
        <f t="shared" si="28"/>
        <v>3.663051092581294</v>
      </c>
      <c r="R48" s="36">
        <f t="shared" si="29"/>
        <v>-1.1448748430756326</v>
      </c>
      <c r="S48" s="36">
        <f t="shared" si="30"/>
        <v>100</v>
      </c>
      <c r="T48" s="36">
        <f t="shared" si="31"/>
        <v>100</v>
      </c>
      <c r="U48" s="36">
        <f t="shared" si="32"/>
        <v>100</v>
      </c>
      <c r="V48" s="36">
        <f t="shared" si="33"/>
        <v>100</v>
      </c>
      <c r="W48" s="36">
        <f t="shared" si="34"/>
        <v>100</v>
      </c>
      <c r="X48" s="36">
        <f t="shared" si="35"/>
        <v>100</v>
      </c>
      <c r="Y48" s="36">
        <f t="shared" si="36"/>
        <v>100</v>
      </c>
      <c r="Z48" s="36">
        <f t="shared" si="37"/>
        <v>100</v>
      </c>
      <c r="AA48" s="36">
        <f t="shared" si="38"/>
        <v>100</v>
      </c>
      <c r="AB48" s="36">
        <f t="shared" si="39"/>
        <v>100</v>
      </c>
      <c r="AC48" s="36">
        <f t="shared" si="40"/>
        <v>100</v>
      </c>
      <c r="AD48" s="36">
        <f t="shared" si="41"/>
        <v>100</v>
      </c>
      <c r="AE48" s="36">
        <f t="shared" si="42"/>
        <v>100</v>
      </c>
      <c r="AF48" s="36">
        <f t="shared" si="43"/>
        <v>100</v>
      </c>
      <c r="AG48" s="36">
        <f t="shared" si="44"/>
        <v>100</v>
      </c>
      <c r="AH48" s="36">
        <f t="shared" si="45"/>
        <v>100</v>
      </c>
      <c r="AI48" s="11"/>
      <c r="AJ48" s="12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</row>
    <row r="49" spans="1:35" ht="26.25" customHeight="1">
      <c r="A49" s="9" t="s">
        <v>14</v>
      </c>
      <c r="AI49" s="7"/>
    </row>
    <row r="50" spans="1:35" ht="26.2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6.2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6.2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6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6.2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6.2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6.2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6.2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6.2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6.2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6.2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6.2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6.2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6.2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6.2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6.2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6.2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6.2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6.2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6.2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6.2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6.2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6.2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6.2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6.2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6.2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6.2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6.2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6.2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6.2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6.2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6.2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6.2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6.2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6.2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6.2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6.2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6.2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6.2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6.2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6.2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6.2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6.2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6.2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6.2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6.2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6.2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6.2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6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6.2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6.2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6.2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6.2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6.2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6.2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6.2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6.2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6.2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6.2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6.2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6.2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6.2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6.2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6.2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6.2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6.2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6.2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6.2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6.2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6.2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6.2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6.2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6.2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6.2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6.2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6.2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6.2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6.2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6.2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26.2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26.2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ht="26.25" customHeight="1">
      <c r="AI131" s="7"/>
    </row>
    <row r="132" ht="26.25" customHeight="1">
      <c r="AI132" s="7"/>
    </row>
    <row r="133" ht="26.25" customHeight="1">
      <c r="AI133" s="7"/>
    </row>
    <row r="134" ht="26.25" customHeight="1">
      <c r="AI134" s="7"/>
    </row>
    <row r="135" ht="26.25" customHeight="1">
      <c r="AI135" s="7"/>
    </row>
    <row r="136" ht="26.25" customHeight="1">
      <c r="AI136" s="7"/>
    </row>
    <row r="137" ht="26.25" customHeight="1">
      <c r="AI137" s="7"/>
    </row>
    <row r="138" ht="26.25" customHeight="1">
      <c r="AI138" s="7"/>
    </row>
    <row r="139" ht="26.25" customHeight="1">
      <c r="AI139" s="7"/>
    </row>
    <row r="140" ht="26.25" customHeight="1">
      <c r="AI140" s="7"/>
    </row>
    <row r="141" ht="26.25" customHeight="1">
      <c r="AI141" s="7"/>
    </row>
    <row r="142" ht="26.25" customHeight="1">
      <c r="AI142" s="7"/>
    </row>
    <row r="143" ht="26.25" customHeight="1">
      <c r="AI143" s="7"/>
    </row>
    <row r="144" ht="26.25" customHeight="1">
      <c r="AI144" s="7"/>
    </row>
    <row r="145" ht="26.25" customHeight="1">
      <c r="AI145" s="7"/>
    </row>
    <row r="146" ht="26.25" customHeight="1">
      <c r="AI146" s="7"/>
    </row>
    <row r="147" ht="26.25" customHeight="1">
      <c r="AI147" s="7"/>
    </row>
    <row r="148" ht="26.25" customHeight="1">
      <c r="AI148" s="7"/>
    </row>
    <row r="149" ht="26.25" customHeight="1">
      <c r="AI149" s="7"/>
    </row>
    <row r="150" ht="26.25" customHeight="1">
      <c r="AI150" s="7"/>
    </row>
    <row r="151" ht="26.25" customHeight="1">
      <c r="AI151" s="7"/>
    </row>
    <row r="152" ht="26.25" customHeight="1">
      <c r="AI152" s="7"/>
    </row>
    <row r="153" ht="26.25" customHeight="1">
      <c r="AI153" s="7"/>
    </row>
    <row r="154" ht="26.25" customHeight="1">
      <c r="AI154" s="7"/>
    </row>
    <row r="155" ht="26.25" customHeight="1">
      <c r="AI155" s="7"/>
    </row>
    <row r="156" ht="26.25" customHeight="1">
      <c r="AI156" s="7"/>
    </row>
    <row r="157" ht="26.25" customHeight="1">
      <c r="AI157" s="7"/>
    </row>
    <row r="158" ht="26.25" customHeight="1">
      <c r="AI158" s="7"/>
    </row>
    <row r="159" ht="26.25" customHeight="1">
      <c r="AI159" s="7"/>
    </row>
    <row r="160" ht="26.25" customHeight="1">
      <c r="AI160" s="7"/>
    </row>
    <row r="161" ht="26.25" customHeight="1">
      <c r="AI161" s="7"/>
    </row>
    <row r="162" ht="26.25" customHeight="1">
      <c r="AI162" s="7"/>
    </row>
    <row r="163" ht="26.25" customHeight="1">
      <c r="AI163" s="7"/>
    </row>
    <row r="164" ht="26.25" customHeight="1">
      <c r="AI164" s="7"/>
    </row>
    <row r="165" ht="26.25" customHeight="1">
      <c r="AI165" s="7"/>
    </row>
    <row r="166" ht="26.25" customHeight="1">
      <c r="AI166" s="7"/>
    </row>
    <row r="167" ht="26.25" customHeight="1">
      <c r="AI167" s="7"/>
    </row>
    <row r="168" ht="26.25" customHeight="1">
      <c r="AI168" s="7"/>
    </row>
    <row r="169" ht="26.25" customHeight="1">
      <c r="AI169" s="7"/>
    </row>
    <row r="170" ht="26.25" customHeight="1">
      <c r="AI170" s="7"/>
    </row>
    <row r="171" ht="26.25" customHeight="1">
      <c r="AI171" s="7"/>
    </row>
    <row r="172" ht="26.25" customHeight="1">
      <c r="AI172" s="7"/>
    </row>
    <row r="173" ht="26.25" customHeight="1">
      <c r="AI173" s="7"/>
    </row>
    <row r="174" ht="26.25" customHeight="1">
      <c r="AI174" s="7"/>
    </row>
    <row r="175" ht="26.25" customHeight="1">
      <c r="AI175" s="7"/>
    </row>
    <row r="176" ht="26.25" customHeight="1">
      <c r="AI176" s="7"/>
    </row>
    <row r="177" ht="26.25" customHeight="1">
      <c r="AI177" s="7"/>
    </row>
    <row r="178" ht="26.25" customHeight="1">
      <c r="AI178" s="7"/>
    </row>
    <row r="179" ht="26.25" customHeight="1">
      <c r="AI179" s="7"/>
    </row>
    <row r="180" ht="26.25" customHeight="1">
      <c r="AI180" s="7"/>
    </row>
    <row r="181" ht="26.25" customHeight="1">
      <c r="AI181" s="7"/>
    </row>
    <row r="182" ht="26.25" customHeight="1">
      <c r="AI182" s="7"/>
    </row>
    <row r="183" ht="26.25" customHeight="1">
      <c r="AI183" s="7"/>
    </row>
    <row r="184" ht="26.25" customHeight="1">
      <c r="AI184" s="7"/>
    </row>
    <row r="185" ht="26.25" customHeight="1">
      <c r="AI185" s="7"/>
    </row>
    <row r="186" ht="26.25" customHeight="1">
      <c r="AI186" s="7"/>
    </row>
    <row r="187" ht="26.25" customHeight="1">
      <c r="AI187" s="7"/>
    </row>
    <row r="188" ht="26.25" customHeight="1">
      <c r="AI188" s="7"/>
    </row>
    <row r="189" ht="26.25" customHeight="1">
      <c r="AI189" s="7"/>
    </row>
    <row r="190" ht="26.25" customHeight="1">
      <c r="AI190" s="7"/>
    </row>
    <row r="191" ht="26.25" customHeight="1">
      <c r="AI191" s="7"/>
    </row>
    <row r="192" ht="26.25" customHeight="1">
      <c r="AI192" s="7"/>
    </row>
    <row r="193" ht="26.25" customHeight="1">
      <c r="AI193" s="7"/>
    </row>
    <row r="194" ht="26.25" customHeight="1">
      <c r="AI194" s="7"/>
    </row>
    <row r="195" ht="26.25" customHeight="1">
      <c r="AI195" s="7"/>
    </row>
    <row r="196" ht="26.25" customHeight="1">
      <c r="AI196" s="7"/>
    </row>
    <row r="197" ht="26.25" customHeight="1">
      <c r="AI197" s="7"/>
    </row>
    <row r="198" ht="26.25" customHeight="1">
      <c r="AI198" s="7"/>
    </row>
    <row r="199" ht="26.25" customHeight="1">
      <c r="AI199" s="7"/>
    </row>
    <row r="200" ht="26.25" customHeight="1">
      <c r="AI200" s="7"/>
    </row>
    <row r="201" ht="26.25" customHeight="1">
      <c r="AI201" s="7"/>
    </row>
    <row r="202" ht="26.25" customHeight="1">
      <c r="AI202" s="7"/>
    </row>
    <row r="203" ht="26.25" customHeight="1">
      <c r="AI203" s="7"/>
    </row>
    <row r="204" ht="26.25" customHeight="1">
      <c r="AI204" s="7"/>
    </row>
    <row r="205" ht="26.25" customHeight="1">
      <c r="AI205" s="7"/>
    </row>
    <row r="206" ht="26.25" customHeight="1">
      <c r="AI206" s="7"/>
    </row>
    <row r="207" ht="26.25" customHeight="1">
      <c r="AI207" s="7"/>
    </row>
    <row r="208" ht="26.25" customHeight="1">
      <c r="AI208" s="7"/>
    </row>
    <row r="209" ht="26.25" customHeight="1">
      <c r="AI209" s="7"/>
    </row>
    <row r="210" ht="26.25" customHeight="1">
      <c r="AI210" s="7"/>
    </row>
    <row r="211" ht="26.25" customHeight="1">
      <c r="AI211" s="7"/>
    </row>
    <row r="212" ht="26.25" customHeight="1">
      <c r="AI212" s="7"/>
    </row>
    <row r="213" ht="26.25" customHeight="1">
      <c r="AI213" s="7"/>
    </row>
    <row r="214" ht="26.25" customHeight="1">
      <c r="AI214" s="7"/>
    </row>
    <row r="215" ht="26.25" customHeight="1">
      <c r="AI215" s="7"/>
    </row>
    <row r="216" ht="26.25" customHeight="1">
      <c r="AI216" s="7"/>
    </row>
    <row r="217" ht="26.25" customHeight="1">
      <c r="AI217" s="7"/>
    </row>
    <row r="218" ht="26.25" customHeight="1">
      <c r="AI218" s="7"/>
    </row>
    <row r="219" ht="26.25" customHeight="1">
      <c r="AI219" s="7"/>
    </row>
    <row r="220" ht="26.25" customHeight="1">
      <c r="AI220" s="7"/>
    </row>
    <row r="221" ht="26.25" customHeight="1">
      <c r="AI221" s="7"/>
    </row>
    <row r="222" ht="26.25" customHeight="1">
      <c r="AI222" s="7"/>
    </row>
    <row r="223" ht="26.25" customHeight="1">
      <c r="AI223" s="7"/>
    </row>
    <row r="224" ht="26.25" customHeight="1">
      <c r="AI224" s="7"/>
    </row>
    <row r="225" ht="26.25" customHeight="1">
      <c r="AI225" s="7"/>
    </row>
    <row r="226" ht="26.25" customHeight="1">
      <c r="AI226" s="7"/>
    </row>
    <row r="227" ht="26.25" customHeight="1">
      <c r="AI227" s="7"/>
    </row>
    <row r="228" ht="26.25" customHeight="1">
      <c r="AI228" s="7"/>
    </row>
    <row r="229" ht="26.25" customHeight="1">
      <c r="AI229" s="7"/>
    </row>
    <row r="230" ht="26.25" customHeight="1">
      <c r="AI230" s="7"/>
    </row>
    <row r="231" ht="26.25" customHeight="1">
      <c r="AI231" s="7"/>
    </row>
    <row r="232" ht="26.25" customHeight="1">
      <c r="AI232" s="7"/>
    </row>
    <row r="233" ht="26.25" customHeight="1">
      <c r="AI233" s="7"/>
    </row>
    <row r="234" ht="26.25" customHeight="1">
      <c r="AI234" s="7"/>
    </row>
    <row r="235" ht="26.25" customHeight="1">
      <c r="AI235" s="7"/>
    </row>
    <row r="236" ht="26.25" customHeight="1">
      <c r="AI236" s="7"/>
    </row>
    <row r="237" ht="26.25" customHeight="1">
      <c r="AI237" s="7"/>
    </row>
    <row r="238" ht="26.25" customHeight="1">
      <c r="AI238" s="7"/>
    </row>
    <row r="239" ht="26.25" customHeight="1">
      <c r="AI239" s="7"/>
    </row>
    <row r="240" ht="26.25" customHeight="1">
      <c r="AI240" s="7"/>
    </row>
    <row r="241" ht="26.25" customHeight="1">
      <c r="AI241" s="7"/>
    </row>
    <row r="242" ht="26.25" customHeight="1">
      <c r="AI242" s="7"/>
    </row>
    <row r="243" ht="26.25" customHeight="1">
      <c r="AI243" s="7"/>
    </row>
    <row r="244" ht="26.25" customHeight="1">
      <c r="AI244" s="7"/>
    </row>
    <row r="245" ht="26.25" customHeight="1">
      <c r="AI245" s="7"/>
    </row>
    <row r="246" ht="26.25" customHeight="1">
      <c r="AI246" s="7"/>
    </row>
    <row r="247" ht="26.25" customHeight="1">
      <c r="AI247" s="7"/>
    </row>
    <row r="248" ht="26.25" customHeight="1">
      <c r="AI248" s="7"/>
    </row>
    <row r="249" ht="26.25" customHeight="1">
      <c r="AI249" s="7"/>
    </row>
    <row r="250" ht="26.25" customHeight="1">
      <c r="AI250" s="7"/>
    </row>
    <row r="251" ht="26.25" customHeight="1">
      <c r="AI251" s="7"/>
    </row>
    <row r="252" ht="26.25" customHeight="1">
      <c r="AI252" s="7"/>
    </row>
    <row r="253" ht="26.25" customHeight="1">
      <c r="AI253" s="7"/>
    </row>
    <row r="254" ht="26.25" customHeight="1">
      <c r="AI254" s="7"/>
    </row>
    <row r="255" ht="26.25" customHeight="1">
      <c r="AI255" s="7"/>
    </row>
    <row r="256" ht="26.25" customHeight="1">
      <c r="AI256" s="7"/>
    </row>
    <row r="257" ht="26.25" customHeight="1">
      <c r="AI257" s="7"/>
    </row>
    <row r="258" ht="26.25" customHeight="1">
      <c r="AI258" s="7"/>
    </row>
    <row r="259" ht="26.25" customHeight="1">
      <c r="AI259" s="7"/>
    </row>
    <row r="260" ht="26.25" customHeight="1">
      <c r="AI260" s="7"/>
    </row>
    <row r="261" ht="26.25" customHeight="1">
      <c r="AI261" s="7"/>
    </row>
    <row r="262" ht="26.25" customHeight="1">
      <c r="AI262" s="7"/>
    </row>
    <row r="263" ht="26.25" customHeight="1">
      <c r="AI263" s="7"/>
    </row>
    <row r="264" ht="26.25" customHeight="1">
      <c r="AI264" s="7"/>
    </row>
    <row r="265" ht="26.25" customHeight="1">
      <c r="AI265" s="7"/>
    </row>
    <row r="266" ht="26.25" customHeight="1">
      <c r="AI266" s="7"/>
    </row>
    <row r="267" ht="26.25" customHeight="1">
      <c r="AI267" s="7"/>
    </row>
    <row r="268" ht="26.25" customHeight="1">
      <c r="AI268" s="7"/>
    </row>
    <row r="269" ht="26.25" customHeight="1">
      <c r="AI269" s="7"/>
    </row>
    <row r="270" ht="26.25" customHeight="1">
      <c r="AI270" s="7"/>
    </row>
    <row r="271" ht="26.25" customHeight="1">
      <c r="AI271" s="7"/>
    </row>
    <row r="272" ht="26.25" customHeight="1">
      <c r="AI272" s="7"/>
    </row>
  </sheetData>
  <sheetProtection/>
  <mergeCells count="251">
    <mergeCell ref="A3:AH3"/>
    <mergeCell ref="A5:AH5"/>
    <mergeCell ref="A7:B8"/>
    <mergeCell ref="E7:F8"/>
    <mergeCell ref="G7:H8"/>
    <mergeCell ref="AG7:AH8"/>
    <mergeCell ref="AE7:AF8"/>
    <mergeCell ref="W7:X8"/>
    <mergeCell ref="AC7:AD8"/>
    <mergeCell ref="AA7:AB8"/>
    <mergeCell ref="I7:J8"/>
    <mergeCell ref="M9:N9"/>
    <mergeCell ref="G17:H17"/>
    <mergeCell ref="I16:J16"/>
    <mergeCell ref="M10:N10"/>
    <mergeCell ref="M11:N11"/>
    <mergeCell ref="M12:N12"/>
    <mergeCell ref="K15:L15"/>
    <mergeCell ref="M15:N15"/>
    <mergeCell ref="I17:J17"/>
    <mergeCell ref="K16:L16"/>
    <mergeCell ref="K10:L10"/>
    <mergeCell ref="K11:L11"/>
    <mergeCell ref="I12:J12"/>
    <mergeCell ref="K12:L12"/>
    <mergeCell ref="A48:B48"/>
    <mergeCell ref="I9:J9"/>
    <mergeCell ref="I10:J10"/>
    <mergeCell ref="E12:F12"/>
    <mergeCell ref="G12:H12"/>
    <mergeCell ref="I15:J15"/>
    <mergeCell ref="A22:B22"/>
    <mergeCell ref="AE14:AF14"/>
    <mergeCell ref="G22:H22"/>
    <mergeCell ref="I22:J22"/>
    <mergeCell ref="K22:L22"/>
    <mergeCell ref="M22:N22"/>
    <mergeCell ref="M19:N19"/>
    <mergeCell ref="AC22:AD22"/>
    <mergeCell ref="O22:P22"/>
    <mergeCell ref="Q22:R22"/>
    <mergeCell ref="D33:R33"/>
    <mergeCell ref="S33:AH33"/>
    <mergeCell ref="A40:B40"/>
    <mergeCell ref="A33:B34"/>
    <mergeCell ref="A14:B14"/>
    <mergeCell ref="K17:L17"/>
    <mergeCell ref="E14:F14"/>
    <mergeCell ref="G14:H14"/>
    <mergeCell ref="I14:J14"/>
    <mergeCell ref="E22:F22"/>
    <mergeCell ref="O15:P15"/>
    <mergeCell ref="O19:P19"/>
    <mergeCell ref="O20:P20"/>
    <mergeCell ref="O21:P21"/>
    <mergeCell ref="Q15:R15"/>
    <mergeCell ref="AG22:AH22"/>
    <mergeCell ref="AE22:AF22"/>
    <mergeCell ref="AE15:AF15"/>
    <mergeCell ref="AE16:AF16"/>
    <mergeCell ref="AE17:AF17"/>
    <mergeCell ref="S22:T22"/>
    <mergeCell ref="U22:V22"/>
    <mergeCell ref="W22:X22"/>
    <mergeCell ref="Y22:Z22"/>
    <mergeCell ref="AA22:AB22"/>
    <mergeCell ref="K7:L8"/>
    <mergeCell ref="M7:N8"/>
    <mergeCell ref="Y7:Z8"/>
    <mergeCell ref="O7:P8"/>
    <mergeCell ref="Q7:R8"/>
    <mergeCell ref="S7:T8"/>
    <mergeCell ref="U7:V8"/>
    <mergeCell ref="G21:H21"/>
    <mergeCell ref="I19:J19"/>
    <mergeCell ref="I20:J20"/>
    <mergeCell ref="I21:J21"/>
    <mergeCell ref="K19:L19"/>
    <mergeCell ref="K20:L20"/>
    <mergeCell ref="K21:L21"/>
    <mergeCell ref="G20:H20"/>
    <mergeCell ref="G19:H19"/>
    <mergeCell ref="M20:N20"/>
    <mergeCell ref="M21:N21"/>
    <mergeCell ref="S21:T21"/>
    <mergeCell ref="Q20:R20"/>
    <mergeCell ref="S20:T20"/>
    <mergeCell ref="S17:T17"/>
    <mergeCell ref="S19:T19"/>
    <mergeCell ref="Q17:R17"/>
    <mergeCell ref="Q19:R19"/>
    <mergeCell ref="Q21:R21"/>
    <mergeCell ref="U21:V21"/>
    <mergeCell ref="AA17:AB17"/>
    <mergeCell ref="AC17:AD17"/>
    <mergeCell ref="W19:X19"/>
    <mergeCell ref="AA18:AB18"/>
    <mergeCell ref="AC19:AD19"/>
    <mergeCell ref="AC18:AD18"/>
    <mergeCell ref="Y21:Z21"/>
    <mergeCell ref="AA20:AB20"/>
    <mergeCell ref="Y20:Z20"/>
    <mergeCell ref="AE19:AF19"/>
    <mergeCell ref="U19:V19"/>
    <mergeCell ref="AA19:AB19"/>
    <mergeCell ref="Y19:Z19"/>
    <mergeCell ref="W21:X21"/>
    <mergeCell ref="W15:X15"/>
    <mergeCell ref="W16:X16"/>
    <mergeCell ref="W18:X18"/>
    <mergeCell ref="W17:X17"/>
    <mergeCell ref="Y17:Z17"/>
    <mergeCell ref="Y18:Z18"/>
    <mergeCell ref="AG21:AH21"/>
    <mergeCell ref="AA21:AB21"/>
    <mergeCell ref="AC21:AD21"/>
    <mergeCell ref="AE20:AF20"/>
    <mergeCell ref="S9:T9"/>
    <mergeCell ref="S10:T10"/>
    <mergeCell ref="S11:T11"/>
    <mergeCell ref="S12:T12"/>
    <mergeCell ref="U12:V12"/>
    <mergeCell ref="AC20:AD20"/>
    <mergeCell ref="U9:V9"/>
    <mergeCell ref="AA9:AB9"/>
    <mergeCell ref="AC9:AD9"/>
    <mergeCell ref="AE9:AF9"/>
    <mergeCell ref="AA11:AB11"/>
    <mergeCell ref="AC10:AD10"/>
    <mergeCell ref="AE10:AF10"/>
    <mergeCell ref="AA10:AB10"/>
    <mergeCell ref="AG20:AH20"/>
    <mergeCell ref="U20:V20"/>
    <mergeCell ref="W20:X20"/>
    <mergeCell ref="W12:X12"/>
    <mergeCell ref="Y9:Z9"/>
    <mergeCell ref="AG9:AH9"/>
    <mergeCell ref="AA12:AB12"/>
    <mergeCell ref="AC11:AD11"/>
    <mergeCell ref="AC12:AD12"/>
    <mergeCell ref="U10:V10"/>
    <mergeCell ref="AE12:AF12"/>
    <mergeCell ref="AG11:AH11"/>
    <mergeCell ref="AG12:AH12"/>
    <mergeCell ref="O12:P12"/>
    <mergeCell ref="Q11:R11"/>
    <mergeCell ref="Q12:R12"/>
    <mergeCell ref="U11:V11"/>
    <mergeCell ref="Y11:Z11"/>
    <mergeCell ref="Y12:Z12"/>
    <mergeCell ref="W11:X11"/>
    <mergeCell ref="E9:F9"/>
    <mergeCell ref="E10:F10"/>
    <mergeCell ref="E11:F11"/>
    <mergeCell ref="G9:H9"/>
    <mergeCell ref="AG10:AH10"/>
    <mergeCell ref="AE11:AF11"/>
    <mergeCell ref="Y10:Z10"/>
    <mergeCell ref="W9:X9"/>
    <mergeCell ref="W10:X10"/>
    <mergeCell ref="K9:L9"/>
    <mergeCell ref="O9:P9"/>
    <mergeCell ref="G10:H10"/>
    <mergeCell ref="G11:H11"/>
    <mergeCell ref="M18:N18"/>
    <mergeCell ref="I11:J11"/>
    <mergeCell ref="Q9:R9"/>
    <mergeCell ref="O10:P10"/>
    <mergeCell ref="O11:P11"/>
    <mergeCell ref="Q10:R10"/>
    <mergeCell ref="I13:J13"/>
    <mergeCell ref="O14:P14"/>
    <mergeCell ref="M13:N13"/>
    <mergeCell ref="G13:H13"/>
    <mergeCell ref="G18:H18"/>
    <mergeCell ref="E16:F16"/>
    <mergeCell ref="G16:H16"/>
    <mergeCell ref="E17:F17"/>
    <mergeCell ref="E13:F13"/>
    <mergeCell ref="E15:F15"/>
    <mergeCell ref="G15:H15"/>
    <mergeCell ref="S15:T15"/>
    <mergeCell ref="S16:T16"/>
    <mergeCell ref="I18:J18"/>
    <mergeCell ref="K13:L13"/>
    <mergeCell ref="K18:L18"/>
    <mergeCell ref="K14:L14"/>
    <mergeCell ref="O13:P13"/>
    <mergeCell ref="O16:P16"/>
    <mergeCell ref="O17:P17"/>
    <mergeCell ref="O18:P18"/>
    <mergeCell ref="U16:V16"/>
    <mergeCell ref="U18:V18"/>
    <mergeCell ref="U17:V17"/>
    <mergeCell ref="U15:V15"/>
    <mergeCell ref="M14:N14"/>
    <mergeCell ref="M16:N16"/>
    <mergeCell ref="M17:N17"/>
    <mergeCell ref="Q18:R18"/>
    <mergeCell ref="S18:T18"/>
    <mergeCell ref="Q16:R16"/>
    <mergeCell ref="AA14:AB14"/>
    <mergeCell ref="AC14:AD14"/>
    <mergeCell ref="Y13:Z13"/>
    <mergeCell ref="Q14:R14"/>
    <mergeCell ref="S14:T14"/>
    <mergeCell ref="U13:V13"/>
    <mergeCell ref="U14:V14"/>
    <mergeCell ref="Q13:R13"/>
    <mergeCell ref="S13:T13"/>
    <mergeCell ref="W13:X13"/>
    <mergeCell ref="AE13:AF13"/>
    <mergeCell ref="AE18:AF18"/>
    <mergeCell ref="AE21:AF21"/>
    <mergeCell ref="W14:X14"/>
    <mergeCell ref="AA13:AB13"/>
    <mergeCell ref="AC13:AD13"/>
    <mergeCell ref="AC15:AD15"/>
    <mergeCell ref="AC16:AD16"/>
    <mergeCell ref="AA15:AB15"/>
    <mergeCell ref="AA16:AB16"/>
    <mergeCell ref="E18:F18"/>
    <mergeCell ref="AG13:AH13"/>
    <mergeCell ref="AG14:AH14"/>
    <mergeCell ref="AG15:AH15"/>
    <mergeCell ref="AG16:AH16"/>
    <mergeCell ref="AG18:AH18"/>
    <mergeCell ref="AG17:AH17"/>
    <mergeCell ref="Y15:Z15"/>
    <mergeCell ref="Y16:Z16"/>
    <mergeCell ref="Y14:Z14"/>
    <mergeCell ref="C12:D12"/>
    <mergeCell ref="C11:D11"/>
    <mergeCell ref="C10:D10"/>
    <mergeCell ref="C9:D9"/>
    <mergeCell ref="C7:D8"/>
    <mergeCell ref="AG19:AH19"/>
    <mergeCell ref="C14:D14"/>
    <mergeCell ref="C13:D13"/>
    <mergeCell ref="E19:F19"/>
    <mergeCell ref="C19:D19"/>
    <mergeCell ref="C34:D34"/>
    <mergeCell ref="C18:D18"/>
    <mergeCell ref="C17:D17"/>
    <mergeCell ref="C16:D16"/>
    <mergeCell ref="C15:D15"/>
    <mergeCell ref="E21:F21"/>
    <mergeCell ref="E20:F20"/>
    <mergeCell ref="C22:D22"/>
    <mergeCell ref="C21:D21"/>
    <mergeCell ref="C20:D20"/>
  </mergeCells>
  <printOptions horizontalCentered="1"/>
  <pageMargins left="0.5118110236220472" right="0.5118110236220472" top="0.5118110236220472" bottom="0.31496062992125984" header="0" footer="0"/>
  <pageSetup fitToHeight="1" fitToWidth="1" horizontalDpi="300" verticalDpi="300" orientation="landscape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zoomScalePageLayoutView="0" workbookViewId="0" topLeftCell="T1">
      <selection activeCell="AB1" sqref="AB1"/>
    </sheetView>
  </sheetViews>
  <sheetFormatPr defaultColWidth="8.796875" defaultRowHeight="30" customHeight="1"/>
  <cols>
    <col min="1" max="3" width="3.69921875" style="0" customWidth="1"/>
    <col min="4" max="4" width="25" style="0" customWidth="1"/>
    <col min="5" max="7" width="13.09765625" style="0" customWidth="1"/>
    <col min="8" max="15" width="10.59765625" style="0" customWidth="1"/>
    <col min="16" max="18" width="3.69921875" style="0" customWidth="1"/>
    <col min="19" max="19" width="25" style="0" customWidth="1"/>
    <col min="20" max="22" width="13.09765625" style="0" customWidth="1"/>
    <col min="23" max="25" width="10.59765625" style="0" customWidth="1"/>
    <col min="26" max="26" width="10.69921875" style="0" customWidth="1"/>
    <col min="27" max="28" width="10.59765625" style="0" customWidth="1"/>
    <col min="29" max="16384" width="13.09765625" style="0" customWidth="1"/>
  </cols>
  <sheetData>
    <row r="1" spans="1:28" ht="30" customHeight="1">
      <c r="A1" s="72" t="s">
        <v>60</v>
      </c>
      <c r="AB1" s="71" t="s">
        <v>137</v>
      </c>
    </row>
    <row r="3" spans="1:28" ht="30" customHeight="1">
      <c r="A3" s="65" t="s">
        <v>124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P3" s="65" t="s">
        <v>138</v>
      </c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</row>
    <row r="4" spans="1:28" ht="30" customHeight="1" thickBot="1">
      <c r="A4" s="127" t="s">
        <v>123</v>
      </c>
      <c r="B4" s="78"/>
      <c r="C4" s="126"/>
      <c r="D4" s="127"/>
      <c r="E4" s="126"/>
      <c r="F4" s="126"/>
      <c r="G4" s="126"/>
      <c r="H4" s="126"/>
      <c r="I4" s="126"/>
      <c r="J4" s="126"/>
      <c r="K4" s="126"/>
      <c r="L4" s="126"/>
      <c r="M4" s="125" t="s">
        <v>122</v>
      </c>
      <c r="P4" s="127" t="s">
        <v>123</v>
      </c>
      <c r="Q4" s="78"/>
      <c r="R4" s="127"/>
      <c r="S4" s="126"/>
      <c r="T4" s="126"/>
      <c r="U4" s="126"/>
      <c r="V4" s="126"/>
      <c r="W4" s="126"/>
      <c r="X4" s="126"/>
      <c r="Y4" s="126"/>
      <c r="Z4" s="126"/>
      <c r="AA4" s="126"/>
      <c r="AB4" s="125" t="s">
        <v>122</v>
      </c>
    </row>
    <row r="5" spans="1:28" ht="30" customHeight="1">
      <c r="A5" s="124" t="s">
        <v>121</v>
      </c>
      <c r="B5" s="123"/>
      <c r="C5" s="123"/>
      <c r="D5" s="122"/>
      <c r="E5" s="121" t="s">
        <v>120</v>
      </c>
      <c r="F5" s="121" t="s">
        <v>118</v>
      </c>
      <c r="G5" s="121" t="s">
        <v>116</v>
      </c>
      <c r="H5" s="120" t="s">
        <v>114</v>
      </c>
      <c r="I5" s="117"/>
      <c r="J5" s="119"/>
      <c r="K5" s="118" t="s">
        <v>113</v>
      </c>
      <c r="L5" s="117"/>
      <c r="M5" s="117"/>
      <c r="P5" s="124" t="s">
        <v>136</v>
      </c>
      <c r="Q5" s="123"/>
      <c r="R5" s="123"/>
      <c r="S5" s="122"/>
      <c r="T5" s="121" t="s">
        <v>120</v>
      </c>
      <c r="U5" s="121" t="s">
        <v>135</v>
      </c>
      <c r="V5" s="121" t="s">
        <v>133</v>
      </c>
      <c r="W5" s="118" t="s">
        <v>131</v>
      </c>
      <c r="X5" s="117"/>
      <c r="Y5" s="119"/>
      <c r="Z5" s="118" t="s">
        <v>129</v>
      </c>
      <c r="AA5" s="117"/>
      <c r="AB5" s="117"/>
    </row>
    <row r="6" spans="1:28" ht="30" customHeight="1">
      <c r="A6" s="116"/>
      <c r="B6" s="116"/>
      <c r="C6" s="116"/>
      <c r="D6" s="115"/>
      <c r="E6" s="114"/>
      <c r="F6" s="114"/>
      <c r="G6" s="114"/>
      <c r="H6" s="30" t="s">
        <v>112</v>
      </c>
      <c r="I6" s="30" t="s">
        <v>108</v>
      </c>
      <c r="J6" s="30" t="s">
        <v>111</v>
      </c>
      <c r="K6" s="30" t="s">
        <v>110</v>
      </c>
      <c r="L6" s="30" t="s">
        <v>108</v>
      </c>
      <c r="M6" s="31" t="s">
        <v>106</v>
      </c>
      <c r="P6" s="116"/>
      <c r="Q6" s="116"/>
      <c r="R6" s="116"/>
      <c r="S6" s="115"/>
      <c r="T6" s="114"/>
      <c r="U6" s="114"/>
      <c r="V6" s="114"/>
      <c r="W6" s="30" t="s">
        <v>110</v>
      </c>
      <c r="X6" s="30" t="s">
        <v>108</v>
      </c>
      <c r="Y6" s="30" t="s">
        <v>106</v>
      </c>
      <c r="Z6" s="30" t="s">
        <v>110</v>
      </c>
      <c r="AA6" s="30" t="s">
        <v>108</v>
      </c>
      <c r="AB6" s="31" t="s">
        <v>106</v>
      </c>
    </row>
    <row r="7" spans="1:28" ht="30" customHeight="1">
      <c r="A7" s="102">
        <v>1</v>
      </c>
      <c r="B7" s="104" t="s">
        <v>104</v>
      </c>
      <c r="C7" s="104"/>
      <c r="D7" s="103"/>
      <c r="E7" s="101">
        <f>SUM(E8,E12:E20)</f>
        <v>4108163</v>
      </c>
      <c r="F7" s="101">
        <f>SUM(F8,F12:F20)</f>
        <v>4260217</v>
      </c>
      <c r="G7" s="101">
        <v>4200163</v>
      </c>
      <c r="H7" s="99">
        <v>3.4</v>
      </c>
      <c r="I7" s="99">
        <f>100*(F7-E7)/E7</f>
        <v>3.7012650179654507</v>
      </c>
      <c r="J7" s="99">
        <f>100*(G7-F7)/F7</f>
        <v>-1.4096465039222181</v>
      </c>
      <c r="K7" s="98">
        <f>100*E7/E$31</f>
        <v>92.83354800804466</v>
      </c>
      <c r="L7" s="98">
        <f>100*F7/F$31</f>
        <v>92.86776978947339</v>
      </c>
      <c r="M7" s="98">
        <f>100*G7/G$31</f>
        <v>92.6190345457797</v>
      </c>
      <c r="P7" s="102">
        <v>1</v>
      </c>
      <c r="Q7" s="104" t="s">
        <v>104</v>
      </c>
      <c r="R7" s="104"/>
      <c r="S7" s="103"/>
      <c r="T7" s="101">
        <f>SUM(T8,T12:T20)</f>
        <v>3231272</v>
      </c>
      <c r="U7" s="101">
        <f>SUM(U8,U12:U20)</f>
        <v>3352963</v>
      </c>
      <c r="V7" s="101">
        <f>SUM(V8,V12:V20)</f>
        <v>3275286</v>
      </c>
      <c r="W7" s="134">
        <v>3.5</v>
      </c>
      <c r="X7" s="134">
        <f>100*(U7-T7)/T7</f>
        <v>3.76604012289897</v>
      </c>
      <c r="Y7" s="134">
        <f>100*(V7-U7)/U7</f>
        <v>-2.3166673774807536</v>
      </c>
      <c r="Z7" s="145">
        <f>100*T7/T$31</f>
        <v>92.20206274405737</v>
      </c>
      <c r="AA7" s="145">
        <f>100*U7/U$31</f>
        <v>92.21124060001496</v>
      </c>
      <c r="AB7" s="145">
        <f>100*V7/V$31</f>
        <v>91.67506364912705</v>
      </c>
    </row>
    <row r="8" spans="1:28" ht="30" customHeight="1">
      <c r="A8" s="113"/>
      <c r="B8" s="112" t="s">
        <v>103</v>
      </c>
      <c r="C8" s="89" t="s">
        <v>102</v>
      </c>
      <c r="D8" s="88"/>
      <c r="E8" s="85">
        <f>SUM(E9:E11)</f>
        <v>61492</v>
      </c>
      <c r="F8" s="85">
        <f>SUM(F9:F11)</f>
        <v>63757</v>
      </c>
      <c r="G8" s="85">
        <v>53803</v>
      </c>
      <c r="H8" s="105">
        <v>-22.4</v>
      </c>
      <c r="I8" s="105">
        <f>100*(F8-E8)/E8</f>
        <v>3.683405971508489</v>
      </c>
      <c r="J8" s="105">
        <f>100*(G8-F8)/F8</f>
        <v>-15.612403343946546</v>
      </c>
      <c r="K8" s="84">
        <f>100*E8/E$31</f>
        <v>1.3895555103608794</v>
      </c>
      <c r="L8" s="84">
        <f>100*F8/F$31</f>
        <v>1.3898283581487645</v>
      </c>
      <c r="M8" s="84">
        <f>100*G8/G$31</f>
        <v>1.1864258400606322</v>
      </c>
      <c r="P8" s="113"/>
      <c r="Q8" s="112" t="s">
        <v>128</v>
      </c>
      <c r="R8" s="89" t="s">
        <v>102</v>
      </c>
      <c r="S8" s="88"/>
      <c r="T8" s="85">
        <f>SUM(T9:T11)</f>
        <v>59945</v>
      </c>
      <c r="U8" s="85">
        <f>SUM(U9:U11)</f>
        <v>62741</v>
      </c>
      <c r="V8" s="85">
        <f>SUM(V9:V11)</f>
        <v>52624</v>
      </c>
      <c r="W8" s="135">
        <v>-23.5</v>
      </c>
      <c r="X8" s="135">
        <f>100*(U8-T8)/T8</f>
        <v>4.664275585953791</v>
      </c>
      <c r="Y8" s="135">
        <f>100*(V8-U8)/U8</f>
        <v>-16.125021915493857</v>
      </c>
      <c r="Z8" s="146">
        <f>100*T8/T$31</f>
        <v>1.7104882074899666</v>
      </c>
      <c r="AA8" s="146">
        <f>100*U8/U$31</f>
        <v>1.725466534073158</v>
      </c>
      <c r="AB8" s="146">
        <f>100*V8/V$31</f>
        <v>1.4729426833173231</v>
      </c>
    </row>
    <row r="9" spans="1:28" ht="30" customHeight="1">
      <c r="A9" s="12"/>
      <c r="B9" s="106"/>
      <c r="C9" s="111" t="s">
        <v>101</v>
      </c>
      <c r="D9" s="110" t="s">
        <v>100</v>
      </c>
      <c r="E9" s="85">
        <v>40330</v>
      </c>
      <c r="F9" s="85">
        <v>40728</v>
      </c>
      <c r="G9" s="85">
        <v>33407</v>
      </c>
      <c r="H9" s="105">
        <v>-25.7</v>
      </c>
      <c r="I9" s="105">
        <f>100*(F9-E9)/E9</f>
        <v>0.9868584180510787</v>
      </c>
      <c r="J9" s="105">
        <f>100*(G9-F9)/F9</f>
        <v>-17.97534865448831</v>
      </c>
      <c r="K9" s="84">
        <f>100*E9/E$31</f>
        <v>0.911350642894267</v>
      </c>
      <c r="L9" s="84">
        <f>100*F9/F$31</f>
        <v>0.8878229742723603</v>
      </c>
      <c r="M9" s="84">
        <f>100*G9/G$31</f>
        <v>0.7366676214877523</v>
      </c>
      <c r="P9" s="12"/>
      <c r="Q9" s="106"/>
      <c r="R9" s="111" t="s">
        <v>101</v>
      </c>
      <c r="S9" s="110" t="s">
        <v>100</v>
      </c>
      <c r="T9" s="85">
        <v>42205</v>
      </c>
      <c r="U9" s="85">
        <v>42959</v>
      </c>
      <c r="V9" s="85">
        <v>35124</v>
      </c>
      <c r="W9" s="135">
        <v>-25.2</v>
      </c>
      <c r="X9" s="135">
        <f>100*(U9-T9)/T9</f>
        <v>1.7865181850491647</v>
      </c>
      <c r="Y9" s="135">
        <f>100*(V9-U9)/U9</f>
        <v>-18.238320258851463</v>
      </c>
      <c r="Z9" s="146">
        <f>100*T9/T$31</f>
        <v>1.2042898456437408</v>
      </c>
      <c r="AA9" s="146">
        <f>100*U9/U$31</f>
        <v>1.1814334619666376</v>
      </c>
      <c r="AB9" s="146">
        <f>100*V9/V$31</f>
        <v>0.9831187064616459</v>
      </c>
    </row>
    <row r="10" spans="1:28" ht="30" customHeight="1">
      <c r="A10" s="12"/>
      <c r="B10" s="106"/>
      <c r="C10" s="111" t="s">
        <v>99</v>
      </c>
      <c r="D10" s="110" t="s">
        <v>98</v>
      </c>
      <c r="E10" s="85">
        <v>3404</v>
      </c>
      <c r="F10" s="85">
        <v>3219</v>
      </c>
      <c r="G10" s="85">
        <v>2820</v>
      </c>
      <c r="H10" s="105">
        <v>-20.4</v>
      </c>
      <c r="I10" s="105">
        <f>100*(F10-E10)/E10</f>
        <v>-5.434782608695652</v>
      </c>
      <c r="J10" s="105">
        <f>100*(G10-F10)/F10</f>
        <v>-12.39515377446412</v>
      </c>
      <c r="K10" s="84">
        <f>100*E10/E$31</f>
        <v>0.07692133866630511</v>
      </c>
      <c r="L10" s="84">
        <f>100*F10/F$31</f>
        <v>0.07017045163481457</v>
      </c>
      <c r="M10" s="84">
        <f>100*G10/G$31</f>
        <v>0.062184652695407</v>
      </c>
      <c r="P10" s="12"/>
      <c r="Q10" s="106"/>
      <c r="R10" s="111" t="s">
        <v>99</v>
      </c>
      <c r="S10" s="110" t="s">
        <v>98</v>
      </c>
      <c r="T10" s="85">
        <v>3267</v>
      </c>
      <c r="U10" s="85">
        <v>3104</v>
      </c>
      <c r="V10" s="85">
        <v>2901</v>
      </c>
      <c r="W10" s="135">
        <v>-32.4</v>
      </c>
      <c r="X10" s="135">
        <f>100*(U10-T10)/T10</f>
        <v>-4.989286807468626</v>
      </c>
      <c r="Y10" s="135">
        <f>100*(V10-U10)/U10</f>
        <v>-6.539948453608248</v>
      </c>
      <c r="Z10" s="146">
        <f>100*T10/T$31</f>
        <v>0.09322153597247011</v>
      </c>
      <c r="AA10" s="146">
        <f>100*U10/U$31</f>
        <v>0.08536440480328784</v>
      </c>
      <c r="AB10" s="146">
        <f>100*V10/V$31</f>
        <v>0.08119882039190396</v>
      </c>
    </row>
    <row r="11" spans="1:28" ht="30" customHeight="1">
      <c r="A11" s="12"/>
      <c r="B11" s="106"/>
      <c r="C11" s="111" t="s">
        <v>97</v>
      </c>
      <c r="D11" s="110" t="s">
        <v>96</v>
      </c>
      <c r="E11" s="85">
        <v>17758</v>
      </c>
      <c r="F11" s="85">
        <v>19810</v>
      </c>
      <c r="G11" s="85">
        <v>17575</v>
      </c>
      <c r="H11" s="105">
        <v>-14.4</v>
      </c>
      <c r="I11" s="105">
        <f>100*(F11-E11)/E11</f>
        <v>11.555355332807748</v>
      </c>
      <c r="J11" s="105">
        <f>100*(G11-F11)/F11</f>
        <v>-11.282180716809693</v>
      </c>
      <c r="K11" s="84">
        <f>100*E11/E$31</f>
        <v>0.4012835288003073</v>
      </c>
      <c r="L11" s="84">
        <f>100*F11/F$31</f>
        <v>0.43183493224158953</v>
      </c>
      <c r="M11" s="84">
        <f>100*G11/G$31</f>
        <v>0.3875515145821908</v>
      </c>
      <c r="P11" s="12"/>
      <c r="Q11" s="106"/>
      <c r="R11" s="111" t="s">
        <v>97</v>
      </c>
      <c r="S11" s="110" t="s">
        <v>96</v>
      </c>
      <c r="T11" s="85">
        <v>14473</v>
      </c>
      <c r="U11" s="85">
        <v>16678</v>
      </c>
      <c r="V11" s="85">
        <v>14599</v>
      </c>
      <c r="W11" s="135">
        <v>-15.3</v>
      </c>
      <c r="X11" s="135">
        <f>100*(U11-T11)/T11</f>
        <v>15.235265667104263</v>
      </c>
      <c r="Y11" s="135">
        <f>100*(V11-U11)/U11</f>
        <v>-12.465523444058041</v>
      </c>
      <c r="Z11" s="146">
        <f>100*T11/T$31</f>
        <v>0.4129768258737557</v>
      </c>
      <c r="AA11" s="146">
        <f>100*U11/U$31</f>
        <v>0.45866866730323286</v>
      </c>
      <c r="AB11" s="146">
        <f>100*V11/V$31</f>
        <v>0.4086251564637732</v>
      </c>
    </row>
    <row r="12" spans="1:28" ht="30" customHeight="1">
      <c r="A12" s="12"/>
      <c r="B12" s="106" t="s">
        <v>95</v>
      </c>
      <c r="C12" s="89" t="s">
        <v>94</v>
      </c>
      <c r="D12" s="88"/>
      <c r="E12" s="85">
        <v>6897</v>
      </c>
      <c r="F12" s="85">
        <v>7533</v>
      </c>
      <c r="G12" s="85">
        <v>7139</v>
      </c>
      <c r="H12" s="105">
        <v>-5.1</v>
      </c>
      <c r="I12" s="105">
        <f>100*(F12-E12)/E12</f>
        <v>9.221400608960417</v>
      </c>
      <c r="J12" s="105">
        <f>100*(G12-F12)/F12</f>
        <v>-5.230319925660427</v>
      </c>
      <c r="K12" s="84">
        <f>100*E12/E$31</f>
        <v>0.1558538404175988</v>
      </c>
      <c r="L12" s="84">
        <f>100*F12/F$31</f>
        <v>0.164210628196663</v>
      </c>
      <c r="M12" s="84">
        <f>100*G12/G$31</f>
        <v>0.1574241970186208</v>
      </c>
      <c r="P12" s="12"/>
      <c r="Q12" s="106" t="s">
        <v>95</v>
      </c>
      <c r="R12" s="89" t="s">
        <v>94</v>
      </c>
      <c r="S12" s="88"/>
      <c r="T12" s="85">
        <v>5317</v>
      </c>
      <c r="U12" s="85">
        <v>5867</v>
      </c>
      <c r="V12" s="85">
        <v>5518</v>
      </c>
      <c r="W12" s="135">
        <v>-7.1</v>
      </c>
      <c r="X12" s="135">
        <v>10.4</v>
      </c>
      <c r="Y12" s="135">
        <f>100*(V12-U12)/U12</f>
        <v>-5.948525651951593</v>
      </c>
      <c r="Z12" s="146">
        <f>100*T12/T$31</f>
        <v>0.15171683708773295</v>
      </c>
      <c r="AA12" s="146">
        <f>100*U12/U$31</f>
        <v>0.16135082570260625</v>
      </c>
      <c r="AB12" s="146">
        <f>100*V12/V$31</f>
        <v>0.15444849738797867</v>
      </c>
    </row>
    <row r="13" spans="1:28" ht="30" customHeight="1">
      <c r="A13" s="12"/>
      <c r="B13" s="106" t="s">
        <v>93</v>
      </c>
      <c r="C13" s="89" t="s">
        <v>92</v>
      </c>
      <c r="D13" s="88"/>
      <c r="E13" s="85">
        <v>1001998</v>
      </c>
      <c r="F13" s="85">
        <v>1050508</v>
      </c>
      <c r="G13" s="85">
        <v>1042261</v>
      </c>
      <c r="H13" s="105">
        <v>7.2</v>
      </c>
      <c r="I13" s="105">
        <f>100*(F13-E13)/E13</f>
        <v>4.841327028596863</v>
      </c>
      <c r="J13" s="105">
        <f>100*(G13-F13)/F13</f>
        <v>-0.7850487573631043</v>
      </c>
      <c r="K13" s="84">
        <f>100*E13/E$31</f>
        <v>22.642487514970735</v>
      </c>
      <c r="L13" s="84">
        <f>100*F13/F$31</f>
        <v>22.89985113575203</v>
      </c>
      <c r="M13" s="84">
        <f>100*G13/G$31</f>
        <v>22.983205071974325</v>
      </c>
      <c r="P13" s="12"/>
      <c r="Q13" s="106" t="s">
        <v>93</v>
      </c>
      <c r="R13" s="89" t="s">
        <v>92</v>
      </c>
      <c r="S13" s="88"/>
      <c r="T13" s="85">
        <v>786603</v>
      </c>
      <c r="U13" s="85">
        <v>831600</v>
      </c>
      <c r="V13" s="85">
        <v>822878</v>
      </c>
      <c r="W13" s="135">
        <v>9.4</v>
      </c>
      <c r="X13" s="135">
        <f>100*(U13-T13)/T13</f>
        <v>5.720420593361581</v>
      </c>
      <c r="Y13" s="135">
        <f>100*(V13-U13)/U13</f>
        <v>-1.0488215488215489</v>
      </c>
      <c r="Z13" s="146">
        <f>100*T13/T$31</f>
        <v>22.44516065520444</v>
      </c>
      <c r="AA13" s="146">
        <f>100*U13/U$31</f>
        <v>22.870180101293226</v>
      </c>
      <c r="AB13" s="146">
        <f>100*V13/V$31</f>
        <v>23.032307110116907</v>
      </c>
    </row>
    <row r="14" spans="1:28" ht="30" customHeight="1">
      <c r="A14" s="12"/>
      <c r="B14" s="106" t="s">
        <v>91</v>
      </c>
      <c r="C14" s="89" t="s">
        <v>90</v>
      </c>
      <c r="D14" s="88"/>
      <c r="E14" s="85">
        <v>462865</v>
      </c>
      <c r="F14" s="85">
        <v>452949</v>
      </c>
      <c r="G14" s="85">
        <v>416944</v>
      </c>
      <c r="H14" s="105">
        <v>6.4</v>
      </c>
      <c r="I14" s="105">
        <f>100*(F14-E14)/E14</f>
        <v>-2.142309312650557</v>
      </c>
      <c r="J14" s="105">
        <f>100*(G14-F14)/F14</f>
        <v>-7.949018542926466</v>
      </c>
      <c r="K14" s="84">
        <f>100*E14/E$31</f>
        <v>10.459516868912843</v>
      </c>
      <c r="L14" s="84">
        <f>100*F14/F$31</f>
        <v>9.873760763447539</v>
      </c>
      <c r="M14" s="84">
        <f>100*G14/G$31</f>
        <v>9.1941552600829</v>
      </c>
      <c r="P14" s="12"/>
      <c r="Q14" s="106" t="s">
        <v>91</v>
      </c>
      <c r="R14" s="89" t="s">
        <v>90</v>
      </c>
      <c r="S14" s="88"/>
      <c r="T14" s="85">
        <v>389061</v>
      </c>
      <c r="U14" s="85">
        <v>384388</v>
      </c>
      <c r="V14" s="85">
        <v>352363</v>
      </c>
      <c r="W14" s="135">
        <v>7</v>
      </c>
      <c r="X14" s="135">
        <f>100*(U14-T14)/T14</f>
        <v>-1.201097000213334</v>
      </c>
      <c r="Y14" s="135">
        <f>100*(V14-U14)/U14</f>
        <v>-8.331425538778525</v>
      </c>
      <c r="Z14" s="146">
        <f>100*T14/T$31</f>
        <v>11.101580657173308</v>
      </c>
      <c r="AA14" s="146">
        <f>100*U14/U$31</f>
        <v>10.571215474718496</v>
      </c>
      <c r="AB14" s="146">
        <f>100*V14/V$31</f>
        <v>9.862619768959826</v>
      </c>
    </row>
    <row r="15" spans="1:28" ht="30" customHeight="1">
      <c r="A15" s="12"/>
      <c r="B15" s="106" t="s">
        <v>89</v>
      </c>
      <c r="C15" s="89" t="s">
        <v>78</v>
      </c>
      <c r="D15" s="88"/>
      <c r="E15" s="85">
        <v>133875</v>
      </c>
      <c r="F15" s="85">
        <v>128257</v>
      </c>
      <c r="G15" s="85">
        <v>142216</v>
      </c>
      <c r="H15" s="105">
        <v>28.2</v>
      </c>
      <c r="I15" s="105">
        <f>100*(F15-E15)/E15</f>
        <v>-4.196451914098973</v>
      </c>
      <c r="J15" s="105">
        <f>100*(G15-F15)/F15</f>
        <v>10.883616488768645</v>
      </c>
      <c r="K15" s="84">
        <f>100*E15/E$31</f>
        <v>3.025218629245475</v>
      </c>
      <c r="L15" s="84">
        <f>100*F15/F$31</f>
        <v>2.795853251111032</v>
      </c>
      <c r="M15" s="84">
        <f>100*G15/G$31</f>
        <v>3.136047009833334</v>
      </c>
      <c r="P15" s="12"/>
      <c r="Q15" s="106" t="s">
        <v>89</v>
      </c>
      <c r="R15" s="89" t="s">
        <v>78</v>
      </c>
      <c r="S15" s="88"/>
      <c r="T15" s="85">
        <v>62332</v>
      </c>
      <c r="U15" s="85">
        <v>58206</v>
      </c>
      <c r="V15" s="85">
        <v>64137</v>
      </c>
      <c r="W15" s="135">
        <v>67.4</v>
      </c>
      <c r="X15" s="135">
        <f>100*(U15-T15)/T15</f>
        <v>-6.619392928190977</v>
      </c>
      <c r="Y15" s="135">
        <f>100*(V15-U15)/U15</f>
        <v>10.189671167920833</v>
      </c>
      <c r="Z15" s="146">
        <f>100*T15/T$31</f>
        <v>1.7785995654227142</v>
      </c>
      <c r="AA15" s="146">
        <f>100*U15/U$31</f>
        <v>1.6007475985760866</v>
      </c>
      <c r="AB15" s="146">
        <f>100*V15/V$31</f>
        <v>1.7951908802052894</v>
      </c>
    </row>
    <row r="16" spans="1:28" ht="30" customHeight="1">
      <c r="A16" s="12"/>
      <c r="B16" s="106" t="s">
        <v>88</v>
      </c>
      <c r="C16" s="89" t="s">
        <v>87</v>
      </c>
      <c r="D16" s="88"/>
      <c r="E16" s="85">
        <v>688853</v>
      </c>
      <c r="F16" s="85">
        <v>705899</v>
      </c>
      <c r="G16" s="85">
        <v>689516</v>
      </c>
      <c r="H16" s="105">
        <v>-0.7</v>
      </c>
      <c r="I16" s="105">
        <f>100*(F16-E16)/E16</f>
        <v>2.474548270821206</v>
      </c>
      <c r="J16" s="105">
        <f>100*(G16-F16)/F16</f>
        <v>-2.32087026614289</v>
      </c>
      <c r="K16" s="84">
        <f>100*E16/E$31</f>
        <v>15.56624409644544</v>
      </c>
      <c r="L16" s="84">
        <f>100*F16/F$31</f>
        <v>15.387776215770106</v>
      </c>
      <c r="M16" s="84">
        <f>100*G16/G$31</f>
        <v>15.204720917704346</v>
      </c>
      <c r="P16" s="12"/>
      <c r="Q16" s="106" t="s">
        <v>88</v>
      </c>
      <c r="R16" s="89" t="s">
        <v>87</v>
      </c>
      <c r="S16" s="88"/>
      <c r="T16" s="85">
        <v>591712</v>
      </c>
      <c r="U16" s="85">
        <v>602484</v>
      </c>
      <c r="V16" s="85">
        <v>582812</v>
      </c>
      <c r="W16" s="135">
        <v>-1</v>
      </c>
      <c r="X16" s="135">
        <f>100*(U16-T16)/T16</f>
        <v>1.82048023362717</v>
      </c>
      <c r="Y16" s="135">
        <f>100*(V16-U16)/U16</f>
        <v>-3.2651489500136104</v>
      </c>
      <c r="Z16" s="146">
        <f>100*T16/T$31</f>
        <v>16.88408371390947</v>
      </c>
      <c r="AA16" s="146">
        <f>100*U16/U$31</f>
        <v>16.569164968912396</v>
      </c>
      <c r="AB16" s="146">
        <f>100*V16/V$31</f>
        <v>16.312873805669195</v>
      </c>
    </row>
    <row r="17" spans="1:28" ht="30" customHeight="1">
      <c r="A17" s="12"/>
      <c r="B17" s="106" t="s">
        <v>86</v>
      </c>
      <c r="C17" s="89" t="s">
        <v>85</v>
      </c>
      <c r="D17" s="88"/>
      <c r="E17" s="85">
        <v>190030</v>
      </c>
      <c r="F17" s="85">
        <v>205996</v>
      </c>
      <c r="G17" s="85">
        <v>202752</v>
      </c>
      <c r="H17" s="105">
        <v>-6.1</v>
      </c>
      <c r="I17" s="105">
        <f>100*(F17-E17)/E17</f>
        <v>8.401831289796348</v>
      </c>
      <c r="J17" s="105">
        <f>100*(G17-F17)/F17</f>
        <v>-1.5747878599584457</v>
      </c>
      <c r="K17" s="84">
        <f>100*E17/E$31</f>
        <v>4.29417214652114</v>
      </c>
      <c r="L17" s="84">
        <f>100*F17/F$31</f>
        <v>4.4904729279171365</v>
      </c>
      <c r="M17" s="84">
        <f>100*G17/G$31</f>
        <v>4.470944221028071</v>
      </c>
      <c r="P17" s="12"/>
      <c r="Q17" s="106" t="s">
        <v>86</v>
      </c>
      <c r="R17" s="89" t="s">
        <v>85</v>
      </c>
      <c r="S17" s="88"/>
      <c r="T17" s="85">
        <v>166801</v>
      </c>
      <c r="U17" s="85">
        <v>180246</v>
      </c>
      <c r="V17" s="85">
        <v>179977</v>
      </c>
      <c r="W17" s="135">
        <v>-6.8</v>
      </c>
      <c r="X17" s="135">
        <f>100*(U17-T17)/T17</f>
        <v>8.06050323439308</v>
      </c>
      <c r="Y17" s="135">
        <f>100*(V17-U17)/U17</f>
        <v>-0.14924048245176036</v>
      </c>
      <c r="Z17" s="146">
        <f>100*T17/T$31</f>
        <v>4.759548644549736</v>
      </c>
      <c r="AA17" s="146">
        <f>100*U17/U$31</f>
        <v>4.957020782272365</v>
      </c>
      <c r="AB17" s="146">
        <f>100*V17/V$31</f>
        <v>5.037545707574526</v>
      </c>
    </row>
    <row r="18" spans="1:28" ht="30" customHeight="1">
      <c r="A18" s="12"/>
      <c r="B18" s="106" t="s">
        <v>84</v>
      </c>
      <c r="C18" s="89" t="s">
        <v>83</v>
      </c>
      <c r="D18" s="88"/>
      <c r="E18" s="85">
        <v>491144</v>
      </c>
      <c r="F18" s="85">
        <v>507779</v>
      </c>
      <c r="G18" s="85">
        <v>516040</v>
      </c>
      <c r="H18" s="105">
        <v>1.6</v>
      </c>
      <c r="I18" s="105">
        <f>100*(F18-E18)/E18</f>
        <v>3.3869903734953497</v>
      </c>
      <c r="J18" s="105">
        <f>100*(G18-F18)/F18</f>
        <v>1.6268888630683822</v>
      </c>
      <c r="K18" s="84">
        <f>100*E18/E$31</f>
        <v>11.09854699116444</v>
      </c>
      <c r="L18" s="84">
        <f>100*F18/F$31</f>
        <v>11.068990916643214</v>
      </c>
      <c r="M18" s="84">
        <f>100*G18/G$31</f>
        <v>11.379350417353841</v>
      </c>
      <c r="P18" s="12"/>
      <c r="Q18" s="106" t="s">
        <v>84</v>
      </c>
      <c r="R18" s="89" t="s">
        <v>83</v>
      </c>
      <c r="S18" s="88"/>
      <c r="T18" s="85">
        <v>310920</v>
      </c>
      <c r="U18" s="85">
        <v>323364</v>
      </c>
      <c r="V18" s="85">
        <v>327337</v>
      </c>
      <c r="W18" s="135">
        <v>0.5</v>
      </c>
      <c r="X18" s="135">
        <f>100*(U18-T18)/T18</f>
        <v>4.002315708220764</v>
      </c>
      <c r="Y18" s="135">
        <f>100*(V18-U18)/U18</f>
        <v>1.228646355191054</v>
      </c>
      <c r="Z18" s="146">
        <f>100*T18/T$31</f>
        <v>8.871882450125621</v>
      </c>
      <c r="AA18" s="146">
        <f>100*U18/U$31</f>
        <v>8.892968877194063</v>
      </c>
      <c r="AB18" s="146">
        <f>100*V18/V$31</f>
        <v>9.162143492114673</v>
      </c>
    </row>
    <row r="19" spans="1:28" ht="30" customHeight="1">
      <c r="A19" s="12"/>
      <c r="B19" s="106" t="s">
        <v>82</v>
      </c>
      <c r="C19" s="89" t="s">
        <v>81</v>
      </c>
      <c r="D19" s="88"/>
      <c r="E19" s="85">
        <v>262900</v>
      </c>
      <c r="F19" s="85">
        <v>277479</v>
      </c>
      <c r="G19" s="85">
        <v>258444</v>
      </c>
      <c r="H19" s="105">
        <v>4.3</v>
      </c>
      <c r="I19" s="105">
        <f>100*(F19-E19)/E19</f>
        <v>5.545454545454546</v>
      </c>
      <c r="J19" s="105">
        <f>100*(G19-F19)/F19</f>
        <v>-6.8599785929746036</v>
      </c>
      <c r="K19" s="84">
        <f>100*E19/E$31</f>
        <v>5.940840169028088</v>
      </c>
      <c r="L19" s="84">
        <f>100*F19/F$31</f>
        <v>6.048719089523676</v>
      </c>
      <c r="M19" s="84">
        <f>100*G19/G$31</f>
        <v>5.699024957876513</v>
      </c>
      <c r="P19" s="12"/>
      <c r="Q19" s="106" t="s">
        <v>82</v>
      </c>
      <c r="R19" s="89" t="s">
        <v>81</v>
      </c>
      <c r="S19" s="88"/>
      <c r="T19" s="85">
        <v>189728</v>
      </c>
      <c r="U19" s="85">
        <v>195188</v>
      </c>
      <c r="V19" s="85">
        <v>175354</v>
      </c>
      <c r="W19" s="135">
        <v>3.9</v>
      </c>
      <c r="X19" s="135">
        <f>100*(U19-T19)/T19</f>
        <v>2.8778040141676504</v>
      </c>
      <c r="Y19" s="135">
        <f>100*(V19-U19)/U19</f>
        <v>-10.161485337213353</v>
      </c>
      <c r="Z19" s="146">
        <f>100*T19/T$31</f>
        <v>5.41375438536419</v>
      </c>
      <c r="AA19" s="146">
        <f>100*U19/U$31</f>
        <v>5.367946986064481</v>
      </c>
      <c r="AB19" s="146">
        <f>100*V19/V$31</f>
        <v>4.908148207860023</v>
      </c>
    </row>
    <row r="20" spans="1:28" ht="30" customHeight="1">
      <c r="A20" s="12"/>
      <c r="B20" s="106" t="s">
        <v>80</v>
      </c>
      <c r="C20" s="89" t="s">
        <v>72</v>
      </c>
      <c r="D20" s="88"/>
      <c r="E20" s="85">
        <v>808109</v>
      </c>
      <c r="F20" s="85">
        <v>860060</v>
      </c>
      <c r="G20" s="85">
        <v>871048</v>
      </c>
      <c r="H20" s="105">
        <v>3.4</v>
      </c>
      <c r="I20" s="105">
        <f>100*(F20-E20)/E20</f>
        <v>6.428711968311205</v>
      </c>
      <c r="J20" s="105">
        <f>100*(G20-F20)/F20</f>
        <v>1.2775852847475757</v>
      </c>
      <c r="K20" s="84">
        <f>100*E20/E$31</f>
        <v>18.26111224097801</v>
      </c>
      <c r="L20" s="84">
        <f>100*F20/F$31</f>
        <v>18.748306502963224</v>
      </c>
      <c r="M20" s="84">
        <f>100*G20/G$31</f>
        <v>19.20773665284712</v>
      </c>
      <c r="P20" s="12"/>
      <c r="Q20" s="106" t="s">
        <v>80</v>
      </c>
      <c r="R20" s="89" t="s">
        <v>72</v>
      </c>
      <c r="S20" s="88"/>
      <c r="T20" s="85">
        <v>668853</v>
      </c>
      <c r="U20" s="85">
        <v>708879</v>
      </c>
      <c r="V20" s="85">
        <v>712286</v>
      </c>
      <c r="W20" s="135">
        <v>2.8</v>
      </c>
      <c r="X20" s="135">
        <f>100*(U20-T20)/T20</f>
        <v>5.984274571542626</v>
      </c>
      <c r="Y20" s="135">
        <f>100*(V20-U20)/U20</f>
        <v>0.4806179898120836</v>
      </c>
      <c r="Z20" s="146">
        <f>100*T20/T$31</f>
        <v>19.085247627730197</v>
      </c>
      <c r="AA20" s="146">
        <f>100*U20/U$31</f>
        <v>19.495178451208083</v>
      </c>
      <c r="AB20" s="146">
        <f>100*V20/V$31</f>
        <v>19.936843495921305</v>
      </c>
    </row>
    <row r="21" spans="1:28" ht="30" customHeight="1">
      <c r="A21" s="102">
        <v>2</v>
      </c>
      <c r="B21" s="104" t="s">
        <v>79</v>
      </c>
      <c r="C21" s="104"/>
      <c r="D21" s="103"/>
      <c r="E21" s="101">
        <f>SUM(E22:E24)</f>
        <v>403063</v>
      </c>
      <c r="F21" s="101">
        <f>SUM(F22:F24)</f>
        <v>418844</v>
      </c>
      <c r="G21" s="101">
        <v>426334</v>
      </c>
      <c r="H21" s="99">
        <v>0.9</v>
      </c>
      <c r="I21" s="99">
        <f>100*(F21-E21)/E21</f>
        <v>3.9152688289423736</v>
      </c>
      <c r="J21" s="99">
        <f>100*(G21-F21)/F21</f>
        <v>1.7882552931401667</v>
      </c>
      <c r="K21" s="98">
        <f>100*E21/E$31</f>
        <v>9.108150859828712</v>
      </c>
      <c r="L21" s="98">
        <f>100*F21/F$31</f>
        <v>9.13031147702152</v>
      </c>
      <c r="M21" s="98">
        <f>100*G21/G$31</f>
        <v>9.401216922781435</v>
      </c>
      <c r="P21" s="102">
        <v>2</v>
      </c>
      <c r="Q21" s="104" t="s">
        <v>79</v>
      </c>
      <c r="R21" s="104"/>
      <c r="S21" s="103"/>
      <c r="T21" s="101">
        <f>SUM(T22:T24)</f>
        <v>356435</v>
      </c>
      <c r="U21" s="101">
        <f>SUM(U22:U24)</f>
        <v>369417</v>
      </c>
      <c r="V21" s="101">
        <f>SUM(V22:V24)</f>
        <v>374216</v>
      </c>
      <c r="W21" s="134">
        <v>2.1</v>
      </c>
      <c r="X21" s="134">
        <f>100*(U21-T21)/T21</f>
        <v>3.642178798378386</v>
      </c>
      <c r="Y21" s="134">
        <f>100*(V21-U21)/U21</f>
        <v>1.2990739462450294</v>
      </c>
      <c r="Z21" s="145">
        <f>100*T21/T$31</f>
        <v>10.170620806350593</v>
      </c>
      <c r="AA21" s="145">
        <f>100*U21/U$31</f>
        <v>10.159491729773256</v>
      </c>
      <c r="AB21" s="145">
        <f>100*V21/V$31</f>
        <v>10.474283961315662</v>
      </c>
    </row>
    <row r="22" spans="1:28" ht="30" customHeight="1">
      <c r="A22" s="107"/>
      <c r="B22" s="106" t="s">
        <v>73</v>
      </c>
      <c r="C22" s="89" t="s">
        <v>78</v>
      </c>
      <c r="D22" s="88"/>
      <c r="E22" s="85">
        <v>11222</v>
      </c>
      <c r="F22" s="85">
        <v>11945</v>
      </c>
      <c r="G22" s="85">
        <v>13004</v>
      </c>
      <c r="H22" s="105">
        <v>-3.6</v>
      </c>
      <c r="I22" s="105">
        <f>100*(F22-E22)/E22</f>
        <v>6.442701835679914</v>
      </c>
      <c r="J22" s="105">
        <f>100*(G22-F22)/F22</f>
        <v>8.865634156550858</v>
      </c>
      <c r="K22" s="84">
        <f>100*E22/E$31</f>
        <v>0.25358732741283074</v>
      </c>
      <c r="L22" s="84">
        <f>100*F22/F$31</f>
        <v>0.26038709064239207</v>
      </c>
      <c r="M22" s="84">
        <f>100*G22/G$31</f>
        <v>0.28675504384789813</v>
      </c>
      <c r="P22" s="107"/>
      <c r="Q22" s="106" t="s">
        <v>73</v>
      </c>
      <c r="R22" s="89" t="s">
        <v>78</v>
      </c>
      <c r="S22" s="88"/>
      <c r="T22" s="85">
        <v>6165</v>
      </c>
      <c r="U22" s="85">
        <v>6383</v>
      </c>
      <c r="V22" s="85">
        <v>6516</v>
      </c>
      <c r="W22" s="135">
        <v>1.2</v>
      </c>
      <c r="X22" s="135">
        <f>100*(U22-T22)/T22</f>
        <v>3.536090835360908</v>
      </c>
      <c r="Y22" s="135">
        <f>100*(V22-U22)/U22</f>
        <v>2.083659721134263</v>
      </c>
      <c r="Z22" s="146">
        <f>100*T22/T$31</f>
        <v>0.1759139177441929</v>
      </c>
      <c r="AA22" s="146">
        <f>100*U22/U$31</f>
        <v>0.17554155794438994</v>
      </c>
      <c r="AB22" s="146">
        <f>100*V22/V$31</f>
        <v>0.18238245903951955</v>
      </c>
    </row>
    <row r="23" spans="1:28" ht="30" customHeight="1">
      <c r="A23" s="107"/>
      <c r="B23" s="106" t="s">
        <v>77</v>
      </c>
      <c r="C23" s="89" t="s">
        <v>72</v>
      </c>
      <c r="D23" s="88"/>
      <c r="E23" s="85">
        <v>181105</v>
      </c>
      <c r="F23" s="85">
        <v>186933</v>
      </c>
      <c r="G23" s="85">
        <v>191573</v>
      </c>
      <c r="H23" s="105">
        <v>0.2</v>
      </c>
      <c r="I23" s="105">
        <f>100*(F23-E23)/E23</f>
        <v>3.2180226940172827</v>
      </c>
      <c r="J23" s="105">
        <f>100*(G23-F23)/F23</f>
        <v>2.482172757084089</v>
      </c>
      <c r="K23" s="84">
        <f>100*E23/E$31</f>
        <v>4.0924909045714415</v>
      </c>
      <c r="L23" s="84">
        <f>100*F23/F$31</f>
        <v>4.074921725831249</v>
      </c>
      <c r="M23" s="84">
        <f>100*G23/G$31</f>
        <v>4.224432791069931</v>
      </c>
      <c r="P23" s="107"/>
      <c r="Q23" s="106" t="s">
        <v>77</v>
      </c>
      <c r="R23" s="89" t="s">
        <v>72</v>
      </c>
      <c r="S23" s="88"/>
      <c r="T23" s="85">
        <v>159277</v>
      </c>
      <c r="U23" s="85">
        <v>164105</v>
      </c>
      <c r="V23" s="85">
        <v>167671</v>
      </c>
      <c r="W23" s="135">
        <v>1.3</v>
      </c>
      <c r="X23" s="135">
        <f>100*(U23-T23)/T23</f>
        <v>3.031197222448941</v>
      </c>
      <c r="Y23" s="135">
        <f>100*(V23-U23)/U23</f>
        <v>2.1729989945461745</v>
      </c>
      <c r="Z23" s="146">
        <f>100*T23/T$31</f>
        <v>4.544856622310108</v>
      </c>
      <c r="AA23" s="146">
        <f>100*U23/U$31</f>
        <v>4.513120377011454</v>
      </c>
      <c r="AB23" s="146">
        <f>100*V23/V$31</f>
        <v>4.6931014870496135</v>
      </c>
    </row>
    <row r="24" spans="1:28" ht="30" customHeight="1">
      <c r="A24" s="107"/>
      <c r="B24" s="106" t="s">
        <v>76</v>
      </c>
      <c r="C24" s="89" t="s">
        <v>75</v>
      </c>
      <c r="D24" s="88"/>
      <c r="E24" s="85">
        <v>210736</v>
      </c>
      <c r="F24" s="85">
        <v>219966</v>
      </c>
      <c r="G24" s="85">
        <v>221756</v>
      </c>
      <c r="H24" s="105">
        <v>1.8</v>
      </c>
      <c r="I24" s="105">
        <f>100*(F24-E24)/E24</f>
        <v>4.379887631918609</v>
      </c>
      <c r="J24" s="105">
        <f>100*(G24-F24)/F24</f>
        <v>0.8137621268741533</v>
      </c>
      <c r="K24" s="84">
        <f>100*E24/E$31</f>
        <v>4.76207262784444</v>
      </c>
      <c r="L24" s="84">
        <f>100*F24/F$31</f>
        <v>4.795002660547879</v>
      </c>
      <c r="M24" s="84">
        <f>100*G24/G$31</f>
        <v>4.890007036568324</v>
      </c>
      <c r="P24" s="107"/>
      <c r="Q24" s="106" t="s">
        <v>76</v>
      </c>
      <c r="R24" s="89" t="s">
        <v>75</v>
      </c>
      <c r="S24" s="88"/>
      <c r="T24" s="85">
        <v>190993</v>
      </c>
      <c r="U24" s="85">
        <v>198929</v>
      </c>
      <c r="V24" s="85">
        <v>200029</v>
      </c>
      <c r="W24" s="135">
        <v>2.7</v>
      </c>
      <c r="X24" s="135">
        <f>100*(U24-T24)/T24</f>
        <v>4.155126104098056</v>
      </c>
      <c r="Y24" s="135">
        <f>100*(V24-U24)/U24</f>
        <v>0.5529611067265205</v>
      </c>
      <c r="Z24" s="146">
        <f>100*T24/T$31</f>
        <v>5.449850266296291</v>
      </c>
      <c r="AA24" s="146">
        <f>100*U24/U$31</f>
        <v>5.470829794817413</v>
      </c>
      <c r="AB24" s="146">
        <f>100*V24/V$31</f>
        <v>5.598800015226528</v>
      </c>
    </row>
    <row r="25" spans="1:28" ht="30" customHeight="1">
      <c r="A25" s="102">
        <v>3</v>
      </c>
      <c r="B25" s="109" t="s">
        <v>74</v>
      </c>
      <c r="C25" s="109"/>
      <c r="D25" s="108"/>
      <c r="E25" s="101">
        <f>SUM(E26)</f>
        <v>94486</v>
      </c>
      <c r="F25" s="101">
        <f>SUM(F26)</f>
        <v>97167</v>
      </c>
      <c r="G25" s="101">
        <f>SUM(G26)</f>
        <v>100449</v>
      </c>
      <c r="H25" s="99">
        <v>4.1</v>
      </c>
      <c r="I25" s="99">
        <f>100*(F25-E25)/E25</f>
        <v>2.837457401096459</v>
      </c>
      <c r="J25" s="99">
        <f>100*(G25-F25)/F25</f>
        <v>3.3776899564667016</v>
      </c>
      <c r="K25" s="98">
        <f>100*E25/E$31</f>
        <v>2.135132081440806</v>
      </c>
      <c r="L25" s="98">
        <f>100*F25/F$31</f>
        <v>2.118127453867669</v>
      </c>
      <c r="M25" s="98">
        <f>100*G25/G$31</f>
        <v>2.2150305597875666</v>
      </c>
      <c r="P25" s="102">
        <v>3</v>
      </c>
      <c r="Q25" s="133" t="s">
        <v>74</v>
      </c>
      <c r="R25" s="133"/>
      <c r="S25" s="132"/>
      <c r="T25" s="101">
        <f>SUM(T26)</f>
        <v>82349</v>
      </c>
      <c r="U25" s="101">
        <f>SUM(U26)</f>
        <v>85002</v>
      </c>
      <c r="V25" s="101">
        <f>SUM(V26)</f>
        <v>88100</v>
      </c>
      <c r="W25" s="134">
        <v>4.8</v>
      </c>
      <c r="X25" s="134">
        <f>100*(U25-T25)/T25</f>
        <v>3.2216541791642888</v>
      </c>
      <c r="Y25" s="134">
        <f>100*(V25-U25)/U25</f>
        <v>3.6446201265852567</v>
      </c>
      <c r="Z25" s="145">
        <f>100*T25/T$31</f>
        <v>2.3497705129467223</v>
      </c>
      <c r="AA25" s="145">
        <f>100*U25/U$31</f>
        <v>2.3376756240622014</v>
      </c>
      <c r="AB25" s="145">
        <f>100*V25/V$31</f>
        <v>2.465913849199152</v>
      </c>
    </row>
    <row r="26" spans="1:28" ht="30" customHeight="1">
      <c r="A26" s="107"/>
      <c r="B26" s="106" t="s">
        <v>73</v>
      </c>
      <c r="C26" s="89" t="s">
        <v>72</v>
      </c>
      <c r="D26" s="88"/>
      <c r="E26" s="85">
        <v>94486</v>
      </c>
      <c r="F26" s="85">
        <v>97167</v>
      </c>
      <c r="G26" s="85">
        <v>100449</v>
      </c>
      <c r="H26" s="105">
        <v>4.1</v>
      </c>
      <c r="I26" s="105">
        <f>100*(F26-E26)/E26</f>
        <v>2.837457401096459</v>
      </c>
      <c r="J26" s="105">
        <f>100*(G26-F26)/F26</f>
        <v>3.3776899564667016</v>
      </c>
      <c r="K26" s="84">
        <f>100*E26/E$31</f>
        <v>2.135132081440806</v>
      </c>
      <c r="L26" s="84">
        <f>100*F26/F$31</f>
        <v>2.118127453867669</v>
      </c>
      <c r="M26" s="84">
        <f>100*G26/G$31</f>
        <v>2.2150305597875666</v>
      </c>
      <c r="P26" s="107"/>
      <c r="Q26" s="106" t="s">
        <v>73</v>
      </c>
      <c r="R26" s="89" t="s">
        <v>72</v>
      </c>
      <c r="S26" s="88"/>
      <c r="T26" s="85">
        <v>82349</v>
      </c>
      <c r="U26" s="85">
        <v>85002</v>
      </c>
      <c r="V26" s="85">
        <v>88100</v>
      </c>
      <c r="W26" s="135">
        <v>4.8</v>
      </c>
      <c r="X26" s="135">
        <f>100*(U26-T26)/T26</f>
        <v>3.2216541791642888</v>
      </c>
      <c r="Y26" s="135">
        <f>100*(V26-U26)/U26</f>
        <v>3.6446201265852567</v>
      </c>
      <c r="Z26" s="146">
        <f>100*T26/T$31</f>
        <v>2.3497705129467223</v>
      </c>
      <c r="AA26" s="146">
        <f>100*U26/U$31</f>
        <v>2.3376756240622014</v>
      </c>
      <c r="AB26" s="146">
        <f>100*V26/V$31</f>
        <v>2.465913849199152</v>
      </c>
    </row>
    <row r="27" spans="1:28" ht="30" customHeight="1">
      <c r="A27" s="102">
        <v>4</v>
      </c>
      <c r="B27" s="104" t="s">
        <v>71</v>
      </c>
      <c r="C27" s="104"/>
      <c r="D27" s="103"/>
      <c r="E27" s="101">
        <f>SUM(E7,E21,E25)</f>
        <v>4605712</v>
      </c>
      <c r="F27" s="101">
        <v>4776227</v>
      </c>
      <c r="G27" s="101">
        <v>4726947</v>
      </c>
      <c r="H27" s="99">
        <v>3.2</v>
      </c>
      <c r="I27" s="99">
        <f>100*(F27-E27)/E27</f>
        <v>3.70225059665042</v>
      </c>
      <c r="J27" s="99">
        <f>100*(G27-F27)/F27</f>
        <v>-1.0317767560042685</v>
      </c>
      <c r="K27" s="98">
        <f>100*E27/E$31</f>
        <v>104.07683094931417</v>
      </c>
      <c r="L27" s="98">
        <f>100*F27/F$31</f>
        <v>104.11618692152703</v>
      </c>
      <c r="M27" s="98">
        <f>100*G27/G$31</f>
        <v>104.23530407964398</v>
      </c>
      <c r="P27" s="102">
        <v>4</v>
      </c>
      <c r="Q27" s="104" t="s">
        <v>71</v>
      </c>
      <c r="R27" s="104"/>
      <c r="S27" s="103"/>
      <c r="T27" s="101">
        <f>SUM(T7,T21,T25)</f>
        <v>3670056</v>
      </c>
      <c r="U27" s="101">
        <f>SUM(U7,U21,U25)</f>
        <v>3807382</v>
      </c>
      <c r="V27" s="101">
        <f>SUM(V7,V21,V25)</f>
        <v>3737602</v>
      </c>
      <c r="W27" s="136">
        <v>3.4</v>
      </c>
      <c r="X27" s="134">
        <f>100*(U27-T27)/T27</f>
        <v>3.7417957655142047</v>
      </c>
      <c r="Y27" s="134">
        <f>100*(V27-U27)/U27</f>
        <v>-1.8327554209165249</v>
      </c>
      <c r="Z27" s="145">
        <f>100*T27/T$31</f>
        <v>104.72245406335469</v>
      </c>
      <c r="AA27" s="145">
        <f>100*U27/U$31</f>
        <v>104.70840795385043</v>
      </c>
      <c r="AB27" s="145">
        <f>100*V27/V$31</f>
        <v>104.61526145964186</v>
      </c>
    </row>
    <row r="28" spans="1:28" ht="30" customHeight="1">
      <c r="A28" s="102">
        <v>5</v>
      </c>
      <c r="B28" s="104" t="s">
        <v>64</v>
      </c>
      <c r="C28" s="104"/>
      <c r="D28" s="103"/>
      <c r="E28" s="101">
        <v>519</v>
      </c>
      <c r="F28" s="101">
        <v>573</v>
      </c>
      <c r="G28" s="101">
        <v>590</v>
      </c>
      <c r="H28" s="99">
        <v>6.9</v>
      </c>
      <c r="I28" s="99">
        <f>100*(F28-E28)/E28</f>
        <v>10.404624277456648</v>
      </c>
      <c r="J28" s="99">
        <f>100*(G28-F28)/F28</f>
        <v>2.966841186736475</v>
      </c>
      <c r="K28" s="98">
        <f>100*E28/E$31</f>
        <v>0.011728018439427836</v>
      </c>
      <c r="L28" s="98">
        <f>100*F28/F$31</f>
        <v>0.01249073277003689</v>
      </c>
      <c r="M28" s="98">
        <f>100*G28/G$31</f>
        <v>0.01301026421641494</v>
      </c>
      <c r="P28" s="102">
        <v>5</v>
      </c>
      <c r="Q28" s="104" t="s">
        <v>64</v>
      </c>
      <c r="R28" s="104"/>
      <c r="S28" s="103"/>
      <c r="T28" s="131" t="s">
        <v>127</v>
      </c>
      <c r="U28" s="131" t="s">
        <v>127</v>
      </c>
      <c r="V28" s="131" t="s">
        <v>127</v>
      </c>
      <c r="W28" s="134" t="s">
        <v>127</v>
      </c>
      <c r="X28" s="134" t="s">
        <v>127</v>
      </c>
      <c r="Y28" s="134" t="s">
        <v>127</v>
      </c>
      <c r="Z28" s="145" t="s">
        <v>127</v>
      </c>
      <c r="AA28" s="145" t="s">
        <v>127</v>
      </c>
      <c r="AB28" s="145" t="s">
        <v>127</v>
      </c>
    </row>
    <row r="29" spans="1:28" ht="30" customHeight="1">
      <c r="A29" s="102">
        <v>6</v>
      </c>
      <c r="B29" s="59" t="s">
        <v>70</v>
      </c>
      <c r="C29" s="59"/>
      <c r="D29" s="60"/>
      <c r="E29" s="101">
        <v>15429</v>
      </c>
      <c r="F29" s="101">
        <v>18192</v>
      </c>
      <c r="G29" s="101">
        <v>27765</v>
      </c>
      <c r="H29" s="99">
        <v>12.6</v>
      </c>
      <c r="I29" s="99">
        <f>100*(F29-E29)/E29</f>
        <v>17.907835893447405</v>
      </c>
      <c r="J29" s="99">
        <f>100*(G29-F29)/F29</f>
        <v>52.62203166226913</v>
      </c>
      <c r="K29" s="98">
        <f>100*E29/E$31</f>
        <v>0.3486543285201003</v>
      </c>
      <c r="L29" s="98">
        <f>100*F29/F$31</f>
        <v>0.3965644163220089</v>
      </c>
      <c r="M29" s="98">
        <f>100*G29/G$31</f>
        <v>0.6122542135063742</v>
      </c>
      <c r="P29" s="102">
        <v>6</v>
      </c>
      <c r="Q29" s="59" t="s">
        <v>70</v>
      </c>
      <c r="R29" s="59"/>
      <c r="S29" s="60"/>
      <c r="T29" s="131" t="s">
        <v>126</v>
      </c>
      <c r="U29" s="131" t="s">
        <v>126</v>
      </c>
      <c r="V29" s="131" t="s">
        <v>126</v>
      </c>
      <c r="W29" s="134" t="s">
        <v>126</v>
      </c>
      <c r="X29" s="134" t="s">
        <v>126</v>
      </c>
      <c r="Y29" s="134" t="s">
        <v>126</v>
      </c>
      <c r="Z29" s="145" t="s">
        <v>126</v>
      </c>
      <c r="AA29" s="145" t="s">
        <v>126</v>
      </c>
      <c r="AB29" s="145" t="s">
        <v>126</v>
      </c>
    </row>
    <row r="30" spans="1:28" ht="30" customHeight="1">
      <c r="A30" s="102">
        <v>7</v>
      </c>
      <c r="B30" s="59" t="s">
        <v>69</v>
      </c>
      <c r="C30" s="59"/>
      <c r="D30" s="60"/>
      <c r="E30" s="101">
        <v>165502</v>
      </c>
      <c r="F30" s="101">
        <v>171207</v>
      </c>
      <c r="G30" s="101">
        <v>164891</v>
      </c>
      <c r="H30" s="99">
        <v>-1.3</v>
      </c>
      <c r="I30" s="99">
        <f>100*(F30-E30)/E30</f>
        <v>3.447088252709937</v>
      </c>
      <c r="J30" s="99">
        <f>100*(G30-F30)/F30</f>
        <v>-3.689101497018229</v>
      </c>
      <c r="K30" s="98">
        <f>100*E30/E$31</f>
        <v>3.7399046392334983</v>
      </c>
      <c r="L30" s="98">
        <f>100*F30/F$31</f>
        <v>3.732113237975054</v>
      </c>
      <c r="M30" s="98">
        <f>100*G30/G$31</f>
        <v>3.6360601303540268</v>
      </c>
      <c r="P30" s="102">
        <v>7</v>
      </c>
      <c r="Q30" s="59" t="s">
        <v>69</v>
      </c>
      <c r="R30" s="59"/>
      <c r="S30" s="60"/>
      <c r="T30" s="101">
        <v>165502</v>
      </c>
      <c r="U30" s="101">
        <v>171207</v>
      </c>
      <c r="V30" s="101">
        <v>164891</v>
      </c>
      <c r="W30" s="134">
        <v>-1.3</v>
      </c>
      <c r="X30" s="134">
        <f>100*(U30-T30)/T30</f>
        <v>3.447088252709937</v>
      </c>
      <c r="Y30" s="134">
        <f>100*(V30-U30)/U30</f>
        <v>-3.689101497018229</v>
      </c>
      <c r="Z30" s="145">
        <f>100*T30/T$31</f>
        <v>4.722482597647918</v>
      </c>
      <c r="AA30" s="145">
        <f>100*U30/U$31</f>
        <v>4.708435455269492</v>
      </c>
      <c r="AB30" s="145">
        <f>100*V30/V$31</f>
        <v>4.615289449583398</v>
      </c>
    </row>
    <row r="31" spans="1:28" ht="30" customHeight="1">
      <c r="A31" s="100">
        <v>8</v>
      </c>
      <c r="B31" s="83" t="s">
        <v>125</v>
      </c>
      <c r="C31" s="83"/>
      <c r="D31" s="82"/>
      <c r="E31" s="81">
        <f>SUM(E27:E28)-E29-E30</f>
        <v>4425300</v>
      </c>
      <c r="F31" s="81">
        <f>SUM(F27:F28)-F29-F30</f>
        <v>4587401</v>
      </c>
      <c r="G31" s="81">
        <f>SUM(G27:G28)-G29-G30</f>
        <v>4534881</v>
      </c>
      <c r="H31" s="99">
        <v>3.3</v>
      </c>
      <c r="I31" s="99">
        <f>100*(F31-E31)/E31</f>
        <v>3.663051092581294</v>
      </c>
      <c r="J31" s="99">
        <f>100*(G31-F31)/F31</f>
        <v>-1.1448748430756326</v>
      </c>
      <c r="K31" s="98">
        <f>100*E31/E$31</f>
        <v>100</v>
      </c>
      <c r="L31" s="98">
        <f>100*F31/F$31</f>
        <v>100</v>
      </c>
      <c r="M31" s="98">
        <f>100*G31/G$31</f>
        <v>100</v>
      </c>
      <c r="P31" s="100">
        <v>8</v>
      </c>
      <c r="Q31" s="83" t="s">
        <v>125</v>
      </c>
      <c r="R31" s="83"/>
      <c r="S31" s="82"/>
      <c r="T31" s="81">
        <v>3504555</v>
      </c>
      <c r="U31" s="81">
        <v>3636176</v>
      </c>
      <c r="V31" s="81">
        <v>3572712</v>
      </c>
      <c r="W31" s="137">
        <v>3.6</v>
      </c>
      <c r="X31" s="134">
        <f>100*(U31-T31)/T31</f>
        <v>3.7557122088253716</v>
      </c>
      <c r="Y31" s="134">
        <f>100*(V31-U31)/U31</f>
        <v>-1.7453500600630993</v>
      </c>
      <c r="Z31" s="145">
        <f>100*T31/T$31</f>
        <v>100</v>
      </c>
      <c r="AA31" s="145">
        <f>100*U31/U$31</f>
        <v>100</v>
      </c>
      <c r="AB31" s="145">
        <f>100*V31/V$31</f>
        <v>100</v>
      </c>
    </row>
    <row r="32" spans="1:28" ht="30" customHeight="1">
      <c r="A32" s="19"/>
      <c r="B32" s="19"/>
      <c r="C32" s="19"/>
      <c r="D32" s="19"/>
      <c r="E32" s="85"/>
      <c r="F32" s="85"/>
      <c r="G32" s="85"/>
      <c r="H32" s="97"/>
      <c r="I32" s="97"/>
      <c r="J32" s="97"/>
      <c r="K32" s="97"/>
      <c r="L32" s="97"/>
      <c r="M32" s="97"/>
      <c r="P32" s="19"/>
      <c r="Q32" s="19"/>
      <c r="R32" s="19"/>
      <c r="S32" s="19"/>
      <c r="T32" s="85"/>
      <c r="U32" s="85"/>
      <c r="V32" s="85"/>
      <c r="W32" s="138"/>
      <c r="X32" s="139"/>
      <c r="Y32" s="139"/>
      <c r="Z32" s="147"/>
      <c r="AA32" s="147"/>
      <c r="AB32" s="147"/>
    </row>
    <row r="33" spans="1:28" ht="30" customHeight="1">
      <c r="A33" s="19" t="s">
        <v>68</v>
      </c>
      <c r="B33" s="96"/>
      <c r="C33" s="96"/>
      <c r="D33" s="19"/>
      <c r="E33" s="85"/>
      <c r="F33" s="85"/>
      <c r="G33" s="85"/>
      <c r="H33" s="95"/>
      <c r="I33" s="95"/>
      <c r="J33" s="95"/>
      <c r="K33" s="95"/>
      <c r="L33" s="95"/>
      <c r="M33" s="95"/>
      <c r="P33" s="19" t="s">
        <v>68</v>
      </c>
      <c r="Q33" s="19"/>
      <c r="R33" s="19"/>
      <c r="S33" s="19"/>
      <c r="T33" s="85"/>
      <c r="U33" s="85"/>
      <c r="V33" s="85"/>
      <c r="W33" s="140"/>
      <c r="X33" s="141"/>
      <c r="Y33" s="141"/>
      <c r="Z33" s="148"/>
      <c r="AA33" s="148"/>
      <c r="AB33" s="148"/>
    </row>
    <row r="34" spans="1:28" ht="30" customHeight="1">
      <c r="A34" s="94" t="s">
        <v>67</v>
      </c>
      <c r="B34" s="93"/>
      <c r="C34" s="93"/>
      <c r="D34" s="92"/>
      <c r="E34" s="91">
        <f>SUM(E8)</f>
        <v>61492</v>
      </c>
      <c r="F34" s="91">
        <f>SUM(F8)</f>
        <v>63757</v>
      </c>
      <c r="G34" s="91">
        <f>SUM(G8)</f>
        <v>53803</v>
      </c>
      <c r="H34" s="150">
        <v>-22.4</v>
      </c>
      <c r="I34" s="150">
        <f>100*(F34-E34)/E34</f>
        <v>3.683405971508489</v>
      </c>
      <c r="J34" s="150">
        <f>100*(G34-F34)/F34</f>
        <v>-15.612403343946546</v>
      </c>
      <c r="K34" s="84">
        <f>100*E34/E$31</f>
        <v>1.3895555103608794</v>
      </c>
      <c r="L34" s="84">
        <f>100*F34/F$31</f>
        <v>1.3898283581487645</v>
      </c>
      <c r="M34" s="84">
        <f>100*G34/G$31</f>
        <v>1.1864258400606322</v>
      </c>
      <c r="P34" s="94" t="s">
        <v>67</v>
      </c>
      <c r="Q34" s="93"/>
      <c r="R34" s="93"/>
      <c r="S34" s="92"/>
      <c r="T34" s="91">
        <f>SUM(T8)</f>
        <v>59945</v>
      </c>
      <c r="U34" s="91">
        <f>SUM(U8)</f>
        <v>62741</v>
      </c>
      <c r="V34" s="91">
        <v>52625</v>
      </c>
      <c r="W34" s="142">
        <v>-23.5</v>
      </c>
      <c r="X34" s="135">
        <f>100*(U34-T34)/T34</f>
        <v>4.664275585953791</v>
      </c>
      <c r="Y34" s="135">
        <f>100*(V34-U34)/U34</f>
        <v>-16.12342806139526</v>
      </c>
      <c r="Z34" s="146">
        <f>100*T34/T$31</f>
        <v>1.7104882074899666</v>
      </c>
      <c r="AA34" s="146">
        <f>100*U34/U$31</f>
        <v>1.725466534073158</v>
      </c>
      <c r="AB34" s="146">
        <f>100*V34/V$31</f>
        <v>1.4729706732588577</v>
      </c>
    </row>
    <row r="35" spans="1:28" ht="30" customHeight="1">
      <c r="A35" s="90" t="s">
        <v>66</v>
      </c>
      <c r="B35" s="89"/>
      <c r="C35" s="89"/>
      <c r="D35" s="88"/>
      <c r="E35" s="85">
        <f>SUM(E12:E14)</f>
        <v>1471760</v>
      </c>
      <c r="F35" s="85">
        <f>SUM(F12:F14)</f>
        <v>1510990</v>
      </c>
      <c r="G35" s="85">
        <v>1466345</v>
      </c>
      <c r="H35" s="150">
        <v>6.9</v>
      </c>
      <c r="I35" s="150">
        <f>100*(F35-E35)/E35</f>
        <v>2.665516116758167</v>
      </c>
      <c r="J35" s="150">
        <f>100*(G35-F35)/F35</f>
        <v>-2.9546853387514145</v>
      </c>
      <c r="K35" s="84">
        <f>100*E35/E$31</f>
        <v>33.257858224301174</v>
      </c>
      <c r="L35" s="84">
        <f>100*F35/F$31</f>
        <v>32.93782252739623</v>
      </c>
      <c r="M35" s="84">
        <f>100*G35/G$31</f>
        <v>32.33480658037113</v>
      </c>
      <c r="P35" s="90" t="s">
        <v>66</v>
      </c>
      <c r="Q35" s="89"/>
      <c r="R35" s="89"/>
      <c r="S35" s="88"/>
      <c r="T35" s="85">
        <f>SUM(T12:T14)</f>
        <v>1180981</v>
      </c>
      <c r="U35" s="85">
        <f>SUM(U12:U14)</f>
        <v>1221855</v>
      </c>
      <c r="V35" s="85">
        <f>SUM(V12:V14)</f>
        <v>1180759</v>
      </c>
      <c r="W35" s="135">
        <v>8.5</v>
      </c>
      <c r="X35" s="135">
        <f>100*(U35-T35)/T35</f>
        <v>3.4610209647742005</v>
      </c>
      <c r="Y35" s="135">
        <f>100*(V35-U35)/U35</f>
        <v>-3.363410551988575</v>
      </c>
      <c r="Z35" s="146">
        <f>100*T35/T$31</f>
        <v>33.69845814946548</v>
      </c>
      <c r="AA35" s="146">
        <f>100*U35/U$31</f>
        <v>33.60274640171433</v>
      </c>
      <c r="AB35" s="146">
        <f>100*V35/V$31</f>
        <v>33.04937537646472</v>
      </c>
    </row>
    <row r="36" spans="1:28" ht="30" customHeight="1">
      <c r="A36" s="90" t="s">
        <v>65</v>
      </c>
      <c r="B36" s="89"/>
      <c r="C36" s="89"/>
      <c r="D36" s="88"/>
      <c r="E36" s="85">
        <f>SUM(E15:E21,E25)</f>
        <v>3072460</v>
      </c>
      <c r="F36" s="85">
        <f>SUM(F15:F21,F25)</f>
        <v>3201481</v>
      </c>
      <c r="G36" s="85">
        <f>SUM(G15:G21,G25)</f>
        <v>3206799</v>
      </c>
      <c r="H36" s="150">
        <v>2.1</v>
      </c>
      <c r="I36" s="150">
        <f>100*(F36-E36)/E36</f>
        <v>4.199273546278878</v>
      </c>
      <c r="J36" s="150">
        <f>100*(G36-F36)/F36</f>
        <v>0.16611062192778905</v>
      </c>
      <c r="K36" s="84">
        <f>100*E36/E$31</f>
        <v>69.42941721465212</v>
      </c>
      <c r="L36" s="84">
        <f>100*F36/F$31</f>
        <v>69.78855783481758</v>
      </c>
      <c r="M36" s="84">
        <f>100*G36/G$31</f>
        <v>70.71407165921222</v>
      </c>
      <c r="P36" s="90" t="s">
        <v>65</v>
      </c>
      <c r="Q36" s="89"/>
      <c r="R36" s="89"/>
      <c r="S36" s="88"/>
      <c r="T36" s="85">
        <v>2429131</v>
      </c>
      <c r="U36" s="85">
        <f>SUM(U15:U21,U25)</f>
        <v>2522786</v>
      </c>
      <c r="V36" s="85">
        <v>2504218</v>
      </c>
      <c r="W36" s="135">
        <v>1.9</v>
      </c>
      <c r="X36" s="135">
        <f>100*(U36-T36)/T36</f>
        <v>3.855494001764417</v>
      </c>
      <c r="Y36" s="135">
        <f>100*(V36-U36)/U36</f>
        <v>-0.7360116950070279</v>
      </c>
      <c r="Z36" s="146">
        <f>100*T36/T$31</f>
        <v>69.31353624069247</v>
      </c>
      <c r="AA36" s="146">
        <f>100*U36/U$31</f>
        <v>69.38019501806293</v>
      </c>
      <c r="AB36" s="146">
        <f>100*V36/V$31</f>
        <v>70.09291540991829</v>
      </c>
    </row>
    <row r="37" spans="1:28" ht="30" customHeight="1">
      <c r="A37" s="19"/>
      <c r="B37" s="89" t="s">
        <v>64</v>
      </c>
      <c r="C37" s="89"/>
      <c r="D37" s="88"/>
      <c r="E37" s="85">
        <v>519</v>
      </c>
      <c r="F37" s="85">
        <v>573</v>
      </c>
      <c r="G37" s="85">
        <v>590</v>
      </c>
      <c r="H37" s="150">
        <v>6.9</v>
      </c>
      <c r="I37" s="150">
        <f>100*(F37-E37)/E37</f>
        <v>10.404624277456648</v>
      </c>
      <c r="J37" s="150">
        <f>100*(G37-F37)/F37</f>
        <v>2.966841186736475</v>
      </c>
      <c r="K37" s="84">
        <f>100*E37/E$31</f>
        <v>0.011728018439427836</v>
      </c>
      <c r="L37" s="84">
        <f>100*F37/F$31</f>
        <v>0.01249073277003689</v>
      </c>
      <c r="M37" s="84">
        <f>100*G37/G$31</f>
        <v>0.01301026421641494</v>
      </c>
      <c r="P37" s="19"/>
      <c r="Q37" s="89" t="s">
        <v>64</v>
      </c>
      <c r="R37" s="89"/>
      <c r="S37" s="88"/>
      <c r="T37" s="34" t="s">
        <v>127</v>
      </c>
      <c r="U37" s="34" t="s">
        <v>127</v>
      </c>
      <c r="V37" s="34" t="s">
        <v>127</v>
      </c>
      <c r="W37" s="135" t="s">
        <v>127</v>
      </c>
      <c r="X37" s="135" t="s">
        <v>127</v>
      </c>
      <c r="Y37" s="135" t="s">
        <v>127</v>
      </c>
      <c r="Z37" s="146" t="s">
        <v>127</v>
      </c>
      <c r="AA37" s="146" t="s">
        <v>127</v>
      </c>
      <c r="AB37" s="146" t="s">
        <v>127</v>
      </c>
    </row>
    <row r="38" spans="1:28" ht="30" customHeight="1">
      <c r="A38" s="19"/>
      <c r="B38" s="87" t="s">
        <v>63</v>
      </c>
      <c r="C38" s="87"/>
      <c r="D38" s="86"/>
      <c r="E38" s="85">
        <v>15429</v>
      </c>
      <c r="F38" s="85">
        <v>18192</v>
      </c>
      <c r="G38" s="85">
        <v>27765</v>
      </c>
      <c r="H38" s="150">
        <v>12.6</v>
      </c>
      <c r="I38" s="150">
        <f>100*(F38-E38)/E38</f>
        <v>17.907835893447405</v>
      </c>
      <c r="J38" s="150">
        <f>100*(G38-F38)/F38</f>
        <v>52.62203166226913</v>
      </c>
      <c r="K38" s="84">
        <f>100*E38/E$31</f>
        <v>0.3486543285201003</v>
      </c>
      <c r="L38" s="84">
        <f>100*F38/F$31</f>
        <v>0.3965644163220089</v>
      </c>
      <c r="M38" s="84">
        <f>100*G38/G$31</f>
        <v>0.6122542135063742</v>
      </c>
      <c r="P38" s="19"/>
      <c r="Q38" s="87" t="s">
        <v>63</v>
      </c>
      <c r="R38" s="87"/>
      <c r="S38" s="86"/>
      <c r="T38" s="34" t="s">
        <v>126</v>
      </c>
      <c r="U38" s="34" t="s">
        <v>126</v>
      </c>
      <c r="V38" s="34" t="s">
        <v>126</v>
      </c>
      <c r="W38" s="135" t="s">
        <v>126</v>
      </c>
      <c r="X38" s="135" t="s">
        <v>126</v>
      </c>
      <c r="Y38" s="135" t="s">
        <v>126</v>
      </c>
      <c r="Z38" s="146" t="s">
        <v>126</v>
      </c>
      <c r="AA38" s="146" t="s">
        <v>126</v>
      </c>
      <c r="AB38" s="146" t="s">
        <v>126</v>
      </c>
    </row>
    <row r="39" spans="1:28" ht="30" customHeight="1">
      <c r="A39" s="19"/>
      <c r="B39" s="87" t="s">
        <v>62</v>
      </c>
      <c r="C39" s="87"/>
      <c r="D39" s="86"/>
      <c r="E39" s="85">
        <v>165502</v>
      </c>
      <c r="F39" s="85">
        <v>171207</v>
      </c>
      <c r="G39" s="85">
        <v>164891</v>
      </c>
      <c r="H39" s="150">
        <v>-1.3</v>
      </c>
      <c r="I39" s="150">
        <f>100*(F39-E39)/E39</f>
        <v>3.447088252709937</v>
      </c>
      <c r="J39" s="150">
        <f>100*(G39-F39)/F39</f>
        <v>-3.689101497018229</v>
      </c>
      <c r="K39" s="84">
        <f>100*E39/E$31</f>
        <v>3.7399046392334983</v>
      </c>
      <c r="L39" s="84">
        <f>100*F39/F$31</f>
        <v>3.732113237975054</v>
      </c>
      <c r="M39" s="84">
        <f>100*G39/G$31</f>
        <v>3.6360601303540268</v>
      </c>
      <c r="P39" s="19"/>
      <c r="Q39" s="87" t="s">
        <v>62</v>
      </c>
      <c r="R39" s="87"/>
      <c r="S39" s="86"/>
      <c r="T39" s="130">
        <v>165502</v>
      </c>
      <c r="U39" s="130">
        <v>171207</v>
      </c>
      <c r="V39" s="130">
        <v>164891</v>
      </c>
      <c r="W39" s="135">
        <v>-1.3</v>
      </c>
      <c r="X39" s="135">
        <f>100*(U39-T39)/T39</f>
        <v>3.447088252709937</v>
      </c>
      <c r="Y39" s="135">
        <f>100*(V39-U39)/U39</f>
        <v>-3.689101497018229</v>
      </c>
      <c r="Z39" s="146">
        <f>100*T39/T$31</f>
        <v>4.722482597647918</v>
      </c>
      <c r="AA39" s="146">
        <f>100*U39/U$31</f>
        <v>4.708435455269492</v>
      </c>
      <c r="AB39" s="146">
        <f>100*V39/V$31</f>
        <v>4.615289449583398</v>
      </c>
    </row>
    <row r="40" spans="1:28" ht="30" customHeight="1">
      <c r="A40" s="83" t="s">
        <v>61</v>
      </c>
      <c r="B40" s="83"/>
      <c r="C40" s="83"/>
      <c r="D40" s="82"/>
      <c r="E40" s="81">
        <f>SUM(E34:E37)-E38-E39</f>
        <v>4425300</v>
      </c>
      <c r="F40" s="81">
        <v>4587401</v>
      </c>
      <c r="G40" s="81">
        <f>SUM(G34:G37)-G38-G39</f>
        <v>4534881</v>
      </c>
      <c r="H40" s="151">
        <v>3.3</v>
      </c>
      <c r="I40" s="152">
        <f>100*(F40-E40)/E40</f>
        <v>3.663051092581294</v>
      </c>
      <c r="J40" s="152">
        <f>100*(G40-F40)/F40</f>
        <v>-1.1448748430756326</v>
      </c>
      <c r="K40" s="79">
        <f>100*E40/E$31</f>
        <v>100</v>
      </c>
      <c r="L40" s="79">
        <f>100*F40/F$31</f>
        <v>100</v>
      </c>
      <c r="M40" s="79">
        <f>100*G40/G$31</f>
        <v>100</v>
      </c>
      <c r="P40" s="83" t="s">
        <v>61</v>
      </c>
      <c r="Q40" s="83"/>
      <c r="R40" s="83"/>
      <c r="S40" s="82"/>
      <c r="T40" s="81">
        <v>3504555</v>
      </c>
      <c r="U40" s="81">
        <v>3636176</v>
      </c>
      <c r="V40" s="81">
        <v>3572712</v>
      </c>
      <c r="W40" s="143">
        <v>3.6</v>
      </c>
      <c r="X40" s="144">
        <f>100*(U40-T40)/T40</f>
        <v>3.7557122088253716</v>
      </c>
      <c r="Y40" s="144">
        <f>100*(V40-U40)/U40</f>
        <v>-1.7453500600630993</v>
      </c>
      <c r="Z40" s="149">
        <f>100*T40/T$31</f>
        <v>100</v>
      </c>
      <c r="AA40" s="149">
        <f>100*U40/U$31</f>
        <v>100</v>
      </c>
      <c r="AB40" s="149">
        <f>100*V40/V$31</f>
        <v>100</v>
      </c>
    </row>
    <row r="41" spans="1:28" ht="30" customHeight="1">
      <c r="A41" s="19" t="s">
        <v>14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78"/>
      <c r="M41" s="19"/>
      <c r="P41" s="19" t="s">
        <v>14</v>
      </c>
      <c r="Q41" s="19"/>
      <c r="R41" s="19"/>
      <c r="S41" s="19"/>
      <c r="T41" s="128"/>
      <c r="U41" s="128"/>
      <c r="V41" s="19"/>
      <c r="W41" s="78"/>
      <c r="X41" s="78"/>
      <c r="Y41" s="78"/>
      <c r="Z41" s="78"/>
      <c r="AA41" s="78"/>
      <c r="AB41" s="19"/>
    </row>
    <row r="42" spans="1:13" ht="30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</sheetData>
  <sheetProtection/>
  <mergeCells count="72">
    <mergeCell ref="P3:AB3"/>
    <mergeCell ref="W5:Y5"/>
    <mergeCell ref="Z5:AB5"/>
    <mergeCell ref="Q28:S28"/>
    <mergeCell ref="P5:S6"/>
    <mergeCell ref="T5:T6"/>
    <mergeCell ref="U5:U6"/>
    <mergeCell ref="V5:V6"/>
    <mergeCell ref="R14:S14"/>
    <mergeCell ref="R15:S15"/>
    <mergeCell ref="Q29:S29"/>
    <mergeCell ref="Q30:S30"/>
    <mergeCell ref="Q31:S31"/>
    <mergeCell ref="Q7:S7"/>
    <mergeCell ref="Q21:S21"/>
    <mergeCell ref="Q25:S25"/>
    <mergeCell ref="Q27:S27"/>
    <mergeCell ref="R8:S8"/>
    <mergeCell ref="R12:S12"/>
    <mergeCell ref="R13:S13"/>
    <mergeCell ref="P40:S40"/>
    <mergeCell ref="P34:S34"/>
    <mergeCell ref="P35:S35"/>
    <mergeCell ref="P36:S36"/>
    <mergeCell ref="Q37:S37"/>
    <mergeCell ref="Q38:S38"/>
    <mergeCell ref="Q39:S39"/>
    <mergeCell ref="R16:S16"/>
    <mergeCell ref="R17:S17"/>
    <mergeCell ref="R18:S18"/>
    <mergeCell ref="R19:S19"/>
    <mergeCell ref="R26:S26"/>
    <mergeCell ref="R20:S20"/>
    <mergeCell ref="R22:S22"/>
    <mergeCell ref="R23:S23"/>
    <mergeCell ref="R24:S24"/>
    <mergeCell ref="B7:D7"/>
    <mergeCell ref="B21:D21"/>
    <mergeCell ref="B25:D25"/>
    <mergeCell ref="B27:D27"/>
    <mergeCell ref="C8:D8"/>
    <mergeCell ref="C12:D12"/>
    <mergeCell ref="C13:D13"/>
    <mergeCell ref="C14:D14"/>
    <mergeCell ref="C15:D15"/>
    <mergeCell ref="C16:D16"/>
    <mergeCell ref="B28:D28"/>
    <mergeCell ref="B29:D29"/>
    <mergeCell ref="B30:D30"/>
    <mergeCell ref="B31:D31"/>
    <mergeCell ref="B38:D38"/>
    <mergeCell ref="B39:D39"/>
    <mergeCell ref="A40:D40"/>
    <mergeCell ref="A34:D34"/>
    <mergeCell ref="A35:D35"/>
    <mergeCell ref="A36:D36"/>
    <mergeCell ref="B37:D37"/>
    <mergeCell ref="A3:M3"/>
    <mergeCell ref="A5:D6"/>
    <mergeCell ref="E5:E6"/>
    <mergeCell ref="F5:F6"/>
    <mergeCell ref="G5:G6"/>
    <mergeCell ref="C22:D22"/>
    <mergeCell ref="C23:D23"/>
    <mergeCell ref="C24:D24"/>
    <mergeCell ref="C26:D26"/>
    <mergeCell ref="H5:J5"/>
    <mergeCell ref="K5:M5"/>
    <mergeCell ref="C17:D17"/>
    <mergeCell ref="C18:D18"/>
    <mergeCell ref="C19:D19"/>
    <mergeCell ref="C20:D20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PageLayoutView="0" workbookViewId="0" topLeftCell="U1">
      <selection activeCell="AC1" sqref="AC1"/>
    </sheetView>
  </sheetViews>
  <sheetFormatPr defaultColWidth="8.796875" defaultRowHeight="26.25" customHeight="1"/>
  <cols>
    <col min="1" max="2" width="3.69921875" style="0" customWidth="1"/>
    <col min="3" max="3" width="2.5" style="0" customWidth="1"/>
    <col min="4" max="4" width="28.69921875" style="0" customWidth="1"/>
    <col min="5" max="7" width="13.09765625" style="0" customWidth="1"/>
    <col min="8" max="15" width="10.59765625" style="0" customWidth="1"/>
    <col min="16" max="19" width="3.69921875" style="0" customWidth="1"/>
    <col min="20" max="20" width="31.19921875" style="0" customWidth="1"/>
    <col min="21" max="23" width="13.09765625" style="0" customWidth="1"/>
    <col min="24" max="29" width="10.59765625" style="0" customWidth="1"/>
    <col min="30" max="16384" width="13.09765625" style="0" customWidth="1"/>
  </cols>
  <sheetData>
    <row r="1" spans="1:29" ht="26.25" customHeight="1">
      <c r="A1" s="72" t="s">
        <v>139</v>
      </c>
      <c r="AC1" s="71" t="s">
        <v>234</v>
      </c>
    </row>
    <row r="3" spans="1:29" ht="26.25" customHeight="1">
      <c r="A3" s="187" t="s">
        <v>179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P3" s="187" t="s">
        <v>232</v>
      </c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</row>
    <row r="4" spans="1:29" ht="26.25" customHeight="1" thickBot="1">
      <c r="A4" s="111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5" t="s">
        <v>122</v>
      </c>
      <c r="P4" s="198" t="s">
        <v>231</v>
      </c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</row>
    <row r="5" spans="1:29" ht="26.25" customHeight="1" thickBot="1">
      <c r="A5" s="184" t="s">
        <v>177</v>
      </c>
      <c r="B5" s="123"/>
      <c r="C5" s="123"/>
      <c r="D5" s="122"/>
      <c r="E5" s="183" t="s">
        <v>119</v>
      </c>
      <c r="F5" s="183" t="s">
        <v>117</v>
      </c>
      <c r="G5" s="183" t="s">
        <v>115</v>
      </c>
      <c r="H5" s="181" t="s">
        <v>130</v>
      </c>
      <c r="I5" s="180"/>
      <c r="J5" s="182"/>
      <c r="K5" s="181" t="s">
        <v>176</v>
      </c>
      <c r="L5" s="180"/>
      <c r="M5" s="180"/>
      <c r="P5" s="159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5" t="s">
        <v>122</v>
      </c>
    </row>
    <row r="6" spans="1:29" ht="26.25" customHeight="1">
      <c r="A6" s="116"/>
      <c r="B6" s="116"/>
      <c r="C6" s="116"/>
      <c r="D6" s="115"/>
      <c r="E6" s="114"/>
      <c r="F6" s="114"/>
      <c r="G6" s="114"/>
      <c r="H6" s="179" t="s">
        <v>109</v>
      </c>
      <c r="I6" s="179" t="s">
        <v>107</v>
      </c>
      <c r="J6" s="179" t="s">
        <v>105</v>
      </c>
      <c r="K6" s="179" t="s">
        <v>109</v>
      </c>
      <c r="L6" s="179" t="s">
        <v>107</v>
      </c>
      <c r="M6" s="178" t="s">
        <v>105</v>
      </c>
      <c r="P6" s="184" t="s">
        <v>233</v>
      </c>
      <c r="Q6" s="184"/>
      <c r="R6" s="184"/>
      <c r="S6" s="184"/>
      <c r="T6" s="196"/>
      <c r="U6" s="183" t="s">
        <v>119</v>
      </c>
      <c r="V6" s="183" t="s">
        <v>117</v>
      </c>
      <c r="W6" s="183" t="s">
        <v>115</v>
      </c>
      <c r="X6" s="181" t="s">
        <v>130</v>
      </c>
      <c r="Y6" s="180"/>
      <c r="Z6" s="182"/>
      <c r="AA6" s="181" t="s">
        <v>230</v>
      </c>
      <c r="AB6" s="180"/>
      <c r="AC6" s="180"/>
    </row>
    <row r="7" spans="1:29" ht="26.25" customHeight="1">
      <c r="A7" s="167">
        <v>1</v>
      </c>
      <c r="B7" s="166" t="s">
        <v>175</v>
      </c>
      <c r="C7" s="166"/>
      <c r="D7" s="165"/>
      <c r="E7" s="101">
        <f>SUM(E8:E10)</f>
        <v>2557662</v>
      </c>
      <c r="F7" s="101">
        <f>SUM(F8:F10)</f>
        <v>2648024</v>
      </c>
      <c r="G7" s="101">
        <f>SUM(G8:G10)</f>
        <v>2670653</v>
      </c>
      <c r="H7" s="99">
        <v>2.6</v>
      </c>
      <c r="I7" s="177">
        <f>100*(F7-E7)/E7</f>
        <v>3.532992240569708</v>
      </c>
      <c r="J7" s="177">
        <f>100*(G7-F7)/F7</f>
        <v>0.8545617411322556</v>
      </c>
      <c r="K7" s="99">
        <f>100*E7/E$33</f>
        <v>72.80845486759522</v>
      </c>
      <c r="L7" s="99">
        <f>100*F7/F$33</f>
        <v>72.42716322221371</v>
      </c>
      <c r="M7" s="99">
        <f>100*G7/G$33</f>
        <v>74.47399220473054</v>
      </c>
      <c r="P7" s="116"/>
      <c r="Q7" s="116"/>
      <c r="R7" s="116"/>
      <c r="S7" s="116"/>
      <c r="T7" s="115"/>
      <c r="U7" s="114"/>
      <c r="V7" s="114"/>
      <c r="W7" s="114"/>
      <c r="X7" s="179" t="s">
        <v>109</v>
      </c>
      <c r="Y7" s="179" t="s">
        <v>107</v>
      </c>
      <c r="Z7" s="179" t="s">
        <v>105</v>
      </c>
      <c r="AA7" s="179" t="s">
        <v>109</v>
      </c>
      <c r="AB7" s="179" t="s">
        <v>107</v>
      </c>
      <c r="AC7" s="178" t="s">
        <v>105</v>
      </c>
    </row>
    <row r="8" spans="1:29" ht="26.25" customHeight="1">
      <c r="A8" s="160"/>
      <c r="B8" s="159" t="s">
        <v>73</v>
      </c>
      <c r="C8" s="158" t="s">
        <v>174</v>
      </c>
      <c r="D8" s="157"/>
      <c r="E8" s="34">
        <v>2238269</v>
      </c>
      <c r="F8" s="34">
        <v>2293121</v>
      </c>
      <c r="G8" s="34">
        <v>2315207</v>
      </c>
      <c r="H8" s="105">
        <v>2.7</v>
      </c>
      <c r="I8" s="105">
        <f>100*(F8-E8)/E8</f>
        <v>2.4506437787415187</v>
      </c>
      <c r="J8" s="105">
        <f>100*(G8-F8)/F8</f>
        <v>0.9631415001650588</v>
      </c>
      <c r="K8" s="105">
        <f>100*E8/E$33</f>
        <v>63.71635793472221</v>
      </c>
      <c r="L8" s="105">
        <f>100*F8/F$33</f>
        <v>62.72006936315</v>
      </c>
      <c r="M8" s="105">
        <f>100*G8/G$33</f>
        <v>64.5620034015417</v>
      </c>
      <c r="P8" s="167">
        <v>1</v>
      </c>
      <c r="Q8" s="166" t="s">
        <v>229</v>
      </c>
      <c r="R8" s="166"/>
      <c r="S8" s="166"/>
      <c r="T8" s="165"/>
      <c r="U8" s="164">
        <f>SUM(U9,U20)</f>
        <v>2486106</v>
      </c>
      <c r="V8" s="164">
        <f>SUM(V9,V20)</f>
        <v>2557171</v>
      </c>
      <c r="W8" s="164">
        <f>SUM(W9,W20)</f>
        <v>2559539</v>
      </c>
      <c r="X8" s="99">
        <v>2.7</v>
      </c>
      <c r="Y8" s="177">
        <f>100*(V8-U8)/U8</f>
        <v>2.858486323591995</v>
      </c>
      <c r="Z8" s="177">
        <f>100*(W8-V8)/V8</f>
        <v>0.09260233281231486</v>
      </c>
      <c r="AA8" s="177">
        <f>100*U8/U$43</f>
        <v>56.074092235016664</v>
      </c>
      <c r="AB8" s="177">
        <f>100*V8/V$43</f>
        <v>55.50205161540974</v>
      </c>
      <c r="AC8" s="177">
        <f>100*W8/W$43</f>
        <v>56.275991108550876</v>
      </c>
    </row>
    <row r="9" spans="1:29" ht="26.25" customHeight="1">
      <c r="A9" s="160"/>
      <c r="B9" s="159" t="s">
        <v>77</v>
      </c>
      <c r="C9" s="158" t="s">
        <v>173</v>
      </c>
      <c r="D9" s="157"/>
      <c r="E9" s="34">
        <v>203822</v>
      </c>
      <c r="F9" s="34">
        <v>244113</v>
      </c>
      <c r="G9" s="34">
        <v>242858</v>
      </c>
      <c r="H9" s="105">
        <v>3.8</v>
      </c>
      <c r="I9" s="105">
        <f>100*(F9-E9)/E9</f>
        <v>19.767738516941254</v>
      </c>
      <c r="J9" s="105">
        <f>100*(G9-F9)/F9</f>
        <v>-0.5141061721415902</v>
      </c>
      <c r="K9" s="105">
        <f>100*E9/E$33</f>
        <v>5.802160288585041</v>
      </c>
      <c r="L9" s="105">
        <f>100*F9/F$33</f>
        <v>6.676832270275593</v>
      </c>
      <c r="M9" s="105">
        <f>100*G9/G$33</f>
        <v>6.772352978412564</v>
      </c>
      <c r="P9" s="160"/>
      <c r="Q9" s="159" t="s">
        <v>73</v>
      </c>
      <c r="R9" s="158" t="s">
        <v>228</v>
      </c>
      <c r="S9" s="158"/>
      <c r="T9" s="157"/>
      <c r="U9" s="161">
        <f>SUM(U10:U19)</f>
        <v>2425593</v>
      </c>
      <c r="V9" s="161">
        <f>SUM(V10:V19)</f>
        <v>2493889</v>
      </c>
      <c r="W9" s="161">
        <f>SUM(W10:W19)</f>
        <v>2495736</v>
      </c>
      <c r="X9" s="105">
        <v>2.6</v>
      </c>
      <c r="Y9" s="105">
        <f>100*(V9-U9)/U9</f>
        <v>2.8156413709967008</v>
      </c>
      <c r="Z9" s="105">
        <f>100*(W9-V9)/V9</f>
        <v>0.07406103479344911</v>
      </c>
      <c r="AA9" s="105">
        <f>100*U9/U$43</f>
        <v>54.70922221603213</v>
      </c>
      <c r="AB9" s="105">
        <f>100*V9/V$43</f>
        <v>54.12854908846635</v>
      </c>
      <c r="AC9" s="105">
        <f>100*W9/W$43</f>
        <v>54.87316932669919</v>
      </c>
    </row>
    <row r="10" spans="1:29" ht="26.25" customHeight="1">
      <c r="A10" s="160"/>
      <c r="B10" s="159" t="s">
        <v>76</v>
      </c>
      <c r="C10" s="158" t="s">
        <v>172</v>
      </c>
      <c r="D10" s="157"/>
      <c r="E10" s="34">
        <v>115571</v>
      </c>
      <c r="F10" s="34">
        <v>110790</v>
      </c>
      <c r="G10" s="34">
        <v>112588</v>
      </c>
      <c r="H10" s="105">
        <v>-1.1</v>
      </c>
      <c r="I10" s="105">
        <f>100*(F10-E10)/E10</f>
        <v>-4.136850940114734</v>
      </c>
      <c r="J10" s="105">
        <f>100*(G10-F10)/F10</f>
        <v>1.622890152540843</v>
      </c>
      <c r="K10" s="105">
        <f>100*E10/E$33</f>
        <v>3.2899366442879656</v>
      </c>
      <c r="L10" s="105">
        <f>100*F10/F$33</f>
        <v>3.030261588788114</v>
      </c>
      <c r="M10" s="105">
        <f>100*G10/G$33</f>
        <v>3.139635824776263</v>
      </c>
      <c r="P10" s="160"/>
      <c r="Q10" s="159"/>
      <c r="R10" s="160" t="s">
        <v>193</v>
      </c>
      <c r="S10" s="158" t="s">
        <v>227</v>
      </c>
      <c r="T10" s="157"/>
      <c r="U10" s="161">
        <v>560955</v>
      </c>
      <c r="V10" s="161">
        <v>564026</v>
      </c>
      <c r="W10" s="161">
        <v>568086</v>
      </c>
      <c r="X10" s="105">
        <v>0.8</v>
      </c>
      <c r="Y10" s="105">
        <f>100*(V10-U10)/U10</f>
        <v>0.5474592436113414</v>
      </c>
      <c r="Z10" s="105">
        <f>100*(W10-V10)/V10</f>
        <v>0.7198249726076458</v>
      </c>
      <c r="AA10" s="105">
        <f>100*U10/U$43</f>
        <v>12.652333572942494</v>
      </c>
      <c r="AB10" s="105">
        <f>100*V10/V$43</f>
        <v>12.24188768151723</v>
      </c>
      <c r="AC10" s="105">
        <f>100*W10/W$43</f>
        <v>12.490375292149185</v>
      </c>
    </row>
    <row r="11" spans="1:29" ht="26.25" customHeight="1">
      <c r="A11" s="167">
        <v>2</v>
      </c>
      <c r="B11" s="166" t="s">
        <v>171</v>
      </c>
      <c r="C11" s="166"/>
      <c r="D11" s="165"/>
      <c r="E11" s="131">
        <f>E12-E13</f>
        <v>242311</v>
      </c>
      <c r="F11" s="131">
        <f>F12-F13</f>
        <v>196255</v>
      </c>
      <c r="G11" s="131">
        <f>G12-G13</f>
        <v>198411</v>
      </c>
      <c r="H11" s="99">
        <v>-7.8</v>
      </c>
      <c r="I11" s="99">
        <f>100*(F11-E11)/E11</f>
        <v>-19.006978634894825</v>
      </c>
      <c r="J11" s="99">
        <f>100*(G11-F11)/F11</f>
        <v>1.0985707370512854</v>
      </c>
      <c r="K11" s="99">
        <f>100*E11/E$33</f>
        <v>6.89781898758392</v>
      </c>
      <c r="L11" s="99">
        <f>100*F11/F$33</f>
        <v>5.367848976510618</v>
      </c>
      <c r="M11" s="99">
        <f>100*G11/G$33</f>
        <v>5.532901229524311</v>
      </c>
      <c r="P11" s="160"/>
      <c r="Q11" s="159"/>
      <c r="R11" s="160" t="s">
        <v>191</v>
      </c>
      <c r="S11" s="158" t="s">
        <v>226</v>
      </c>
      <c r="T11" s="157"/>
      <c r="U11" s="161">
        <v>514714</v>
      </c>
      <c r="V11" s="161">
        <v>527913</v>
      </c>
      <c r="W11" s="161">
        <v>538800</v>
      </c>
      <c r="X11" s="105">
        <v>4.4</v>
      </c>
      <c r="Y11" s="105">
        <f>100*(V11-U11)/U11</f>
        <v>2.564336699604052</v>
      </c>
      <c r="Z11" s="105">
        <f>100*(W11-V11)/V11</f>
        <v>2.0622716243017316</v>
      </c>
      <c r="AA11" s="105">
        <f>100*U11/U$43</f>
        <v>11.60936834980261</v>
      </c>
      <c r="AB11" s="105">
        <f>100*V11/V$43</f>
        <v>11.458074010086069</v>
      </c>
      <c r="AC11" s="105">
        <f>100*W11/W$43</f>
        <v>11.846470793876245</v>
      </c>
    </row>
    <row r="12" spans="1:29" ht="26.25" customHeight="1">
      <c r="A12" s="160"/>
      <c r="B12" s="159"/>
      <c r="C12" s="160" t="s">
        <v>157</v>
      </c>
      <c r="D12" s="171" t="s">
        <v>170</v>
      </c>
      <c r="E12" s="34">
        <f>SUM(E15,E18,E22,E24,E25)</f>
        <v>436368</v>
      </c>
      <c r="F12" s="34">
        <v>393140</v>
      </c>
      <c r="G12" s="34">
        <f>SUM(G15,G18,G22,G24,G25)</f>
        <v>391231</v>
      </c>
      <c r="H12" s="105">
        <v>-4.8</v>
      </c>
      <c r="I12" s="105">
        <f>100*(F12-E12)/E12</f>
        <v>-9.906317603490631</v>
      </c>
      <c r="J12" s="105">
        <f>100*(G12-F12)/F12</f>
        <v>-0.4855776568143664</v>
      </c>
      <c r="K12" s="105">
        <f>100*E12/E$33</f>
        <v>12.422000965593886</v>
      </c>
      <c r="L12" s="105">
        <f>100*F12/F$33</f>
        <v>10.752929334923362</v>
      </c>
      <c r="M12" s="105">
        <f>100*G12/G$33</f>
        <v>10.909891492548427</v>
      </c>
      <c r="P12" s="160"/>
      <c r="Q12" s="159"/>
      <c r="R12" s="160" t="s">
        <v>225</v>
      </c>
      <c r="S12" s="158" t="s">
        <v>224</v>
      </c>
      <c r="T12" s="157"/>
      <c r="U12" s="161">
        <v>92015</v>
      </c>
      <c r="V12" s="161">
        <v>95498</v>
      </c>
      <c r="W12" s="161">
        <v>98927</v>
      </c>
      <c r="X12" s="105">
        <v>5.6</v>
      </c>
      <c r="Y12" s="105">
        <f>100*(V12-U12)/U12</f>
        <v>3.7852524044992664</v>
      </c>
      <c r="Z12" s="105">
        <f>100*(W12-V12)/V12</f>
        <v>3.5906511131123167</v>
      </c>
      <c r="AA12" s="105">
        <f>100*U12/U$43</f>
        <v>2.075397266651164</v>
      </c>
      <c r="AB12" s="105">
        <f>100*V12/V$43</f>
        <v>2.0727338629948484</v>
      </c>
      <c r="AC12" s="105">
        <f>100*W12/W$43</f>
        <v>2.175085033826643</v>
      </c>
    </row>
    <row r="13" spans="1:29" ht="26.25" customHeight="1">
      <c r="A13" s="160"/>
      <c r="B13" s="159"/>
      <c r="C13" s="160" t="s">
        <v>155</v>
      </c>
      <c r="D13" s="171" t="s">
        <v>169</v>
      </c>
      <c r="E13" s="161">
        <f>SUM(E16,E19,E23)</f>
        <v>194057</v>
      </c>
      <c r="F13" s="161">
        <f>SUM(F16,F19,F23)</f>
        <v>196885</v>
      </c>
      <c r="G13" s="161">
        <f>SUM(G16,G19,G23)</f>
        <v>192820</v>
      </c>
      <c r="H13" s="105">
        <v>-0.8</v>
      </c>
      <c r="I13" s="105">
        <f>100*(F13-E13)/E13</f>
        <v>1.4573037818785202</v>
      </c>
      <c r="J13" s="105">
        <f>100*(G13-F13)/F13</f>
        <v>-2.064657033293547</v>
      </c>
      <c r="K13" s="105">
        <f>100*E13/E$33</f>
        <v>5.524181978009966</v>
      </c>
      <c r="L13" s="105">
        <f>100*F13/F$33</f>
        <v>5.385080358412743</v>
      </c>
      <c r="M13" s="105">
        <f>100*G13/G$33</f>
        <v>5.376990263024115</v>
      </c>
      <c r="P13" s="160"/>
      <c r="Q13" s="159"/>
      <c r="R13" s="160" t="s">
        <v>223</v>
      </c>
      <c r="S13" s="158" t="s">
        <v>222</v>
      </c>
      <c r="T13" s="157"/>
      <c r="U13" s="161">
        <v>65654</v>
      </c>
      <c r="V13" s="161">
        <v>65002</v>
      </c>
      <c r="W13" s="161">
        <v>59928</v>
      </c>
      <c r="X13" s="105">
        <v>1.7</v>
      </c>
      <c r="Y13" s="105">
        <f>100*(V13-U13)/U13</f>
        <v>-0.9930849605507661</v>
      </c>
      <c r="Z13" s="105">
        <f>100*(W13-V13)/V13</f>
        <v>-7.805913664194948</v>
      </c>
      <c r="AA13" s="105">
        <f>100*U13/U$43</f>
        <v>1.4808252148531817</v>
      </c>
      <c r="AB13" s="105">
        <f>100*V13/V$43</f>
        <v>1.4108342223124164</v>
      </c>
      <c r="AC13" s="105">
        <f>100*W13/W$43</f>
        <v>1.3176230544458345</v>
      </c>
    </row>
    <row r="14" spans="1:29" ht="26.25" customHeight="1">
      <c r="A14" s="160"/>
      <c r="B14" s="159" t="s">
        <v>73</v>
      </c>
      <c r="C14" s="158" t="s">
        <v>145</v>
      </c>
      <c r="D14" s="157"/>
      <c r="E14" s="161">
        <v>-71007</v>
      </c>
      <c r="F14" s="161">
        <v>-79489</v>
      </c>
      <c r="G14" s="161">
        <f>G15-G16</f>
        <v>-81824</v>
      </c>
      <c r="H14" s="105">
        <v>-5.9</v>
      </c>
      <c r="I14" s="105">
        <f>100*(F14-E14)/E14</f>
        <v>11.945301167490529</v>
      </c>
      <c r="J14" s="105">
        <v>-2.9</v>
      </c>
      <c r="K14" s="105">
        <f>100*E14/E$33</f>
        <v>-2.021342129954362</v>
      </c>
      <c r="L14" s="105">
        <f>100*F14/F$33</f>
        <v>-2.174135422250911</v>
      </c>
      <c r="M14" s="105">
        <f>100*G14/G$33</f>
        <v>-2.281749047203014</v>
      </c>
      <c r="P14" s="160"/>
      <c r="Q14" s="159"/>
      <c r="R14" s="160" t="s">
        <v>221</v>
      </c>
      <c r="S14" s="158" t="s">
        <v>220</v>
      </c>
      <c r="T14" s="157"/>
      <c r="U14" s="161">
        <v>114811</v>
      </c>
      <c r="V14" s="161">
        <v>111686</v>
      </c>
      <c r="W14" s="161">
        <v>108506</v>
      </c>
      <c r="X14" s="105">
        <v>-5.4</v>
      </c>
      <c r="Y14" s="105">
        <f>100*(V14-U14)/U14</f>
        <v>-2.721864629695761</v>
      </c>
      <c r="Z14" s="105">
        <f>100*(W14-V14)/V14</f>
        <v>-2.8472682341564743</v>
      </c>
      <c r="AA14" s="105">
        <f>100*U14/U$43</f>
        <v>2.589560784453478</v>
      </c>
      <c r="AB14" s="105">
        <f>100*V14/V$43</f>
        <v>2.4240858889447177</v>
      </c>
      <c r="AC14" s="105">
        <f>100*W14/W$43</f>
        <v>2.3856962879738974</v>
      </c>
    </row>
    <row r="15" spans="1:29" ht="26.25" customHeight="1">
      <c r="A15" s="160"/>
      <c r="B15" s="159"/>
      <c r="C15" s="160" t="s">
        <v>157</v>
      </c>
      <c r="D15" s="171" t="s">
        <v>170</v>
      </c>
      <c r="E15" s="161">
        <v>93321</v>
      </c>
      <c r="F15" s="161">
        <v>90456</v>
      </c>
      <c r="G15" s="161">
        <v>86314</v>
      </c>
      <c r="H15" s="105">
        <v>-0.9</v>
      </c>
      <c r="I15" s="105">
        <f>100*(F15-E15)/E15</f>
        <v>-3.0700485421287813</v>
      </c>
      <c r="J15" s="105">
        <f>100*(G15-F15)/F15</f>
        <v>-4.579021844874856</v>
      </c>
      <c r="K15" s="105">
        <f>100*E15/E$33</f>
        <v>2.6565503247492646</v>
      </c>
      <c r="L15" s="105">
        <f>100*F15/F$33</f>
        <v>2.474098224347122</v>
      </c>
      <c r="M15" s="105">
        <f>100*G15/G$33</f>
        <v>2.4069574606506765</v>
      </c>
      <c r="P15" s="160"/>
      <c r="Q15" s="159"/>
      <c r="R15" s="160" t="s">
        <v>219</v>
      </c>
      <c r="S15" s="158" t="s">
        <v>218</v>
      </c>
      <c r="T15" s="157"/>
      <c r="U15" s="161">
        <v>310381</v>
      </c>
      <c r="V15" s="161">
        <v>326948</v>
      </c>
      <c r="W15" s="161">
        <v>334509</v>
      </c>
      <c r="X15" s="105">
        <v>8.2</v>
      </c>
      <c r="Y15" s="105">
        <f>100*(V15-U15)/U15</f>
        <v>5.337633424726385</v>
      </c>
      <c r="Z15" s="105">
        <f>100*(W15-V15)/V15</f>
        <v>2.3126001688341877</v>
      </c>
      <c r="AA15" s="105">
        <f>100*U15/U$43</f>
        <v>7.00063988502369</v>
      </c>
      <c r="AB15" s="105">
        <f>100*V15/V$43</f>
        <v>7.09623438227439</v>
      </c>
      <c r="AC15" s="105">
        <f>100*W15/W$43</f>
        <v>7.35477189827162</v>
      </c>
    </row>
    <row r="16" spans="1:29" ht="26.25" customHeight="1">
      <c r="A16" s="160"/>
      <c r="B16" s="159"/>
      <c r="C16" s="160" t="s">
        <v>155</v>
      </c>
      <c r="D16" s="171" t="s">
        <v>169</v>
      </c>
      <c r="E16" s="161">
        <v>164329</v>
      </c>
      <c r="F16" s="161">
        <v>169946</v>
      </c>
      <c r="G16" s="161">
        <v>168138</v>
      </c>
      <c r="H16" s="105">
        <v>2</v>
      </c>
      <c r="I16" s="105">
        <f>100*(F16-E16)/E16</f>
        <v>3.418142871921572</v>
      </c>
      <c r="J16" s="105">
        <f>100*(G16-F16)/F16</f>
        <v>-1.0638673460981725</v>
      </c>
      <c r="K16" s="105">
        <f>100*E16/E$33</f>
        <v>4.677920921504505</v>
      </c>
      <c r="L16" s="105">
        <f>100*F16/F$33</f>
        <v>4.648260997997878</v>
      </c>
      <c r="M16" s="105">
        <f>100*G16/G$33</f>
        <v>4.6887065078536905</v>
      </c>
      <c r="P16" s="160"/>
      <c r="Q16" s="159"/>
      <c r="R16" s="160" t="s">
        <v>217</v>
      </c>
      <c r="S16" s="158" t="s">
        <v>216</v>
      </c>
      <c r="T16" s="157"/>
      <c r="U16" s="161">
        <v>256659</v>
      </c>
      <c r="V16" s="161">
        <v>272617</v>
      </c>
      <c r="W16" s="161">
        <v>259988</v>
      </c>
      <c r="X16" s="105">
        <v>4</v>
      </c>
      <c r="Y16" s="105">
        <f>100*(V16-U16)/U16</f>
        <v>6.217588317573123</v>
      </c>
      <c r="Z16" s="105">
        <f>100*(W16-V16)/V16</f>
        <v>-4.632506410091814</v>
      </c>
      <c r="AA16" s="105">
        <f>100*U16/U$43</f>
        <v>5.788940792929643</v>
      </c>
      <c r="AB16" s="105">
        <f>100*V16/V$43</f>
        <v>5.91700860256829</v>
      </c>
      <c r="AC16" s="105">
        <f>100*W16/W$43</f>
        <v>5.716295933107456</v>
      </c>
    </row>
    <row r="17" spans="1:29" ht="26.25" customHeight="1">
      <c r="A17" s="160"/>
      <c r="B17" s="159" t="s">
        <v>77</v>
      </c>
      <c r="C17" s="158" t="s">
        <v>144</v>
      </c>
      <c r="D17" s="157"/>
      <c r="E17" s="161">
        <f>E18-E19</f>
        <v>-6737</v>
      </c>
      <c r="F17" s="161">
        <v>-6048</v>
      </c>
      <c r="G17" s="161">
        <f>G18-G19</f>
        <v>-6013</v>
      </c>
      <c r="H17" s="105">
        <v>-31.7</v>
      </c>
      <c r="I17" s="105">
        <v>10.2</v>
      </c>
      <c r="J17" s="105">
        <v>0.6</v>
      </c>
      <c r="K17" s="105">
        <f>100*E17/E$33</f>
        <v>-0.19178083751605526</v>
      </c>
      <c r="L17" s="105">
        <f>100*F17/F$33</f>
        <v>-0.1654212662604072</v>
      </c>
      <c r="M17" s="105">
        <f>100*G17/G$33</f>
        <v>-0.16767888420062235</v>
      </c>
      <c r="P17" s="160"/>
      <c r="Q17" s="159"/>
      <c r="R17" s="160" t="s">
        <v>215</v>
      </c>
      <c r="S17" s="158" t="s">
        <v>214</v>
      </c>
      <c r="T17" s="157"/>
      <c r="U17" s="161">
        <v>92684</v>
      </c>
      <c r="V17" s="161">
        <v>97367</v>
      </c>
      <c r="W17" s="161">
        <v>94776</v>
      </c>
      <c r="X17" s="105">
        <v>0.7</v>
      </c>
      <c r="Y17" s="105">
        <f>100*(V17-U17)/U17</f>
        <v>5.052652021923957</v>
      </c>
      <c r="Z17" s="105">
        <f>100*(W17-V17)/V17</f>
        <v>-2.6610658642045046</v>
      </c>
      <c r="AA17" s="105">
        <f>100*U17/U$43</f>
        <v>2.090486553956382</v>
      </c>
      <c r="AB17" s="105">
        <f>100*V17/V$43</f>
        <v>2.1132995249975854</v>
      </c>
      <c r="AC17" s="105">
        <f>100*W17/W$43</f>
        <v>2.0838179583526633</v>
      </c>
    </row>
    <row r="18" spans="1:29" ht="26.25" customHeight="1">
      <c r="A18" s="160"/>
      <c r="B18" s="159"/>
      <c r="C18" s="160" t="s">
        <v>157</v>
      </c>
      <c r="D18" s="171" t="s">
        <v>170</v>
      </c>
      <c r="E18" s="161">
        <v>5311</v>
      </c>
      <c r="F18" s="161">
        <v>3838</v>
      </c>
      <c r="G18" s="161">
        <v>3153</v>
      </c>
      <c r="H18" s="105">
        <v>-33.2</v>
      </c>
      <c r="I18" s="105">
        <f>100*(F18-E18)/E18</f>
        <v>-27.734889851252117</v>
      </c>
      <c r="J18" s="105">
        <v>-17.9</v>
      </c>
      <c r="K18" s="105">
        <f>100*E18/E$33</f>
        <v>0.15118717946382212</v>
      </c>
      <c r="L18" s="105">
        <f>100*F18/F$33</f>
        <v>0.10497467260374387</v>
      </c>
      <c r="M18" s="105">
        <f>100*G18/G$33</f>
        <v>0.08792475002237857</v>
      </c>
      <c r="P18" s="160"/>
      <c r="Q18" s="159"/>
      <c r="R18" s="160" t="s">
        <v>213</v>
      </c>
      <c r="S18" s="158" t="s">
        <v>212</v>
      </c>
      <c r="T18" s="157"/>
      <c r="U18" s="161">
        <v>220312</v>
      </c>
      <c r="V18" s="161">
        <v>227478</v>
      </c>
      <c r="W18" s="161">
        <v>227835</v>
      </c>
      <c r="X18" s="105">
        <v>4.1</v>
      </c>
      <c r="Y18" s="105">
        <f>100*(V18-U18)/U18</f>
        <v>3.2526598641925997</v>
      </c>
      <c r="Z18" s="105">
        <f>100*(W18-V18)/V18</f>
        <v>0.1569382533695566</v>
      </c>
      <c r="AA18" s="105">
        <f>100*U18/U$43</f>
        <v>4.969134625989797</v>
      </c>
      <c r="AB18" s="105">
        <f>100*V18/V$43</f>
        <v>4.9372903483459565</v>
      </c>
      <c r="AC18" s="105">
        <f>100*W18/W$43</f>
        <v>5.009355369938371</v>
      </c>
    </row>
    <row r="19" spans="1:29" ht="26.25" customHeight="1">
      <c r="A19" s="160"/>
      <c r="B19" s="159"/>
      <c r="C19" s="160" t="s">
        <v>155</v>
      </c>
      <c r="D19" s="171" t="s">
        <v>169</v>
      </c>
      <c r="E19" s="161">
        <v>12048</v>
      </c>
      <c r="F19" s="161">
        <v>9887</v>
      </c>
      <c r="G19" s="161">
        <v>9166</v>
      </c>
      <c r="H19" s="105">
        <v>-7.8</v>
      </c>
      <c r="I19" s="105">
        <f>100*(F19-E19)/E19</f>
        <v>-17.936586985391767</v>
      </c>
      <c r="J19" s="105">
        <f>100*(G19-F19)/F19</f>
        <v>-7.292404167088096</v>
      </c>
      <c r="K19" s="105">
        <f>100*E19/E$33</f>
        <v>0.3429680169798774</v>
      </c>
      <c r="L19" s="105">
        <f>100*F19/F$33</f>
        <v>0.2704232902639957</v>
      </c>
      <c r="M19" s="105">
        <f>100*G19/G$33</f>
        <v>0.2556036342230009</v>
      </c>
      <c r="P19" s="160"/>
      <c r="Q19" s="159"/>
      <c r="R19" s="160" t="s">
        <v>211</v>
      </c>
      <c r="S19" s="158" t="s">
        <v>210</v>
      </c>
      <c r="T19" s="157"/>
      <c r="U19" s="161">
        <v>197408</v>
      </c>
      <c r="V19" s="161">
        <v>205354</v>
      </c>
      <c r="W19" s="161">
        <v>204381</v>
      </c>
      <c r="X19" s="105">
        <v>-3.5</v>
      </c>
      <c r="Y19" s="105">
        <f>100*(V19-U19)/U19</f>
        <v>4.025166153347382</v>
      </c>
      <c r="Z19" s="105">
        <f>100*(W19-V19)/V19</f>
        <v>-0.4738159470962338</v>
      </c>
      <c r="AA19" s="105">
        <f>100*U19/U$43</f>
        <v>4.45253516942969</v>
      </c>
      <c r="AB19" s="105">
        <f>100*V19/V$43</f>
        <v>4.457100564424848</v>
      </c>
      <c r="AC19" s="105">
        <f>100*W19/W$43</f>
        <v>4.493677704757277</v>
      </c>
    </row>
    <row r="20" spans="1:29" ht="26.25" customHeight="1">
      <c r="A20" s="160"/>
      <c r="B20" s="159" t="s">
        <v>76</v>
      </c>
      <c r="C20" s="158" t="s">
        <v>168</v>
      </c>
      <c r="D20" s="157"/>
      <c r="E20" s="161">
        <v>320055</v>
      </c>
      <c r="F20" s="161">
        <v>281792</v>
      </c>
      <c r="G20" s="161">
        <v>286248</v>
      </c>
      <c r="H20" s="105">
        <v>-4.4</v>
      </c>
      <c r="I20" s="105">
        <f>100*(F20-E20)/E20</f>
        <v>-11.9551327115652</v>
      </c>
      <c r="J20" s="105">
        <f>100*(G20-F20)/F20</f>
        <v>1.5813081989552578</v>
      </c>
      <c r="K20" s="105">
        <f>100*E20/E$33</f>
        <v>9.110941955054338</v>
      </c>
      <c r="L20" s="105">
        <f>100*F20/F$33</f>
        <v>7.707405665021936</v>
      </c>
      <c r="M20" s="105">
        <f>100*G20/G$33</f>
        <v>7.982329160927947</v>
      </c>
      <c r="P20" s="160"/>
      <c r="Q20" s="159" t="s">
        <v>77</v>
      </c>
      <c r="R20" s="158" t="s">
        <v>209</v>
      </c>
      <c r="S20" s="158"/>
      <c r="T20" s="157"/>
      <c r="U20" s="161">
        <v>60513</v>
      </c>
      <c r="V20" s="161">
        <v>63282</v>
      </c>
      <c r="W20" s="161">
        <v>63803</v>
      </c>
      <c r="X20" s="105">
        <v>5.4</v>
      </c>
      <c r="Y20" s="105">
        <f>100*(V20-U20)/U20</f>
        <v>4.57587625799415</v>
      </c>
      <c r="Z20" s="105">
        <f>100*(W20-V20)/V20</f>
        <v>0.8232988843589014</v>
      </c>
      <c r="AA20" s="105">
        <f>100*U20/U$43</f>
        <v>1.3648700189845338</v>
      </c>
      <c r="AB20" s="105">
        <f>100*V20/V$43</f>
        <v>1.3735025269433914</v>
      </c>
      <c r="AC20" s="105">
        <f>100*W20/W$43</f>
        <v>1.4028217818516817</v>
      </c>
    </row>
    <row r="21" spans="1:29" ht="26.25" customHeight="1">
      <c r="A21" s="160"/>
      <c r="B21" s="159"/>
      <c r="C21" s="159" t="s">
        <v>167</v>
      </c>
      <c r="D21" s="171" t="s">
        <v>166</v>
      </c>
      <c r="E21" s="161">
        <f>E22-E23</f>
        <v>245737</v>
      </c>
      <c r="F21" s="161">
        <v>220728</v>
      </c>
      <c r="G21" s="161">
        <v>224495</v>
      </c>
      <c r="H21" s="105">
        <v>-5</v>
      </c>
      <c r="I21" s="105">
        <f>100*(F21-E21)/E21</f>
        <v>-10.177140601537417</v>
      </c>
      <c r="J21" s="105">
        <f>100*(G21-F21)/F21</f>
        <v>1.706625348845638</v>
      </c>
      <c r="K21" s="105">
        <f>100*E21/E$33</f>
        <v>6.995346247392441</v>
      </c>
      <c r="L21" s="105">
        <f>100*F21/F$33</f>
        <v>6.037219784908592</v>
      </c>
      <c r="M21" s="105">
        <f>100*G21/G$33</f>
        <v>6.260281242078616</v>
      </c>
      <c r="P21" s="167">
        <v>2</v>
      </c>
      <c r="Q21" s="166" t="s">
        <v>208</v>
      </c>
      <c r="R21" s="166"/>
      <c r="S21" s="166"/>
      <c r="T21" s="165"/>
      <c r="U21" s="174">
        <f>SUM(U22:U24)</f>
        <v>412800</v>
      </c>
      <c r="V21" s="174">
        <f>SUM(V22:V24)</f>
        <v>425558</v>
      </c>
      <c r="W21" s="174">
        <f>SUM(W22:W24)</f>
        <v>424035</v>
      </c>
      <c r="X21" s="99">
        <v>2.8</v>
      </c>
      <c r="Y21" s="99">
        <f>100*(V21-U21)/U21</f>
        <v>3.0906007751937983</v>
      </c>
      <c r="Z21" s="99">
        <f>100*(W21-V21)/V21</f>
        <v>-0.3578830617683136</v>
      </c>
      <c r="AA21" s="99">
        <f>100*U21/U$43</f>
        <v>9.310699252008916</v>
      </c>
      <c r="AB21" s="99">
        <f>100*V21/V$43</f>
        <v>9.236512568518311</v>
      </c>
      <c r="AC21" s="99">
        <f>100*W21/W$43</f>
        <v>9.323159322719587</v>
      </c>
    </row>
    <row r="22" spans="1:29" ht="26.25" customHeight="1">
      <c r="A22" s="160"/>
      <c r="B22" s="159"/>
      <c r="C22" s="159"/>
      <c r="D22" s="171" t="s">
        <v>165</v>
      </c>
      <c r="E22" s="161">
        <v>263417</v>
      </c>
      <c r="F22" s="161">
        <v>237781</v>
      </c>
      <c r="G22" s="161">
        <v>240012</v>
      </c>
      <c r="H22" s="105">
        <v>-6</v>
      </c>
      <c r="I22" s="105">
        <f>100*(F22-E22)/E22</f>
        <v>-9.73209777652923</v>
      </c>
      <c r="J22" s="105">
        <f>100*(G22-F22)/F22</f>
        <v>0.9382583133219222</v>
      </c>
      <c r="K22" s="105">
        <f>100*E22/E$33</f>
        <v>7.498639286918024</v>
      </c>
      <c r="L22" s="105">
        <f>100*F22/F$33</f>
        <v>6.503643206459307</v>
      </c>
      <c r="M22" s="105">
        <f>100*G22/G$33</f>
        <v>6.69298924908694</v>
      </c>
      <c r="P22" s="160"/>
      <c r="Q22" s="159" t="s">
        <v>73</v>
      </c>
      <c r="R22" s="158" t="s">
        <v>207</v>
      </c>
      <c r="S22" s="158"/>
      <c r="T22" s="157"/>
      <c r="U22" s="161">
        <v>64785</v>
      </c>
      <c r="V22" s="161">
        <v>67142</v>
      </c>
      <c r="W22" s="161">
        <v>64702</v>
      </c>
      <c r="X22" s="105">
        <v>3.7</v>
      </c>
      <c r="Y22" s="105">
        <f>100*(V22-U22)/U22</f>
        <v>3.6381878521262636</v>
      </c>
      <c r="Z22" s="105">
        <f>100*(W22-V22)/V22</f>
        <v>-3.6340889458163295</v>
      </c>
      <c r="AA22" s="105">
        <f>100*U22/U$43</f>
        <v>1.461224929848347</v>
      </c>
      <c r="AB22" s="105">
        <f>100*V22/V$43</f>
        <v>1.45728179678318</v>
      </c>
      <c r="AC22" s="105">
        <f>100*W22/W$43</f>
        <v>1.4225878866098383</v>
      </c>
    </row>
    <row r="23" spans="1:29" ht="26.25" customHeight="1">
      <c r="A23" s="160"/>
      <c r="B23" s="159"/>
      <c r="C23" s="159"/>
      <c r="D23" s="171" t="s">
        <v>164</v>
      </c>
      <c r="E23" s="161">
        <v>17680</v>
      </c>
      <c r="F23" s="161">
        <v>17052</v>
      </c>
      <c r="G23" s="161">
        <v>15516</v>
      </c>
      <c r="H23" s="105">
        <v>-17.2</v>
      </c>
      <c r="I23" s="105">
        <f>100*(F23-E23)/E23</f>
        <v>-3.5520361990950224</v>
      </c>
      <c r="J23" s="105">
        <f>100*(G23-F23)/F23</f>
        <v>-9.00774102744546</v>
      </c>
      <c r="K23" s="105">
        <f>100*E23/E$33</f>
        <v>0.5032930395255837</v>
      </c>
      <c r="L23" s="105">
        <f>100*F23/F$33</f>
        <v>0.4663960701508703</v>
      </c>
      <c r="M23" s="105">
        <f>100*G23/G$33</f>
        <v>0.43268012094742336</v>
      </c>
      <c r="P23" s="160"/>
      <c r="Q23" s="159" t="s">
        <v>77</v>
      </c>
      <c r="R23" s="194" t="s">
        <v>206</v>
      </c>
      <c r="S23" s="194"/>
      <c r="T23" s="193"/>
      <c r="U23" s="161">
        <v>183452</v>
      </c>
      <c r="V23" s="161">
        <v>189492</v>
      </c>
      <c r="W23" s="161">
        <v>192950</v>
      </c>
      <c r="X23" s="105">
        <v>2.2</v>
      </c>
      <c r="Y23" s="105">
        <f>100*(V23-U23)/U23</f>
        <v>3.2924143645204196</v>
      </c>
      <c r="Z23" s="105">
        <f>100*(W23-V23)/V23</f>
        <v>1.8248791505710003</v>
      </c>
      <c r="AA23" s="105">
        <f>100*U23/U$43</f>
        <v>4.137757749950436</v>
      </c>
      <c r="AB23" s="105">
        <f>100*V23/V$43</f>
        <v>4.1128241970158514</v>
      </c>
      <c r="AC23" s="105">
        <f>100*W23/W$43</f>
        <v>4.242346955602119</v>
      </c>
    </row>
    <row r="24" spans="1:29" ht="26.25" customHeight="1">
      <c r="A24" s="160"/>
      <c r="B24" s="159"/>
      <c r="C24" s="159" t="s">
        <v>163</v>
      </c>
      <c r="D24" s="171" t="s">
        <v>180</v>
      </c>
      <c r="E24" s="161">
        <v>59632</v>
      </c>
      <c r="F24" s="161">
        <v>45043</v>
      </c>
      <c r="G24" s="161">
        <v>45905</v>
      </c>
      <c r="H24" s="105">
        <v>-2.5</v>
      </c>
      <c r="I24" s="105">
        <f>100*(F24-E24)/E24</f>
        <v>-24.46505232090153</v>
      </c>
      <c r="J24" s="105">
        <f>100*(G24-F24)/F24</f>
        <v>1.9137268832004972</v>
      </c>
      <c r="K24" s="105">
        <f>100*E24/E$33</f>
        <v>1.6975322699654756</v>
      </c>
      <c r="L24" s="105">
        <f>100*F24/F$33</f>
        <v>1.2319891032023018</v>
      </c>
      <c r="M24" s="105">
        <f>100*G24/G$33</f>
        <v>1.2801096256826159</v>
      </c>
      <c r="P24" s="160"/>
      <c r="Q24" s="159" t="s">
        <v>76</v>
      </c>
      <c r="R24" s="158" t="s">
        <v>205</v>
      </c>
      <c r="S24" s="158"/>
      <c r="T24" s="157"/>
      <c r="U24" s="161">
        <v>164563</v>
      </c>
      <c r="V24" s="161">
        <v>168924</v>
      </c>
      <c r="W24" s="161">
        <v>166383</v>
      </c>
      <c r="X24" s="105">
        <v>3.2</v>
      </c>
      <c r="Y24" s="105">
        <f>100*(V24-U24)/U24</f>
        <v>2.6500489174358757</v>
      </c>
      <c r="Z24" s="105">
        <f>100*(W24-V24)/V24</f>
        <v>-1.504226752859274</v>
      </c>
      <c r="AA24" s="105">
        <f>100*U24/U$43</f>
        <v>3.711716572210134</v>
      </c>
      <c r="AB24" s="105">
        <f>100*V24/V$43</f>
        <v>3.6664065747192796</v>
      </c>
      <c r="AC24" s="105">
        <f>100*W24/W$43</f>
        <v>3.6582244805076307</v>
      </c>
    </row>
    <row r="25" spans="1:29" ht="26.25" customHeight="1">
      <c r="A25" s="160"/>
      <c r="B25" s="159"/>
      <c r="C25" s="159" t="s">
        <v>162</v>
      </c>
      <c r="D25" s="171" t="s">
        <v>181</v>
      </c>
      <c r="E25" s="161">
        <v>14687</v>
      </c>
      <c r="F25" s="161">
        <v>16021</v>
      </c>
      <c r="G25" s="161">
        <v>15847</v>
      </c>
      <c r="H25" s="105">
        <v>-1.7</v>
      </c>
      <c r="I25" s="105">
        <f>100*(F25-E25)/E25</f>
        <v>9.082862395315585</v>
      </c>
      <c r="J25" s="105">
        <f>100*(G25-F25)/F25</f>
        <v>-1.0860745271830723</v>
      </c>
      <c r="K25" s="105">
        <f>100*E25/E$33</f>
        <v>0.41809190449729905</v>
      </c>
      <c r="L25" s="105">
        <f>100*F25/F$33</f>
        <v>0.4381967769110423</v>
      </c>
      <c r="M25" s="105">
        <f>100*G25/G$33</f>
        <v>0.4419104071058145</v>
      </c>
      <c r="P25" s="167">
        <v>3</v>
      </c>
      <c r="Q25" s="166" t="s">
        <v>204</v>
      </c>
      <c r="R25" s="166"/>
      <c r="S25" s="166"/>
      <c r="T25" s="165"/>
      <c r="U25" s="164">
        <f>SUM(U26,U34)</f>
        <v>1268555</v>
      </c>
      <c r="V25" s="164">
        <f>SUM(V26,V34)</f>
        <v>1401560</v>
      </c>
      <c r="W25" s="164">
        <f>SUM(W26,W34)</f>
        <v>1230904</v>
      </c>
      <c r="X25" s="99">
        <v>10</v>
      </c>
      <c r="Y25" s="99">
        <f>100*(V25-U25)/U25</f>
        <v>10.484764160797127</v>
      </c>
      <c r="Z25" s="99">
        <f>100*(W25-V25)/V25</f>
        <v>-12.176146579525671</v>
      </c>
      <c r="AA25" s="99">
        <f>100*U25/U$43</f>
        <v>28.61224343418646</v>
      </c>
      <c r="AB25" s="99">
        <f>100*V25/V$43</f>
        <v>30.420122651982865</v>
      </c>
      <c r="AC25" s="99">
        <f>100*W25/W$43</f>
        <v>27.063601124843068</v>
      </c>
    </row>
    <row r="26" spans="1:29" ht="26.25" customHeight="1">
      <c r="A26" s="167">
        <v>3</v>
      </c>
      <c r="B26" s="166" t="s">
        <v>161</v>
      </c>
      <c r="C26" s="166"/>
      <c r="D26" s="165"/>
      <c r="E26" s="174">
        <f>SUM(E27:E29)</f>
        <v>712891</v>
      </c>
      <c r="F26" s="174">
        <v>811841</v>
      </c>
      <c r="G26" s="174">
        <f>SUM(G27:G29)</f>
        <v>716957</v>
      </c>
      <c r="H26" s="99">
        <v>9.2</v>
      </c>
      <c r="I26" s="99">
        <f>100*(F26-E26)/E26</f>
        <v>13.880102287727016</v>
      </c>
      <c r="J26" s="99">
        <f>100*(G26-F26)/F26</f>
        <v>-11.687510239073907</v>
      </c>
      <c r="K26" s="99">
        <f>100*E26/E$33</f>
        <v>20.293726144820862</v>
      </c>
      <c r="L26" s="99">
        <f>100*F26/F$33</f>
        <v>22.20498780127567</v>
      </c>
      <c r="M26" s="99">
        <f>100*G26/G$33</f>
        <v>19.993106565745155</v>
      </c>
      <c r="P26" s="160"/>
      <c r="Q26" s="159" t="s">
        <v>73</v>
      </c>
      <c r="R26" s="158" t="s">
        <v>203</v>
      </c>
      <c r="S26" s="158"/>
      <c r="T26" s="157"/>
      <c r="U26" s="161">
        <f>SUM(U27,U30)</f>
        <v>1239131</v>
      </c>
      <c r="V26" s="161">
        <f>SUM(V27,V30)</f>
        <v>1384625</v>
      </c>
      <c r="W26" s="161">
        <f>SUM(W27,W30)</f>
        <v>1201863</v>
      </c>
      <c r="X26" s="105">
        <v>6</v>
      </c>
      <c r="Y26" s="105">
        <f>100*(V26-U26)/U26</f>
        <v>11.741615696806875</v>
      </c>
      <c r="Z26" s="105">
        <f>100*(W26-V26)/V26</f>
        <v>-13.1993861153742</v>
      </c>
      <c r="AA26" s="105">
        <f>100*U26/U$43</f>
        <v>27.948585452618847</v>
      </c>
      <c r="AB26" s="105">
        <f>100*V26/V$43</f>
        <v>30.052557383916334</v>
      </c>
      <c r="AC26" s="105">
        <f>100*W26/W$43</f>
        <v>26.425083384819015</v>
      </c>
    </row>
    <row r="27" spans="1:29" ht="26.25" customHeight="1">
      <c r="A27" s="160"/>
      <c r="B27" s="159" t="s">
        <v>73</v>
      </c>
      <c r="C27" s="158" t="s">
        <v>160</v>
      </c>
      <c r="D27" s="157"/>
      <c r="E27" s="161">
        <v>257903</v>
      </c>
      <c r="F27" s="161">
        <v>314659</v>
      </c>
      <c r="G27" s="161">
        <v>269243</v>
      </c>
      <c r="H27" s="105">
        <v>26.8</v>
      </c>
      <c r="I27" s="105">
        <f>100*(F27-E27)/E27</f>
        <v>22.006723458044302</v>
      </c>
      <c r="J27" s="105">
        <f>100*(G27-F27)/F27</f>
        <v>-14.433402508747564</v>
      </c>
      <c r="K27" s="105">
        <f>100*E27/E$33</f>
        <v>7.34167334687594</v>
      </c>
      <c r="L27" s="105">
        <f>100*F27/F$33</f>
        <v>8.606364123715851</v>
      </c>
      <c r="M27" s="105">
        <f>100*G27/G$33</f>
        <v>7.508126695298215</v>
      </c>
      <c r="P27" s="160"/>
      <c r="Q27" s="159"/>
      <c r="R27" s="160" t="s">
        <v>193</v>
      </c>
      <c r="S27" s="158" t="s">
        <v>202</v>
      </c>
      <c r="T27" s="157"/>
      <c r="U27" s="161">
        <f>SUM(U28:U29)</f>
        <v>798713</v>
      </c>
      <c r="V27" s="161">
        <f>SUM(V28:V29)</f>
        <v>929074</v>
      </c>
      <c r="W27" s="161">
        <f>SUM(W28:W29)</f>
        <v>802259</v>
      </c>
      <c r="X27" s="105">
        <v>3.2</v>
      </c>
      <c r="Y27" s="105">
        <f>100*(V27-U27)/U27</f>
        <v>16.32138202333003</v>
      </c>
      <c r="Z27" s="105">
        <f>100*(W27-V27)/V27</f>
        <v>-13.649612409775756</v>
      </c>
      <c r="AA27" s="105">
        <f>100*U27/U$43</f>
        <v>18.01496252826986</v>
      </c>
      <c r="AB27" s="105">
        <f>100*V27/V$43</f>
        <v>20.165062525163624</v>
      </c>
      <c r="AC27" s="105">
        <f>100*W27/W$43</f>
        <v>17.63908279997098</v>
      </c>
    </row>
    <row r="28" spans="1:29" ht="26.25" customHeight="1">
      <c r="A28" s="160"/>
      <c r="B28" s="159" t="s">
        <v>77</v>
      </c>
      <c r="C28" s="158" t="s">
        <v>159</v>
      </c>
      <c r="D28" s="157"/>
      <c r="E28" s="161">
        <v>15984</v>
      </c>
      <c r="F28" s="161">
        <v>28231</v>
      </c>
      <c r="G28" s="161">
        <v>20543</v>
      </c>
      <c r="H28" s="105">
        <v>30.3</v>
      </c>
      <c r="I28" s="105">
        <f>100*(F28-E28)/E28</f>
        <v>76.62037037037037</v>
      </c>
      <c r="J28" s="105">
        <f>100*(G28-F28)/F28</f>
        <v>-27.232474938896956</v>
      </c>
      <c r="K28" s="105">
        <f>100*E28/E$33</f>
        <v>0.4550133452362517</v>
      </c>
      <c r="L28" s="105">
        <f>100*F28/F$33</f>
        <v>0.7721573690141461</v>
      </c>
      <c r="M28" s="105">
        <f>100*G28/G$33</f>
        <v>0.5728633490991827</v>
      </c>
      <c r="P28" s="160"/>
      <c r="Q28" s="159"/>
      <c r="R28" s="159"/>
      <c r="S28" s="159" t="s">
        <v>200</v>
      </c>
      <c r="T28" s="171" t="s">
        <v>199</v>
      </c>
      <c r="U28" s="161">
        <v>227203</v>
      </c>
      <c r="V28" s="161">
        <v>277702</v>
      </c>
      <c r="W28" s="161">
        <v>210610</v>
      </c>
      <c r="X28" s="105">
        <v>-7.1</v>
      </c>
      <c r="Y28" s="105">
        <f>100*(V28-U28)/U28</f>
        <v>22.22637905309349</v>
      </c>
      <c r="Z28" s="105">
        <f>100*(W28-V28)/V28</f>
        <v>-24.15971076909781</v>
      </c>
      <c r="AA28" s="105">
        <f>100*U28/U$43</f>
        <v>5.124561051730091</v>
      </c>
      <c r="AB28" s="105">
        <f>100*V28/V$43</f>
        <v>6.027375853121483</v>
      </c>
      <c r="AC28" s="105">
        <f>100*W28/W$43</f>
        <v>4.630633284889154</v>
      </c>
    </row>
    <row r="29" spans="1:29" ht="26.25" customHeight="1">
      <c r="A29" s="160"/>
      <c r="B29" s="159" t="s">
        <v>76</v>
      </c>
      <c r="C29" s="158" t="s">
        <v>158</v>
      </c>
      <c r="D29" s="157"/>
      <c r="E29" s="173">
        <f>SUM(E30:E32)</f>
        <v>439004</v>
      </c>
      <c r="F29" s="173">
        <v>468950</v>
      </c>
      <c r="G29" s="173">
        <f>SUM(G30:G32)</f>
        <v>427171</v>
      </c>
      <c r="H29" s="105">
        <v>0.5</v>
      </c>
      <c r="I29" s="105">
        <f>100*(F29-E29)/E29</f>
        <v>6.8213501471512785</v>
      </c>
      <c r="J29" s="105">
        <f>100*(G29-F29)/F29</f>
        <v>-8.909052137754559</v>
      </c>
      <c r="K29" s="105">
        <f>100*E29/E$33</f>
        <v>12.497039452708673</v>
      </c>
      <c r="L29" s="105">
        <f>100*F29/F$33</f>
        <v>12.826438957145827</v>
      </c>
      <c r="M29" s="105">
        <f>100*G29/G$33</f>
        <v>11.912116521347755</v>
      </c>
      <c r="P29" s="160"/>
      <c r="Q29" s="159"/>
      <c r="R29" s="159"/>
      <c r="S29" s="159" t="s">
        <v>198</v>
      </c>
      <c r="T29" s="171" t="s">
        <v>197</v>
      </c>
      <c r="U29" s="161">
        <v>571510</v>
      </c>
      <c r="V29" s="161">
        <v>651372</v>
      </c>
      <c r="W29" s="161">
        <v>591649</v>
      </c>
      <c r="X29" s="105">
        <v>8</v>
      </c>
      <c r="Y29" s="105">
        <f>100*(V29-U29)/U29</f>
        <v>13.973858725131668</v>
      </c>
      <c r="Z29" s="105">
        <f>100*(W29-V29)/V29</f>
        <v>-9.168800623913832</v>
      </c>
      <c r="AA29" s="105">
        <f>100*U29/U$43</f>
        <v>12.890401476539767</v>
      </c>
      <c r="AB29" s="105">
        <f>100*V29/V$43</f>
        <v>14.137686672042141</v>
      </c>
      <c r="AC29" s="105">
        <f>100*W29/W$43</f>
        <v>13.008449515081823</v>
      </c>
    </row>
    <row r="30" spans="1:29" ht="26.25" customHeight="1">
      <c r="A30" s="160"/>
      <c r="B30" s="159"/>
      <c r="C30" s="160" t="s">
        <v>157</v>
      </c>
      <c r="D30" s="171" t="s">
        <v>156</v>
      </c>
      <c r="E30" s="161">
        <v>17121</v>
      </c>
      <c r="F30" s="161">
        <v>21010</v>
      </c>
      <c r="G30" s="161">
        <v>9439</v>
      </c>
      <c r="H30" s="105">
        <v>-53.4</v>
      </c>
      <c r="I30" s="105">
        <f>100*(F30-E30)/E30</f>
        <v>22.714794696571463</v>
      </c>
      <c r="J30" s="105">
        <f>100*(G30-F30)/F30</f>
        <v>-55.073774393146124</v>
      </c>
      <c r="K30" s="105">
        <f>100*E30/E$33</f>
        <v>0.48738009783470126</v>
      </c>
      <c r="L30" s="105">
        <f>100*F30/F$33</f>
        <v>0.5746529107359715</v>
      </c>
      <c r="M30" s="105">
        <f>100*G30/G$33</f>
        <v>0.263216528849106</v>
      </c>
      <c r="P30" s="160"/>
      <c r="Q30" s="159"/>
      <c r="R30" s="160" t="s">
        <v>191</v>
      </c>
      <c r="S30" s="158" t="s">
        <v>201</v>
      </c>
      <c r="T30" s="157"/>
      <c r="U30" s="173">
        <f>SUM(U31:U33)</f>
        <v>440418</v>
      </c>
      <c r="V30" s="173">
        <f>SUM(V31:V33)</f>
        <v>455551</v>
      </c>
      <c r="W30" s="173">
        <f>SUM(W31:W33)</f>
        <v>399604</v>
      </c>
      <c r="X30" s="105">
        <v>11.5</v>
      </c>
      <c r="Y30" s="105">
        <f>100*(V30-U30)/U30</f>
        <v>3.436053930584127</v>
      </c>
      <c r="Z30" s="105">
        <f>100*(W30-V30)/V30</f>
        <v>-12.281171592203727</v>
      </c>
      <c r="AA30" s="105">
        <f>100*U30/U$43</f>
        <v>9.93362292434899</v>
      </c>
      <c r="AB30" s="105">
        <f>100*V30/V$43</f>
        <v>9.887494858752708</v>
      </c>
      <c r="AC30" s="105">
        <f>100*W30/W$43</f>
        <v>8.786000584848038</v>
      </c>
    </row>
    <row r="31" spans="1:29" ht="26.25" customHeight="1">
      <c r="A31" s="160"/>
      <c r="B31" s="159"/>
      <c r="C31" s="160" t="s">
        <v>155</v>
      </c>
      <c r="D31" s="172" t="s">
        <v>154</v>
      </c>
      <c r="E31" s="161">
        <v>210318</v>
      </c>
      <c r="F31" s="161">
        <v>231138</v>
      </c>
      <c r="G31" s="161">
        <v>184867</v>
      </c>
      <c r="H31" s="105">
        <v>7.3</v>
      </c>
      <c r="I31" s="105">
        <f>100*(F31-E31)/E31</f>
        <v>9.899295352751547</v>
      </c>
      <c r="J31" s="105">
        <f>100*(G31-F31)/F31</f>
        <v>-20.018776661561493</v>
      </c>
      <c r="K31" s="105">
        <f>100*E31/E$33</f>
        <v>5.987080627089463</v>
      </c>
      <c r="L31" s="105">
        <f>100*F31/F$33</f>
        <v>6.321947857291336</v>
      </c>
      <c r="M31" s="105">
        <f>100*G31/G$33</f>
        <v>5.155212420674614</v>
      </c>
      <c r="P31" s="160"/>
      <c r="Q31" s="159"/>
      <c r="R31" s="159"/>
      <c r="S31" s="159" t="s">
        <v>200</v>
      </c>
      <c r="T31" s="171" t="s">
        <v>199</v>
      </c>
      <c r="U31" s="161">
        <v>10326</v>
      </c>
      <c r="V31" s="161">
        <v>10712</v>
      </c>
      <c r="W31" s="161">
        <v>8499</v>
      </c>
      <c r="X31" s="105">
        <v>-15.5</v>
      </c>
      <c r="Y31" s="105">
        <f>100*(V31-U31)/U31</f>
        <v>3.7381367422041447</v>
      </c>
      <c r="Z31" s="105">
        <f>100*(W31-V31)/V31</f>
        <v>-20.659073935772966</v>
      </c>
      <c r="AA31" s="105">
        <f>100*U31/U$43</f>
        <v>0.23290281123121143</v>
      </c>
      <c r="AB31" s="105">
        <f>100*V31/V$43</f>
        <v>0.23249832604243875</v>
      </c>
      <c r="AC31" s="105">
        <f>100*W31/W$43</f>
        <v>0.18686554431543098</v>
      </c>
    </row>
    <row r="32" spans="1:29" ht="26.25" customHeight="1">
      <c r="A32" s="160"/>
      <c r="B32" s="159"/>
      <c r="C32" s="160" t="s">
        <v>153</v>
      </c>
      <c r="D32" s="171" t="s">
        <v>152</v>
      </c>
      <c r="E32" s="161">
        <v>211565</v>
      </c>
      <c r="F32" s="161">
        <v>216803</v>
      </c>
      <c r="G32" s="161">
        <v>232865</v>
      </c>
      <c r="H32" s="105">
        <v>3.7</v>
      </c>
      <c r="I32" s="105">
        <f>100*(F32-E32)/E32</f>
        <v>2.4758348498097513</v>
      </c>
      <c r="J32" s="105">
        <f>100*(G32-F32)/F32</f>
        <v>7.408569069616195</v>
      </c>
      <c r="K32" s="105">
        <f>100*E32/E$33</f>
        <v>6.022578727784508</v>
      </c>
      <c r="L32" s="105">
        <f>100*F32/F$33</f>
        <v>5.929865540518364</v>
      </c>
      <c r="M32" s="105">
        <f>100*G32/G$33</f>
        <v>6.493687571824036</v>
      </c>
      <c r="P32" s="160"/>
      <c r="Q32" s="159"/>
      <c r="R32" s="159"/>
      <c r="S32" s="159" t="s">
        <v>198</v>
      </c>
      <c r="T32" s="171" t="s">
        <v>197</v>
      </c>
      <c r="U32" s="161">
        <v>52327</v>
      </c>
      <c r="V32" s="161">
        <v>52628</v>
      </c>
      <c r="W32" s="161">
        <v>39545</v>
      </c>
      <c r="X32" s="105">
        <v>38.2</v>
      </c>
      <c r="Y32" s="105">
        <f>100*(V32-U32)/U32</f>
        <v>0.5752288493511953</v>
      </c>
      <c r="Z32" s="105">
        <f>100*(W32-V32)/V32</f>
        <v>-24.85939043854982</v>
      </c>
      <c r="AA32" s="105">
        <f>100*U32/U$43</f>
        <v>1.1802348831392213</v>
      </c>
      <c r="AB32" s="105">
        <f>100*V32/V$43</f>
        <v>1.1422630603959547</v>
      </c>
      <c r="AC32" s="105">
        <f>100*W32/W$43</f>
        <v>0.8694667549068971</v>
      </c>
    </row>
    <row r="33" spans="1:29" ht="26.25" customHeight="1">
      <c r="A33" s="167">
        <v>4</v>
      </c>
      <c r="B33" s="166" t="s">
        <v>151</v>
      </c>
      <c r="C33" s="166"/>
      <c r="D33" s="165"/>
      <c r="E33" s="164">
        <f>SUM(E7,E11,E26)</f>
        <v>3512864</v>
      </c>
      <c r="F33" s="164">
        <v>3656120</v>
      </c>
      <c r="G33" s="164">
        <f>SUM(G7,G11,G26)</f>
        <v>3586021</v>
      </c>
      <c r="H33" s="170">
        <v>3.1</v>
      </c>
      <c r="I33" s="99">
        <f>100*(F33-E33)/E33</f>
        <v>4.078040026599378</v>
      </c>
      <c r="J33" s="99">
        <f>100*(G33-F33)/F33</f>
        <v>-1.9173057777097031</v>
      </c>
      <c r="K33" s="99">
        <f>100*E33/E$33</f>
        <v>100</v>
      </c>
      <c r="L33" s="99">
        <f>100*F33/F$33</f>
        <v>100</v>
      </c>
      <c r="M33" s="99">
        <f>100*G33/G$33</f>
        <v>100</v>
      </c>
      <c r="P33" s="160"/>
      <c r="Q33" s="159"/>
      <c r="R33" s="159"/>
      <c r="S33" s="159" t="s">
        <v>196</v>
      </c>
      <c r="T33" s="171" t="s">
        <v>195</v>
      </c>
      <c r="U33" s="161">
        <v>377765</v>
      </c>
      <c r="V33" s="161">
        <v>392211</v>
      </c>
      <c r="W33" s="161">
        <v>351560</v>
      </c>
      <c r="X33" s="105">
        <v>9.5</v>
      </c>
      <c r="Y33" s="105">
        <f>100*(V33-U33)/U33</f>
        <v>3.8240705200322953</v>
      </c>
      <c r="Z33" s="105">
        <f>100*(W33-V33)/V33</f>
        <v>-10.364574170535757</v>
      </c>
      <c r="AA33" s="105">
        <f>100*U33/U$43</f>
        <v>8.520485229978558</v>
      </c>
      <c r="AB33" s="105">
        <f>100*V33/V$43</f>
        <v>8.512733472314315</v>
      </c>
      <c r="AC33" s="105">
        <f>100*W33/W$43</f>
        <v>7.729668285625711</v>
      </c>
    </row>
    <row r="34" spans="1:29" ht="26.25" customHeight="1">
      <c r="A34" s="167">
        <v>5</v>
      </c>
      <c r="B34" s="166" t="s">
        <v>150</v>
      </c>
      <c r="C34" s="166"/>
      <c r="D34" s="165"/>
      <c r="E34" s="164">
        <v>266619</v>
      </c>
      <c r="F34" s="164">
        <v>272155</v>
      </c>
      <c r="G34" s="164">
        <v>294729</v>
      </c>
      <c r="H34" s="99">
        <v>3.4</v>
      </c>
      <c r="I34" s="99">
        <f>100*(F34-E34)/E34</f>
        <v>2.0763711513433027</v>
      </c>
      <c r="J34" s="99">
        <f>100*(G34-F34)/F34</f>
        <v>8.294538038985138</v>
      </c>
      <c r="K34" s="99">
        <f>100*E34/E$33</f>
        <v>7.589789983329841</v>
      </c>
      <c r="L34" s="99">
        <f>100*F34/F$33</f>
        <v>7.443820224719101</v>
      </c>
      <c r="M34" s="99">
        <f>100*G34/G$33</f>
        <v>8.218830843433432</v>
      </c>
      <c r="P34" s="160"/>
      <c r="Q34" s="159" t="s">
        <v>77</v>
      </c>
      <c r="R34" s="158" t="s">
        <v>194</v>
      </c>
      <c r="S34" s="158"/>
      <c r="T34" s="157"/>
      <c r="U34" s="161">
        <f>SUM(U35:U36)</f>
        <v>29424</v>
      </c>
      <c r="V34" s="161">
        <f>SUM(V35:V36)</f>
        <v>16935</v>
      </c>
      <c r="W34" s="161">
        <f>SUM(W35:W36)</f>
        <v>29041</v>
      </c>
      <c r="X34" s="105">
        <v>284.7</v>
      </c>
      <c r="Y34" s="105">
        <f>100*(V34-U34)/U34</f>
        <v>-42.444942903752036</v>
      </c>
      <c r="Z34" s="105">
        <f>100*(W34-V34)/V34</f>
        <v>71.48509005019191</v>
      </c>
      <c r="AA34" s="105">
        <f>100*U34/U$43</f>
        <v>0.6636579815676124</v>
      </c>
      <c r="AB34" s="105">
        <f>100*V34/V$43</f>
        <v>0.3675652680665329</v>
      </c>
      <c r="AC34" s="105">
        <f>100*W34/W$43</f>
        <v>0.6385177400240535</v>
      </c>
    </row>
    <row r="35" spans="1:29" ht="26.25" customHeight="1">
      <c r="A35" s="167">
        <v>6</v>
      </c>
      <c r="B35" s="169" t="s">
        <v>149</v>
      </c>
      <c r="C35" s="169"/>
      <c r="D35" s="168"/>
      <c r="E35" s="164">
        <f>SUM(E33:E34)</f>
        <v>3779483</v>
      </c>
      <c r="F35" s="164">
        <v>3928274</v>
      </c>
      <c r="G35" s="164">
        <f>SUM(G33:G34)</f>
        <v>3880750</v>
      </c>
      <c r="H35" s="99">
        <v>3.1</v>
      </c>
      <c r="I35" s="99">
        <f>100*(F35-E35)/E35</f>
        <v>3.9368082883293827</v>
      </c>
      <c r="J35" s="99">
        <f>100*(G35-F35)/F35</f>
        <v>-1.209793410541118</v>
      </c>
      <c r="K35" s="99">
        <f>100*E35/E$33</f>
        <v>107.58978998332984</v>
      </c>
      <c r="L35" s="99">
        <f>100*F35/F$33</f>
        <v>107.44379287331925</v>
      </c>
      <c r="M35" s="99">
        <f>100*G35/G$33</f>
        <v>108.21883084343344</v>
      </c>
      <c r="P35" s="160"/>
      <c r="Q35" s="159"/>
      <c r="R35" s="160" t="s">
        <v>193</v>
      </c>
      <c r="S35" s="158" t="s">
        <v>192</v>
      </c>
      <c r="T35" s="157"/>
      <c r="U35" s="161">
        <v>29703</v>
      </c>
      <c r="V35" s="161">
        <v>17116</v>
      </c>
      <c r="W35" s="161">
        <v>29408</v>
      </c>
      <c r="X35" s="105">
        <v>319.4</v>
      </c>
      <c r="Y35" s="105">
        <f>100*(V35-U35)/U35</f>
        <v>-42.37619095714238</v>
      </c>
      <c r="Z35" s="105">
        <f>100*(W35-V35)/V35</f>
        <v>71.8158448235569</v>
      </c>
      <c r="AA35" s="105">
        <f>100*U35/U$43</f>
        <v>0.6699508233585776</v>
      </c>
      <c r="AB35" s="105">
        <f>100*V35/V$43</f>
        <v>0.37149377786990123</v>
      </c>
      <c r="AC35" s="105">
        <f>100*W35/W$43</f>
        <v>0.6465868840132009</v>
      </c>
    </row>
    <row r="36" spans="1:29" ht="26.25" customHeight="1">
      <c r="A36" s="167">
        <v>7</v>
      </c>
      <c r="B36" s="166" t="s">
        <v>148</v>
      </c>
      <c r="C36" s="166"/>
      <c r="D36" s="165"/>
      <c r="E36" s="164">
        <v>144591</v>
      </c>
      <c r="F36" s="164">
        <v>177185</v>
      </c>
      <c r="G36" s="164">
        <f>SUM(G37:G40)</f>
        <v>103845</v>
      </c>
      <c r="H36" s="99">
        <v>29.2</v>
      </c>
      <c r="I36" s="99">
        <f>100*(F36-E36)/E36</f>
        <v>22.54220525482222</v>
      </c>
      <c r="J36" s="99">
        <f>100*(G36-F36)/F36</f>
        <v>-41.39176566865141</v>
      </c>
      <c r="K36" s="99">
        <f>100*E36/E$33</f>
        <v>4.1160432057717005</v>
      </c>
      <c r="L36" s="99">
        <f>100*F36/F$33</f>
        <v>4.8462577814732555</v>
      </c>
      <c r="M36" s="99">
        <f>100*G36/G$33</f>
        <v>2.89582799431459</v>
      </c>
      <c r="P36" s="160"/>
      <c r="Q36" s="159"/>
      <c r="R36" s="160" t="s">
        <v>191</v>
      </c>
      <c r="S36" s="158" t="s">
        <v>190</v>
      </c>
      <c r="T36" s="157"/>
      <c r="U36" s="161">
        <v>-279</v>
      </c>
      <c r="V36" s="161">
        <v>-181</v>
      </c>
      <c r="W36" s="161">
        <v>-367</v>
      </c>
      <c r="X36" s="105">
        <v>88.4</v>
      </c>
      <c r="Y36" s="105">
        <v>35.1</v>
      </c>
      <c r="Z36" s="105">
        <v>-102.8</v>
      </c>
      <c r="AA36" s="105">
        <f>100*U36/U$43</f>
        <v>-0.006292841790965328</v>
      </c>
      <c r="AB36" s="105">
        <f>100*V36/V$43</f>
        <v>-0.003928509803368317</v>
      </c>
      <c r="AC36" s="105">
        <f>100*W36/W$43</f>
        <v>-0.00806914398914733</v>
      </c>
    </row>
    <row r="37" spans="1:29" ht="26.25" customHeight="1">
      <c r="A37" s="160"/>
      <c r="B37" s="159" t="s">
        <v>73</v>
      </c>
      <c r="C37" s="158" t="s">
        <v>146</v>
      </c>
      <c r="D37" s="157"/>
      <c r="E37" s="161">
        <v>-221148</v>
      </c>
      <c r="F37" s="161">
        <v>-234260</v>
      </c>
      <c r="G37" s="161">
        <v>-211043</v>
      </c>
      <c r="H37" s="105">
        <v>-26.1</v>
      </c>
      <c r="I37" s="105">
        <v>-5.9</v>
      </c>
      <c r="J37" s="105">
        <v>9.9</v>
      </c>
      <c r="K37" s="105">
        <f>100*E37/E$33</f>
        <v>-6.295376080599762</v>
      </c>
      <c r="L37" s="105">
        <f>100*F37/F$33</f>
        <v>-6.407338927606315</v>
      </c>
      <c r="M37" s="105">
        <f>100*G37/G$33</f>
        <v>-5.8851579508318554</v>
      </c>
      <c r="P37" s="167">
        <v>4</v>
      </c>
      <c r="Q37" s="176" t="s">
        <v>189</v>
      </c>
      <c r="R37" s="176"/>
      <c r="S37" s="176"/>
      <c r="T37" s="175"/>
      <c r="U37" s="164">
        <f>SUM(U38,U40)-U39</f>
        <v>257839</v>
      </c>
      <c r="V37" s="164">
        <f>SUM(V38,V40)-V39</f>
        <v>203112</v>
      </c>
      <c r="W37" s="164">
        <f>SUM(W38,W40)-W39</f>
        <v>320403</v>
      </c>
      <c r="X37" s="99">
        <v>-16.2</v>
      </c>
      <c r="Y37" s="99">
        <f>100*(V37-U37)/U37</f>
        <v>-21.22526072471581</v>
      </c>
      <c r="Z37" s="99">
        <f>100*(W37-V37)/V37</f>
        <v>57.74695734373154</v>
      </c>
      <c r="AA37" s="99">
        <f>100*U37/U$43</f>
        <v>5.815555679357382</v>
      </c>
      <c r="AB37" s="99">
        <f>100*V37/V$43</f>
        <v>4.408439133600805</v>
      </c>
      <c r="AC37" s="99">
        <f>100*W37/W$43</f>
        <v>7.044626543745974</v>
      </c>
    </row>
    <row r="38" spans="1:29" ht="26.25" customHeight="1">
      <c r="A38" s="160"/>
      <c r="B38" s="159" t="s">
        <v>77</v>
      </c>
      <c r="C38" s="158" t="s">
        <v>145</v>
      </c>
      <c r="D38" s="157"/>
      <c r="E38" s="161">
        <v>234095</v>
      </c>
      <c r="F38" s="161">
        <v>243184</v>
      </c>
      <c r="G38" s="161">
        <v>221838</v>
      </c>
      <c r="H38" s="105">
        <v>15.9</v>
      </c>
      <c r="I38" s="105">
        <f>100*(F38-E38)/E38</f>
        <v>3.8826117601828316</v>
      </c>
      <c r="J38" s="105">
        <f>100*(G38-F38)/F38</f>
        <v>-8.77771563918679</v>
      </c>
      <c r="K38" s="105">
        <f>100*E38/E$33</f>
        <v>6.66393575156909</v>
      </c>
      <c r="L38" s="105">
        <f>100*F38/F$33</f>
        <v>6.651422819819919</v>
      </c>
      <c r="M38" s="105">
        <f>100*G38/G$33</f>
        <v>6.186187978263373</v>
      </c>
      <c r="P38" s="160"/>
      <c r="Q38" s="159" t="s">
        <v>73</v>
      </c>
      <c r="R38" s="158" t="s">
        <v>10</v>
      </c>
      <c r="S38" s="158"/>
      <c r="T38" s="157"/>
      <c r="U38" s="161">
        <v>2772576</v>
      </c>
      <c r="V38" s="161">
        <v>2949604</v>
      </c>
      <c r="W38" s="161">
        <v>2947555</v>
      </c>
      <c r="X38" s="105">
        <v>4.5</v>
      </c>
      <c r="Y38" s="105">
        <f>100*(V38-U38)/U38</f>
        <v>6.384964740371409</v>
      </c>
      <c r="Z38" s="105">
        <f>100*(W38-V38)/V38</f>
        <v>-0.06946695217391893</v>
      </c>
      <c r="AA38" s="105">
        <f>100*U38/U$43</f>
        <v>62.535419790062676</v>
      </c>
      <c r="AB38" s="105">
        <f>100*V38/V$43</f>
        <v>64.01960348096355</v>
      </c>
      <c r="AC38" s="105">
        <f>100*W38/W$43</f>
        <v>64.80720902161079</v>
      </c>
    </row>
    <row r="39" spans="1:29" ht="26.25" customHeight="1">
      <c r="A39" s="160"/>
      <c r="B39" s="159" t="s">
        <v>76</v>
      </c>
      <c r="C39" s="158" t="s">
        <v>144</v>
      </c>
      <c r="D39" s="157"/>
      <c r="E39" s="161">
        <v>63564</v>
      </c>
      <c r="F39" s="161">
        <v>68741</v>
      </c>
      <c r="G39" s="161">
        <v>68228</v>
      </c>
      <c r="H39" s="105">
        <v>10.7</v>
      </c>
      <c r="I39" s="105">
        <f>100*(F39-E39)/E39</f>
        <v>8.144547227990687</v>
      </c>
      <c r="J39" s="105">
        <f>100*(G39-F39)/F39</f>
        <v>-0.7462795129544231</v>
      </c>
      <c r="K39" s="105">
        <f>100*E39/E$33</f>
        <v>1.8094637310183372</v>
      </c>
      <c r="L39" s="105">
        <f>100*F39/F$33</f>
        <v>1.8801625767206767</v>
      </c>
      <c r="M39" s="105">
        <f>100*G39/G$33</f>
        <v>1.9026101631864398</v>
      </c>
      <c r="P39" s="160"/>
      <c r="Q39" s="159" t="s">
        <v>77</v>
      </c>
      <c r="R39" s="158" t="s">
        <v>188</v>
      </c>
      <c r="S39" s="158"/>
      <c r="T39" s="157"/>
      <c r="U39" s="161">
        <v>2625019</v>
      </c>
      <c r="V39" s="161">
        <v>2789868</v>
      </c>
      <c r="W39" s="161">
        <v>2782001</v>
      </c>
      <c r="X39" s="105">
        <v>4.9</v>
      </c>
      <c r="Y39" s="105">
        <f>100*(V39-U39)/U39</f>
        <v>6.279916450128551</v>
      </c>
      <c r="Z39" s="105">
        <f>100*(W39-V39)/V39</f>
        <v>-0.28198466737494393</v>
      </c>
      <c r="AA39" s="105">
        <f>100*U39/U$43</f>
        <v>59.20727335225095</v>
      </c>
      <c r="AB39" s="105">
        <f>100*V39/V$43</f>
        <v>60.55261761383183</v>
      </c>
      <c r="AC39" s="105">
        <f>100*W39/W$43</f>
        <v>61.16721157207593</v>
      </c>
    </row>
    <row r="40" spans="1:29" ht="26.25" customHeight="1">
      <c r="A40" s="160"/>
      <c r="B40" s="159" t="s">
        <v>143</v>
      </c>
      <c r="C40" s="158" t="s">
        <v>178</v>
      </c>
      <c r="D40" s="157"/>
      <c r="E40" s="161">
        <v>68079</v>
      </c>
      <c r="F40" s="161">
        <v>99521</v>
      </c>
      <c r="G40" s="161">
        <v>24822</v>
      </c>
      <c r="H40" s="105">
        <v>143.6</v>
      </c>
      <c r="I40" s="105">
        <f>100*(F40-E40)/E40</f>
        <v>46.18457967949001</v>
      </c>
      <c r="J40" s="105">
        <f>100*(G40-F40)/F40</f>
        <v>-75.05853036042645</v>
      </c>
      <c r="K40" s="105">
        <f>100*E40/E$33</f>
        <v>1.9379913369831567</v>
      </c>
      <c r="L40" s="105">
        <f>100*F40/F$33</f>
        <v>2.7220386639388203</v>
      </c>
      <c r="M40" s="105">
        <f>100*G40/G$33</f>
        <v>0.692187803696632</v>
      </c>
      <c r="P40" s="160"/>
      <c r="Q40" s="159" t="s">
        <v>76</v>
      </c>
      <c r="R40" s="158" t="s">
        <v>187</v>
      </c>
      <c r="S40" s="158"/>
      <c r="T40" s="157"/>
      <c r="U40" s="161">
        <v>110282</v>
      </c>
      <c r="V40" s="161">
        <v>43376</v>
      </c>
      <c r="W40" s="161">
        <v>154849</v>
      </c>
      <c r="X40" s="105">
        <v>-29.4</v>
      </c>
      <c r="Y40" s="105">
        <f>100*(V40-U40)/U40</f>
        <v>-60.668105402513554</v>
      </c>
      <c r="Z40" s="105">
        <f>100*(W40-V40)/V40</f>
        <v>256.9923459977868</v>
      </c>
      <c r="AA40" s="105">
        <f>100*U40/U$43</f>
        <v>2.4874092415456572</v>
      </c>
      <c r="AB40" s="105">
        <f>100*V40/V$43</f>
        <v>0.9414532664690836</v>
      </c>
      <c r="AC40" s="105">
        <f>100*W40/W$43</f>
        <v>3.4046290942111037</v>
      </c>
    </row>
    <row r="41" spans="1:29" ht="26.25" customHeight="1">
      <c r="A41" s="167">
        <v>8</v>
      </c>
      <c r="B41" s="166" t="s">
        <v>147</v>
      </c>
      <c r="C41" s="166"/>
      <c r="D41" s="165"/>
      <c r="E41" s="164">
        <f>SUM(E42:E45)</f>
        <v>3937424</v>
      </c>
      <c r="F41" s="164">
        <f>SUM(F42:F45)</f>
        <v>4121476</v>
      </c>
      <c r="G41" s="164">
        <f>SUM(G42:G45)</f>
        <v>4005391</v>
      </c>
      <c r="H41" s="99">
        <v>3.9</v>
      </c>
      <c r="I41" s="99">
        <f>100*(F41-E41)/E41</f>
        <v>4.674426731792156</v>
      </c>
      <c r="J41" s="99">
        <f>100*(G41-F41)/F41</f>
        <v>-2.8165880378776924</v>
      </c>
      <c r="K41" s="99">
        <f>100*E41/E$33</f>
        <v>112.08586498082477</v>
      </c>
      <c r="L41" s="99">
        <f>100*F41/F$33</f>
        <v>112.72813802610418</v>
      </c>
      <c r="M41" s="99">
        <f>100*G41/G$33</f>
        <v>111.69457736025528</v>
      </c>
      <c r="P41" s="167" t="s">
        <v>186</v>
      </c>
      <c r="Q41" s="166" t="s">
        <v>185</v>
      </c>
      <c r="R41" s="166"/>
      <c r="S41" s="166"/>
      <c r="T41" s="165"/>
      <c r="U41" s="164">
        <f>SUM(U8,U21,U25,U37)</f>
        <v>4425300</v>
      </c>
      <c r="V41" s="164">
        <f>SUM(V8,V21,V25,V37)</f>
        <v>4587401</v>
      </c>
      <c r="W41" s="164">
        <f>SUM(W8,W21,W25,W37)</f>
        <v>4534881</v>
      </c>
      <c r="X41" s="99">
        <v>3.3</v>
      </c>
      <c r="Y41" s="99">
        <f>100*(V41-U41)/U41</f>
        <v>3.663051092581294</v>
      </c>
      <c r="Z41" s="99">
        <f>100*(W41-V41)/V41</f>
        <v>-1.1448748430756326</v>
      </c>
      <c r="AA41" s="99">
        <f>100*U41/U$43</f>
        <v>99.81259060056942</v>
      </c>
      <c r="AB41" s="99">
        <f>100*V41/V$43</f>
        <v>99.56712596951172</v>
      </c>
      <c r="AC41" s="99">
        <f>100*W41/W$43</f>
        <v>99.70737809985951</v>
      </c>
    </row>
    <row r="42" spans="1:29" ht="26.25" customHeight="1">
      <c r="A42" s="160"/>
      <c r="B42" s="159" t="s">
        <v>73</v>
      </c>
      <c r="C42" s="163" t="s">
        <v>146</v>
      </c>
      <c r="D42" s="162"/>
      <c r="E42" s="161">
        <v>52739</v>
      </c>
      <c r="F42" s="161">
        <v>108630</v>
      </c>
      <c r="G42" s="161">
        <v>78743</v>
      </c>
      <c r="H42" s="105">
        <v>30.8</v>
      </c>
      <c r="I42" s="105">
        <f>100*(F42-E42)/E42</f>
        <v>105.97660175581638</v>
      </c>
      <c r="J42" s="105">
        <f>100*(G42-F42)/F42</f>
        <v>-27.51265764521771</v>
      </c>
      <c r="K42" s="105">
        <f>100*E42/E$33</f>
        <v>1.5013106115124297</v>
      </c>
      <c r="L42" s="105">
        <f>100*F42/F$33</f>
        <v>2.971182565123683</v>
      </c>
      <c r="M42" s="105">
        <f>100*G42/G$33</f>
        <v>2.195832093565542</v>
      </c>
      <c r="P42" s="192">
        <v>5</v>
      </c>
      <c r="Q42" s="166" t="s">
        <v>184</v>
      </c>
      <c r="R42" s="166"/>
      <c r="S42" s="166"/>
      <c r="T42" s="165"/>
      <c r="U42" s="164">
        <v>8309</v>
      </c>
      <c r="V42" s="164">
        <v>19944</v>
      </c>
      <c r="W42" s="164">
        <v>13309</v>
      </c>
      <c r="X42" s="99">
        <v>-66.3</v>
      </c>
      <c r="Y42" s="99">
        <f>100*(V42-U42)/U42</f>
        <v>140.02888434227947</v>
      </c>
      <c r="Z42" s="99">
        <f>100*(W42-V42)/V42</f>
        <v>-33.268150822302445</v>
      </c>
      <c r="AA42" s="99">
        <f>100*U42/U$43</f>
        <v>0.18740939943057677</v>
      </c>
      <c r="AB42" s="99">
        <f>100*V42/V$43</f>
        <v>0.4328740304882747</v>
      </c>
      <c r="AC42" s="99">
        <f>100*W42/W$43</f>
        <v>0.29262190014049544</v>
      </c>
    </row>
    <row r="43" spans="1:29" ht="26.25" customHeight="1">
      <c r="A43" s="160"/>
      <c r="B43" s="159" t="s">
        <v>77</v>
      </c>
      <c r="C43" s="158" t="s">
        <v>145</v>
      </c>
      <c r="D43" s="157"/>
      <c r="E43" s="34">
        <v>443057</v>
      </c>
      <c r="F43" s="34">
        <v>451866</v>
      </c>
      <c r="G43" s="34">
        <v>455539</v>
      </c>
      <c r="H43" s="105">
        <v>9.5</v>
      </c>
      <c r="I43" s="105">
        <f>100*(F43-E43)/E43</f>
        <v>1.9882317625045987</v>
      </c>
      <c r="J43" s="105">
        <f>100*(G43-F43)/F43</f>
        <v>0.8128515975975178</v>
      </c>
      <c r="K43" s="105">
        <f>100*E43/E$33</f>
        <v>12.61241539666779</v>
      </c>
      <c r="L43" s="105">
        <f>100*F43/F$33</f>
        <v>12.359167642199928</v>
      </c>
      <c r="M43" s="105">
        <f>100*G43/G$33</f>
        <v>12.703188297001049</v>
      </c>
      <c r="P43" s="191" t="s">
        <v>183</v>
      </c>
      <c r="Q43" s="190" t="s">
        <v>182</v>
      </c>
      <c r="R43" s="190"/>
      <c r="S43" s="190"/>
      <c r="T43" s="189"/>
      <c r="U43" s="199">
        <f>SUM(U41:U42)</f>
        <v>4433609</v>
      </c>
      <c r="V43" s="199">
        <f>SUM(V41:V42)</f>
        <v>4607345</v>
      </c>
      <c r="W43" s="199">
        <f>SUM(W41:W42)</f>
        <v>4548190</v>
      </c>
      <c r="X43" s="154">
        <v>2.9</v>
      </c>
      <c r="Y43" s="129">
        <f>100*(V43-U43)/U43</f>
        <v>3.918613481703055</v>
      </c>
      <c r="Z43" s="129">
        <f>100*(W43-V43)/V43</f>
        <v>-1.2839281625317835</v>
      </c>
      <c r="AA43" s="129">
        <f>100*U43/U$43</f>
        <v>100</v>
      </c>
      <c r="AB43" s="129">
        <f>100*V43/V$43</f>
        <v>100</v>
      </c>
      <c r="AC43" s="129">
        <f>100*W43/W$43</f>
        <v>100</v>
      </c>
    </row>
    <row r="44" spans="1:29" ht="26.25" customHeight="1">
      <c r="A44" s="160"/>
      <c r="B44" s="159" t="s">
        <v>76</v>
      </c>
      <c r="C44" s="158" t="s">
        <v>144</v>
      </c>
      <c r="D44" s="157"/>
      <c r="E44" s="34">
        <v>56827</v>
      </c>
      <c r="F44" s="34">
        <v>62692</v>
      </c>
      <c r="G44" s="34">
        <v>62215</v>
      </c>
      <c r="H44" s="105">
        <v>8.7</v>
      </c>
      <c r="I44" s="105">
        <f>100*(F44-E44)/E44</f>
        <v>10.320798212117479</v>
      </c>
      <c r="J44" s="105">
        <f>100*(G44-F44)/F44</f>
        <v>-0.760862630000638</v>
      </c>
      <c r="K44" s="105">
        <f>100*E44/E$33</f>
        <v>1.617682893502282</v>
      </c>
      <c r="L44" s="105">
        <f>100*F44/F$33</f>
        <v>1.7147139590604248</v>
      </c>
      <c r="M44" s="105">
        <f>100*G44/G$33</f>
        <v>1.7349312789858173</v>
      </c>
      <c r="P44" s="188" t="s">
        <v>14</v>
      </c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</row>
    <row r="45" spans="1:13" ht="26.25" customHeight="1">
      <c r="A45" s="160"/>
      <c r="B45" s="159" t="s">
        <v>143</v>
      </c>
      <c r="C45" s="158" t="s">
        <v>178</v>
      </c>
      <c r="D45" s="157"/>
      <c r="E45" s="34">
        <v>3384801</v>
      </c>
      <c r="F45" s="34">
        <v>3498288</v>
      </c>
      <c r="G45" s="34">
        <v>3408894</v>
      </c>
      <c r="H45" s="105">
        <v>2.8</v>
      </c>
      <c r="I45" s="105">
        <f>100*(F45-E45)/E45</f>
        <v>3.35284112714455</v>
      </c>
      <c r="J45" s="105">
        <f>100*(G45-F45)/F45</f>
        <v>-2.555364223871791</v>
      </c>
      <c r="K45" s="105">
        <f>100*E45/E$33</f>
        <v>96.35445607914227</v>
      </c>
      <c r="L45" s="105">
        <f>100*F45/F$33</f>
        <v>95.68307385972014</v>
      </c>
      <c r="M45" s="105">
        <f>100*G45/G$33</f>
        <v>95.06062569070288</v>
      </c>
    </row>
    <row r="46" spans="1:13" ht="26.25" customHeight="1">
      <c r="A46" s="156" t="s">
        <v>142</v>
      </c>
      <c r="B46" s="156"/>
      <c r="C46" s="156"/>
      <c r="D46" s="155"/>
      <c r="E46" s="32">
        <v>290483</v>
      </c>
      <c r="F46" s="32">
        <v>358728</v>
      </c>
      <c r="G46" s="32">
        <v>310681</v>
      </c>
      <c r="H46" s="154">
        <v>27.3</v>
      </c>
      <c r="I46" s="129">
        <f>100*(F46-E46)/E46</f>
        <v>23.493629575568967</v>
      </c>
      <c r="J46" s="129">
        <f>100*(G46-F46)/F46</f>
        <v>-13.393713342699762</v>
      </c>
      <c r="K46" s="129">
        <f>100*E46/E$33</f>
        <v>8.269121719485867</v>
      </c>
      <c r="L46" s="129">
        <f>100*F46/F$33</f>
        <v>9.81171296346947</v>
      </c>
      <c r="M46" s="129">
        <f>100*G46/G$33</f>
        <v>8.663669286933903</v>
      </c>
    </row>
    <row r="47" spans="1:13" ht="26.25" customHeight="1">
      <c r="A47" s="153" t="s">
        <v>141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</row>
    <row r="48" spans="1:13" ht="26.25" customHeight="1">
      <c r="A48" s="153" t="s">
        <v>140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</row>
    <row r="49" spans="1:13" ht="26.25" customHeight="1">
      <c r="A49" s="153" t="s">
        <v>14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</row>
  </sheetData>
  <sheetProtection/>
  <mergeCells count="75">
    <mergeCell ref="S12:T12"/>
    <mergeCell ref="S13:T13"/>
    <mergeCell ref="S14:T14"/>
    <mergeCell ref="S15:T15"/>
    <mergeCell ref="Q8:T8"/>
    <mergeCell ref="R9:T9"/>
    <mergeCell ref="S10:T10"/>
    <mergeCell ref="S11:T11"/>
    <mergeCell ref="R20:T20"/>
    <mergeCell ref="Q21:T21"/>
    <mergeCell ref="R22:T22"/>
    <mergeCell ref="R23:T23"/>
    <mergeCell ref="S16:T16"/>
    <mergeCell ref="S17:T17"/>
    <mergeCell ref="S18:T18"/>
    <mergeCell ref="S19:T19"/>
    <mergeCell ref="S30:T30"/>
    <mergeCell ref="R34:T34"/>
    <mergeCell ref="S35:T35"/>
    <mergeCell ref="Q41:T41"/>
    <mergeCell ref="Q37:T37"/>
    <mergeCell ref="R24:T24"/>
    <mergeCell ref="Q25:T25"/>
    <mergeCell ref="R26:T26"/>
    <mergeCell ref="S27:T27"/>
    <mergeCell ref="Q42:T42"/>
    <mergeCell ref="Q43:T43"/>
    <mergeCell ref="S36:T36"/>
    <mergeCell ref="R38:T38"/>
    <mergeCell ref="R39:T39"/>
    <mergeCell ref="R40:T40"/>
    <mergeCell ref="P3:AC3"/>
    <mergeCell ref="V6:V7"/>
    <mergeCell ref="W6:W7"/>
    <mergeCell ref="X6:Z6"/>
    <mergeCell ref="AA6:AC6"/>
    <mergeCell ref="P6:T7"/>
    <mergeCell ref="P4:AC4"/>
    <mergeCell ref="U6:U7"/>
    <mergeCell ref="A46:D46"/>
    <mergeCell ref="B35:D35"/>
    <mergeCell ref="C17:D17"/>
    <mergeCell ref="C20:D20"/>
    <mergeCell ref="B41:D41"/>
    <mergeCell ref="C42:D42"/>
    <mergeCell ref="C45:D45"/>
    <mergeCell ref="B33:D33"/>
    <mergeCell ref="B34:D34"/>
    <mergeCell ref="B36:D36"/>
    <mergeCell ref="B11:D11"/>
    <mergeCell ref="C14:D14"/>
    <mergeCell ref="B7:D7"/>
    <mergeCell ref="C8:D8"/>
    <mergeCell ref="C9:D9"/>
    <mergeCell ref="C10:D10"/>
    <mergeCell ref="C43:D43"/>
    <mergeCell ref="C44:D44"/>
    <mergeCell ref="C38:D38"/>
    <mergeCell ref="B26:D26"/>
    <mergeCell ref="C27:D27"/>
    <mergeCell ref="C28:D28"/>
    <mergeCell ref="C29:D29"/>
    <mergeCell ref="C37:D37"/>
    <mergeCell ref="C39:D39"/>
    <mergeCell ref="C40:D40"/>
    <mergeCell ref="A47:M47"/>
    <mergeCell ref="A48:M48"/>
    <mergeCell ref="A49:M49"/>
    <mergeCell ref="A3:M3"/>
    <mergeCell ref="H5:J5"/>
    <mergeCell ref="K5:M5"/>
    <mergeCell ref="A5:D6"/>
    <mergeCell ref="E5:E6"/>
    <mergeCell ref="F5:F6"/>
    <mergeCell ref="G5:G6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zoomScalePageLayoutView="0" workbookViewId="0" topLeftCell="A1">
      <selection activeCell="C2" sqref="C2"/>
    </sheetView>
  </sheetViews>
  <sheetFormatPr defaultColWidth="8.796875" defaultRowHeight="26.25" customHeight="1"/>
  <cols>
    <col min="1" max="4" width="3.69921875" style="0" customWidth="1"/>
    <col min="5" max="5" width="31.19921875" style="0" customWidth="1"/>
    <col min="6" max="8" width="12.5" style="0" customWidth="1"/>
    <col min="9" max="16" width="10.59765625" style="0" customWidth="1"/>
    <col min="17" max="18" width="3.69921875" style="0" customWidth="1"/>
    <col min="19" max="19" width="40" style="0" customWidth="1"/>
    <col min="20" max="20" width="6.19921875" style="0" customWidth="1"/>
    <col min="21" max="16384" width="10.59765625" style="0" customWidth="1"/>
  </cols>
  <sheetData>
    <row r="1" spans="1:26" ht="26.25" customHeight="1">
      <c r="A1" s="72" t="s">
        <v>235</v>
      </c>
      <c r="Z1" s="71" t="s">
        <v>277</v>
      </c>
    </row>
    <row r="3" spans="1:26" ht="26.25" customHeight="1">
      <c r="A3" s="209" t="s">
        <v>241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Q3" s="209" t="s">
        <v>278</v>
      </c>
      <c r="R3" s="209"/>
      <c r="S3" s="209"/>
      <c r="T3" s="209"/>
      <c r="U3" s="209"/>
      <c r="V3" s="209"/>
      <c r="W3" s="209"/>
      <c r="X3" s="209"/>
      <c r="Y3" s="209"/>
      <c r="Z3" s="209"/>
    </row>
    <row r="4" spans="1:26" ht="26.25" customHeight="1" thickBot="1">
      <c r="A4" s="208" t="s">
        <v>240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Q4" s="96"/>
      <c r="R4" s="200"/>
      <c r="S4" s="200"/>
      <c r="T4" s="111"/>
      <c r="U4" s="96"/>
      <c r="V4" s="96"/>
      <c r="W4" s="96"/>
      <c r="X4" s="96"/>
      <c r="Y4" s="96"/>
      <c r="Z4" s="96"/>
    </row>
    <row r="5" spans="1:26" ht="26.25" customHeight="1" thickBot="1">
      <c r="A5" s="9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206" t="s">
        <v>122</v>
      </c>
      <c r="Q5" s="205" t="s">
        <v>121</v>
      </c>
      <c r="R5" s="123"/>
      <c r="S5" s="122"/>
      <c r="T5" s="233" t="s">
        <v>276</v>
      </c>
      <c r="U5" s="121" t="s">
        <v>120</v>
      </c>
      <c r="V5" s="121" t="s">
        <v>135</v>
      </c>
      <c r="W5" s="121" t="s">
        <v>133</v>
      </c>
      <c r="X5" s="118" t="s">
        <v>275</v>
      </c>
      <c r="Y5" s="117"/>
      <c r="Z5" s="117"/>
    </row>
    <row r="6" spans="1:26" ht="26.25" customHeight="1">
      <c r="A6" s="205" t="s">
        <v>239</v>
      </c>
      <c r="B6" s="123"/>
      <c r="C6" s="123"/>
      <c r="D6" s="123"/>
      <c r="E6" s="122"/>
      <c r="F6" s="121" t="s">
        <v>119</v>
      </c>
      <c r="G6" s="121" t="s">
        <v>134</v>
      </c>
      <c r="H6" s="121" t="s">
        <v>132</v>
      </c>
      <c r="I6" s="118" t="s">
        <v>130</v>
      </c>
      <c r="J6" s="117"/>
      <c r="K6" s="119"/>
      <c r="L6" s="120" t="s">
        <v>238</v>
      </c>
      <c r="M6" s="117"/>
      <c r="N6" s="117"/>
      <c r="Q6" s="116"/>
      <c r="R6" s="116"/>
      <c r="S6" s="115"/>
      <c r="T6" s="114"/>
      <c r="U6" s="114"/>
      <c r="V6" s="114"/>
      <c r="W6" s="114"/>
      <c r="X6" s="30" t="s">
        <v>110</v>
      </c>
      <c r="Y6" s="30" t="s">
        <v>108</v>
      </c>
      <c r="Z6" s="232" t="s">
        <v>106</v>
      </c>
    </row>
    <row r="7" spans="1:26" ht="26.25" customHeight="1">
      <c r="A7" s="116"/>
      <c r="B7" s="116"/>
      <c r="C7" s="116"/>
      <c r="D7" s="116"/>
      <c r="E7" s="115"/>
      <c r="F7" s="114"/>
      <c r="G7" s="114"/>
      <c r="H7" s="114"/>
      <c r="I7" s="30" t="s">
        <v>109</v>
      </c>
      <c r="J7" s="30" t="s">
        <v>107</v>
      </c>
      <c r="K7" s="30" t="s">
        <v>105</v>
      </c>
      <c r="L7" s="30" t="s">
        <v>109</v>
      </c>
      <c r="M7" s="30" t="s">
        <v>107</v>
      </c>
      <c r="N7" s="31" t="s">
        <v>105</v>
      </c>
      <c r="Q7" s="221">
        <v>1</v>
      </c>
      <c r="R7" s="93" t="s">
        <v>274</v>
      </c>
      <c r="S7" s="92"/>
      <c r="T7" s="218"/>
      <c r="U7" s="225"/>
      <c r="V7" s="231"/>
      <c r="W7" s="231"/>
      <c r="X7" s="231"/>
      <c r="Y7" s="231"/>
      <c r="Z7" s="229"/>
    </row>
    <row r="8" spans="1:26" ht="26.25" customHeight="1">
      <c r="A8" s="167">
        <v>1</v>
      </c>
      <c r="B8" s="166" t="s">
        <v>229</v>
      </c>
      <c r="C8" s="166"/>
      <c r="D8" s="166"/>
      <c r="E8" s="165"/>
      <c r="F8" s="131">
        <f>SUM(F9,F20)</f>
        <v>2324289</v>
      </c>
      <c r="G8" s="131">
        <f>SUM(G9,G20)</f>
        <v>2389586</v>
      </c>
      <c r="H8" s="131">
        <f>SUM(H9,H20)</f>
        <v>2347041</v>
      </c>
      <c r="I8" s="98">
        <v>3</v>
      </c>
      <c r="J8" s="195">
        <f>100*(G8-F8)/F8</f>
        <v>2.809332230200289</v>
      </c>
      <c r="K8" s="195">
        <f>100*(H8-G8)/G8</f>
        <v>-1.7804339329072065</v>
      </c>
      <c r="L8" s="195">
        <f>100*F8/F$43</f>
        <v>54.802058075413726</v>
      </c>
      <c r="M8" s="195">
        <f>100*G8/G$43</f>
        <v>53.64380894826</v>
      </c>
      <c r="N8" s="195">
        <f>100*H8/H$43</f>
        <v>54.100040683810725</v>
      </c>
      <c r="Q8" s="221"/>
      <c r="R8" s="220" t="s">
        <v>73</v>
      </c>
      <c r="S8" s="227" t="s">
        <v>273</v>
      </c>
      <c r="T8" s="218" t="s">
        <v>243</v>
      </c>
      <c r="U8" s="217">
        <v>3.5</v>
      </c>
      <c r="V8" s="217">
        <v>3.9</v>
      </c>
      <c r="W8" s="217">
        <v>-1.8</v>
      </c>
      <c r="X8" s="216" t="s">
        <v>242</v>
      </c>
      <c r="Y8" s="216" t="s">
        <v>242</v>
      </c>
      <c r="Z8" s="216" t="s">
        <v>242</v>
      </c>
    </row>
    <row r="9" spans="1:26" ht="26.25" customHeight="1">
      <c r="A9" s="160"/>
      <c r="B9" s="159" t="s">
        <v>73</v>
      </c>
      <c r="C9" s="158" t="s">
        <v>228</v>
      </c>
      <c r="D9" s="158"/>
      <c r="E9" s="157"/>
      <c r="F9" s="34">
        <f>SUM(F10:F19)</f>
        <v>2268722</v>
      </c>
      <c r="G9" s="34">
        <f>SUM(G10:G19)</f>
        <v>2332057</v>
      </c>
      <c r="H9" s="34">
        <f>SUM(H10:H19)</f>
        <v>2288933</v>
      </c>
      <c r="I9" s="84">
        <v>3</v>
      </c>
      <c r="J9" s="84">
        <f>100*(G9-F9)/F9</f>
        <v>2.791659797895026</v>
      </c>
      <c r="K9" s="84">
        <f>100*(H9-G9)/G9</f>
        <v>-1.849182931635033</v>
      </c>
      <c r="L9" s="84">
        <f>100*F9/F$43</f>
        <v>53.49190001801358</v>
      </c>
      <c r="M9" s="84">
        <f>100*G9/G$43</f>
        <v>52.352340599774344</v>
      </c>
      <c r="N9" s="84">
        <f>100*H9/H$43</f>
        <v>52.760632823421886</v>
      </c>
      <c r="Q9" s="221"/>
      <c r="R9" s="220" t="s">
        <v>77</v>
      </c>
      <c r="S9" s="228" t="s">
        <v>272</v>
      </c>
      <c r="T9" s="218" t="s">
        <v>243</v>
      </c>
      <c r="U9" s="217">
        <v>4.5</v>
      </c>
      <c r="V9" s="217">
        <v>5</v>
      </c>
      <c r="W9" s="217">
        <v>-3.9</v>
      </c>
      <c r="X9" s="216" t="s">
        <v>242</v>
      </c>
      <c r="Y9" s="216" t="s">
        <v>242</v>
      </c>
      <c r="Z9" s="216" t="s">
        <v>242</v>
      </c>
    </row>
    <row r="10" spans="1:26" ht="26.25" customHeight="1">
      <c r="A10" s="160"/>
      <c r="B10" s="159"/>
      <c r="C10" s="160" t="s">
        <v>193</v>
      </c>
      <c r="D10" s="158" t="s">
        <v>237</v>
      </c>
      <c r="E10" s="157"/>
      <c r="F10" s="34">
        <v>529203</v>
      </c>
      <c r="G10" s="34">
        <v>532100</v>
      </c>
      <c r="H10" s="34">
        <v>529437</v>
      </c>
      <c r="I10" s="84">
        <v>1.3</v>
      </c>
      <c r="J10" s="84">
        <f>100*(G10-F10)/F10</f>
        <v>0.5474269798168189</v>
      </c>
      <c r="K10" s="84">
        <f>100*(H10-G10)/G10</f>
        <v>-0.5004698364968991</v>
      </c>
      <c r="L10" s="84">
        <f>100*F10/F$43</f>
        <v>12.477541966460784</v>
      </c>
      <c r="M10" s="84">
        <f>100*G10/G$43</f>
        <v>11.945111304372032</v>
      </c>
      <c r="N10" s="84">
        <f>100*H10/H$43</f>
        <v>12.20369104737186</v>
      </c>
      <c r="Q10" s="221"/>
      <c r="R10" s="220" t="s">
        <v>76</v>
      </c>
      <c r="S10" s="228" t="s">
        <v>271</v>
      </c>
      <c r="T10" s="218" t="s">
        <v>243</v>
      </c>
      <c r="U10" s="217">
        <v>3.3</v>
      </c>
      <c r="V10" s="217">
        <v>3.7</v>
      </c>
      <c r="W10" s="217">
        <v>-1.1</v>
      </c>
      <c r="X10" s="216" t="s">
        <v>242</v>
      </c>
      <c r="Y10" s="216" t="s">
        <v>242</v>
      </c>
      <c r="Z10" s="216" t="s">
        <v>242</v>
      </c>
    </row>
    <row r="11" spans="1:26" ht="26.25" customHeight="1">
      <c r="A11" s="160"/>
      <c r="B11" s="159"/>
      <c r="C11" s="160" t="s">
        <v>191</v>
      </c>
      <c r="D11" s="158" t="s">
        <v>236</v>
      </c>
      <c r="E11" s="157"/>
      <c r="F11" s="34">
        <v>488343</v>
      </c>
      <c r="G11" s="34">
        <v>499918</v>
      </c>
      <c r="H11" s="34">
        <v>500279</v>
      </c>
      <c r="I11" s="84">
        <v>5.7</v>
      </c>
      <c r="J11" s="84">
        <f>100*(G11-F11)/F11</f>
        <v>2.370260247408072</v>
      </c>
      <c r="K11" s="84">
        <f>100*(H11-G11)/G11</f>
        <v>0.07221184274220972</v>
      </c>
      <c r="L11" s="84">
        <f>100*F11/F$43</f>
        <v>11.51414537810133</v>
      </c>
      <c r="M11" s="84">
        <f>100*G11/G$43</f>
        <v>11.222657682877387</v>
      </c>
      <c r="N11" s="84">
        <f>100*H11/H$43</f>
        <v>11.531589884137578</v>
      </c>
      <c r="Q11" s="221"/>
      <c r="R11" s="220" t="s">
        <v>143</v>
      </c>
      <c r="S11" s="228" t="s">
        <v>270</v>
      </c>
      <c r="T11" s="218" t="s">
        <v>243</v>
      </c>
      <c r="U11" s="217">
        <v>4.3</v>
      </c>
      <c r="V11" s="217">
        <v>4.7</v>
      </c>
      <c r="W11" s="217">
        <v>-3.3</v>
      </c>
      <c r="X11" s="216" t="s">
        <v>242</v>
      </c>
      <c r="Y11" s="216" t="s">
        <v>242</v>
      </c>
      <c r="Z11" s="216" t="s">
        <v>242</v>
      </c>
    </row>
    <row r="12" spans="1:26" ht="26.25" customHeight="1">
      <c r="A12" s="160"/>
      <c r="B12" s="159"/>
      <c r="C12" s="160" t="s">
        <v>225</v>
      </c>
      <c r="D12" s="158" t="s">
        <v>224</v>
      </c>
      <c r="E12" s="157"/>
      <c r="F12" s="34">
        <v>82010</v>
      </c>
      <c r="G12" s="34">
        <v>83770</v>
      </c>
      <c r="H12" s="34">
        <v>88565</v>
      </c>
      <c r="I12" s="84">
        <v>3.4</v>
      </c>
      <c r="J12" s="84">
        <f>100*(G12-F12)/F12</f>
        <v>2.1460797463723935</v>
      </c>
      <c r="K12" s="84">
        <f>100*(H12-G12)/G12</f>
        <v>5.724006207472843</v>
      </c>
      <c r="L12" s="84">
        <f>100*F12/F$43</f>
        <v>1.9336307932295336</v>
      </c>
      <c r="M12" s="84">
        <f>100*G12/G$43</f>
        <v>1.8805524787958</v>
      </c>
      <c r="N12" s="84">
        <f>100*H12/H$43</f>
        <v>2.0414513863037316</v>
      </c>
      <c r="Q12" s="221"/>
      <c r="R12" s="220" t="s">
        <v>247</v>
      </c>
      <c r="S12" s="228" t="s">
        <v>269</v>
      </c>
      <c r="T12" s="218" t="s">
        <v>243</v>
      </c>
      <c r="U12" s="217">
        <v>3.1</v>
      </c>
      <c r="V12" s="230">
        <v>4.1</v>
      </c>
      <c r="W12" s="217">
        <v>-1.9</v>
      </c>
      <c r="X12" s="216" t="s">
        <v>242</v>
      </c>
      <c r="Y12" s="216" t="s">
        <v>242</v>
      </c>
      <c r="Z12" s="216" t="s">
        <v>242</v>
      </c>
    </row>
    <row r="13" spans="1:26" ht="26.25" customHeight="1">
      <c r="A13" s="160"/>
      <c r="B13" s="159"/>
      <c r="C13" s="160" t="s">
        <v>223</v>
      </c>
      <c r="D13" s="158" t="s">
        <v>222</v>
      </c>
      <c r="E13" s="157"/>
      <c r="F13" s="34">
        <v>62947</v>
      </c>
      <c r="G13" s="34">
        <v>62322</v>
      </c>
      <c r="H13" s="34">
        <v>54679</v>
      </c>
      <c r="I13" s="84">
        <v>2.5</v>
      </c>
      <c r="J13" s="84">
        <f>100*(G13-F13)/F13</f>
        <v>-0.9928987878691597</v>
      </c>
      <c r="K13" s="84">
        <f>100*(H13-G13)/G13</f>
        <v>-12.263727094765894</v>
      </c>
      <c r="L13" s="84">
        <f>100*F13/F$43</f>
        <v>1.4841636086016272</v>
      </c>
      <c r="M13" s="84">
        <f>100*G13/G$43</f>
        <v>1.3990663911127115</v>
      </c>
      <c r="N13" s="84">
        <f>100*H13/H$43</f>
        <v>1.2603683210263845</v>
      </c>
      <c r="Q13" s="221">
        <v>2</v>
      </c>
      <c r="R13" s="90" t="s">
        <v>268</v>
      </c>
      <c r="S13" s="88"/>
      <c r="T13" s="218"/>
      <c r="U13" s="225"/>
      <c r="V13" s="224"/>
      <c r="W13" s="224"/>
      <c r="X13" s="224"/>
      <c r="Y13" s="224"/>
      <c r="Z13" s="229"/>
    </row>
    <row r="14" spans="1:26" ht="26.25" customHeight="1">
      <c r="A14" s="160"/>
      <c r="B14" s="159"/>
      <c r="C14" s="160" t="s">
        <v>221</v>
      </c>
      <c r="D14" s="158" t="s">
        <v>220</v>
      </c>
      <c r="E14" s="157"/>
      <c r="F14" s="34">
        <v>118484</v>
      </c>
      <c r="G14" s="34">
        <v>117564</v>
      </c>
      <c r="H14" s="34">
        <v>114943</v>
      </c>
      <c r="I14" s="84">
        <v>-3.2</v>
      </c>
      <c r="J14" s="84">
        <f>100*(G14-F14)/F14</f>
        <v>-0.7764761486783025</v>
      </c>
      <c r="K14" s="84">
        <f>100*(H14-G14)/G14</f>
        <v>-2.2294239733251677</v>
      </c>
      <c r="L14" s="84">
        <f>100*F14/F$43</f>
        <v>2.793614326362737</v>
      </c>
      <c r="M14" s="84">
        <f>100*G14/G$43</f>
        <v>2.639193883456481</v>
      </c>
      <c r="N14" s="84">
        <f>100*H14/H$43</f>
        <v>2.649472666357024</v>
      </c>
      <c r="Q14" s="221"/>
      <c r="R14" s="220" t="s">
        <v>73</v>
      </c>
      <c r="S14" s="219" t="s">
        <v>267</v>
      </c>
      <c r="T14" s="218" t="s">
        <v>258</v>
      </c>
      <c r="U14" s="225">
        <v>2976832</v>
      </c>
      <c r="V14" s="223">
        <v>3092379</v>
      </c>
      <c r="W14" s="223">
        <v>3029399</v>
      </c>
      <c r="X14" s="217">
        <v>2.5</v>
      </c>
      <c r="Y14" s="222">
        <f>100*(V14-U14)/U14</f>
        <v>3.8815425257454903</v>
      </c>
      <c r="Z14" s="222">
        <f>100*(W14-V14)/V14</f>
        <v>-2.036619702824266</v>
      </c>
    </row>
    <row r="15" spans="1:26" ht="26.25" customHeight="1">
      <c r="A15" s="160"/>
      <c r="B15" s="159"/>
      <c r="C15" s="160" t="s">
        <v>219</v>
      </c>
      <c r="D15" s="158" t="s">
        <v>218</v>
      </c>
      <c r="E15" s="157"/>
      <c r="F15" s="34">
        <v>290619</v>
      </c>
      <c r="G15" s="34">
        <v>306993</v>
      </c>
      <c r="H15" s="34">
        <v>308588</v>
      </c>
      <c r="I15" s="84">
        <v>8.1</v>
      </c>
      <c r="J15" s="84">
        <f>100*(G15-F15)/F15</f>
        <v>5.6341808347011035</v>
      </c>
      <c r="K15" s="84">
        <f>100*(H15-G15)/G15</f>
        <v>0.519555820491021</v>
      </c>
      <c r="L15" s="84">
        <f>100*F15/F$43</f>
        <v>6.852211285179537</v>
      </c>
      <c r="M15" s="84">
        <f>100*G15/G$43</f>
        <v>6.891684936408726</v>
      </c>
      <c r="N15" s="84">
        <f>100*H15/H$43</f>
        <v>7.113051435631411</v>
      </c>
      <c r="Q15" s="221"/>
      <c r="R15" s="220" t="s">
        <v>77</v>
      </c>
      <c r="S15" s="219" t="s">
        <v>266</v>
      </c>
      <c r="T15" s="218" t="s">
        <v>258</v>
      </c>
      <c r="U15" s="226">
        <v>3336608</v>
      </c>
      <c r="V15" s="223">
        <v>3485982</v>
      </c>
      <c r="W15" s="223">
        <v>3383674</v>
      </c>
      <c r="X15" s="217">
        <v>3.3</v>
      </c>
      <c r="Y15" s="222">
        <f>100*(V15-U15)/U15</f>
        <v>4.4768219700965775</v>
      </c>
      <c r="Z15" s="222">
        <f>100*(W15-V15)/V15</f>
        <v>-2.93484016842313</v>
      </c>
    </row>
    <row r="16" spans="1:26" ht="26.25" customHeight="1">
      <c r="A16" s="160"/>
      <c r="B16" s="159"/>
      <c r="C16" s="160" t="s">
        <v>217</v>
      </c>
      <c r="D16" s="158" t="s">
        <v>216</v>
      </c>
      <c r="E16" s="157"/>
      <c r="F16" s="34">
        <v>240768</v>
      </c>
      <c r="G16" s="34">
        <v>253126</v>
      </c>
      <c r="H16" s="34">
        <v>226866</v>
      </c>
      <c r="I16" s="84">
        <v>3.6</v>
      </c>
      <c r="J16" s="84">
        <f>100*(G16-F16)/F16</f>
        <v>5.132741892610314</v>
      </c>
      <c r="K16" s="84">
        <f>100*(H16-G16)/G16</f>
        <v>-10.374280002844433</v>
      </c>
      <c r="L16" s="84">
        <f>100*F16/F$43</f>
        <v>5.6768250070026625</v>
      </c>
      <c r="M16" s="84">
        <f>100*G16/G$43</f>
        <v>5.682424814941693</v>
      </c>
      <c r="N16" s="84">
        <f>100*H16/H$43</f>
        <v>5.229333373287218</v>
      </c>
      <c r="Q16" s="221"/>
      <c r="R16" s="220" t="s">
        <v>76</v>
      </c>
      <c r="S16" s="219" t="s">
        <v>265</v>
      </c>
      <c r="T16" s="218" t="s">
        <v>258</v>
      </c>
      <c r="U16" s="226">
        <v>2106748</v>
      </c>
      <c r="V16" s="223">
        <v>2162878</v>
      </c>
      <c r="W16" s="223">
        <v>2162248</v>
      </c>
      <c r="X16" s="217">
        <v>2.1</v>
      </c>
      <c r="Y16" s="222">
        <f>100*(V16-U16)/U16</f>
        <v>2.664295872121393</v>
      </c>
      <c r="Z16" s="222">
        <f>100*(W16-V16)/V16</f>
        <v>-0.029127856494910946</v>
      </c>
    </row>
    <row r="17" spans="1:26" ht="26.25" customHeight="1">
      <c r="A17" s="160"/>
      <c r="B17" s="159"/>
      <c r="C17" s="160" t="s">
        <v>215</v>
      </c>
      <c r="D17" s="158" t="s">
        <v>214</v>
      </c>
      <c r="E17" s="157"/>
      <c r="F17" s="34">
        <v>94672</v>
      </c>
      <c r="G17" s="34">
        <v>101848</v>
      </c>
      <c r="H17" s="34">
        <v>99242</v>
      </c>
      <c r="I17" s="84">
        <v>3.4</v>
      </c>
      <c r="J17" s="84">
        <f>100*(G17-F17)/F17</f>
        <v>7.579854656075714</v>
      </c>
      <c r="K17" s="84">
        <f>100*(H17-G17)/G17</f>
        <v>-2.5587149477652975</v>
      </c>
      <c r="L17" s="84">
        <f>100*F17/F$43</f>
        <v>2.232175276876313</v>
      </c>
      <c r="M17" s="84">
        <f>100*G17/G$43</f>
        <v>2.286385446584632</v>
      </c>
      <c r="N17" s="84">
        <f>100*H17/H$43</f>
        <v>2.287559628290577</v>
      </c>
      <c r="Q17" s="221"/>
      <c r="R17" s="220" t="s">
        <v>143</v>
      </c>
      <c r="S17" s="227" t="s">
        <v>264</v>
      </c>
      <c r="T17" s="218" t="s">
        <v>258</v>
      </c>
      <c r="U17" s="226">
        <v>4926852</v>
      </c>
      <c r="V17" s="223">
        <v>5003957</v>
      </c>
      <c r="W17" s="223">
        <v>5106607</v>
      </c>
      <c r="X17" s="217">
        <v>0.9</v>
      </c>
      <c r="Y17" s="222">
        <f>100*(V17-U17)/U17</f>
        <v>1.5649952545763501</v>
      </c>
      <c r="Z17" s="222">
        <f>100*(W17-V17)/V17</f>
        <v>2.0513765406057645</v>
      </c>
    </row>
    <row r="18" spans="1:26" ht="26.25" customHeight="1">
      <c r="A18" s="160"/>
      <c r="B18" s="159"/>
      <c r="C18" s="160" t="s">
        <v>213</v>
      </c>
      <c r="D18" s="158" t="s">
        <v>212</v>
      </c>
      <c r="E18" s="157"/>
      <c r="F18" s="34">
        <v>175968</v>
      </c>
      <c r="G18" s="34">
        <v>177717</v>
      </c>
      <c r="H18" s="34">
        <v>173522</v>
      </c>
      <c r="I18" s="84">
        <v>2</v>
      </c>
      <c r="J18" s="84">
        <f>100*(G18-F18)/F18</f>
        <v>0.9939307146753955</v>
      </c>
      <c r="K18" s="84">
        <f>100*(H18-G18)/G18</f>
        <v>-2.360494494055155</v>
      </c>
      <c r="L18" s="84">
        <f>100*F18/F$43</f>
        <v>4.148971386696922</v>
      </c>
      <c r="M18" s="84">
        <f>100*G18/G$43</f>
        <v>3.9895684000734533</v>
      </c>
      <c r="N18" s="84">
        <f>100*H18/H$43</f>
        <v>3.9997372263783224</v>
      </c>
      <c r="Q18" s="221"/>
      <c r="R18" s="220"/>
      <c r="S18" s="219" t="s">
        <v>263</v>
      </c>
      <c r="T18" s="218" t="s">
        <v>258</v>
      </c>
      <c r="U18" s="226">
        <v>4937513</v>
      </c>
      <c r="V18" s="223">
        <v>5012835</v>
      </c>
      <c r="W18" s="223">
        <v>5116365</v>
      </c>
      <c r="X18" s="217">
        <v>1</v>
      </c>
      <c r="Y18" s="222">
        <f>100*(V18-U18)/U18</f>
        <v>1.52550484424041</v>
      </c>
      <c r="Z18" s="222">
        <f>100*(W18-V18)/V18</f>
        <v>2.0652983790609505</v>
      </c>
    </row>
    <row r="19" spans="1:26" ht="26.25" customHeight="1">
      <c r="A19" s="160"/>
      <c r="B19" s="159"/>
      <c r="C19" s="160" t="s">
        <v>211</v>
      </c>
      <c r="D19" s="158" t="s">
        <v>210</v>
      </c>
      <c r="E19" s="157"/>
      <c r="F19" s="34">
        <v>185708</v>
      </c>
      <c r="G19" s="34">
        <v>196699</v>
      </c>
      <c r="H19" s="34">
        <v>192812</v>
      </c>
      <c r="I19" s="84">
        <v>-2.6</v>
      </c>
      <c r="J19" s="84">
        <f>100*(G19-F19)/F19</f>
        <v>5.9184310853598125</v>
      </c>
      <c r="K19" s="84">
        <f>100*(H19-G19)/G19</f>
        <v>-1.9761157911326444</v>
      </c>
      <c r="L19" s="84">
        <f>100*F19/F$43</f>
        <v>4.378620989502137</v>
      </c>
      <c r="M19" s="84">
        <f>100*G19/G$43</f>
        <v>4.415695261151427</v>
      </c>
      <c r="N19" s="84">
        <f>100*H19/H$43</f>
        <v>4.444377854637781</v>
      </c>
      <c r="Q19" s="221"/>
      <c r="R19" s="220" t="s">
        <v>247</v>
      </c>
      <c r="S19" s="228" t="s">
        <v>262</v>
      </c>
      <c r="T19" s="218" t="s">
        <v>258</v>
      </c>
      <c r="U19" s="226">
        <v>3378048</v>
      </c>
      <c r="V19" s="223">
        <v>3494151</v>
      </c>
      <c r="W19" s="223">
        <v>3432822</v>
      </c>
      <c r="X19" s="217">
        <v>2.2</v>
      </c>
      <c r="Y19" s="222">
        <f>100*(V19-U19)/U19</f>
        <v>3.4369849096282823</v>
      </c>
      <c r="Z19" s="222">
        <f>100*(W19-V19)/V19</f>
        <v>-1.7551903166176848</v>
      </c>
    </row>
    <row r="20" spans="1:26" ht="26.25" customHeight="1">
      <c r="A20" s="160"/>
      <c r="B20" s="159" t="s">
        <v>77</v>
      </c>
      <c r="C20" s="158" t="s">
        <v>209</v>
      </c>
      <c r="D20" s="158"/>
      <c r="E20" s="157"/>
      <c r="F20" s="34">
        <v>55567</v>
      </c>
      <c r="G20" s="34">
        <v>57529</v>
      </c>
      <c r="H20" s="34">
        <v>58108</v>
      </c>
      <c r="I20" s="84">
        <v>5.6</v>
      </c>
      <c r="J20" s="84">
        <f>100*(G20-F20)/F20</f>
        <v>3.5308726402361112</v>
      </c>
      <c r="K20" s="84">
        <f>100*(H20-G20)/G20</f>
        <v>1.006448921413548</v>
      </c>
      <c r="L20" s="84">
        <f>100*F20/F$43</f>
        <v>1.3101580574001401</v>
      </c>
      <c r="M20" s="84">
        <f>100*G20/G$43</f>
        <v>1.291468348485658</v>
      </c>
      <c r="N20" s="84">
        <f>100*H20/H$43</f>
        <v>1.3394078603888357</v>
      </c>
      <c r="Q20" s="221"/>
      <c r="R20" s="220" t="s">
        <v>245</v>
      </c>
      <c r="S20" s="228" t="s">
        <v>261</v>
      </c>
      <c r="T20" s="218" t="s">
        <v>258</v>
      </c>
      <c r="U20" s="226">
        <v>2810619</v>
      </c>
      <c r="V20" s="223">
        <v>2874707</v>
      </c>
      <c r="W20" s="223">
        <v>2858796</v>
      </c>
      <c r="X20" s="217">
        <v>1</v>
      </c>
      <c r="Y20" s="222">
        <f>100*(V20-U20)/U20</f>
        <v>2.280209448523617</v>
      </c>
      <c r="Z20" s="222">
        <f>100*(W20-V20)/V20</f>
        <v>-0.5534824940420014</v>
      </c>
    </row>
    <row r="21" spans="1:26" ht="26.25" customHeight="1">
      <c r="A21" s="167">
        <v>2</v>
      </c>
      <c r="B21" s="166" t="s">
        <v>208</v>
      </c>
      <c r="C21" s="166"/>
      <c r="D21" s="166"/>
      <c r="E21" s="165"/>
      <c r="F21" s="101">
        <f>SUM(F22:F24)</f>
        <v>379063</v>
      </c>
      <c r="G21" s="101">
        <f>SUM(G22:G24)</f>
        <v>388637</v>
      </c>
      <c r="H21" s="101">
        <f>SUM(H22:H24)</f>
        <v>384787</v>
      </c>
      <c r="I21" s="98">
        <v>2.5</v>
      </c>
      <c r="J21" s="98">
        <f>100*(G21-F21)/F21</f>
        <v>2.5257015324629415</v>
      </c>
      <c r="K21" s="98">
        <f>100*(H21-G21)/G21</f>
        <v>-0.9906416527505101</v>
      </c>
      <c r="L21" s="98">
        <f>100*F21/F$43</f>
        <v>8.937542852993131</v>
      </c>
      <c r="M21" s="98">
        <f>100*G21/G$43</f>
        <v>8.724510847579841</v>
      </c>
      <c r="N21" s="98">
        <f>100*H21/H$43</f>
        <v>8.869462593368192</v>
      </c>
      <c r="Q21" s="221">
        <v>3</v>
      </c>
      <c r="R21" s="90" t="s">
        <v>260</v>
      </c>
      <c r="S21" s="88"/>
      <c r="T21" s="218"/>
      <c r="U21" s="225"/>
      <c r="V21" s="224"/>
      <c r="W21" s="224"/>
      <c r="X21" s="224"/>
      <c r="Y21" s="85"/>
      <c r="Z21" s="85"/>
    </row>
    <row r="22" spans="1:26" ht="26.25" customHeight="1">
      <c r="A22" s="160"/>
      <c r="B22" s="159" t="s">
        <v>73</v>
      </c>
      <c r="C22" s="158" t="s">
        <v>207</v>
      </c>
      <c r="D22" s="158"/>
      <c r="E22" s="157"/>
      <c r="F22" s="34">
        <v>59490</v>
      </c>
      <c r="G22" s="34">
        <v>61317</v>
      </c>
      <c r="H22" s="34">
        <v>58713</v>
      </c>
      <c r="I22" s="84">
        <v>3.3</v>
      </c>
      <c r="J22" s="84">
        <f>100*(G22-F22)/F22</f>
        <v>3.0711043872919817</v>
      </c>
      <c r="K22" s="84">
        <f>100*(H22-G22)/G22</f>
        <v>-4.2467831107197025</v>
      </c>
      <c r="L22" s="84">
        <f>100*F22/F$43</f>
        <v>1.4026545041973535</v>
      </c>
      <c r="M22" s="84">
        <f>100*G22/G$43</f>
        <v>1.3765051491264422</v>
      </c>
      <c r="N22" s="84">
        <f>100*H22/H$43</f>
        <v>1.353353302591893</v>
      </c>
      <c r="Q22" s="221"/>
      <c r="R22" s="220" t="s">
        <v>73</v>
      </c>
      <c r="S22" s="227" t="s">
        <v>259</v>
      </c>
      <c r="T22" s="218" t="s">
        <v>258</v>
      </c>
      <c r="U22" s="225">
        <v>5397794</v>
      </c>
      <c r="V22" s="224">
        <v>5530818</v>
      </c>
      <c r="W22" s="224">
        <v>5509278</v>
      </c>
      <c r="X22" s="217">
        <v>2.6</v>
      </c>
      <c r="Y22" s="222">
        <f>100*(V22-U22)/U22</f>
        <v>2.4644141662316126</v>
      </c>
      <c r="Z22" s="222">
        <f>100*(W22-V22)/V22</f>
        <v>-0.38945414584244137</v>
      </c>
    </row>
    <row r="23" spans="1:26" ht="26.25" customHeight="1">
      <c r="A23" s="160"/>
      <c r="B23" s="159" t="s">
        <v>77</v>
      </c>
      <c r="C23" s="194" t="s">
        <v>206</v>
      </c>
      <c r="D23" s="194"/>
      <c r="E23" s="193"/>
      <c r="F23" s="34">
        <v>168459</v>
      </c>
      <c r="G23" s="34">
        <v>173052</v>
      </c>
      <c r="H23" s="34">
        <v>175091</v>
      </c>
      <c r="I23" s="84">
        <v>1.9</v>
      </c>
      <c r="J23" s="84">
        <f>100*(G23-F23)/F23</f>
        <v>2.7264794401011523</v>
      </c>
      <c r="K23" s="84">
        <f>100*(H23-G23)/G23</f>
        <v>1.1782585581212583</v>
      </c>
      <c r="L23" s="84">
        <f>100*F23/F$43</f>
        <v>3.971924275047604</v>
      </c>
      <c r="M23" s="84">
        <f>100*G23/G$43</f>
        <v>3.8848438290625613</v>
      </c>
      <c r="N23" s="84">
        <f>100*H23/H$43</f>
        <v>4.035903174835507</v>
      </c>
      <c r="Q23" s="221"/>
      <c r="R23" s="220" t="s">
        <v>77</v>
      </c>
      <c r="S23" s="227" t="s">
        <v>257</v>
      </c>
      <c r="T23" s="218" t="s">
        <v>256</v>
      </c>
      <c r="U23" s="226">
        <v>837443</v>
      </c>
      <c r="V23" s="223">
        <v>868884</v>
      </c>
      <c r="W23" s="223">
        <v>853717</v>
      </c>
      <c r="X23" s="217">
        <v>3.6</v>
      </c>
      <c r="Y23" s="222">
        <f>100*(V23-U23)/U23</f>
        <v>3.7544047773997753</v>
      </c>
      <c r="Z23" s="222">
        <f>100*(W23-V23)/V23</f>
        <v>-1.745572481481993</v>
      </c>
    </row>
    <row r="24" spans="1:26" ht="26.25" customHeight="1">
      <c r="A24" s="160"/>
      <c r="B24" s="159" t="s">
        <v>76</v>
      </c>
      <c r="C24" s="158" t="s">
        <v>205</v>
      </c>
      <c r="D24" s="158"/>
      <c r="E24" s="157"/>
      <c r="F24" s="34">
        <v>151114</v>
      </c>
      <c r="G24" s="34">
        <v>154268</v>
      </c>
      <c r="H24" s="34">
        <v>150983</v>
      </c>
      <c r="I24" s="84">
        <v>2.8</v>
      </c>
      <c r="J24" s="84">
        <f>100*(G24-F24)/F24</f>
        <v>2.08716598065037</v>
      </c>
      <c r="K24" s="84">
        <f>100*(H24-G24)/G24</f>
        <v>-2.1294111546140484</v>
      </c>
      <c r="L24" s="84">
        <f>100*F24/F$43</f>
        <v>3.562964073748174</v>
      </c>
      <c r="M24" s="84">
        <f>100*G24/G$43</f>
        <v>3.4631618693908375</v>
      </c>
      <c r="N24" s="84">
        <f>100*H24/H$43</f>
        <v>3.480206115940793</v>
      </c>
      <c r="Q24" s="221">
        <v>4</v>
      </c>
      <c r="R24" s="89" t="s">
        <v>255</v>
      </c>
      <c r="S24" s="88"/>
      <c r="T24" s="218"/>
      <c r="U24" s="225"/>
      <c r="V24" s="224"/>
      <c r="W24" s="224"/>
      <c r="X24" s="224"/>
      <c r="Y24" s="85"/>
      <c r="Z24" s="85"/>
    </row>
    <row r="25" spans="1:26" ht="26.25" customHeight="1">
      <c r="A25" s="167">
        <v>3</v>
      </c>
      <c r="B25" s="166" t="s">
        <v>204</v>
      </c>
      <c r="C25" s="166"/>
      <c r="D25" s="166"/>
      <c r="E25" s="165"/>
      <c r="F25" s="131">
        <f>SUM(F26,F34)</f>
        <v>1279053</v>
      </c>
      <c r="G25" s="131">
        <f>SUM(G26,G34)</f>
        <v>1452062</v>
      </c>
      <c r="H25" s="131">
        <f>SUM(H26,H34)</f>
        <v>1276619</v>
      </c>
      <c r="I25" s="98">
        <v>12.5</v>
      </c>
      <c r="J25" s="98">
        <f>100*(G25-F25)/F25</f>
        <v>13.526335499779915</v>
      </c>
      <c r="K25" s="98">
        <f>100*(H25-G25)/G25</f>
        <v>-12.082335327279413</v>
      </c>
      <c r="L25" s="98">
        <f>100*F25/F$43</f>
        <v>30.157496244026518</v>
      </c>
      <c r="M25" s="98">
        <f>100*G25/G$43</f>
        <v>32.597335483647925</v>
      </c>
      <c r="N25" s="98">
        <f>100*H25/H$43</f>
        <v>29.426473520371296</v>
      </c>
      <c r="Q25" s="221"/>
      <c r="R25" s="220" t="s">
        <v>73</v>
      </c>
      <c r="S25" s="219" t="s">
        <v>254</v>
      </c>
      <c r="T25" s="218" t="s">
        <v>253</v>
      </c>
      <c r="U25" s="223">
        <v>1180068</v>
      </c>
      <c r="V25" s="223">
        <v>1182300</v>
      </c>
      <c r="W25" s="223">
        <v>1183740</v>
      </c>
      <c r="X25" s="217">
        <v>0.6</v>
      </c>
      <c r="Y25" s="222">
        <f>100*(V25-U25)/U25</f>
        <v>0.1891416426849978</v>
      </c>
      <c r="Z25" s="222">
        <f>100*(W25-V25)/V25</f>
        <v>0.12179649835067242</v>
      </c>
    </row>
    <row r="26" spans="1:26" ht="26.25" customHeight="1">
      <c r="A26" s="160"/>
      <c r="B26" s="159" t="s">
        <v>73</v>
      </c>
      <c r="C26" s="158" t="s">
        <v>203</v>
      </c>
      <c r="D26" s="158"/>
      <c r="E26" s="157"/>
      <c r="F26" s="34">
        <f>SUM(F27,F30)</f>
        <v>1246174</v>
      </c>
      <c r="G26" s="34">
        <f>SUM(G27,G30)</f>
        <v>1434210</v>
      </c>
      <c r="H26" s="34">
        <f>SUM(H27,H30)</f>
        <v>1244311</v>
      </c>
      <c r="I26" s="84">
        <v>8</v>
      </c>
      <c r="J26" s="84">
        <f>100*(G26-F26)/F26</f>
        <v>15.08906460895509</v>
      </c>
      <c r="K26" s="84">
        <f>100*(H26-G26)/G26</f>
        <v>-13.240669079144617</v>
      </c>
      <c r="L26" s="84">
        <f>100*F26/F$43</f>
        <v>29.382275577637127</v>
      </c>
      <c r="M26" s="84">
        <f>100*G26/G$43</f>
        <v>32.196575989181376</v>
      </c>
      <c r="N26" s="84">
        <f>100*H26/H$43</f>
        <v>28.681763856410353</v>
      </c>
      <c r="Q26" s="221"/>
      <c r="R26" s="220" t="s">
        <v>77</v>
      </c>
      <c r="S26" s="219" t="s">
        <v>252</v>
      </c>
      <c r="T26" s="218" t="s">
        <v>251</v>
      </c>
      <c r="U26" s="223">
        <v>390212</v>
      </c>
      <c r="V26" s="223">
        <v>395740</v>
      </c>
      <c r="W26" s="223">
        <v>400689</v>
      </c>
      <c r="X26" s="217">
        <v>3</v>
      </c>
      <c r="Y26" s="222">
        <f>100*(V26-U26)/U26</f>
        <v>1.416665812430166</v>
      </c>
      <c r="Z26" s="222">
        <f>100*(W26-V26)/V26</f>
        <v>1.250568555111942</v>
      </c>
    </row>
    <row r="27" spans="1:26" ht="26.25" customHeight="1">
      <c r="A27" s="160"/>
      <c r="B27" s="159"/>
      <c r="C27" s="160" t="s">
        <v>193</v>
      </c>
      <c r="D27" s="158" t="s">
        <v>202</v>
      </c>
      <c r="E27" s="157"/>
      <c r="F27" s="34">
        <f>SUM(F28:F29)</f>
        <v>810525</v>
      </c>
      <c r="G27" s="34">
        <f>SUM(G28:G29)</f>
        <v>971594</v>
      </c>
      <c r="H27" s="34">
        <f>SUM(H28:H29)</f>
        <v>842517</v>
      </c>
      <c r="I27" s="84">
        <v>5.6</v>
      </c>
      <c r="J27" s="84">
        <f>100*(G27-F27)/F27</f>
        <v>19.872181610684432</v>
      </c>
      <c r="K27" s="84">
        <f>100*(H27-G27)/G27</f>
        <v>-13.28507586502181</v>
      </c>
      <c r="L27" s="84">
        <f>100*F27/F$43</f>
        <v>19.11054869750479</v>
      </c>
      <c r="M27" s="84">
        <f>100*G27/G$43</f>
        <v>21.811310792445106</v>
      </c>
      <c r="N27" s="84">
        <f>100*H27/H$43</f>
        <v>19.42028451007126</v>
      </c>
      <c r="Q27" s="221"/>
      <c r="R27" s="220" t="s">
        <v>76</v>
      </c>
      <c r="S27" s="219" t="s">
        <v>250</v>
      </c>
      <c r="T27" s="218" t="s">
        <v>249</v>
      </c>
      <c r="U27" s="217">
        <v>4184.83</v>
      </c>
      <c r="V27" s="217">
        <v>4184.88</v>
      </c>
      <c r="W27" s="217">
        <v>4184.9</v>
      </c>
      <c r="X27" s="217">
        <v>0</v>
      </c>
      <c r="Y27" s="222">
        <f>100*(V27-U27)/U27</f>
        <v>0.001194791664181864</v>
      </c>
      <c r="Z27" s="222">
        <f>100*(W27-V27)/V27</f>
        <v>0.0004779109556194458</v>
      </c>
    </row>
    <row r="28" spans="1:26" ht="26.25" customHeight="1">
      <c r="A28" s="160"/>
      <c r="B28" s="159"/>
      <c r="C28" s="159"/>
      <c r="D28" s="159" t="s">
        <v>200</v>
      </c>
      <c r="E28" s="171" t="s">
        <v>199</v>
      </c>
      <c r="F28" s="34">
        <v>213336</v>
      </c>
      <c r="G28" s="34">
        <v>257370</v>
      </c>
      <c r="H28" s="34">
        <v>191638</v>
      </c>
      <c r="I28" s="84">
        <v>-7.1</v>
      </c>
      <c r="J28" s="84">
        <f>100*(G28-F28)/F28</f>
        <v>20.640679491506358</v>
      </c>
      <c r="K28" s="84">
        <f>100*(H28-G28)/G28</f>
        <v>-25.539884213389286</v>
      </c>
      <c r="L28" s="84">
        <f>100*F28/F$43</f>
        <v>5.030033641073232</v>
      </c>
      <c r="M28" s="84">
        <f>100*G28/G$43</f>
        <v>5.777698358215053</v>
      </c>
      <c r="N28" s="84">
        <f>100*H28/H$43</f>
        <v>4.417316781668544</v>
      </c>
      <c r="Q28" s="221"/>
      <c r="R28" s="220" t="s">
        <v>143</v>
      </c>
      <c r="S28" s="219" t="s">
        <v>248</v>
      </c>
      <c r="T28" s="218" t="s">
        <v>243</v>
      </c>
      <c r="U28" s="217">
        <v>1.7</v>
      </c>
      <c r="V28" s="217">
        <v>10.5</v>
      </c>
      <c r="W28" s="217">
        <v>0.6</v>
      </c>
      <c r="X28" s="216" t="s">
        <v>242</v>
      </c>
      <c r="Y28" s="216" t="s">
        <v>242</v>
      </c>
      <c r="Z28" s="216" t="s">
        <v>242</v>
      </c>
    </row>
    <row r="29" spans="1:26" ht="26.25" customHeight="1">
      <c r="A29" s="160"/>
      <c r="B29" s="159"/>
      <c r="C29" s="159"/>
      <c r="D29" s="159" t="s">
        <v>198</v>
      </c>
      <c r="E29" s="171" t="s">
        <v>197</v>
      </c>
      <c r="F29" s="34">
        <v>597189</v>
      </c>
      <c r="G29" s="34">
        <v>714224</v>
      </c>
      <c r="H29" s="34">
        <v>650879</v>
      </c>
      <c r="I29" s="84">
        <v>11</v>
      </c>
      <c r="J29" s="84">
        <f>100*(G29-F29)/F29</f>
        <v>19.597648315692354</v>
      </c>
      <c r="K29" s="84">
        <f>100*(H29-G29)/G29</f>
        <v>-8.869066287327225</v>
      </c>
      <c r="L29" s="84">
        <f>100*F29/F$43</f>
        <v>14.080515056431556</v>
      </c>
      <c r="M29" s="84">
        <f>100*G29/G$43</f>
        <v>16.03361243423005</v>
      </c>
      <c r="N29" s="84">
        <f>100*H29/H$43</f>
        <v>15.002967728402716</v>
      </c>
      <c r="Q29" s="221"/>
      <c r="R29" s="220" t="s">
        <v>247</v>
      </c>
      <c r="S29" s="219" t="s">
        <v>246</v>
      </c>
      <c r="T29" s="218" t="s">
        <v>243</v>
      </c>
      <c r="U29" s="217">
        <v>1.6</v>
      </c>
      <c r="V29" s="217">
        <v>2.4</v>
      </c>
      <c r="W29" s="217">
        <v>1.9</v>
      </c>
      <c r="X29" s="216" t="s">
        <v>242</v>
      </c>
      <c r="Y29" s="216" t="s">
        <v>242</v>
      </c>
      <c r="Z29" s="216" t="s">
        <v>242</v>
      </c>
    </row>
    <row r="30" spans="1:26" ht="26.25" customHeight="1">
      <c r="A30" s="160"/>
      <c r="B30" s="159"/>
      <c r="C30" s="160" t="s">
        <v>191</v>
      </c>
      <c r="D30" s="158" t="s">
        <v>201</v>
      </c>
      <c r="E30" s="157"/>
      <c r="F30" s="85">
        <f>SUM(F31:F33)</f>
        <v>435649</v>
      </c>
      <c r="G30" s="85">
        <f>SUM(G31:G33)</f>
        <v>462616</v>
      </c>
      <c r="H30" s="85">
        <f>SUM(H31:H33)</f>
        <v>401794</v>
      </c>
      <c r="I30" s="84">
        <v>12.8</v>
      </c>
      <c r="J30" s="84">
        <f>100*(G30-F30)/F30</f>
        <v>6.190075037472828</v>
      </c>
      <c r="K30" s="84">
        <f>100*(H30-G30)/G30</f>
        <v>-13.147405191346603</v>
      </c>
      <c r="L30" s="84">
        <f>100*F30/F$43</f>
        <v>10.271726880132338</v>
      </c>
      <c r="M30" s="84">
        <f>100*G30/G$43</f>
        <v>10.385265196736276</v>
      </c>
      <c r="N30" s="84">
        <f>100*H30/H$43</f>
        <v>9.26147934633909</v>
      </c>
      <c r="Q30" s="215"/>
      <c r="R30" s="214" t="s">
        <v>245</v>
      </c>
      <c r="S30" s="234" t="s">
        <v>244</v>
      </c>
      <c r="T30" s="213" t="s">
        <v>243</v>
      </c>
      <c r="U30" s="212">
        <v>-0.8</v>
      </c>
      <c r="V30" s="212">
        <v>-0.6</v>
      </c>
      <c r="W30" s="212">
        <v>1.9</v>
      </c>
      <c r="X30" s="211" t="s">
        <v>242</v>
      </c>
      <c r="Y30" s="211" t="s">
        <v>242</v>
      </c>
      <c r="Z30" s="211" t="s">
        <v>242</v>
      </c>
    </row>
    <row r="31" spans="1:26" ht="26.25" customHeight="1">
      <c r="A31" s="160"/>
      <c r="B31" s="159"/>
      <c r="C31" s="159"/>
      <c r="D31" s="159" t="s">
        <v>200</v>
      </c>
      <c r="E31" s="171" t="s">
        <v>199</v>
      </c>
      <c r="F31" s="34">
        <v>9806</v>
      </c>
      <c r="G31" s="34">
        <v>10087</v>
      </c>
      <c r="H31" s="34">
        <v>7819</v>
      </c>
      <c r="I31" s="84">
        <v>-15.7</v>
      </c>
      <c r="J31" s="84">
        <f>100*(G31-F31)/F31</f>
        <v>2.8655924943911892</v>
      </c>
      <c r="K31" s="84">
        <f>100*(H31-G31)/G31</f>
        <v>-22.484385843164468</v>
      </c>
      <c r="L31" s="84">
        <f>100*F31/F$43</f>
        <v>0.23120575001108165</v>
      </c>
      <c r="M31" s="84">
        <f>100*G31/G$43</f>
        <v>0.2264430327517397</v>
      </c>
      <c r="N31" s="84">
        <f>100*H31/H$43</f>
        <v>0.18023043402595695</v>
      </c>
      <c r="Q31" s="210" t="s">
        <v>14</v>
      </c>
      <c r="R31" s="96"/>
      <c r="S31" s="96"/>
      <c r="T31" s="96"/>
      <c r="U31" s="96"/>
      <c r="V31" s="96"/>
      <c r="W31" s="96"/>
      <c r="X31" s="96"/>
      <c r="Y31" s="96"/>
      <c r="Z31" s="96"/>
    </row>
    <row r="32" spans="1:14" ht="26.25" customHeight="1">
      <c r="A32" s="160"/>
      <c r="B32" s="159"/>
      <c r="C32" s="159"/>
      <c r="D32" s="159" t="s">
        <v>198</v>
      </c>
      <c r="E32" s="171" t="s">
        <v>197</v>
      </c>
      <c r="F32" s="34">
        <v>50704</v>
      </c>
      <c r="G32" s="34">
        <v>51495</v>
      </c>
      <c r="H32" s="34">
        <v>38505</v>
      </c>
      <c r="I32" s="84">
        <v>38.9</v>
      </c>
      <c r="J32" s="84">
        <f>100*(G32-F32)/F32</f>
        <v>1.5600347112653834</v>
      </c>
      <c r="K32" s="84">
        <f>100*(H32-G32)/G32</f>
        <v>-25.225750072822603</v>
      </c>
      <c r="L32" s="84">
        <f>100*F32/F$43</f>
        <v>1.1954983019133065</v>
      </c>
      <c r="M32" s="84">
        <f>100*G32/G$43</f>
        <v>1.156011100580037</v>
      </c>
      <c r="N32" s="84">
        <f>100*H32/H$43</f>
        <v>0.8875524826920927</v>
      </c>
    </row>
    <row r="33" spans="1:14" ht="26.25" customHeight="1">
      <c r="A33" s="160"/>
      <c r="B33" s="159"/>
      <c r="C33" s="159"/>
      <c r="D33" s="159" t="s">
        <v>196</v>
      </c>
      <c r="E33" s="171" t="s">
        <v>195</v>
      </c>
      <c r="F33" s="34">
        <v>375139</v>
      </c>
      <c r="G33" s="34">
        <v>401034</v>
      </c>
      <c r="H33" s="34">
        <v>355470</v>
      </c>
      <c r="I33" s="84">
        <v>11</v>
      </c>
      <c r="J33" s="84">
        <f>100*(G33-F33)/F33</f>
        <v>6.902774704842738</v>
      </c>
      <c r="K33" s="84">
        <f>100*(H33-G33)/G33</f>
        <v>-11.36163018596927</v>
      </c>
      <c r="L33" s="84">
        <f>100*F33/F$43</f>
        <v>8.84502282820795</v>
      </c>
      <c r="M33" s="84">
        <f>100*G33/G$43</f>
        <v>9.002811063404499</v>
      </c>
      <c r="N33" s="84">
        <f>100*H33/H$43</f>
        <v>8.193696429621042</v>
      </c>
    </row>
    <row r="34" spans="1:14" ht="26.25" customHeight="1">
      <c r="A34" s="160"/>
      <c r="B34" s="159" t="s">
        <v>77</v>
      </c>
      <c r="C34" s="158" t="s">
        <v>194</v>
      </c>
      <c r="D34" s="158"/>
      <c r="E34" s="157"/>
      <c r="F34" s="34">
        <f>SUM(F35:F36)</f>
        <v>32879</v>
      </c>
      <c r="G34" s="34">
        <f>SUM(G35:G36)</f>
        <v>17852</v>
      </c>
      <c r="H34" s="34">
        <f>SUM(H35:H36)</f>
        <v>32308</v>
      </c>
      <c r="I34" s="84">
        <v>301.8</v>
      </c>
      <c r="J34" s="84">
        <f>100*(G34-F34)/F34</f>
        <v>-45.703944767176615</v>
      </c>
      <c r="K34" s="84">
        <f>100*(H34-G34)/G34</f>
        <v>80.97692135334977</v>
      </c>
      <c r="L34" s="84">
        <f>100*F34/F$43</f>
        <v>0.7752206663893896</v>
      </c>
      <c r="M34" s="84">
        <f>100*G34/G$43</f>
        <v>0.40075949446654674</v>
      </c>
      <c r="N34" s="84">
        <f>100*H34/H$43</f>
        <v>0.7447096639609435</v>
      </c>
    </row>
    <row r="35" spans="1:14" ht="26.25" customHeight="1">
      <c r="A35" s="160"/>
      <c r="B35" s="159"/>
      <c r="C35" s="160" t="s">
        <v>193</v>
      </c>
      <c r="D35" s="158" t="s">
        <v>192</v>
      </c>
      <c r="E35" s="157"/>
      <c r="F35" s="34">
        <v>33177</v>
      </c>
      <c r="G35" s="34">
        <v>18040</v>
      </c>
      <c r="H35" s="34">
        <v>32673</v>
      </c>
      <c r="I35" s="84">
        <v>342.7</v>
      </c>
      <c r="J35" s="84">
        <f>100*(G35-F35)/F35</f>
        <v>-45.62498116164813</v>
      </c>
      <c r="K35" s="84">
        <f>100*(H35-G35)/G35</f>
        <v>81.11419068736141</v>
      </c>
      <c r="L35" s="84">
        <f>100*F35/F$43</f>
        <v>0.7822469068037585</v>
      </c>
      <c r="M35" s="84">
        <f>100*G35/G$43</f>
        <v>0.40497990590278415</v>
      </c>
      <c r="N35" s="84">
        <f>100*H35/H$43</f>
        <v>0.7531230299181598</v>
      </c>
    </row>
    <row r="36" spans="1:14" ht="26.25" customHeight="1">
      <c r="A36" s="160"/>
      <c r="B36" s="159"/>
      <c r="C36" s="160" t="s">
        <v>191</v>
      </c>
      <c r="D36" s="158" t="s">
        <v>190</v>
      </c>
      <c r="E36" s="157"/>
      <c r="F36" s="34">
        <v>-298</v>
      </c>
      <c r="G36" s="34">
        <v>-188</v>
      </c>
      <c r="H36" s="34">
        <v>-365</v>
      </c>
      <c r="I36" s="84">
        <v>88.6</v>
      </c>
      <c r="J36" s="84">
        <v>36.9</v>
      </c>
      <c r="K36" s="84">
        <v>-94.1</v>
      </c>
      <c r="L36" s="84">
        <f>100*F36/F$43</f>
        <v>-0.007026240414368992</v>
      </c>
      <c r="M36" s="84">
        <f>100*G36/G$43</f>
        <v>-0.004220411436237441</v>
      </c>
      <c r="N36" s="84">
        <f>100*H36/H$43</f>
        <v>-0.008413365957216305</v>
      </c>
    </row>
    <row r="37" spans="1:14" ht="26.25" customHeight="1">
      <c r="A37" s="167">
        <v>4</v>
      </c>
      <c r="B37" s="204" t="s">
        <v>189</v>
      </c>
      <c r="C37" s="204"/>
      <c r="D37" s="204"/>
      <c r="E37" s="203"/>
      <c r="F37" s="131">
        <f>SUM(F38,F40)-F39</f>
        <v>250888</v>
      </c>
      <c r="G37" s="131">
        <f>SUM(G38,G40)-G39</f>
        <v>204969</v>
      </c>
      <c r="H37" s="131">
        <f>SUM(H38,H40)-H39</f>
        <v>317189</v>
      </c>
      <c r="I37" s="98">
        <v>-15.3</v>
      </c>
      <c r="J37" s="98">
        <f>100*(G37-F37)/F37</f>
        <v>-18.30258920315041</v>
      </c>
      <c r="K37" s="98">
        <f>100*(H37-G37)/G37</f>
        <v>54.74974264400958</v>
      </c>
      <c r="L37" s="98">
        <f>100*F37/F$43</f>
        <v>5.915434245235596</v>
      </c>
      <c r="M37" s="98">
        <f>100*G37/G$43</f>
        <v>4.601348466351872</v>
      </c>
      <c r="N37" s="98">
        <f>100*H37/H$43</f>
        <v>7.311307218091733</v>
      </c>
    </row>
    <row r="38" spans="1:14" ht="26.25" customHeight="1">
      <c r="A38" s="160"/>
      <c r="B38" s="159" t="s">
        <v>73</v>
      </c>
      <c r="C38" s="158" t="s">
        <v>10</v>
      </c>
      <c r="D38" s="158"/>
      <c r="E38" s="157"/>
      <c r="F38" s="34">
        <v>2854645</v>
      </c>
      <c r="G38" s="34">
        <v>3114993</v>
      </c>
      <c r="H38" s="34">
        <v>3095633</v>
      </c>
      <c r="I38" s="84">
        <v>5.8</v>
      </c>
      <c r="J38" s="84">
        <f>100*(G38-F38)/F38</f>
        <v>9.120153294017294</v>
      </c>
      <c r="K38" s="84">
        <f>100*(H38-G38)/G38</f>
        <v>-0.6215102249025921</v>
      </c>
      <c r="L38" s="84">
        <f>100*F38/F$43</f>
        <v>67.30678546200124</v>
      </c>
      <c r="M38" s="84">
        <f>100*G38/G$43</f>
        <v>69.92846851595517</v>
      </c>
      <c r="N38" s="84">
        <f>100*H38/H$43</f>
        <v>71.35532410475447</v>
      </c>
    </row>
    <row r="39" spans="1:14" ht="26.25" customHeight="1">
      <c r="A39" s="202"/>
      <c r="B39" s="159" t="s">
        <v>77</v>
      </c>
      <c r="C39" s="158" t="s">
        <v>188</v>
      </c>
      <c r="D39" s="158"/>
      <c r="E39" s="157"/>
      <c r="F39" s="34">
        <v>2709290</v>
      </c>
      <c r="G39" s="34">
        <v>2951974</v>
      </c>
      <c r="H39" s="34">
        <v>2926201</v>
      </c>
      <c r="I39" s="84">
        <v>6.2</v>
      </c>
      <c r="J39" s="84">
        <f>100*(G39-F39)/F39</f>
        <v>8.957475943881976</v>
      </c>
      <c r="K39" s="84">
        <f>100*(H39-G39)/G39</f>
        <v>-0.8730767953918294</v>
      </c>
      <c r="L39" s="84">
        <f>100*F39/F$43</f>
        <v>63.87960702095894</v>
      </c>
      <c r="M39" s="84">
        <f>100*G39/G$43</f>
        <v>66.26885547380628</v>
      </c>
      <c r="N39" s="84">
        <f>100*H39/H$43</f>
        <v>67.44986267773236</v>
      </c>
    </row>
    <row r="40" spans="1:14" ht="26.25" customHeight="1">
      <c r="A40" s="202"/>
      <c r="B40" s="159" t="s">
        <v>76</v>
      </c>
      <c r="C40" s="158" t="s">
        <v>187</v>
      </c>
      <c r="D40" s="158"/>
      <c r="E40" s="157"/>
      <c r="F40" s="34">
        <v>105533</v>
      </c>
      <c r="G40" s="34">
        <v>41950</v>
      </c>
      <c r="H40" s="34">
        <v>147757</v>
      </c>
      <c r="I40" s="84">
        <v>-28.7</v>
      </c>
      <c r="J40" s="84">
        <f>100*(G40-F40)/F40</f>
        <v>-60.249400661404486</v>
      </c>
      <c r="K40" s="84">
        <f>100*(H40-G40)/G40</f>
        <v>252.2216924910608</v>
      </c>
      <c r="L40" s="84">
        <f>100*F40/F$43</f>
        <v>2.488255804193298</v>
      </c>
      <c r="M40" s="84">
        <f>100*G40/G$43</f>
        <v>0.9417354242029821</v>
      </c>
      <c r="N40" s="84">
        <f>100*H40/H$43</f>
        <v>3.4058457910696154</v>
      </c>
    </row>
    <row r="41" spans="1:14" ht="26.25" customHeight="1">
      <c r="A41" s="167" t="s">
        <v>186</v>
      </c>
      <c r="B41" s="166" t="s">
        <v>185</v>
      </c>
      <c r="C41" s="166"/>
      <c r="D41" s="166"/>
      <c r="E41" s="165"/>
      <c r="F41" s="131">
        <f>SUM(F8,F21,F25,F37)</f>
        <v>4233293</v>
      </c>
      <c r="G41" s="131">
        <f>SUM(G8,G21,G25,G37)</f>
        <v>4435254</v>
      </c>
      <c r="H41" s="131">
        <f>SUM(H8,H21,H25,H37)</f>
        <v>4325636</v>
      </c>
      <c r="I41" s="98">
        <v>4.3</v>
      </c>
      <c r="J41" s="98">
        <f>100*(G41-F41)/F41</f>
        <v>4.770777737331199</v>
      </c>
      <c r="K41" s="98">
        <f>100*(H41-G41)/G41</f>
        <v>-2.471515723789438</v>
      </c>
      <c r="L41" s="98">
        <f>100*F41/F$43</f>
        <v>99.81253141766896</v>
      </c>
      <c r="M41" s="98">
        <f>100*G41/G$43</f>
        <v>99.56700374583964</v>
      </c>
      <c r="N41" s="98">
        <f>100*H41/H$43</f>
        <v>99.70728401564195</v>
      </c>
    </row>
    <row r="42" spans="1:14" ht="26.25" customHeight="1">
      <c r="A42" s="192">
        <v>5</v>
      </c>
      <c r="B42" s="166" t="s">
        <v>184</v>
      </c>
      <c r="C42" s="166"/>
      <c r="D42" s="166"/>
      <c r="E42" s="165"/>
      <c r="F42" s="131">
        <v>7951</v>
      </c>
      <c r="G42" s="131">
        <v>19288</v>
      </c>
      <c r="H42" s="131">
        <v>12699</v>
      </c>
      <c r="I42" s="98">
        <v>-66</v>
      </c>
      <c r="J42" s="98">
        <f>100*(G42-F42)/F42</f>
        <v>142.58583825933846</v>
      </c>
      <c r="K42" s="98">
        <f>100*(H42-G42)/G42</f>
        <v>-34.161136457901286</v>
      </c>
      <c r="L42" s="98">
        <f>100*F42/F$43</f>
        <v>0.18746858233103306</v>
      </c>
      <c r="M42" s="98">
        <f>100*G42/G$43</f>
        <v>0.43299625416036036</v>
      </c>
      <c r="N42" s="98">
        <f>100*H42/H$43</f>
        <v>0.2927159843580544</v>
      </c>
    </row>
    <row r="43" spans="1:14" ht="26.25" customHeight="1">
      <c r="A43" s="191" t="s">
        <v>183</v>
      </c>
      <c r="B43" s="190" t="s">
        <v>182</v>
      </c>
      <c r="C43" s="190"/>
      <c r="D43" s="190"/>
      <c r="E43" s="189"/>
      <c r="F43" s="32">
        <f>SUM(F41:F42)</f>
        <v>4241244</v>
      </c>
      <c r="G43" s="32">
        <f>SUM(G41:G42)</f>
        <v>4454542</v>
      </c>
      <c r="H43" s="32">
        <f>SUM(H41:H42)</f>
        <v>4338335</v>
      </c>
      <c r="I43" s="80">
        <v>3.9</v>
      </c>
      <c r="J43" s="79">
        <f>100*(G43-F43)/F43</f>
        <v>5.029137677530461</v>
      </c>
      <c r="K43" s="79">
        <f>100*(H43-G43)/G43</f>
        <v>-2.6087305945257673</v>
      </c>
      <c r="L43" s="79">
        <f>100*F43/F$43</f>
        <v>100</v>
      </c>
      <c r="M43" s="79">
        <f>100*G43/G$43</f>
        <v>100</v>
      </c>
      <c r="N43" s="79">
        <f>100*H43/H$43</f>
        <v>100</v>
      </c>
    </row>
    <row r="44" spans="1:14" ht="26.25" customHeight="1">
      <c r="A44" s="96" t="s">
        <v>14</v>
      </c>
      <c r="B44" s="200"/>
      <c r="C44" s="200"/>
      <c r="D44" s="200"/>
      <c r="E44" s="200"/>
      <c r="F44" s="201"/>
      <c r="G44" s="201"/>
      <c r="H44" s="201"/>
      <c r="I44" s="200"/>
      <c r="J44" s="200"/>
      <c r="K44" s="200"/>
      <c r="L44" s="200"/>
      <c r="M44" s="200"/>
      <c r="N44" s="200"/>
    </row>
  </sheetData>
  <sheetProtection/>
  <mergeCells count="50">
    <mergeCell ref="Q3:Z3"/>
    <mergeCell ref="R21:S21"/>
    <mergeCell ref="R24:S24"/>
    <mergeCell ref="W5:W6"/>
    <mergeCell ref="X5:Z5"/>
    <mergeCell ref="R7:S7"/>
    <mergeCell ref="R13:S13"/>
    <mergeCell ref="Q5:S6"/>
    <mergeCell ref="T5:T6"/>
    <mergeCell ref="U5:U6"/>
    <mergeCell ref="V5:V6"/>
    <mergeCell ref="H6:H7"/>
    <mergeCell ref="D18:E18"/>
    <mergeCell ref="L6:N6"/>
    <mergeCell ref="F6:F7"/>
    <mergeCell ref="A3:N3"/>
    <mergeCell ref="B8:E8"/>
    <mergeCell ref="C9:E9"/>
    <mergeCell ref="A4:N4"/>
    <mergeCell ref="I6:K6"/>
    <mergeCell ref="D12:E12"/>
    <mergeCell ref="G6:G7"/>
    <mergeCell ref="C34:E34"/>
    <mergeCell ref="B37:E37"/>
    <mergeCell ref="C23:E23"/>
    <mergeCell ref="D10:E10"/>
    <mergeCell ref="A6:E7"/>
    <mergeCell ref="D11:E11"/>
    <mergeCell ref="D19:E19"/>
    <mergeCell ref="C24:E24"/>
    <mergeCell ref="B25:E25"/>
    <mergeCell ref="D30:E30"/>
    <mergeCell ref="D13:E13"/>
    <mergeCell ref="D14:E14"/>
    <mergeCell ref="C20:E20"/>
    <mergeCell ref="B21:E21"/>
    <mergeCell ref="C22:E22"/>
    <mergeCell ref="D15:E15"/>
    <mergeCell ref="D16:E16"/>
    <mergeCell ref="D17:E17"/>
    <mergeCell ref="C26:E26"/>
    <mergeCell ref="B43:E43"/>
    <mergeCell ref="C39:E39"/>
    <mergeCell ref="C40:E40"/>
    <mergeCell ref="B41:E41"/>
    <mergeCell ref="B42:E42"/>
    <mergeCell ref="D35:E35"/>
    <mergeCell ref="D36:E36"/>
    <mergeCell ref="C38:E38"/>
    <mergeCell ref="D27:E27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石川県統計課</dc:creator>
  <cp:keywords/>
  <dc:description/>
  <cp:lastModifiedBy>yutaka-k</cp:lastModifiedBy>
  <cp:lastPrinted>2013-05-22T08:45:55Z</cp:lastPrinted>
  <dcterms:created xsi:type="dcterms:W3CDTF">1998-01-17T13:21:18Z</dcterms:created>
  <dcterms:modified xsi:type="dcterms:W3CDTF">2013-05-22T08:45:57Z</dcterms:modified>
  <cp:category/>
  <cp:version/>
  <cp:contentType/>
  <cp:contentStatus/>
</cp:coreProperties>
</file>