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4"/>
  </bookViews>
  <sheets>
    <sheet name="010" sheetId="1" r:id="rId1"/>
    <sheet name="012" sheetId="2" r:id="rId2"/>
    <sheet name="014" sheetId="3" r:id="rId3"/>
    <sheet name="016" sheetId="4" r:id="rId4"/>
    <sheet name="018" sheetId="5" r:id="rId5"/>
    <sheet name="020" sheetId="6" r:id="rId6"/>
    <sheet name="022" sheetId="7" r:id="rId7"/>
  </sheets>
  <definedNames>
    <definedName name="_xlnm.Print_Area" localSheetId="1">'012'!$A$1:$T$77</definedName>
    <definedName name="_xlnm.Print_Area" localSheetId="2">'014'!$A$1:$AA$75</definedName>
    <definedName name="_xlnm.Print_Area" localSheetId="3">'016'!$A$1:$Y$74</definedName>
    <definedName name="_xlnm.Print_Area" localSheetId="4">'018'!$A$1:$S$83</definedName>
    <definedName name="_xlnm.Print_Area" localSheetId="5">'020'!$A$1:$S$69</definedName>
    <definedName name="_xlnm.Print_Area" localSheetId="6">'022'!$A$1:$AF$66</definedName>
  </definedNames>
  <calcPr fullCalcOnLoad="1"/>
</workbook>
</file>

<file path=xl/comments1.xml><?xml version="1.0" encoding="utf-8"?>
<comments xmlns="http://schemas.openxmlformats.org/spreadsheetml/2006/main">
  <authors>
    <author>toukei-a</author>
  </authors>
  <commentList>
    <comment ref="E9" authorId="0">
      <text>
        <r>
          <rPr>
            <b/>
            <sz val="9"/>
            <rFont val="ＭＳ Ｐゴシック"/>
            <family val="3"/>
          </rPr>
          <t>toukei-a: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<sst xmlns="http://schemas.openxmlformats.org/spreadsheetml/2006/main" count="1069" uniqueCount="439">
  <si>
    <t>男</t>
  </si>
  <si>
    <t>女</t>
  </si>
  <si>
    <t>…</t>
  </si>
  <si>
    <t>人　　　　　　　　  　　　口</t>
  </si>
  <si>
    <t>年　  　次</t>
  </si>
  <si>
    <t>資料　石川県統計課</t>
  </si>
  <si>
    <t>世 帯 数</t>
  </si>
  <si>
    <t>増 加 数</t>
  </si>
  <si>
    <t>増 加 率　　　（％）</t>
  </si>
  <si>
    <t>総　  数</t>
  </si>
  <si>
    <t>（単位：人、世帯）</t>
  </si>
  <si>
    <t xml:space="preserve">    13年１月</t>
  </si>
  <si>
    <t>１０　　人 　口 　及　 び　 世　 帯　 数　 の　 推　 移</t>
  </si>
  <si>
    <t xml:space="preserve">   10</t>
  </si>
  <si>
    <t xml:space="preserve">   11</t>
  </si>
  <si>
    <t xml:space="preserve">      12 ※</t>
  </si>
  <si>
    <t xml:space="preserve">      ３</t>
  </si>
  <si>
    <t xml:space="preserve">      ４</t>
  </si>
  <si>
    <t xml:space="preserve">      ５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</si>
  <si>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</si>
  <si>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</si>
  <si>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</si>
  <si>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</si>
  <si>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２</t>
  </si>
  <si>
    <t>大 正 元 年</t>
  </si>
  <si>
    <t>昭 和 元 年</t>
  </si>
  <si>
    <t xml:space="preserve">      ５ ※</t>
  </si>
  <si>
    <t xml:space="preserve">      15 ※</t>
  </si>
  <si>
    <t xml:space="preserve">      30 ※</t>
  </si>
  <si>
    <t xml:space="preserve">      40 ※</t>
  </si>
  <si>
    <t>年 次 及 び　　　　　月　　　 次</t>
  </si>
  <si>
    <t>女 100人 に　　　対 す る 男</t>
  </si>
  <si>
    <t>明 治 20 年</t>
  </si>
  <si>
    <t>昭 和 41 年</t>
  </si>
  <si>
    <t xml:space="preserve">   25</t>
  </si>
  <si>
    <t xml:space="preserve">   42</t>
  </si>
  <si>
    <t xml:space="preserve">   31</t>
  </si>
  <si>
    <t xml:space="preserve">   43</t>
  </si>
  <si>
    <t xml:space="preserve">   36</t>
  </si>
  <si>
    <t xml:space="preserve">   44</t>
  </si>
  <si>
    <t xml:space="preserve">   41</t>
  </si>
  <si>
    <t xml:space="preserve">      45 ※</t>
  </si>
  <si>
    <t xml:space="preserve">   46</t>
  </si>
  <si>
    <t xml:space="preserve">   ６</t>
  </si>
  <si>
    <t xml:space="preserve">   47</t>
  </si>
  <si>
    <t xml:space="preserve">      ９ ※</t>
  </si>
  <si>
    <t xml:space="preserve">   48</t>
  </si>
  <si>
    <t xml:space="preserve">   49</t>
  </si>
  <si>
    <t xml:space="preserve">      14 ※</t>
  </si>
  <si>
    <t xml:space="preserve">      50 ※</t>
  </si>
  <si>
    <t xml:space="preserve">   51</t>
  </si>
  <si>
    <t xml:space="preserve">   ２</t>
  </si>
  <si>
    <t xml:space="preserve">   52</t>
  </si>
  <si>
    <t xml:space="preserve">   ３</t>
  </si>
  <si>
    <t xml:space="preserve">   53</t>
  </si>
  <si>
    <t xml:space="preserve">   ４</t>
  </si>
  <si>
    <t xml:space="preserve">   54</t>
  </si>
  <si>
    <t xml:space="preserve">      55 ※</t>
  </si>
  <si>
    <t xml:space="preserve">   56</t>
  </si>
  <si>
    <t xml:space="preserve">   ７</t>
  </si>
  <si>
    <t xml:space="preserve">   57</t>
  </si>
  <si>
    <t xml:space="preserve">   ８</t>
  </si>
  <si>
    <t xml:space="preserve">   58</t>
  </si>
  <si>
    <t xml:space="preserve">   ９</t>
  </si>
  <si>
    <t xml:space="preserve">   59</t>
  </si>
  <si>
    <t xml:space="preserve">      10 ※</t>
  </si>
  <si>
    <t xml:space="preserve">      60 ※</t>
  </si>
  <si>
    <t xml:space="preserve">   61</t>
  </si>
  <si>
    <t xml:space="preserve">   12</t>
  </si>
  <si>
    <t xml:space="preserve">   62</t>
  </si>
  <si>
    <t xml:space="preserve">   13</t>
  </si>
  <si>
    <t xml:space="preserve">   63</t>
  </si>
  <si>
    <t xml:space="preserve">   14</t>
  </si>
  <si>
    <t>平 成 元 年</t>
  </si>
  <si>
    <t xml:space="preserve">      ２ ※</t>
  </si>
  <si>
    <t xml:space="preserve">   16</t>
  </si>
  <si>
    <t xml:space="preserve">   17</t>
  </si>
  <si>
    <t xml:space="preserve">   18</t>
  </si>
  <si>
    <t xml:space="preserve">   ５</t>
  </si>
  <si>
    <t xml:space="preserve">   19</t>
  </si>
  <si>
    <t xml:space="preserve">   20</t>
  </si>
  <si>
    <t xml:space="preserve">      ７ ※</t>
  </si>
  <si>
    <t xml:space="preserve">   21</t>
  </si>
  <si>
    <t xml:space="preserve">      22 ※</t>
  </si>
  <si>
    <t xml:space="preserve">   23</t>
  </si>
  <si>
    <t xml:space="preserve">   24</t>
  </si>
  <si>
    <t xml:space="preserve">      25 ※</t>
  </si>
  <si>
    <t xml:space="preserve">   26</t>
  </si>
  <si>
    <t>平成12年１月</t>
  </si>
  <si>
    <t xml:space="preserve">   27</t>
  </si>
  <si>
    <t xml:space="preserve">   28</t>
  </si>
  <si>
    <t xml:space="preserve">   29</t>
  </si>
  <si>
    <t xml:space="preserve">      ６</t>
  </si>
  <si>
    <t xml:space="preserve">   32</t>
  </si>
  <si>
    <t xml:space="preserve">   33</t>
  </si>
  <si>
    <t xml:space="preserve">   34</t>
  </si>
  <si>
    <t xml:space="preserve">      35 ※</t>
  </si>
  <si>
    <t xml:space="preserve">      11</t>
  </si>
  <si>
    <t xml:space="preserve">   37</t>
  </si>
  <si>
    <t xml:space="preserve">      12</t>
  </si>
  <si>
    <t xml:space="preserve">   38</t>
  </si>
  <si>
    <t xml:space="preserve">   39</t>
  </si>
  <si>
    <r>
      <t>10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</t>
    </r>
  </si>
  <si>
    <t>３　　　人　　　　　　　　　　　　　　口</t>
  </si>
  <si>
    <r>
      <t>人　 口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</si>
  <si>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明治30、35、40年は不明のため、明治31、36、41年を掲載してある。</t>
    </r>
  </si>
  <si>
    <r>
      <t xml:space="preserve"> 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昭和36年以降は10月１日現在の推計人口である。</t>
    </r>
  </si>
  <si>
    <r>
      <t xml:space="preserve">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世帯数は、昭和59年までは普通世帯と準世帯の合計、昭和60年以降は一般世帯と施設等の世帯の合計である。</t>
    </r>
  </si>
  <si>
    <r>
      <t xml:space="preserve">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※のある年は国勢調査による。</t>
    </r>
  </si>
  <si>
    <r>
      <t xml:space="preserve">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明治20年～昭和35年は各年末現在（国勢調査年は10月１日現在）、昭和19年は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月22日現在人口（人口調査）、昭和20年は11月１日現在人口（人口調査）、昭和21年は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月26日現在人口（人口調査）、</t>
    </r>
  </si>
  <si>
    <t>…</t>
  </si>
  <si>
    <t>資料　総務省統計局「平成12年国勢調査報告」、石川県統計課「石川県の人口動態」</t>
  </si>
  <si>
    <r>
      <t>　4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加賀は河北郡以南、能登は羽咋郡以北。</t>
    </r>
  </si>
  <si>
    <r>
      <t>　3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「人口構成比」は四捨五入の関係で合計と内訳が一致しない場合がある。</t>
    </r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</si>
  <si>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面積は国土交通省国土地理院の「平成1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年全国都道府県市区町村別面積調」による。なお、穴水町及び門前町については、一部境界未定のため、総務省統計局による推定に基づく。</t>
    </r>
  </si>
  <si>
    <r>
      <t>注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</t>
    </r>
    <r>
      <rPr>
        <sz val="12"/>
        <rFont val="ＭＳ 明朝"/>
        <family val="1"/>
      </rPr>
      <t>12年10月１日人口及び世帯数は、総務省統計局「平成12年国勢調査報告」による。</t>
    </r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</si>
  <si>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</si>
  <si>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</si>
  <si>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</si>
  <si>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</si>
  <si>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</si>
  <si>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</si>
  <si>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</si>
  <si>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</si>
  <si>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</si>
  <si>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</si>
  <si>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</si>
  <si>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</si>
  <si>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</si>
  <si>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</si>
  <si>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-</t>
  </si>
  <si>
    <t>-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</si>
  <si>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</si>
  <si>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</si>
  <si>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</si>
  <si>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</si>
  <si>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</si>
  <si>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</si>
  <si>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</si>
  <si>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</si>
  <si>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</si>
  <si>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</si>
  <si>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</si>
  <si>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</si>
  <si>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</si>
  <si>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</si>
  <si>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</si>
  <si>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</si>
  <si>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</si>
  <si>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</si>
  <si>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</si>
  <si>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</si>
  <si>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</si>
  <si>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</si>
  <si>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</si>
  <si>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</si>
  <si>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</si>
  <si>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</si>
  <si>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</si>
  <si>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</si>
  <si>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</si>
  <si>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</si>
  <si>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</si>
  <si>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</si>
  <si>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</si>
  <si>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</si>
  <si>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</si>
  <si>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能　　　登</t>
  </si>
  <si>
    <t>加　　　賀</t>
  </si>
  <si>
    <t>郡　　　部</t>
  </si>
  <si>
    <t>市　　　部</t>
  </si>
  <si>
    <t>総　　　数</t>
  </si>
  <si>
    <t>k㎡</t>
  </si>
  <si>
    <t>人</t>
  </si>
  <si>
    <t>％</t>
  </si>
  <si>
    <t>％</t>
  </si>
  <si>
    <t>世帯</t>
  </si>
  <si>
    <t>増  加  率</t>
  </si>
  <si>
    <t>増  加  数</t>
  </si>
  <si>
    <t>増　加　率</t>
  </si>
  <si>
    <t>増　加　数</t>
  </si>
  <si>
    <t>総  　数</t>
  </si>
  <si>
    <r>
      <t xml:space="preserve">面　　　積 </t>
    </r>
    <r>
      <rPr>
        <sz val="12"/>
        <rFont val="ＭＳ 明朝"/>
        <family val="1"/>
      </rPr>
      <t xml:space="preserve">  　  (12・10･１）</t>
    </r>
  </si>
  <si>
    <t>人 口 密 度　　（1k㎡当たり）</t>
  </si>
  <si>
    <t>性比（女100人　　に対する男）</t>
  </si>
  <si>
    <r>
      <t xml:space="preserve">一世帯当たり　　　人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員</t>
    </r>
  </si>
  <si>
    <t>人口構成比</t>
  </si>
  <si>
    <t>１ 年 間 の 世 帯</t>
  </si>
  <si>
    <r>
      <t>12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0・１　　　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</si>
  <si>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>11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0・１　　　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</si>
  <si>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t>１ 年 間 の 人 口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</si>
  <si>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年10月１日人口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</si>
  <si>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年10月１日推計人口</t>
    </r>
  </si>
  <si>
    <t>市　　町　　村</t>
  </si>
  <si>
    <t>１１　　市　町　村　別　推　計　人　口 ・ 世　帯　数</t>
  </si>
  <si>
    <t>人　 口　 13</t>
  </si>
  <si>
    <r>
      <t>1</t>
    </r>
    <r>
      <rPr>
        <sz val="12"/>
        <rFont val="ＭＳ 明朝"/>
        <family val="1"/>
      </rPr>
      <t>2　 人　 口</t>
    </r>
  </si>
  <si>
    <t>資料　総務省統計局「国勢調査報告」</t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</si>
  <si>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世帯数は、昭和5</t>
    </r>
    <r>
      <rPr>
        <sz val="12"/>
        <rFont val="ＭＳ 明朝"/>
        <family val="1"/>
      </rPr>
      <t>5年までは普通世帯と準世帯の合計、昭和60年以降は一般世帯と施設等の世帯の合計である。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</si>
  <si>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加賀は河北郡以南、能登は羽咋郡以北。</t>
    </r>
  </si>
  <si>
    <t>世帯</t>
  </si>
  <si>
    <t>増 加 率</t>
  </si>
  <si>
    <t>人  　口</t>
  </si>
  <si>
    <t>増 加 率</t>
  </si>
  <si>
    <t>１２　 　年</t>
  </si>
  <si>
    <t>７　 　年</t>
  </si>
  <si>
    <t>平　　成　 　２　 　年</t>
  </si>
  <si>
    <t>６０　　年</t>
  </si>
  <si>
    <t>５５　　年</t>
  </si>
  <si>
    <t>昭　　和　　５０　　年</t>
  </si>
  <si>
    <t>市  　町　  村</t>
  </si>
  <si>
    <t>１２　　国　勢　調　査　に　よ　る　市　町　村　別　人　口　及　び　世　帯　数　推　移（各年10月1日現在）</t>
  </si>
  <si>
    <t>人　 口　 15</t>
  </si>
  <si>
    <r>
      <t>1</t>
    </r>
    <r>
      <rPr>
        <sz val="12"/>
        <rFont val="ＭＳ 明朝"/>
        <family val="1"/>
      </rPr>
      <t>4　 人　 口</t>
    </r>
  </si>
  <si>
    <r>
      <t>資料　総務省統計局「平成1</t>
    </r>
    <r>
      <rPr>
        <sz val="12"/>
        <rFont val="ＭＳ 明朝"/>
        <family val="1"/>
      </rPr>
      <t>2年国勢調査報告</t>
    </r>
    <r>
      <rPr>
        <sz val="12"/>
        <rFont val="ＭＳ 明朝"/>
        <family val="1"/>
      </rPr>
      <t>」</t>
    </r>
  </si>
  <si>
    <r>
      <t>　2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加賀は河北郡以南、能登は羽咋郡以北。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</si>
  <si>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総数には年齢不詳が含まれる。　</t>
    </r>
  </si>
  <si>
    <t>―</t>
  </si>
  <si>
    <t>―</t>
  </si>
  <si>
    <t>年齢不詳</t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</si>
  <si>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</si>
  <si>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</si>
  <si>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０～1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歳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</si>
  <si>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</si>
  <si>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r>
      <t>7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79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</si>
  <si>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</si>
  <si>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69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</si>
  <si>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</si>
  <si>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</si>
  <si>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</si>
  <si>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</si>
  <si>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44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</si>
  <si>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</si>
  <si>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34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</si>
  <si>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</si>
  <si>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24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</si>
  <si>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</si>
  <si>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歳</t>
    </r>
  </si>
  <si>
    <t>５～９歳</t>
  </si>
  <si>
    <t>０～４歳</t>
  </si>
  <si>
    <t>総　数</t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</si>
  <si>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村</t>
    </r>
  </si>
  <si>
    <t>（単位：人）</t>
  </si>
  <si>
    <t>１３　　市　　町　　村　　別　　年　　齢　　別　　人　　口（平成12年10月１日現在）</t>
  </si>
  <si>
    <t>人　 口　 17</t>
  </si>
  <si>
    <r>
      <t>1</t>
    </r>
    <r>
      <rPr>
        <sz val="12"/>
        <rFont val="ＭＳ 明朝"/>
        <family val="1"/>
      </rPr>
      <t>6　 人　 口</t>
    </r>
  </si>
  <si>
    <t>資料　石川県健康推進課「衛生統計年報（人口動態統計編）」、統計課「石川県の人口動態」</t>
  </si>
  <si>
    <r>
      <t xml:space="preserve">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調査時点が異なるため、自然増加と社会増加を加算しても翌年の日本人人口と一致しない。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</si>
  <si>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※年は国勢調査人口である。また、昭和42年以降は日本人人口で、※印は国勢調査人口から、その他は各年10月１日推計人口から外国人人口（石川県国際課調）を差し引いたものである。</t>
    </r>
  </si>
  <si>
    <t xml:space="preserve">    １１</t>
  </si>
  <si>
    <t xml:space="preserve">     １０</t>
  </si>
  <si>
    <t>※</t>
  </si>
  <si>
    <t>平成 元 年</t>
  </si>
  <si>
    <t xml:space="preserve">     ６３</t>
  </si>
  <si>
    <t xml:space="preserve">     ６２</t>
  </si>
  <si>
    <t xml:space="preserve">     ６１</t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</si>
  <si>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６０</t>
    </r>
  </si>
  <si>
    <t xml:space="preserve">     ５９</t>
  </si>
  <si>
    <t xml:space="preserve">     ５８</t>
  </si>
  <si>
    <t xml:space="preserve">     ５７</t>
  </si>
  <si>
    <t xml:space="preserve">     ５６</t>
  </si>
  <si>
    <t xml:space="preserve">     ５５</t>
  </si>
  <si>
    <t xml:space="preserve">     ５４</t>
  </si>
  <si>
    <t xml:space="preserve">     ５３</t>
  </si>
  <si>
    <t xml:space="preserve">     ５２</t>
  </si>
  <si>
    <t xml:space="preserve">     ５１</t>
  </si>
  <si>
    <t xml:space="preserve">     ５０</t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</si>
  <si>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４９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</si>
  <si>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４８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</si>
  <si>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４７</t>
    </r>
  </si>
  <si>
    <t xml:space="preserve">     ４６</t>
  </si>
  <si>
    <t xml:space="preserve">     ４５</t>
  </si>
  <si>
    <t xml:space="preserve">     ４４</t>
  </si>
  <si>
    <t xml:space="preserve">     ４３</t>
  </si>
  <si>
    <t xml:space="preserve">     ４２</t>
  </si>
  <si>
    <t xml:space="preserve">     ４１</t>
  </si>
  <si>
    <t xml:space="preserve">     ４０</t>
  </si>
  <si>
    <t xml:space="preserve">     ３９</t>
  </si>
  <si>
    <t xml:space="preserve">     ３８</t>
  </si>
  <si>
    <t xml:space="preserve">     ３７</t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</si>
  <si>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３６</t>
    </r>
  </si>
  <si>
    <t xml:space="preserve">     ３５</t>
  </si>
  <si>
    <t xml:space="preserve">     ３４</t>
  </si>
  <si>
    <t xml:space="preserve">     ３３</t>
  </si>
  <si>
    <t xml:space="preserve">     ３２</t>
  </si>
  <si>
    <t xml:space="preserve">     ３１</t>
  </si>
  <si>
    <t xml:space="preserve">     ３０</t>
  </si>
  <si>
    <t xml:space="preserve">     ２９</t>
  </si>
  <si>
    <t xml:space="preserve">     ２８</t>
  </si>
  <si>
    <t xml:space="preserve">     ２７</t>
  </si>
  <si>
    <t xml:space="preserve">     ２６</t>
  </si>
  <si>
    <t xml:space="preserve">     ２５</t>
  </si>
  <si>
    <t xml:space="preserve">     ２４</t>
  </si>
  <si>
    <t xml:space="preserve">     ２３</t>
  </si>
  <si>
    <t xml:space="preserve">     ２２</t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</si>
  <si>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２１</t>
    </r>
  </si>
  <si>
    <t xml:space="preserve">     ２０</t>
  </si>
  <si>
    <t xml:space="preserve">     １９</t>
  </si>
  <si>
    <t xml:space="preserve">     １８</t>
  </si>
  <si>
    <t xml:space="preserve">     １７</t>
  </si>
  <si>
    <t xml:space="preserve">     １６</t>
  </si>
  <si>
    <r>
      <t>昭和 １５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</si>
  <si>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件</t>
  </si>
  <si>
    <t>乳 児 死 亡</t>
  </si>
  <si>
    <t>う　   　ち</t>
  </si>
  <si>
    <t>社会増加率　　（人口千対）</t>
  </si>
  <si>
    <t>自然増加率　　（人口千対）</t>
  </si>
  <si>
    <t>離　婚　率　　（人口千対）</t>
  </si>
  <si>
    <t>婚　姻　率　　（人口千対）</t>
  </si>
  <si>
    <t>死　産　率　　（出産千対）</t>
  </si>
  <si>
    <t>乳児死亡率　　（出生千対）</t>
  </si>
  <si>
    <t>死　亡　率　　（人口千対）</t>
  </si>
  <si>
    <t>出　生　率　　（人口千対）</t>
  </si>
  <si>
    <t>社 会 増 加</t>
  </si>
  <si>
    <t>自 然 増 加</t>
  </si>
  <si>
    <t>離　  　婚</t>
  </si>
  <si>
    <t>婚　  　姻</t>
  </si>
  <si>
    <t>死　  　産</t>
  </si>
  <si>
    <t xml:space="preserve"> 死   　亡</t>
  </si>
  <si>
    <t>出　  　生</t>
  </si>
  <si>
    <t>日本人人口  　（総人口）</t>
  </si>
  <si>
    <t>年　　　次</t>
  </si>
  <si>
    <t>（単位：人）</t>
  </si>
  <si>
    <t>（１）　年　　次　　別　　人　　口　　動　　態</t>
  </si>
  <si>
    <t>１４　　人　 　 　口  　　　動  　　　態</t>
  </si>
  <si>
    <r>
      <t>人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</si>
  <si>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1</t>
    </r>
    <r>
      <rPr>
        <sz val="12"/>
        <rFont val="ＭＳ 明朝"/>
        <family val="1"/>
      </rPr>
      <t>8　 人　 口</t>
    </r>
  </si>
  <si>
    <t>県　　計</t>
  </si>
  <si>
    <t>乳児死亡</t>
  </si>
  <si>
    <t>う　ち</t>
  </si>
  <si>
    <t>社会増加率（人口千対）</t>
  </si>
  <si>
    <t>自然増加率（人口千対）</t>
  </si>
  <si>
    <t>離　婚　率（人口千対）</t>
  </si>
  <si>
    <t>婚　姻　率（人口千対）</t>
  </si>
  <si>
    <t>死　産　率（出産千対）</t>
  </si>
  <si>
    <t>乳児死亡率（出生千対）</t>
  </si>
  <si>
    <t>死　亡　率（人口千対）</t>
  </si>
  <si>
    <r>
      <t xml:space="preserve">出　生　率 </t>
    </r>
    <r>
      <rPr>
        <sz val="12"/>
        <rFont val="ＭＳ 明朝"/>
        <family val="1"/>
      </rPr>
      <t xml:space="preserve">                  </t>
    </r>
    <r>
      <rPr>
        <sz val="12"/>
        <rFont val="ＭＳ 明朝"/>
        <family val="1"/>
      </rPr>
      <t>（人口千対）</t>
    </r>
  </si>
  <si>
    <t>社会増加</t>
  </si>
  <si>
    <t>自然増加</t>
  </si>
  <si>
    <t>離　　　婚</t>
  </si>
  <si>
    <t>婚　　　姻</t>
  </si>
  <si>
    <t>死　　　産</t>
  </si>
  <si>
    <t>死　　　亡</t>
  </si>
  <si>
    <t>出　　　生</t>
  </si>
  <si>
    <t>日本人人口</t>
  </si>
  <si>
    <t>市 町 村 別</t>
  </si>
  <si>
    <t>（単位：人、件、率 ‰）</t>
  </si>
  <si>
    <r>
      <t>（２）　市　町　村　別　人　口　動　態（平成1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年）</t>
    </r>
  </si>
  <si>
    <t>１４　　人　　　口　　　動　　　態 （つ づ き）</t>
  </si>
  <si>
    <t>人　 口　 21</t>
  </si>
  <si>
    <r>
      <t>20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</t>
    </r>
  </si>
  <si>
    <t>資料　石川県健康推進課「衛生統計年報（人口動態編）」</t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</si>
  <si>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</si>
  <si>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</si>
  <si>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</si>
  <si>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</si>
  <si>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</si>
  <si>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</si>
  <si>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</si>
  <si>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</si>
  <si>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</si>
  <si>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</si>
  <si>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</si>
  <si>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r>
      <t xml:space="preserve">  </t>
    </r>
    <r>
      <rPr>
        <sz val="12"/>
        <rFont val="ＭＳ 明朝"/>
        <family val="1"/>
      </rPr>
      <t xml:space="preserve"> １ 月</t>
    </r>
  </si>
  <si>
    <t>総　　数</t>
  </si>
  <si>
    <t>計</t>
  </si>
  <si>
    <t>う　ち　乳　児　死　亡</t>
  </si>
  <si>
    <t>離　婚　　　　　（件）</t>
  </si>
  <si>
    <t>婚　姻　　　　　（件）</t>
  </si>
  <si>
    <t>死　産</t>
  </si>
  <si>
    <t>死　　　　　　　　亡</t>
  </si>
  <si>
    <t>出　　　　　　生</t>
  </si>
  <si>
    <t>月　　別</t>
  </si>
  <si>
    <t>（単位：人、件）</t>
  </si>
  <si>
    <r>
      <t>（３）　月　　別　　人　　口　　自　　然　　動　　態（平成1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年）</t>
    </r>
  </si>
  <si>
    <t>１４　　人　　　口　　　動　　　態（つづき）</t>
  </si>
  <si>
    <r>
      <t>2</t>
    </r>
    <r>
      <rPr>
        <sz val="12"/>
        <rFont val="ＭＳ 明朝"/>
        <family val="1"/>
      </rPr>
      <t>2　 人　 口</t>
    </r>
  </si>
  <si>
    <t xml:space="preserve">  11</t>
  </si>
  <si>
    <r>
      <t xml:space="preserve"> </t>
    </r>
    <r>
      <rPr>
        <sz val="12"/>
        <rFont val="ＭＳ 明朝"/>
        <family val="1"/>
      </rPr>
      <t xml:space="preserve"> 10</t>
    </r>
  </si>
  <si>
    <t>平成９年</t>
  </si>
  <si>
    <t>不　詳</t>
  </si>
  <si>
    <t>90歳以上</t>
  </si>
  <si>
    <t>85 ～ 89</t>
  </si>
  <si>
    <t>80 ～ 84</t>
  </si>
  <si>
    <t>75 ～ 79</t>
  </si>
  <si>
    <t>70 ～ 74</t>
  </si>
  <si>
    <t>65 ～ 69</t>
  </si>
  <si>
    <t>年　　次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</si>
  <si>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</si>
  <si>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</si>
  <si>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</si>
  <si>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</si>
  <si>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</si>
  <si>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</si>
  <si>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</si>
  <si>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</si>
  <si>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</si>
  <si>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</si>
  <si>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10 ～ 14</t>
  </si>
  <si>
    <t>５ ～ ９</t>
  </si>
  <si>
    <t>０ ～ ４</t>
  </si>
  <si>
    <t>総　　　　　数</t>
  </si>
  <si>
    <t>（４）　年　　齢　　階　　級　　別　　死　　亡　　数　</t>
  </si>
  <si>
    <r>
      <t>資料　総務省統計局「平成1</t>
    </r>
    <r>
      <rPr>
        <sz val="12"/>
        <rFont val="ＭＳ 明朝"/>
        <family val="1"/>
      </rPr>
      <t>2年</t>
    </r>
    <r>
      <rPr>
        <sz val="12"/>
        <rFont val="ＭＳ 明朝"/>
        <family val="1"/>
      </rPr>
      <t>国勢調査報告」</t>
    </r>
  </si>
  <si>
    <t>Ⅱ</t>
  </si>
  <si>
    <t>Ⅰ</t>
  </si>
  <si>
    <t>Ⅲ</t>
  </si>
  <si>
    <t>石川県</t>
  </si>
  <si>
    <t>市町村　　　　　　全　域　　　　　（人）</t>
  </si>
  <si>
    <t>人口集中　　　　地　　区　　　　　（人）</t>
  </si>
  <si>
    <t>全域に対する人口集中地区の割合（％）</t>
  </si>
  <si>
    <t>市町村　　　　　　全　域　　　　　（K㎡）</t>
  </si>
  <si>
    <r>
      <t>人口集中　　　　地　　区　　　　　（k</t>
    </r>
    <r>
      <rPr>
        <sz val="12"/>
        <rFont val="ＭＳ 明朝"/>
        <family val="1"/>
      </rPr>
      <t>㎡）</t>
    </r>
  </si>
  <si>
    <t>人口密度（１k㎡当たり）</t>
  </si>
  <si>
    <t>面　　　　　積　</t>
  </si>
  <si>
    <t>人　　　　　　　口</t>
  </si>
  <si>
    <t>地　　域</t>
  </si>
  <si>
    <t>１５　 人口集中地区別人口、面積及び人口密度（平成12年10月１日現在）</t>
  </si>
  <si>
    <r>
      <t>人　　　口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3</t>
    </r>
  </si>
  <si>
    <t>資料　石川県国際課</t>
  </si>
  <si>
    <r>
      <t>　2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総数には無国籍及び不詳を含むので、それぞれの合計とは合わない場合がある。</t>
    </r>
  </si>
  <si>
    <r>
      <t>注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各年1</t>
    </r>
    <r>
      <rPr>
        <sz val="12"/>
        <rFont val="ＭＳ 明朝"/>
        <family val="1"/>
      </rPr>
      <t>2月31日現在。</t>
    </r>
  </si>
  <si>
    <t>―</t>
  </si>
  <si>
    <t xml:space="preserve">   12</t>
  </si>
  <si>
    <r>
      <t xml:space="preserve"> 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</si>
  <si>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</si>
  <si>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>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</si>
  <si>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</si>
  <si>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朝　鮮</t>
  </si>
  <si>
    <t>その他</t>
  </si>
  <si>
    <t>ブラジル</t>
  </si>
  <si>
    <t>アメリカ</t>
  </si>
  <si>
    <t>中　国</t>
  </si>
  <si>
    <t>韓国・</t>
  </si>
  <si>
    <t>総　数</t>
  </si>
  <si>
    <r>
      <t>市町村</t>
    </r>
    <r>
      <rPr>
        <sz val="12"/>
        <rFont val="ＭＳ 明朝"/>
        <family val="1"/>
      </rPr>
      <t>別</t>
    </r>
  </si>
  <si>
    <t>年次及び　　　　　市町村別</t>
  </si>
  <si>
    <t>１６　　市　町　村　別　居　住　外　国　人　登　録　状　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</si>
</sst>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;&quot;△ &quot;#,##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6" fontId="6" fillId="0" borderId="0" xfId="57" applyFont="1" applyFill="1" applyBorder="1" applyAlignment="1">
      <alignment horizontal="center" vertical="center"/>
    </xf>
    <xf numFmtId="6" fontId="4" fillId="0" borderId="0" xfId="57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40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vertical="center"/>
      <protection/>
    </xf>
    <xf numFmtId="40" fontId="0" fillId="0" borderId="0" xfId="48" applyNumberFormat="1" applyFont="1" applyFill="1" applyAlignment="1" applyProtection="1">
      <alignment vertical="center"/>
      <protection/>
    </xf>
    <xf numFmtId="55" fontId="0" fillId="0" borderId="11" xfId="0" applyNumberFormat="1" applyFont="1" applyFill="1" applyBorder="1" applyAlignment="1" quotePrefix="1">
      <alignment horizontal="center"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89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8" fillId="0" borderId="11" xfId="0" applyFont="1" applyFill="1" applyBorder="1" applyAlignment="1" quotePrefix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vertical="center"/>
    </xf>
    <xf numFmtId="38" fontId="0" fillId="0" borderId="0" xfId="57" applyNumberFormat="1" applyFont="1" applyFill="1" applyBorder="1" applyAlignment="1">
      <alignment vertical="center"/>
    </xf>
    <xf numFmtId="40" fontId="0" fillId="0" borderId="0" xfId="57" applyNumberFormat="1" applyFont="1" applyFill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193" fontId="0" fillId="0" borderId="0" xfId="48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57" applyNumberFormat="1" applyFont="1" applyFill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>
      <alignment vertical="center"/>
    </xf>
    <xf numFmtId="38" fontId="0" fillId="0" borderId="18" xfId="48" applyNumberFormat="1" applyFont="1" applyFill="1" applyBorder="1" applyAlignment="1">
      <alignment vertical="center"/>
    </xf>
    <xf numFmtId="38" fontId="0" fillId="0" borderId="18" xfId="57" applyNumberFormat="1" applyFont="1" applyFill="1" applyBorder="1" applyAlignment="1">
      <alignment vertical="center"/>
    </xf>
    <xf numFmtId="40" fontId="0" fillId="0" borderId="18" xfId="57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40" fontId="0" fillId="0" borderId="0" xfId="57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7" fontId="8" fillId="0" borderId="17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48" applyNumberFormat="1" applyFont="1" applyFill="1" applyBorder="1" applyAlignment="1">
      <alignment vertical="center"/>
    </xf>
    <xf numFmtId="38" fontId="8" fillId="0" borderId="0" xfId="57" applyNumberFormat="1" applyFont="1" applyFill="1" applyBorder="1" applyAlignment="1">
      <alignment vertical="center"/>
    </xf>
    <xf numFmtId="40" fontId="8" fillId="0" borderId="0" xfId="57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40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40" fontId="0" fillId="0" borderId="18" xfId="48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40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40" fontId="8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48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57" applyNumberFormat="1" applyFon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57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177" fontId="0" fillId="0" borderId="0" xfId="57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177" fontId="8" fillId="0" borderId="18" xfId="48" applyNumberFormat="1" applyFont="1" applyFill="1" applyBorder="1" applyAlignment="1" applyProtection="1">
      <alignment horizontal="right" vertical="center"/>
      <protection/>
    </xf>
    <xf numFmtId="40" fontId="8" fillId="0" borderId="18" xfId="48" applyNumberFormat="1" applyFont="1" applyFill="1" applyBorder="1" applyAlignment="1" applyProtection="1">
      <alignment horizontal="right" vertical="center"/>
      <protection/>
    </xf>
    <xf numFmtId="177" fontId="8" fillId="0" borderId="0" xfId="48" applyNumberFormat="1" applyFont="1" applyFill="1" applyBorder="1" applyAlignment="1" applyProtection="1">
      <alignment horizontal="right" vertical="center"/>
      <protection/>
    </xf>
    <xf numFmtId="190" fontId="8" fillId="0" borderId="0" xfId="48" applyNumberFormat="1" applyFont="1" applyFill="1" applyBorder="1" applyAlignment="1" applyProtection="1">
      <alignment horizontal="right" vertical="center"/>
      <protection/>
    </xf>
    <xf numFmtId="194" fontId="8" fillId="0" borderId="0" xfId="48" applyNumberFormat="1" applyFont="1" applyFill="1" applyBorder="1" applyAlignment="1" applyProtection="1">
      <alignment horizontal="right" vertical="center"/>
      <protection/>
    </xf>
    <xf numFmtId="38" fontId="8" fillId="0" borderId="18" xfId="48" applyFont="1" applyFill="1" applyBorder="1" applyAlignment="1">
      <alignment vertical="center"/>
    </xf>
    <xf numFmtId="38" fontId="8" fillId="0" borderId="0" xfId="48" applyFont="1" applyFill="1" applyBorder="1" applyAlignment="1" applyProtection="1">
      <alignment vertical="center"/>
      <protection/>
    </xf>
    <xf numFmtId="38" fontId="8" fillId="0" borderId="20" xfId="48" applyFont="1" applyFill="1" applyBorder="1" applyAlignment="1">
      <alignment vertical="center"/>
    </xf>
    <xf numFmtId="38" fontId="8" fillId="0" borderId="12" xfId="48" applyFont="1" applyFill="1" applyBorder="1" applyAlignment="1">
      <alignment vertical="center"/>
    </xf>
    <xf numFmtId="38" fontId="8" fillId="0" borderId="18" xfId="48" applyFont="1" applyFill="1" applyBorder="1" applyAlignment="1" applyProtection="1" quotePrefix="1">
      <alignment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4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4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left" vertical="center"/>
      <protection/>
    </xf>
    <xf numFmtId="38" fontId="0" fillId="0" borderId="17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8" fontId="0" fillId="0" borderId="0" xfId="48" applyFont="1" applyFill="1" applyAlignment="1">
      <alignment vertical="top"/>
    </xf>
    <xf numFmtId="38" fontId="0" fillId="0" borderId="0" xfId="48" applyFont="1" applyFill="1" applyAlignment="1">
      <alignment horizontal="right" vertical="top"/>
    </xf>
    <xf numFmtId="2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7" fontId="0" fillId="0" borderId="18" xfId="48" applyNumberFormat="1" applyFont="1" applyFill="1" applyBorder="1" applyAlignment="1" applyProtection="1">
      <alignment horizontal="right" vertical="center"/>
      <protection/>
    </xf>
    <xf numFmtId="38" fontId="0" fillId="0" borderId="18" xfId="48" applyNumberFormat="1" applyFont="1" applyFill="1" applyBorder="1" applyAlignment="1">
      <alignment horizontal="right" vertical="center"/>
    </xf>
    <xf numFmtId="38" fontId="0" fillId="0" borderId="18" xfId="48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20" xfId="4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38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8" fontId="8" fillId="0" borderId="0" xfId="48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8" fillId="0" borderId="17" xfId="0" applyNumberFormat="1" applyFont="1" applyFill="1" applyBorder="1" applyAlignment="1" applyProtection="1">
      <alignment vertical="center"/>
      <protection/>
    </xf>
    <xf numFmtId="4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18" xfId="0" applyFont="1" applyFill="1" applyBorder="1" applyAlignment="1" quotePrefix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76" fontId="0" fillId="0" borderId="18" xfId="0" applyNumberFormat="1" applyFont="1" applyFill="1" applyBorder="1" applyAlignment="1" applyProtection="1" quotePrefix="1">
      <alignment horizontal="right" vertical="center"/>
      <protection/>
    </xf>
    <xf numFmtId="186" fontId="0" fillId="0" borderId="18" xfId="0" applyNumberFormat="1" applyFont="1" applyFill="1" applyBorder="1" applyAlignment="1" applyProtection="1" quotePrefix="1">
      <alignment horizontal="right" vertical="center"/>
      <protection/>
    </xf>
    <xf numFmtId="2" fontId="0" fillId="0" borderId="18" xfId="0" applyNumberFormat="1" applyFont="1" applyFill="1" applyBorder="1" applyAlignment="1" applyProtection="1" quotePrefix="1">
      <alignment horizontal="right" vertical="center"/>
      <protection/>
    </xf>
    <xf numFmtId="40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Border="1" applyAlignment="1" applyProtection="1" quotePrefix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17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 quotePrefix="1">
      <alignment horizontal="right" vertical="center"/>
      <protection/>
    </xf>
    <xf numFmtId="186" fontId="8" fillId="0" borderId="19" xfId="0" applyNumberFormat="1" applyFont="1" applyFill="1" applyBorder="1" applyAlignment="1" applyProtection="1" quotePrefix="1">
      <alignment horizontal="right" vertical="center"/>
      <protection/>
    </xf>
    <xf numFmtId="39" fontId="8" fillId="0" borderId="19" xfId="0" applyNumberFormat="1" applyFont="1" applyFill="1" applyBorder="1" applyAlignment="1" applyProtection="1" quotePrefix="1">
      <alignment horizontal="right" vertical="center"/>
      <protection/>
    </xf>
    <xf numFmtId="37" fontId="8" fillId="0" borderId="19" xfId="0" applyNumberFormat="1" applyFont="1" applyFill="1" applyBorder="1" applyAlignment="1" applyProtection="1" quotePrefix="1">
      <alignment horizontal="right" vertical="center"/>
      <protection/>
    </xf>
    <xf numFmtId="37" fontId="8" fillId="0" borderId="28" xfId="0" applyNumberFormat="1" applyFont="1" applyFill="1" applyBorder="1" applyAlignment="1" applyProtection="1" quotePrefix="1">
      <alignment horizontal="right" vertical="center"/>
      <protection/>
    </xf>
    <xf numFmtId="38" fontId="0" fillId="0" borderId="19" xfId="48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vertical="center"/>
    </xf>
    <xf numFmtId="38" fontId="0" fillId="0" borderId="18" xfId="48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0" fillId="0" borderId="2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 applyProtection="1">
      <alignment horizontal="distributed" vertical="center"/>
      <protection/>
    </xf>
    <xf numFmtId="38" fontId="0" fillId="0" borderId="18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>
      <alignment vertical="center"/>
    </xf>
    <xf numFmtId="37" fontId="0" fillId="0" borderId="34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48" applyFont="1" applyFill="1" applyBorder="1" applyAlignment="1" quotePrefix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6" fontId="7" fillId="0" borderId="0" xfId="57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8" fontId="0" fillId="0" borderId="14" xfId="48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Alignment="1">
      <alignment horizontal="right" vertical="top"/>
    </xf>
    <xf numFmtId="38" fontId="0" fillId="0" borderId="37" xfId="48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37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44</xdr:row>
      <xdr:rowOff>152400</xdr:rowOff>
    </xdr:from>
    <xdr:to>
      <xdr:col>2</xdr:col>
      <xdr:colOff>0</xdr:colOff>
      <xdr:row>46</xdr:row>
      <xdr:rowOff>9525</xdr:rowOff>
    </xdr:to>
    <xdr:sp>
      <xdr:nvSpPr>
        <xdr:cNvPr id="1" name="Oval 1"/>
        <xdr:cNvSpPr>
          <a:spLocks/>
        </xdr:cNvSpPr>
      </xdr:nvSpPr>
      <xdr:spPr>
        <a:xfrm>
          <a:off x="1171575" y="8534400"/>
          <a:ext cx="371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1171575</xdr:colOff>
      <xdr:row>50</xdr:row>
      <xdr:rowOff>152400</xdr:rowOff>
    </xdr:from>
    <xdr:to>
      <xdr:col>2</xdr:col>
      <xdr:colOff>0</xdr:colOff>
      <xdr:row>52</xdr:row>
      <xdr:rowOff>9525</xdr:rowOff>
    </xdr:to>
    <xdr:sp>
      <xdr:nvSpPr>
        <xdr:cNvPr id="2" name="Oval 2"/>
        <xdr:cNvSpPr>
          <a:spLocks/>
        </xdr:cNvSpPr>
      </xdr:nvSpPr>
      <xdr:spPr>
        <a:xfrm>
          <a:off x="1171575" y="9677400"/>
          <a:ext cx="371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1171575</xdr:colOff>
      <xdr:row>56</xdr:row>
      <xdr:rowOff>152400</xdr:rowOff>
    </xdr:from>
    <xdr:to>
      <xdr:col>2</xdr:col>
      <xdr:colOff>0</xdr:colOff>
      <xdr:row>58</xdr:row>
      <xdr:rowOff>9525</xdr:rowOff>
    </xdr:to>
    <xdr:sp>
      <xdr:nvSpPr>
        <xdr:cNvPr id="3" name="Oval 3"/>
        <xdr:cNvSpPr>
          <a:spLocks/>
        </xdr:cNvSpPr>
      </xdr:nvSpPr>
      <xdr:spPr>
        <a:xfrm>
          <a:off x="1171575" y="10820400"/>
          <a:ext cx="371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1171575</xdr:colOff>
      <xdr:row>62</xdr:row>
      <xdr:rowOff>152400</xdr:rowOff>
    </xdr:from>
    <xdr:to>
      <xdr:col>2</xdr:col>
      <xdr:colOff>0</xdr:colOff>
      <xdr:row>64</xdr:row>
      <xdr:rowOff>9525</xdr:rowOff>
    </xdr:to>
    <xdr:sp>
      <xdr:nvSpPr>
        <xdr:cNvPr id="4" name="Oval 4"/>
        <xdr:cNvSpPr>
          <a:spLocks/>
        </xdr:cNvSpPr>
      </xdr:nvSpPr>
      <xdr:spPr>
        <a:xfrm>
          <a:off x="1171575" y="11963400"/>
          <a:ext cx="371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1171575</xdr:colOff>
      <xdr:row>68</xdr:row>
      <xdr:rowOff>152400</xdr:rowOff>
    </xdr:from>
    <xdr:to>
      <xdr:col>2</xdr:col>
      <xdr:colOff>0</xdr:colOff>
      <xdr:row>70</xdr:row>
      <xdr:rowOff>9525</xdr:rowOff>
    </xdr:to>
    <xdr:sp>
      <xdr:nvSpPr>
        <xdr:cNvPr id="5" name="Oval 5"/>
        <xdr:cNvSpPr>
          <a:spLocks/>
        </xdr:cNvSpPr>
      </xdr:nvSpPr>
      <xdr:spPr>
        <a:xfrm>
          <a:off x="1171575" y="13106400"/>
          <a:ext cx="371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1171575</xdr:colOff>
      <xdr:row>74</xdr:row>
      <xdr:rowOff>152400</xdr:rowOff>
    </xdr:from>
    <xdr:to>
      <xdr:col>2</xdr:col>
      <xdr:colOff>0</xdr:colOff>
      <xdr:row>76</xdr:row>
      <xdr:rowOff>9525</xdr:rowOff>
    </xdr:to>
    <xdr:sp>
      <xdr:nvSpPr>
        <xdr:cNvPr id="6" name="Oval 6"/>
        <xdr:cNvSpPr>
          <a:spLocks/>
        </xdr:cNvSpPr>
      </xdr:nvSpPr>
      <xdr:spPr>
        <a:xfrm>
          <a:off x="1171575" y="14249400"/>
          <a:ext cx="371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914400</xdr:colOff>
      <xdr:row>80</xdr:row>
      <xdr:rowOff>0</xdr:rowOff>
    </xdr:from>
    <xdr:to>
      <xdr:col>5</xdr:col>
      <xdr:colOff>1152525</xdr:colOff>
      <xdr:row>80</xdr:row>
      <xdr:rowOff>161925</xdr:rowOff>
    </xdr:to>
    <xdr:sp>
      <xdr:nvSpPr>
        <xdr:cNvPr id="7" name="Oval 7"/>
        <xdr:cNvSpPr>
          <a:spLocks/>
        </xdr:cNvSpPr>
      </xdr:nvSpPr>
      <xdr:spPr>
        <a:xfrm>
          <a:off x="6200775" y="15240000"/>
          <a:ext cx="2381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73"/>
  <sheetViews>
    <sheetView showGridLines="0" defaultGridColor="0" zoomScalePageLayoutView="0" colorId="22" workbookViewId="0" topLeftCell="A1">
      <selection activeCell="A1" sqref="A1"/>
    </sheetView>
  </sheetViews>
  <sheetFormatPr defaultColWidth="10.59765625" defaultRowHeight="15"/>
  <cols>
    <col min="1" max="1" width="14.59765625" style="9" customWidth="1"/>
    <col min="2" max="8" width="12.59765625" style="9" customWidth="1"/>
    <col min="9" max="9" width="14.59765625" style="9" customWidth="1"/>
    <col min="10" max="16" width="12.59765625" style="9" customWidth="1"/>
    <col min="17" max="16384" width="10.59765625" style="9" customWidth="1"/>
  </cols>
  <sheetData>
    <row r="1" spans="1:16" ht="15">
      <c r="A1" s="9" t="s">
        <v>102</v>
      </c>
      <c r="O1" s="287" t="s">
        <v>104</v>
      </c>
      <c r="P1" s="287"/>
    </row>
    <row r="2" ht="15"/>
    <row r="3" spans="1:16" ht="20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9.5" customHeight="1">
      <c r="A4" s="294" t="s">
        <v>12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10</v>
      </c>
    </row>
    <row r="6" spans="1:16" ht="15" customHeight="1">
      <c r="A6" s="14"/>
      <c r="B6" s="295" t="s">
        <v>3</v>
      </c>
      <c r="C6" s="296"/>
      <c r="D6" s="296"/>
      <c r="E6" s="296"/>
      <c r="F6" s="296"/>
      <c r="G6" s="297"/>
      <c r="H6" s="15"/>
      <c r="I6" s="292" t="s">
        <v>30</v>
      </c>
      <c r="J6" s="295" t="s">
        <v>3</v>
      </c>
      <c r="K6" s="296"/>
      <c r="L6" s="296"/>
      <c r="M6" s="296"/>
      <c r="N6" s="296"/>
      <c r="O6" s="297"/>
      <c r="P6" s="16"/>
    </row>
    <row r="7" spans="1:16" ht="15" customHeight="1">
      <c r="A7" s="3" t="s">
        <v>4</v>
      </c>
      <c r="B7" s="288" t="s">
        <v>9</v>
      </c>
      <c r="C7" s="288" t="s">
        <v>0</v>
      </c>
      <c r="D7" s="288" t="s">
        <v>1</v>
      </c>
      <c r="E7" s="290" t="s">
        <v>31</v>
      </c>
      <c r="F7" s="288" t="s">
        <v>7</v>
      </c>
      <c r="G7" s="290" t="s">
        <v>8</v>
      </c>
      <c r="H7" s="4" t="s">
        <v>6</v>
      </c>
      <c r="I7" s="293"/>
      <c r="J7" s="288" t="s">
        <v>9</v>
      </c>
      <c r="K7" s="288" t="s">
        <v>0</v>
      </c>
      <c r="L7" s="288" t="s">
        <v>1</v>
      </c>
      <c r="M7" s="290" t="s">
        <v>31</v>
      </c>
      <c r="N7" s="288" t="s">
        <v>7</v>
      </c>
      <c r="O7" s="290" t="s">
        <v>8</v>
      </c>
      <c r="P7" s="17" t="s">
        <v>6</v>
      </c>
    </row>
    <row r="8" spans="1:16" ht="15" customHeight="1">
      <c r="A8" s="18"/>
      <c r="B8" s="289"/>
      <c r="C8" s="289"/>
      <c r="D8" s="289"/>
      <c r="E8" s="291"/>
      <c r="F8" s="289"/>
      <c r="G8" s="291"/>
      <c r="H8" s="19"/>
      <c r="I8" s="291"/>
      <c r="J8" s="289"/>
      <c r="K8" s="289"/>
      <c r="L8" s="289"/>
      <c r="M8" s="291"/>
      <c r="N8" s="289"/>
      <c r="O8" s="291"/>
      <c r="P8" s="20"/>
    </row>
    <row r="9" spans="1:16" ht="15" customHeight="1">
      <c r="A9" s="3" t="s">
        <v>32</v>
      </c>
      <c r="B9" s="34">
        <f>SUM(C9:D9)</f>
        <v>737381</v>
      </c>
      <c r="C9" s="36">
        <v>364266</v>
      </c>
      <c r="D9" s="36">
        <v>373115</v>
      </c>
      <c r="E9" s="37">
        <f>100*C9/D9</f>
        <v>97.62834514827868</v>
      </c>
      <c r="F9" s="38">
        <v>5702</v>
      </c>
      <c r="G9" s="39">
        <f>100*F9/(B9-F9)</f>
        <v>0.7793034923784884</v>
      </c>
      <c r="H9" s="21">
        <v>151376</v>
      </c>
      <c r="I9" s="4" t="s">
        <v>33</v>
      </c>
      <c r="J9" s="42">
        <f>SUM(K9:L9)</f>
        <v>980230</v>
      </c>
      <c r="K9" s="51">
        <v>468814</v>
      </c>
      <c r="L9" s="51">
        <v>511416</v>
      </c>
      <c r="M9" s="37">
        <f>100*K9/L9</f>
        <v>91.66979523519014</v>
      </c>
      <c r="N9" s="38">
        <f>J9-B67</f>
        <v>-269</v>
      </c>
      <c r="O9" s="39">
        <f>100*N9/B67</f>
        <v>-0.02743501013259575</v>
      </c>
      <c r="P9" s="23">
        <v>235357</v>
      </c>
    </row>
    <row r="10" spans="1:16" ht="15" customHeight="1">
      <c r="A10" s="6" t="s">
        <v>34</v>
      </c>
      <c r="B10" s="34">
        <v>757998</v>
      </c>
      <c r="C10" s="40" t="s">
        <v>110</v>
      </c>
      <c r="D10" s="40" t="s">
        <v>110</v>
      </c>
      <c r="E10" s="41" t="s">
        <v>110</v>
      </c>
      <c r="F10" s="38">
        <f>B10-B9</f>
        <v>20617</v>
      </c>
      <c r="G10" s="39">
        <v>2.72</v>
      </c>
      <c r="H10" s="21">
        <v>138123</v>
      </c>
      <c r="I10" s="5" t="s">
        <v>35</v>
      </c>
      <c r="J10" s="42">
        <f>SUM(K10:L10)</f>
        <v>982420</v>
      </c>
      <c r="K10" s="51">
        <v>470469</v>
      </c>
      <c r="L10" s="51">
        <v>511951</v>
      </c>
      <c r="M10" s="37">
        <f>100*K10/L10</f>
        <v>91.89727141855373</v>
      </c>
      <c r="N10" s="38">
        <f>J10-J9</f>
        <v>2190</v>
      </c>
      <c r="O10" s="39">
        <f>100*N10/J9</f>
        <v>0.22341695316405333</v>
      </c>
      <c r="P10" s="22">
        <v>240728</v>
      </c>
    </row>
    <row r="11" spans="1:16" ht="15" customHeight="1">
      <c r="A11" s="6" t="s">
        <v>36</v>
      </c>
      <c r="B11" s="34">
        <f aca="true" t="shared" si="0" ref="B11:B67">SUM(C11:D11)</f>
        <v>745556</v>
      </c>
      <c r="C11" s="34">
        <v>366634</v>
      </c>
      <c r="D11" s="34">
        <v>378922</v>
      </c>
      <c r="E11" s="37">
        <f>100*C11/D11</f>
        <v>96.75711624028165</v>
      </c>
      <c r="F11" s="38">
        <f>B11-B10</f>
        <v>-12442</v>
      </c>
      <c r="G11" s="39">
        <f>100*F11/B10</f>
        <v>-1.6414291330583985</v>
      </c>
      <c r="H11" s="10">
        <v>144098</v>
      </c>
      <c r="I11" s="5" t="s">
        <v>37</v>
      </c>
      <c r="J11" s="42">
        <f>SUM(K11:L11)</f>
        <v>983589</v>
      </c>
      <c r="K11" s="34">
        <v>471597</v>
      </c>
      <c r="L11" s="34">
        <v>511992</v>
      </c>
      <c r="M11" s="37">
        <f>100*K11/L11</f>
        <v>92.11022828481696</v>
      </c>
      <c r="N11" s="38">
        <f>J11-J10</f>
        <v>1169</v>
      </c>
      <c r="O11" s="39">
        <f>100*N11/J10</f>
        <v>0.11899187720119704</v>
      </c>
      <c r="P11" s="10">
        <v>246269</v>
      </c>
    </row>
    <row r="12" spans="1:16" ht="15" customHeight="1">
      <c r="A12" s="6" t="s">
        <v>38</v>
      </c>
      <c r="B12" s="34">
        <f t="shared" si="0"/>
        <v>762370</v>
      </c>
      <c r="C12" s="34">
        <v>376916</v>
      </c>
      <c r="D12" s="34">
        <v>385454</v>
      </c>
      <c r="E12" s="37">
        <f>100*C12/D12</f>
        <v>97.78494969568354</v>
      </c>
      <c r="F12" s="38">
        <f>B12-B11</f>
        <v>16814</v>
      </c>
      <c r="G12" s="39">
        <f>100*F12/B11</f>
        <v>2.2552296541104893</v>
      </c>
      <c r="H12" s="10">
        <v>141361</v>
      </c>
      <c r="I12" s="5" t="s">
        <v>39</v>
      </c>
      <c r="J12" s="42">
        <f>SUM(K12:L12)</f>
        <v>985147</v>
      </c>
      <c r="K12" s="34">
        <v>473918</v>
      </c>
      <c r="L12" s="34">
        <v>511229</v>
      </c>
      <c r="M12" s="37">
        <f>100*K12/L12</f>
        <v>92.70170510671343</v>
      </c>
      <c r="N12" s="38">
        <f>J12-J11</f>
        <v>1558</v>
      </c>
      <c r="O12" s="39">
        <f>100*N12/J11</f>
        <v>0.15839949409763632</v>
      </c>
      <c r="P12" s="7">
        <v>249896</v>
      </c>
    </row>
    <row r="13" spans="1:16" ht="15" customHeight="1">
      <c r="A13" s="6" t="s">
        <v>40</v>
      </c>
      <c r="B13" s="42">
        <f t="shared" si="0"/>
        <v>774091</v>
      </c>
      <c r="C13" s="34">
        <v>380531</v>
      </c>
      <c r="D13" s="34">
        <v>393560</v>
      </c>
      <c r="E13" s="37">
        <f>100*C13/D13</f>
        <v>96.6894501473727</v>
      </c>
      <c r="F13" s="38">
        <f>B13-B12</f>
        <v>11721</v>
      </c>
      <c r="G13" s="39">
        <f>100*F13/B12</f>
        <v>1.5374424492044545</v>
      </c>
      <c r="H13" s="10">
        <v>141974</v>
      </c>
      <c r="I13" s="4" t="s">
        <v>41</v>
      </c>
      <c r="J13" s="42">
        <f>SUM(K13:L13)</f>
        <v>1002420</v>
      </c>
      <c r="K13" s="34">
        <v>480380</v>
      </c>
      <c r="L13" s="34">
        <v>522040</v>
      </c>
      <c r="M13" s="37">
        <f>100*K13/L13</f>
        <v>92.01976860010727</v>
      </c>
      <c r="N13" s="38">
        <f>J13-J12</f>
        <v>17273</v>
      </c>
      <c r="O13" s="39">
        <f>100*N13/J12</f>
        <v>1.7533423945867976</v>
      </c>
      <c r="P13" s="10">
        <v>254543</v>
      </c>
    </row>
    <row r="14" spans="1:16" ht="15" customHeight="1">
      <c r="A14" s="3"/>
      <c r="B14" s="43"/>
      <c r="C14" s="43"/>
      <c r="D14" s="43"/>
      <c r="E14" s="44"/>
      <c r="F14" s="45"/>
      <c r="G14" s="39"/>
      <c r="I14" s="4"/>
      <c r="J14" s="43"/>
      <c r="K14" s="43"/>
      <c r="L14" s="43"/>
      <c r="M14" s="44"/>
      <c r="N14" s="45"/>
      <c r="O14" s="52"/>
      <c r="P14" s="11"/>
    </row>
    <row r="15" spans="1:16" ht="15" customHeight="1">
      <c r="A15" s="3" t="s">
        <v>24</v>
      </c>
      <c r="B15" s="42">
        <f t="shared" si="0"/>
        <v>795571</v>
      </c>
      <c r="C15" s="34">
        <v>394096</v>
      </c>
      <c r="D15" s="34">
        <v>401475</v>
      </c>
      <c r="E15" s="37">
        <f>100*C15/D15</f>
        <v>98.16202752350706</v>
      </c>
      <c r="F15" s="38">
        <f>B15-B13</f>
        <v>21480</v>
      </c>
      <c r="G15" s="39">
        <v>2.77</v>
      </c>
      <c r="H15" s="10">
        <v>148453</v>
      </c>
      <c r="I15" s="5" t="s">
        <v>42</v>
      </c>
      <c r="J15" s="42">
        <f>SUM(K15:L15)</f>
        <v>1011571</v>
      </c>
      <c r="K15" s="34">
        <v>485212</v>
      </c>
      <c r="L15" s="34">
        <v>526359</v>
      </c>
      <c r="M15" s="37">
        <f>100*K15/L15</f>
        <v>92.18271179936127</v>
      </c>
      <c r="N15" s="38">
        <f>J15-J13</f>
        <v>9151</v>
      </c>
      <c r="O15" s="39">
        <f>100*N15/J13</f>
        <v>0.9128908042537061</v>
      </c>
      <c r="P15" s="10">
        <v>260198</v>
      </c>
    </row>
    <row r="16" spans="1:16" ht="15" customHeight="1">
      <c r="A16" s="6" t="s">
        <v>43</v>
      </c>
      <c r="B16" s="42">
        <f t="shared" si="0"/>
        <v>822041</v>
      </c>
      <c r="C16" s="34">
        <v>410556</v>
      </c>
      <c r="D16" s="34">
        <v>411485</v>
      </c>
      <c r="E16" s="37">
        <f>100*C16/D16</f>
        <v>99.77423235354873</v>
      </c>
      <c r="F16" s="38">
        <f>B16-B15</f>
        <v>26470</v>
      </c>
      <c r="G16" s="39">
        <v>3.33</v>
      </c>
      <c r="H16" s="10">
        <v>153621</v>
      </c>
      <c r="I16" s="5" t="s">
        <v>44</v>
      </c>
      <c r="J16" s="42">
        <f>SUM(K16:L16)</f>
        <v>1021994</v>
      </c>
      <c r="K16" s="34">
        <v>490898</v>
      </c>
      <c r="L16" s="34">
        <v>531096</v>
      </c>
      <c r="M16" s="37">
        <f>100*K16/L16</f>
        <v>92.43112356334825</v>
      </c>
      <c r="N16" s="38">
        <f>J16-J15</f>
        <v>10423</v>
      </c>
      <c r="O16" s="39">
        <f>100*N16/J15</f>
        <v>1.0303775019252233</v>
      </c>
      <c r="P16" s="10">
        <v>266051</v>
      </c>
    </row>
    <row r="17" spans="1:16" ht="15" customHeight="1">
      <c r="A17" s="6" t="s">
        <v>45</v>
      </c>
      <c r="B17" s="42">
        <f t="shared" si="0"/>
        <v>747360</v>
      </c>
      <c r="C17" s="34">
        <v>364375</v>
      </c>
      <c r="D17" s="34">
        <v>382985</v>
      </c>
      <c r="E17" s="37">
        <f>100*C17/D17</f>
        <v>95.14080185908064</v>
      </c>
      <c r="F17" s="38">
        <f>B17-B16</f>
        <v>-74681</v>
      </c>
      <c r="G17" s="39">
        <v>-9.08</v>
      </c>
      <c r="H17" s="10">
        <v>151766</v>
      </c>
      <c r="I17" s="5" t="s">
        <v>46</v>
      </c>
      <c r="J17" s="42">
        <f>SUM(K17:L17)</f>
        <v>1035425</v>
      </c>
      <c r="K17" s="34">
        <v>498391</v>
      </c>
      <c r="L17" s="34">
        <v>537034</v>
      </c>
      <c r="M17" s="37">
        <f>100*K17/L17</f>
        <v>92.80436620400198</v>
      </c>
      <c r="N17" s="38">
        <f>J17-J16</f>
        <v>13431</v>
      </c>
      <c r="O17" s="39">
        <f>100*N17/J16</f>
        <v>1.3141955823615403</v>
      </c>
      <c r="P17" s="10">
        <v>272882</v>
      </c>
    </row>
    <row r="18" spans="1:16" ht="15" customHeight="1">
      <c r="A18" s="6" t="s">
        <v>14</v>
      </c>
      <c r="B18" s="42">
        <f t="shared" si="0"/>
        <v>752400</v>
      </c>
      <c r="C18" s="34">
        <v>366900</v>
      </c>
      <c r="D18" s="34">
        <v>385500</v>
      </c>
      <c r="E18" s="37">
        <f>100*C18/D18</f>
        <v>95.1750972762646</v>
      </c>
      <c r="F18" s="38">
        <f>B18-B17</f>
        <v>5040</v>
      </c>
      <c r="G18" s="39">
        <v>0.67</v>
      </c>
      <c r="H18" s="10">
        <v>147369</v>
      </c>
      <c r="I18" s="5" t="s">
        <v>47</v>
      </c>
      <c r="J18" s="42">
        <f>SUM(K18:L18)</f>
        <v>1049243</v>
      </c>
      <c r="K18" s="34">
        <v>505954</v>
      </c>
      <c r="L18" s="34">
        <v>543289</v>
      </c>
      <c r="M18" s="37">
        <f>100*K18/L18</f>
        <v>93.1279668831874</v>
      </c>
      <c r="N18" s="38">
        <f>J18-J17</f>
        <v>13818</v>
      </c>
      <c r="O18" s="39">
        <f>100*N18/J17</f>
        <v>1.334524470628003</v>
      </c>
      <c r="P18" s="10">
        <v>279180</v>
      </c>
    </row>
    <row r="19" spans="1:16" ht="15" customHeight="1">
      <c r="A19" s="3" t="s">
        <v>48</v>
      </c>
      <c r="B19" s="42">
        <f t="shared" si="0"/>
        <v>750854</v>
      </c>
      <c r="C19" s="34">
        <v>365597</v>
      </c>
      <c r="D19" s="34">
        <v>385257</v>
      </c>
      <c r="E19" s="37">
        <f>100*C19/D19</f>
        <v>94.89691296978381</v>
      </c>
      <c r="F19" s="38">
        <f>B19-B18</f>
        <v>-1546</v>
      </c>
      <c r="G19" s="39">
        <v>-0.21</v>
      </c>
      <c r="H19" s="10">
        <v>154054</v>
      </c>
      <c r="I19" s="5" t="s">
        <v>49</v>
      </c>
      <c r="J19" s="42">
        <f>SUM(K19:L19)</f>
        <v>1069872</v>
      </c>
      <c r="K19" s="34">
        <v>518594</v>
      </c>
      <c r="L19" s="34">
        <v>551278</v>
      </c>
      <c r="M19" s="37">
        <f>100*K19/L19</f>
        <v>94.0712308490453</v>
      </c>
      <c r="N19" s="38">
        <f>J19-J18</f>
        <v>20629</v>
      </c>
      <c r="O19" s="39">
        <f>100*N19/J18</f>
        <v>1.9660841196939127</v>
      </c>
      <c r="P19" s="10">
        <v>290183</v>
      </c>
    </row>
    <row r="20" spans="1:16" ht="15" customHeight="1">
      <c r="A20" s="3"/>
      <c r="B20" s="43"/>
      <c r="C20" s="43"/>
      <c r="D20" s="43"/>
      <c r="E20" s="44"/>
      <c r="F20" s="45"/>
      <c r="G20" s="39"/>
      <c r="I20" s="4"/>
      <c r="J20" s="53"/>
      <c r="K20" s="43"/>
      <c r="L20" s="43"/>
      <c r="M20" s="44"/>
      <c r="N20" s="45"/>
      <c r="O20" s="52"/>
      <c r="P20" s="11"/>
    </row>
    <row r="21" spans="1:16" ht="15" customHeight="1">
      <c r="A21" s="3" t="s">
        <v>25</v>
      </c>
      <c r="B21" s="42">
        <f t="shared" si="0"/>
        <v>751600</v>
      </c>
      <c r="C21" s="34">
        <v>365900</v>
      </c>
      <c r="D21" s="34">
        <v>385700</v>
      </c>
      <c r="E21" s="37">
        <f>100*C21/D21</f>
        <v>94.86647653616801</v>
      </c>
      <c r="F21" s="38">
        <f>B21-B19</f>
        <v>746</v>
      </c>
      <c r="G21" s="39">
        <f>100*F21/B19</f>
        <v>0.0993535361068863</v>
      </c>
      <c r="H21" s="10">
        <v>150527</v>
      </c>
      <c r="I21" s="5" t="s">
        <v>50</v>
      </c>
      <c r="J21" s="42">
        <f>SUM(K21:L21)</f>
        <v>1081602</v>
      </c>
      <c r="K21" s="34">
        <v>524869</v>
      </c>
      <c r="L21" s="34">
        <v>556733</v>
      </c>
      <c r="M21" s="37">
        <f>100*K21/L21</f>
        <v>94.27661015244291</v>
      </c>
      <c r="N21" s="38">
        <f>J21-J19</f>
        <v>11730</v>
      </c>
      <c r="O21" s="54">
        <f>100*N21/J19</f>
        <v>1.0963928395172506</v>
      </c>
      <c r="P21" s="10">
        <v>295974</v>
      </c>
    </row>
    <row r="22" spans="1:16" ht="15" customHeight="1">
      <c r="A22" s="6" t="s">
        <v>51</v>
      </c>
      <c r="B22" s="42">
        <f t="shared" si="0"/>
        <v>752300</v>
      </c>
      <c r="C22" s="34">
        <v>366200</v>
      </c>
      <c r="D22" s="34">
        <v>386100</v>
      </c>
      <c r="E22" s="37">
        <f>100*C22/D22</f>
        <v>94.84589484589485</v>
      </c>
      <c r="F22" s="38">
        <f>B22-B21</f>
        <v>700</v>
      </c>
      <c r="G22" s="39">
        <f>100*F22/B21</f>
        <v>0.09313464608834486</v>
      </c>
      <c r="H22" s="10">
        <v>150530</v>
      </c>
      <c r="I22" s="5" t="s">
        <v>52</v>
      </c>
      <c r="J22" s="42">
        <f>SUM(K22:L22)</f>
        <v>1091519</v>
      </c>
      <c r="K22" s="34">
        <v>529802</v>
      </c>
      <c r="L22" s="34">
        <v>561717</v>
      </c>
      <c r="M22" s="37">
        <f>100*K22/L22</f>
        <v>94.3183133143558</v>
      </c>
      <c r="N22" s="38">
        <f>J22-J21</f>
        <v>9917</v>
      </c>
      <c r="O22" s="54">
        <f>100*N22/J21</f>
        <v>0.9168807010342067</v>
      </c>
      <c r="P22" s="10">
        <v>300444</v>
      </c>
    </row>
    <row r="23" spans="1:16" ht="15" customHeight="1">
      <c r="A23" s="6" t="s">
        <v>53</v>
      </c>
      <c r="B23" s="42">
        <f t="shared" si="0"/>
        <v>753100</v>
      </c>
      <c r="C23" s="34">
        <v>366600</v>
      </c>
      <c r="D23" s="34">
        <v>386500</v>
      </c>
      <c r="E23" s="37">
        <f>100*C23/D23</f>
        <v>94.85122897800777</v>
      </c>
      <c r="F23" s="38">
        <f>B23-B22</f>
        <v>800</v>
      </c>
      <c r="G23" s="39">
        <f>100*F23/B22</f>
        <v>0.10634055562940316</v>
      </c>
      <c r="H23" s="10">
        <v>151112</v>
      </c>
      <c r="I23" s="5" t="s">
        <v>54</v>
      </c>
      <c r="J23" s="42">
        <f>SUM(K23:L23)</f>
        <v>1100512</v>
      </c>
      <c r="K23" s="34">
        <v>534410</v>
      </c>
      <c r="L23" s="55">
        <v>566102</v>
      </c>
      <c r="M23" s="37">
        <f>100*K23/L23</f>
        <v>94.4017155918898</v>
      </c>
      <c r="N23" s="38">
        <f>J23-J22</f>
        <v>8993</v>
      </c>
      <c r="O23" s="54">
        <f>100*N23/J22</f>
        <v>0.8238977058576168</v>
      </c>
      <c r="P23" s="10">
        <v>303905</v>
      </c>
    </row>
    <row r="24" spans="1:16" ht="15" customHeight="1">
      <c r="A24" s="6" t="s">
        <v>55</v>
      </c>
      <c r="B24" s="42">
        <f t="shared" si="0"/>
        <v>753800</v>
      </c>
      <c r="C24" s="34">
        <v>366900</v>
      </c>
      <c r="D24" s="34">
        <v>386900</v>
      </c>
      <c r="E24" s="37">
        <f>100*C24/D24</f>
        <v>94.83070560868441</v>
      </c>
      <c r="F24" s="38">
        <f>B24-B23</f>
        <v>700</v>
      </c>
      <c r="G24" s="39">
        <f>100*F24/B23</f>
        <v>0.09294914354003453</v>
      </c>
      <c r="H24" s="10">
        <v>151786</v>
      </c>
      <c r="I24" s="5" t="s">
        <v>56</v>
      </c>
      <c r="J24" s="42">
        <f>SUM(K24:L24)</f>
        <v>1109510</v>
      </c>
      <c r="K24" s="34">
        <v>539033</v>
      </c>
      <c r="L24" s="34">
        <v>570477</v>
      </c>
      <c r="M24" s="37">
        <f>100*K24/L24</f>
        <v>94.4881213440682</v>
      </c>
      <c r="N24" s="38">
        <f>J24-J23</f>
        <v>8998</v>
      </c>
      <c r="O24" s="54">
        <f>100*N24/J23</f>
        <v>0.8176194353173796</v>
      </c>
      <c r="P24" s="10">
        <v>308136</v>
      </c>
    </row>
    <row r="25" spans="1:16" ht="15" customHeight="1">
      <c r="A25" s="3" t="s">
        <v>26</v>
      </c>
      <c r="B25" s="42">
        <f t="shared" si="0"/>
        <v>756835</v>
      </c>
      <c r="C25" s="34">
        <v>368402</v>
      </c>
      <c r="D25" s="34">
        <v>388433</v>
      </c>
      <c r="E25" s="37">
        <f>100*C25/D25</f>
        <v>94.84312609896688</v>
      </c>
      <c r="F25" s="38">
        <f>B25-B24</f>
        <v>3035</v>
      </c>
      <c r="G25" s="39">
        <f>100*F25/B24</f>
        <v>0.40262669143008756</v>
      </c>
      <c r="H25" s="10">
        <v>155075</v>
      </c>
      <c r="I25" s="5" t="s">
        <v>57</v>
      </c>
      <c r="J25" s="42">
        <f>SUM(K25:L25)</f>
        <v>1119304</v>
      </c>
      <c r="K25" s="34">
        <v>542782</v>
      </c>
      <c r="L25" s="34">
        <v>576522</v>
      </c>
      <c r="M25" s="37">
        <f>100*K25/L25</f>
        <v>94.14766478989527</v>
      </c>
      <c r="N25" s="38">
        <f>J25-J24</f>
        <v>9794</v>
      </c>
      <c r="O25" s="54">
        <f>100*N25/J24</f>
        <v>0.882732016836261</v>
      </c>
      <c r="P25" s="10">
        <v>322071</v>
      </c>
    </row>
    <row r="26" spans="1:16" ht="15" customHeight="1">
      <c r="A26" s="3"/>
      <c r="B26" s="43"/>
      <c r="C26" s="43"/>
      <c r="D26" s="43"/>
      <c r="E26" s="44"/>
      <c r="F26" s="45"/>
      <c r="G26" s="39"/>
      <c r="I26" s="4"/>
      <c r="J26" s="53"/>
      <c r="K26" s="43"/>
      <c r="L26" s="43"/>
      <c r="M26" s="56"/>
      <c r="N26" s="38"/>
      <c r="O26" s="57"/>
      <c r="P26" s="11"/>
    </row>
    <row r="27" spans="1:16" ht="15" customHeight="1">
      <c r="A27" s="6" t="s">
        <v>43</v>
      </c>
      <c r="B27" s="42">
        <f t="shared" si="0"/>
        <v>758000</v>
      </c>
      <c r="C27" s="34">
        <v>368800</v>
      </c>
      <c r="D27" s="34">
        <v>389200</v>
      </c>
      <c r="E27" s="37">
        <f>100*C27/D27</f>
        <v>94.7584789311408</v>
      </c>
      <c r="F27" s="38">
        <f>B27-B25</f>
        <v>1165</v>
      </c>
      <c r="G27" s="39">
        <f>100*F27/B25</f>
        <v>0.15393051325586157</v>
      </c>
      <c r="H27" s="10">
        <v>151948</v>
      </c>
      <c r="I27" s="5" t="s">
        <v>58</v>
      </c>
      <c r="J27" s="42">
        <f>SUM(K27:L27)</f>
        <v>1125799</v>
      </c>
      <c r="K27" s="34">
        <v>545879</v>
      </c>
      <c r="L27" s="34">
        <v>579920</v>
      </c>
      <c r="M27" s="37">
        <f>100*K27/L27</f>
        <v>94.13005242102359</v>
      </c>
      <c r="N27" s="38">
        <f>J27-J25</f>
        <v>6495</v>
      </c>
      <c r="O27" s="54">
        <f>100*N27/J25</f>
        <v>0.5802713114578345</v>
      </c>
      <c r="P27" s="10">
        <v>325873</v>
      </c>
    </row>
    <row r="28" spans="1:16" ht="15" customHeight="1">
      <c r="A28" s="6" t="s">
        <v>59</v>
      </c>
      <c r="B28" s="42">
        <f t="shared" si="0"/>
        <v>759200</v>
      </c>
      <c r="C28" s="34">
        <v>369300</v>
      </c>
      <c r="D28" s="34">
        <v>389900</v>
      </c>
      <c r="E28" s="37">
        <f>100*C28/D28</f>
        <v>94.71659399846115</v>
      </c>
      <c r="F28" s="38">
        <f>B28-B27</f>
        <v>1200</v>
      </c>
      <c r="G28" s="39">
        <f>100*F28/B27</f>
        <v>0.158311345646438</v>
      </c>
      <c r="H28" s="10">
        <v>152624</v>
      </c>
      <c r="I28" s="5" t="s">
        <v>60</v>
      </c>
      <c r="J28" s="42">
        <f>SUM(K28:L28)</f>
        <v>1132621</v>
      </c>
      <c r="K28" s="34">
        <v>548980</v>
      </c>
      <c r="L28" s="34">
        <v>583641</v>
      </c>
      <c r="M28" s="37">
        <f>100*K28/L28</f>
        <v>94.0612465539604</v>
      </c>
      <c r="N28" s="38">
        <f>J28-J27</f>
        <v>6822</v>
      </c>
      <c r="O28" s="54">
        <f>100*N28/J27</f>
        <v>0.6059696269049804</v>
      </c>
      <c r="P28" s="10">
        <v>329711</v>
      </c>
    </row>
    <row r="29" spans="1:16" ht="15" customHeight="1">
      <c r="A29" s="6" t="s">
        <v>61</v>
      </c>
      <c r="B29" s="42">
        <f t="shared" si="0"/>
        <v>760400</v>
      </c>
      <c r="C29" s="34">
        <v>369800</v>
      </c>
      <c r="D29" s="34">
        <v>390600</v>
      </c>
      <c r="E29" s="37">
        <f>100*C29/D29</f>
        <v>94.67485919098823</v>
      </c>
      <c r="F29" s="38">
        <f>B29-B28</f>
        <v>1200</v>
      </c>
      <c r="G29" s="39">
        <f>100*F29/B28</f>
        <v>0.15806111696522657</v>
      </c>
      <c r="H29" s="10">
        <v>153433</v>
      </c>
      <c r="I29" s="5" t="s">
        <v>62</v>
      </c>
      <c r="J29" s="42">
        <f>SUM(K29:L29)</f>
        <v>1138844</v>
      </c>
      <c r="K29" s="34">
        <v>551907</v>
      </c>
      <c r="L29" s="34">
        <v>586937</v>
      </c>
      <c r="M29" s="37">
        <f>100*K29/L29</f>
        <v>94.03172742560105</v>
      </c>
      <c r="N29" s="38">
        <f>J29-J28</f>
        <v>6223</v>
      </c>
      <c r="O29" s="54">
        <f>100*N29/J28</f>
        <v>0.5494335704529583</v>
      </c>
      <c r="P29" s="10">
        <v>333603</v>
      </c>
    </row>
    <row r="30" spans="1:16" ht="15" customHeight="1">
      <c r="A30" s="6" t="s">
        <v>63</v>
      </c>
      <c r="B30" s="42">
        <f t="shared" si="0"/>
        <v>761600</v>
      </c>
      <c r="C30" s="34">
        <v>370300</v>
      </c>
      <c r="D30" s="34">
        <v>391300</v>
      </c>
      <c r="E30" s="37">
        <f>100*C30/D30</f>
        <v>94.63327370304114</v>
      </c>
      <c r="F30" s="38">
        <f>B30-B29</f>
        <v>1200</v>
      </c>
      <c r="G30" s="39">
        <f>100*F30/B29</f>
        <v>0.15781167806417676</v>
      </c>
      <c r="H30" s="10">
        <v>153888</v>
      </c>
      <c r="I30" s="5" t="s">
        <v>64</v>
      </c>
      <c r="J30" s="42">
        <f>SUM(K30:L30)</f>
        <v>1143722</v>
      </c>
      <c r="K30" s="34">
        <v>553858</v>
      </c>
      <c r="L30" s="34">
        <v>589864</v>
      </c>
      <c r="M30" s="37">
        <f>100*K30/L30</f>
        <v>93.89588108445336</v>
      </c>
      <c r="N30" s="38">
        <f>J30-J29</f>
        <v>4878</v>
      </c>
      <c r="O30" s="54">
        <f>100*N30/J29</f>
        <v>0.4283290775558373</v>
      </c>
      <c r="P30" s="10">
        <v>336901</v>
      </c>
    </row>
    <row r="31" spans="1:16" ht="15" customHeight="1">
      <c r="A31" s="3" t="s">
        <v>65</v>
      </c>
      <c r="B31" s="42">
        <f t="shared" si="0"/>
        <v>768416</v>
      </c>
      <c r="C31" s="34">
        <v>370907</v>
      </c>
      <c r="D31" s="34">
        <v>397509</v>
      </c>
      <c r="E31" s="37">
        <f>100*C31/D31</f>
        <v>93.30782447693008</v>
      </c>
      <c r="F31" s="38">
        <f>B31-B30</f>
        <v>6816</v>
      </c>
      <c r="G31" s="39">
        <f>100*F31/B30</f>
        <v>0.8949579831932774</v>
      </c>
      <c r="H31" s="10">
        <v>158118</v>
      </c>
      <c r="I31" s="5" t="s">
        <v>66</v>
      </c>
      <c r="J31" s="42">
        <f>SUM(K31:L31)</f>
        <v>1152325</v>
      </c>
      <c r="K31" s="34">
        <v>557664</v>
      </c>
      <c r="L31" s="34">
        <v>594661</v>
      </c>
      <c r="M31" s="37">
        <f>100*K31/L31</f>
        <v>93.77847210427454</v>
      </c>
      <c r="N31" s="38">
        <f>J31-J30</f>
        <v>8603</v>
      </c>
      <c r="O31" s="54">
        <f>100*N31/J30</f>
        <v>0.7521932777370725</v>
      </c>
      <c r="P31" s="10">
        <v>338066</v>
      </c>
    </row>
    <row r="32" spans="1:16" ht="15" customHeight="1">
      <c r="A32" s="3"/>
      <c r="B32" s="43"/>
      <c r="C32" s="43"/>
      <c r="D32" s="43"/>
      <c r="E32" s="44"/>
      <c r="F32" s="45"/>
      <c r="G32" s="39"/>
      <c r="I32" s="4"/>
      <c r="J32" s="53"/>
      <c r="K32" s="43"/>
      <c r="L32" s="43"/>
      <c r="M32" s="56"/>
      <c r="N32" s="38"/>
      <c r="O32" s="57"/>
      <c r="P32" s="11"/>
    </row>
    <row r="33" spans="1:16" ht="15" customHeight="1">
      <c r="A33" s="6" t="s">
        <v>14</v>
      </c>
      <c r="B33" s="42">
        <f t="shared" si="0"/>
        <v>770800</v>
      </c>
      <c r="C33" s="34">
        <v>371900</v>
      </c>
      <c r="D33" s="34">
        <v>398900</v>
      </c>
      <c r="E33" s="37">
        <f>100*C33/D33</f>
        <v>93.23138631235899</v>
      </c>
      <c r="F33" s="38">
        <f>B33-B31</f>
        <v>2384</v>
      </c>
      <c r="G33" s="39">
        <f>100*F33/B31</f>
        <v>0.3102486153333611</v>
      </c>
      <c r="H33" s="10">
        <v>155964</v>
      </c>
      <c r="I33" s="5" t="s">
        <v>67</v>
      </c>
      <c r="J33" s="42">
        <f>SUM(K33:L33)</f>
        <v>1155470</v>
      </c>
      <c r="K33" s="34">
        <v>559046</v>
      </c>
      <c r="L33" s="34">
        <v>596424</v>
      </c>
      <c r="M33" s="37">
        <f>100*K33/L33</f>
        <v>93.73298190549005</v>
      </c>
      <c r="N33" s="38">
        <f>J33-J31</f>
        <v>3145</v>
      </c>
      <c r="O33" s="54">
        <f>100*N33/J31</f>
        <v>0.2729264747358601</v>
      </c>
      <c r="P33" s="10">
        <v>341344</v>
      </c>
    </row>
    <row r="34" spans="1:16" ht="15" customHeight="1">
      <c r="A34" s="6" t="s">
        <v>68</v>
      </c>
      <c r="B34" s="42">
        <f t="shared" si="0"/>
        <v>773200</v>
      </c>
      <c r="C34" s="34">
        <v>373100</v>
      </c>
      <c r="D34" s="34">
        <v>400100</v>
      </c>
      <c r="E34" s="37">
        <f>100*C34/D34</f>
        <v>93.25168707823045</v>
      </c>
      <c r="F34" s="38">
        <f>B34-B33</f>
        <v>2400</v>
      </c>
      <c r="G34" s="39">
        <f>100*F34/B33</f>
        <v>0.3113648157758173</v>
      </c>
      <c r="H34" s="10">
        <v>155828</v>
      </c>
      <c r="I34" s="5" t="s">
        <v>69</v>
      </c>
      <c r="J34" s="42">
        <f>SUM(K34:L34)</f>
        <v>1157474</v>
      </c>
      <c r="K34" s="34">
        <v>559769</v>
      </c>
      <c r="L34" s="34">
        <v>597705</v>
      </c>
      <c r="M34" s="37">
        <f>100*K34/L34</f>
        <v>93.65305627357978</v>
      </c>
      <c r="N34" s="38">
        <f>J34-J33</f>
        <v>2004</v>
      </c>
      <c r="O34" s="54">
        <f>100*N34/J33</f>
        <v>0.17343591785161017</v>
      </c>
      <c r="P34" s="10">
        <v>344754</v>
      </c>
    </row>
    <row r="35" spans="1:16" ht="15" customHeight="1">
      <c r="A35" s="6" t="s">
        <v>70</v>
      </c>
      <c r="B35" s="42">
        <f t="shared" si="0"/>
        <v>775600</v>
      </c>
      <c r="C35" s="34">
        <v>374100</v>
      </c>
      <c r="D35" s="34">
        <v>401500</v>
      </c>
      <c r="E35" s="37">
        <f>100*C35/D35</f>
        <v>93.17559153175591</v>
      </c>
      <c r="F35" s="38">
        <f>B35-B34</f>
        <v>2400</v>
      </c>
      <c r="G35" s="39">
        <f>100*F35/B34</f>
        <v>0.3103983445421624</v>
      </c>
      <c r="H35" s="10">
        <v>155771</v>
      </c>
      <c r="I35" s="5" t="s">
        <v>71</v>
      </c>
      <c r="J35" s="42">
        <f>SUM(K35:L35)</f>
        <v>1159972</v>
      </c>
      <c r="K35" s="34">
        <v>560659</v>
      </c>
      <c r="L35" s="34">
        <v>599313</v>
      </c>
      <c r="M35" s="37">
        <f>100*K35/L35</f>
        <v>93.55028173925811</v>
      </c>
      <c r="N35" s="38">
        <f>J35-J34</f>
        <v>2498</v>
      </c>
      <c r="O35" s="54">
        <f>100*N35/J34</f>
        <v>0.21581478288065217</v>
      </c>
      <c r="P35" s="10">
        <v>348258</v>
      </c>
    </row>
    <row r="36" spans="1:16" ht="15" customHeight="1">
      <c r="A36" s="6" t="s">
        <v>72</v>
      </c>
      <c r="B36" s="42">
        <f t="shared" si="0"/>
        <v>777100</v>
      </c>
      <c r="C36" s="34">
        <v>374200</v>
      </c>
      <c r="D36" s="34">
        <v>402900</v>
      </c>
      <c r="E36" s="37">
        <f>100*C36/D36</f>
        <v>92.87664432861752</v>
      </c>
      <c r="F36" s="38">
        <f>B36-B35</f>
        <v>1500</v>
      </c>
      <c r="G36" s="39">
        <f>100*F36/B35</f>
        <v>0.1933986591026302</v>
      </c>
      <c r="H36" s="10">
        <v>156537</v>
      </c>
      <c r="I36" s="4" t="s">
        <v>73</v>
      </c>
      <c r="J36" s="42">
        <f>SUM(K36:L36)</f>
        <v>1160897</v>
      </c>
      <c r="K36" s="34">
        <v>560758</v>
      </c>
      <c r="L36" s="34">
        <v>600139</v>
      </c>
      <c r="M36" s="37">
        <f>100*K36/L36</f>
        <v>93.43802019198885</v>
      </c>
      <c r="N36" s="38">
        <f>J36-J35</f>
        <v>925</v>
      </c>
      <c r="O36" s="54">
        <f>100*N36/J35</f>
        <v>0.07974330414872083</v>
      </c>
      <c r="P36" s="10">
        <v>352284</v>
      </c>
    </row>
    <row r="37" spans="1:16" ht="15" customHeight="1">
      <c r="A37" s="3" t="s">
        <v>27</v>
      </c>
      <c r="B37" s="42">
        <f t="shared" si="0"/>
        <v>757676</v>
      </c>
      <c r="C37" s="34">
        <v>363922</v>
      </c>
      <c r="D37" s="34">
        <v>393754</v>
      </c>
      <c r="E37" s="37">
        <f>100*C37/D37</f>
        <v>92.42369601324685</v>
      </c>
      <c r="F37" s="38">
        <f>B37-B36</f>
        <v>-19424</v>
      </c>
      <c r="G37" s="39">
        <f>100*F37/B36</f>
        <v>-2.4995496075151205</v>
      </c>
      <c r="H37" s="10">
        <v>158886</v>
      </c>
      <c r="I37" s="4" t="s">
        <v>74</v>
      </c>
      <c r="J37" s="42">
        <f>SUM(K37:L37)</f>
        <v>1164628</v>
      </c>
      <c r="K37" s="34">
        <v>562684</v>
      </c>
      <c r="L37" s="34">
        <v>601944</v>
      </c>
      <c r="M37" s="37">
        <f>100*K37/L37</f>
        <v>93.47779859920524</v>
      </c>
      <c r="N37" s="38">
        <f>J37-J36</f>
        <v>3731</v>
      </c>
      <c r="O37" s="54">
        <f>100*N37/J36</f>
        <v>0.32138940836267127</v>
      </c>
      <c r="P37" s="10">
        <v>361157</v>
      </c>
    </row>
    <row r="38" spans="1:16" ht="15" customHeight="1">
      <c r="A38" s="3"/>
      <c r="B38" s="43"/>
      <c r="C38" s="43"/>
      <c r="D38" s="43"/>
      <c r="E38" s="44"/>
      <c r="F38" s="45"/>
      <c r="G38" s="39"/>
      <c r="I38" s="4"/>
      <c r="J38" s="53"/>
      <c r="K38" s="43"/>
      <c r="L38" s="43"/>
      <c r="M38" s="56"/>
      <c r="N38" s="38"/>
      <c r="O38" s="57"/>
      <c r="P38" s="11"/>
    </row>
    <row r="39" spans="1:16" ht="15" customHeight="1">
      <c r="A39" s="6" t="s">
        <v>75</v>
      </c>
      <c r="B39" s="42">
        <f t="shared" si="0"/>
        <v>757700</v>
      </c>
      <c r="C39" s="34">
        <v>360900</v>
      </c>
      <c r="D39" s="34">
        <v>396800</v>
      </c>
      <c r="E39" s="37">
        <f>100*C39/D39</f>
        <v>90.95262096774194</v>
      </c>
      <c r="F39" s="38">
        <f>B39-B37</f>
        <v>24</v>
      </c>
      <c r="G39" s="39">
        <f>100*F39/B37</f>
        <v>0.0031675808656998505</v>
      </c>
      <c r="H39" s="24" t="s">
        <v>2</v>
      </c>
      <c r="I39" s="5" t="s">
        <v>53</v>
      </c>
      <c r="J39" s="42">
        <f>SUM(K39:L39)</f>
        <v>1166455</v>
      </c>
      <c r="K39" s="34">
        <v>563074</v>
      </c>
      <c r="L39" s="34">
        <v>603381</v>
      </c>
      <c r="M39" s="37">
        <f>100*K39/L39</f>
        <v>93.31980953990927</v>
      </c>
      <c r="N39" s="38">
        <f>J39-J37</f>
        <v>1827</v>
      </c>
      <c r="O39" s="54">
        <f>100*N39/J37</f>
        <v>0.15687412633046777</v>
      </c>
      <c r="P39" s="10">
        <v>365374</v>
      </c>
    </row>
    <row r="40" spans="1:16" ht="15" customHeight="1">
      <c r="A40" s="6" t="s">
        <v>76</v>
      </c>
      <c r="B40" s="42">
        <f t="shared" si="0"/>
        <v>761800</v>
      </c>
      <c r="C40" s="34">
        <v>355700</v>
      </c>
      <c r="D40" s="34">
        <v>406100</v>
      </c>
      <c r="E40" s="37">
        <f>100*C40/D40</f>
        <v>87.58926372814578</v>
      </c>
      <c r="F40" s="38">
        <f>B40-B39</f>
        <v>4100</v>
      </c>
      <c r="G40" s="39">
        <f>100*F40/B39</f>
        <v>0.5411112577537284</v>
      </c>
      <c r="H40" s="24" t="s">
        <v>2</v>
      </c>
      <c r="I40" s="5" t="s">
        <v>55</v>
      </c>
      <c r="J40" s="42">
        <f>SUM(K40:L40)</f>
        <v>1168925</v>
      </c>
      <c r="K40" s="34">
        <v>563981</v>
      </c>
      <c r="L40" s="34">
        <v>604944</v>
      </c>
      <c r="M40" s="37">
        <f>100*K40/L40</f>
        <v>93.22862942685605</v>
      </c>
      <c r="N40" s="38">
        <f>J40-J39</f>
        <v>2470</v>
      </c>
      <c r="O40" s="54">
        <f>100*N40/J39</f>
        <v>0.21175270370481503</v>
      </c>
      <c r="P40" s="10">
        <v>370090</v>
      </c>
    </row>
    <row r="41" spans="1:16" ht="15" customHeight="1">
      <c r="A41" s="6" t="s">
        <v>77</v>
      </c>
      <c r="B41" s="42">
        <f t="shared" si="0"/>
        <v>761600</v>
      </c>
      <c r="C41" s="34">
        <v>347700</v>
      </c>
      <c r="D41" s="34">
        <v>413900</v>
      </c>
      <c r="E41" s="37">
        <f>100*C41/D41</f>
        <v>84.00579850205364</v>
      </c>
      <c r="F41" s="38">
        <f>B41-B40</f>
        <v>-200</v>
      </c>
      <c r="G41" s="39">
        <f>100*F41/B40</f>
        <v>-0.026253609871357313</v>
      </c>
      <c r="H41" s="24" t="s">
        <v>2</v>
      </c>
      <c r="I41" s="5" t="s">
        <v>78</v>
      </c>
      <c r="J41" s="42">
        <f>SUM(K41:L41)</f>
        <v>1170912</v>
      </c>
      <c r="K41" s="34">
        <v>564827</v>
      </c>
      <c r="L41" s="34">
        <v>606085</v>
      </c>
      <c r="M41" s="37">
        <f>100*K41/L41</f>
        <v>93.19270399366425</v>
      </c>
      <c r="N41" s="38">
        <f>J41-J40</f>
        <v>1987</v>
      </c>
      <c r="O41" s="54">
        <f>100*N41/J40</f>
        <v>0.16998524285133776</v>
      </c>
      <c r="P41" s="10">
        <v>374294</v>
      </c>
    </row>
    <row r="42" spans="1:16" ht="15" customHeight="1">
      <c r="A42" s="6" t="s">
        <v>79</v>
      </c>
      <c r="B42" s="42">
        <f t="shared" si="0"/>
        <v>743672</v>
      </c>
      <c r="C42" s="34">
        <v>333341</v>
      </c>
      <c r="D42" s="34">
        <v>410331</v>
      </c>
      <c r="E42" s="37">
        <f>100*C42/D42</f>
        <v>81.23709882996897</v>
      </c>
      <c r="F42" s="38">
        <f>B42-B41</f>
        <v>-17928</v>
      </c>
      <c r="G42" s="39">
        <f>100*F42/B41</f>
        <v>-2.3539915966386555</v>
      </c>
      <c r="H42" s="10">
        <v>169117</v>
      </c>
      <c r="I42" s="5" t="s">
        <v>43</v>
      </c>
      <c r="J42" s="42">
        <f>SUM(K42:L42)</f>
        <v>1173301</v>
      </c>
      <c r="K42" s="34">
        <v>566081</v>
      </c>
      <c r="L42" s="34">
        <v>607220</v>
      </c>
      <c r="M42" s="37">
        <f>100*K42/L42</f>
        <v>93.22502552616844</v>
      </c>
      <c r="N42" s="38">
        <f>J42-J41</f>
        <v>2389</v>
      </c>
      <c r="O42" s="54">
        <f>100*N42/J41</f>
        <v>0.20402899620125167</v>
      </c>
      <c r="P42" s="10">
        <v>378692</v>
      </c>
    </row>
    <row r="43" spans="1:16" ht="15" customHeight="1">
      <c r="A43" s="6" t="s">
        <v>80</v>
      </c>
      <c r="B43" s="42">
        <f t="shared" si="0"/>
        <v>887510</v>
      </c>
      <c r="C43" s="34">
        <v>405264</v>
      </c>
      <c r="D43" s="34">
        <v>482246</v>
      </c>
      <c r="E43" s="37">
        <f>100*C43/D43</f>
        <v>84.03677791002931</v>
      </c>
      <c r="F43" s="38">
        <f>B43-B42</f>
        <v>143838</v>
      </c>
      <c r="G43" s="39">
        <f>100*F43/B42</f>
        <v>19.341591454297056</v>
      </c>
      <c r="H43" s="10">
        <v>186375</v>
      </c>
      <c r="I43" s="4" t="s">
        <v>81</v>
      </c>
      <c r="J43" s="42">
        <f>SUM(K43:L43)</f>
        <v>1180068</v>
      </c>
      <c r="K43" s="34">
        <v>570835</v>
      </c>
      <c r="L43" s="34">
        <v>609233</v>
      </c>
      <c r="M43" s="37">
        <f>100*K43/L43</f>
        <v>93.69732105778905</v>
      </c>
      <c r="N43" s="38">
        <f>J43-J42</f>
        <v>6767</v>
      </c>
      <c r="O43" s="54">
        <f>100*N43/J42</f>
        <v>0.5767488479085929</v>
      </c>
      <c r="P43" s="10">
        <v>390212</v>
      </c>
    </row>
    <row r="44" spans="1:16" ht="15" customHeight="1">
      <c r="A44" s="3"/>
      <c r="B44" s="43"/>
      <c r="C44" s="43"/>
      <c r="D44" s="43"/>
      <c r="E44" s="44"/>
      <c r="F44" s="45"/>
      <c r="G44" s="39"/>
      <c r="I44" s="4"/>
      <c r="J44" s="53"/>
      <c r="K44" s="43"/>
      <c r="L44" s="43"/>
      <c r="M44" s="56"/>
      <c r="N44" s="38"/>
      <c r="O44" s="57"/>
      <c r="P44" s="11"/>
    </row>
    <row r="45" spans="1:16" ht="15" customHeight="1">
      <c r="A45" s="6" t="s">
        <v>82</v>
      </c>
      <c r="B45" s="42">
        <f t="shared" si="0"/>
        <v>877197</v>
      </c>
      <c r="C45" s="34">
        <v>407430</v>
      </c>
      <c r="D45" s="34">
        <v>469767</v>
      </c>
      <c r="E45" s="37">
        <f>100*C45/D45</f>
        <v>86.73023009279068</v>
      </c>
      <c r="F45" s="38">
        <f>B45-B43</f>
        <v>-10313</v>
      </c>
      <c r="G45" s="39">
        <f>100*F45/B43</f>
        <v>-1.162015075886469</v>
      </c>
      <c r="H45" s="10">
        <v>187181</v>
      </c>
      <c r="I45" s="5" t="s">
        <v>61</v>
      </c>
      <c r="J45" s="42">
        <f>SUM(K45:L45)</f>
        <v>1182523</v>
      </c>
      <c r="K45" s="51">
        <v>571912</v>
      </c>
      <c r="L45" s="51">
        <v>610611</v>
      </c>
      <c r="M45" s="37">
        <f>100*K45/L45</f>
        <v>93.66224977931941</v>
      </c>
      <c r="N45" s="38">
        <f>J45-J43</f>
        <v>2455</v>
      </c>
      <c r="O45" s="54">
        <f>100*N45/J43</f>
        <v>0.20803885877762976</v>
      </c>
      <c r="P45" s="22">
        <v>395740</v>
      </c>
    </row>
    <row r="46" spans="1:16" ht="15" customHeight="1">
      <c r="A46" s="3" t="s">
        <v>83</v>
      </c>
      <c r="B46" s="42">
        <f t="shared" si="0"/>
        <v>927743</v>
      </c>
      <c r="C46" s="34">
        <v>443872</v>
      </c>
      <c r="D46" s="34">
        <v>483871</v>
      </c>
      <c r="E46" s="37">
        <f>100*C46/D46</f>
        <v>91.73354055109729</v>
      </c>
      <c r="F46" s="38">
        <f>B46-B45</f>
        <v>50546</v>
      </c>
      <c r="G46" s="39">
        <f>100*F46/B45</f>
        <v>5.762217609043351</v>
      </c>
      <c r="H46" s="10">
        <v>195257</v>
      </c>
      <c r="I46" s="5" t="s">
        <v>63</v>
      </c>
      <c r="J46" s="42">
        <f>SUM(K46:L46)</f>
        <v>1183239</v>
      </c>
      <c r="K46" s="34">
        <v>572143</v>
      </c>
      <c r="L46" s="34">
        <v>611096</v>
      </c>
      <c r="M46" s="37">
        <f>100*K46/L46</f>
        <v>93.62571510859178</v>
      </c>
      <c r="N46" s="38">
        <f>J46-J45</f>
        <v>716</v>
      </c>
      <c r="O46" s="54">
        <f>100*N46/J45</f>
        <v>0.06054850518763694</v>
      </c>
      <c r="P46" s="10">
        <v>400689</v>
      </c>
    </row>
    <row r="47" spans="1:16" ht="15" customHeight="1">
      <c r="A47" s="6" t="s">
        <v>84</v>
      </c>
      <c r="B47" s="42">
        <f t="shared" si="0"/>
        <v>942000</v>
      </c>
      <c r="C47" s="34">
        <v>450800</v>
      </c>
      <c r="D47" s="34">
        <v>491200</v>
      </c>
      <c r="E47" s="37">
        <f>100*C47/D47</f>
        <v>91.77524429967427</v>
      </c>
      <c r="F47" s="38">
        <f>B47-B46</f>
        <v>14257</v>
      </c>
      <c r="G47" s="39">
        <f>100*F47/B46</f>
        <v>1.5367402394844263</v>
      </c>
      <c r="H47" s="10">
        <v>194824</v>
      </c>
      <c r="I47" s="5" t="s">
        <v>13</v>
      </c>
      <c r="J47" s="42">
        <f>SUM(K47:L47)</f>
        <v>1184032</v>
      </c>
      <c r="K47" s="55">
        <v>572786</v>
      </c>
      <c r="L47" s="55">
        <v>611246</v>
      </c>
      <c r="M47" s="37">
        <f>100*K47/L47</f>
        <v>93.70793428505054</v>
      </c>
      <c r="N47" s="38">
        <f>J47-J46</f>
        <v>793</v>
      </c>
      <c r="O47" s="54">
        <f>100*N47/J46</f>
        <v>0.06701942718250498</v>
      </c>
      <c r="P47" s="7">
        <v>405663</v>
      </c>
    </row>
    <row r="48" spans="1:16" ht="15" customHeight="1">
      <c r="A48" s="6" t="s">
        <v>85</v>
      </c>
      <c r="B48" s="42">
        <f t="shared" si="0"/>
        <v>965100</v>
      </c>
      <c r="C48" s="34">
        <v>463700</v>
      </c>
      <c r="D48" s="34">
        <v>501400</v>
      </c>
      <c r="E48" s="37">
        <f>100*C48/D48</f>
        <v>92.48105305145593</v>
      </c>
      <c r="F48" s="38">
        <f>B48-B47</f>
        <v>23100</v>
      </c>
      <c r="G48" s="39">
        <f>100*F48/B47</f>
        <v>2.4522292993630574</v>
      </c>
      <c r="H48" s="10">
        <v>196218</v>
      </c>
      <c r="I48" s="5" t="s">
        <v>14</v>
      </c>
      <c r="J48" s="42">
        <f>SUM(K48:L48)</f>
        <v>1183881</v>
      </c>
      <c r="K48" s="55">
        <v>572688</v>
      </c>
      <c r="L48" s="55">
        <v>611193</v>
      </c>
      <c r="M48" s="37">
        <f>100*K48/L48</f>
        <v>93.70002601469585</v>
      </c>
      <c r="N48" s="38">
        <f>J48-J47</f>
        <v>-151</v>
      </c>
      <c r="O48" s="54">
        <f>100*N48/J47</f>
        <v>-0.012753033701791844</v>
      </c>
      <c r="P48" s="7">
        <v>410365</v>
      </c>
    </row>
    <row r="49" spans="1:16" ht="15" customHeight="1">
      <c r="A49" s="3" t="s">
        <v>86</v>
      </c>
      <c r="B49" s="42">
        <f t="shared" si="0"/>
        <v>957279</v>
      </c>
      <c r="C49" s="34">
        <v>460859</v>
      </c>
      <c r="D49" s="34">
        <v>496420</v>
      </c>
      <c r="E49" s="37">
        <f>100*C49/D49</f>
        <v>92.83650940735667</v>
      </c>
      <c r="F49" s="38">
        <f>B49-B48</f>
        <v>-7821</v>
      </c>
      <c r="G49" s="39">
        <f>100*F49/B48</f>
        <v>-0.8103823437985701</v>
      </c>
      <c r="H49" s="10">
        <v>194652</v>
      </c>
      <c r="I49" s="35" t="s">
        <v>15</v>
      </c>
      <c r="J49" s="63">
        <f>SUM(J61)</f>
        <v>1180977</v>
      </c>
      <c r="K49" s="64">
        <f>SUM(K61)</f>
        <v>572244</v>
      </c>
      <c r="L49" s="64">
        <f>SUM(L61)</f>
        <v>608733</v>
      </c>
      <c r="M49" s="65">
        <f>100*K49/L49</f>
        <v>94.00574636170538</v>
      </c>
      <c r="N49" s="66">
        <f>J49-J48</f>
        <v>-2904</v>
      </c>
      <c r="O49" s="67">
        <f>100*N49/J48</f>
        <v>-0.2452949240675372</v>
      </c>
      <c r="P49" s="64">
        <f>SUM(P61)</f>
        <v>411341</v>
      </c>
    </row>
    <row r="50" spans="1:16" ht="15" customHeight="1">
      <c r="A50" s="3"/>
      <c r="B50" s="43"/>
      <c r="C50" s="43"/>
      <c r="D50" s="43"/>
      <c r="E50" s="44"/>
      <c r="F50" s="45"/>
      <c r="G50" s="39"/>
      <c r="I50" s="5"/>
      <c r="J50" s="53"/>
      <c r="K50" s="43"/>
      <c r="L50" s="43"/>
      <c r="M50" s="56"/>
      <c r="N50" s="38"/>
      <c r="O50" s="57"/>
      <c r="P50" s="11"/>
    </row>
    <row r="51" spans="1:16" ht="15" customHeight="1">
      <c r="A51" s="6" t="s">
        <v>87</v>
      </c>
      <c r="B51" s="42">
        <f t="shared" si="0"/>
        <v>960100</v>
      </c>
      <c r="C51" s="34">
        <v>462200</v>
      </c>
      <c r="D51" s="34">
        <v>497900</v>
      </c>
      <c r="E51" s="37">
        <f>100*C51/D51</f>
        <v>92.82988551918056</v>
      </c>
      <c r="F51" s="38">
        <f>B51-B49</f>
        <v>2821</v>
      </c>
      <c r="G51" s="39">
        <f>100*F51/B49</f>
        <v>0.294689427011352</v>
      </c>
      <c r="H51" s="10">
        <v>195709</v>
      </c>
      <c r="I51" s="4" t="s">
        <v>88</v>
      </c>
      <c r="J51" s="42">
        <f>SUM(K51:L51)</f>
        <v>1184540</v>
      </c>
      <c r="K51" s="34">
        <v>573001</v>
      </c>
      <c r="L51" s="34">
        <v>611539</v>
      </c>
      <c r="M51" s="37">
        <f>100*K51/L51</f>
        <v>93.69819422800508</v>
      </c>
      <c r="N51" s="38">
        <f>J51-J49</f>
        <v>3563</v>
      </c>
      <c r="O51" s="54">
        <f>100*N51/J49</f>
        <v>0.30169935570294765</v>
      </c>
      <c r="P51" s="10">
        <v>411521</v>
      </c>
    </row>
    <row r="52" spans="1:16" ht="15" customHeight="1">
      <c r="A52" s="6" t="s">
        <v>89</v>
      </c>
      <c r="B52" s="42">
        <f t="shared" si="0"/>
        <v>959300</v>
      </c>
      <c r="C52" s="34">
        <v>461600</v>
      </c>
      <c r="D52" s="34">
        <v>497700</v>
      </c>
      <c r="E52" s="37">
        <f>100*C52/D52</f>
        <v>92.74663451878642</v>
      </c>
      <c r="F52" s="38">
        <f>B52-B51</f>
        <v>-800</v>
      </c>
      <c r="G52" s="39">
        <f>100*F52/B51</f>
        <v>-0.08332465368190814</v>
      </c>
      <c r="H52" s="10">
        <v>195490</v>
      </c>
      <c r="I52" s="5" t="s">
        <v>23</v>
      </c>
      <c r="J52" s="42">
        <f>SUM(K52:L52)</f>
        <v>1184435</v>
      </c>
      <c r="K52" s="34">
        <v>572940</v>
      </c>
      <c r="L52" s="34">
        <v>611495</v>
      </c>
      <c r="M52" s="37">
        <f>100*K52/L52</f>
        <v>93.69496071104425</v>
      </c>
      <c r="N52" s="38">
        <f>J52-J51</f>
        <v>-105</v>
      </c>
      <c r="O52" s="54">
        <f>100*N52/J51</f>
        <v>-0.008864200449119489</v>
      </c>
      <c r="P52" s="10">
        <v>411609</v>
      </c>
    </row>
    <row r="53" spans="1:16" ht="15" customHeight="1">
      <c r="A53" s="6" t="s">
        <v>90</v>
      </c>
      <c r="B53" s="42">
        <f t="shared" si="0"/>
        <v>958000</v>
      </c>
      <c r="C53" s="34">
        <v>461100</v>
      </c>
      <c r="D53" s="34">
        <v>496900</v>
      </c>
      <c r="E53" s="37">
        <f>100*C53/D53</f>
        <v>92.79533105252565</v>
      </c>
      <c r="F53" s="38">
        <f>B53-B52</f>
        <v>-1300</v>
      </c>
      <c r="G53" s="39">
        <f>100*F53/B52</f>
        <v>-0.13551548003752736</v>
      </c>
      <c r="H53" s="10">
        <v>196079</v>
      </c>
      <c r="I53" s="5" t="s">
        <v>16</v>
      </c>
      <c r="J53" s="42">
        <f>SUM(K53:L53)</f>
        <v>1184328</v>
      </c>
      <c r="K53" s="34">
        <v>572902</v>
      </c>
      <c r="L53" s="34">
        <v>611426</v>
      </c>
      <c r="M53" s="37">
        <f>100*K53/L53</f>
        <v>93.69931929620265</v>
      </c>
      <c r="N53" s="38">
        <f>J53-J52</f>
        <v>-107</v>
      </c>
      <c r="O53" s="54">
        <f>100*N53/J52</f>
        <v>-0.009033843140400274</v>
      </c>
      <c r="P53" s="10">
        <v>411765</v>
      </c>
    </row>
    <row r="54" spans="1:16" ht="15" customHeight="1">
      <c r="A54" s="6" t="s">
        <v>91</v>
      </c>
      <c r="B54" s="42">
        <f t="shared" si="0"/>
        <v>962400</v>
      </c>
      <c r="C54" s="34">
        <v>462700</v>
      </c>
      <c r="D54" s="34">
        <v>499700</v>
      </c>
      <c r="E54" s="37">
        <f>100*C54/D54</f>
        <v>92.59555733440064</v>
      </c>
      <c r="F54" s="38">
        <f>B54-B53</f>
        <v>4400</v>
      </c>
      <c r="G54" s="39">
        <f>100*F54/B53</f>
        <v>0.4592901878914405</v>
      </c>
      <c r="H54" s="10">
        <v>197301</v>
      </c>
      <c r="I54" s="5" t="s">
        <v>17</v>
      </c>
      <c r="J54" s="42">
        <f>SUM(K54:L54)</f>
        <v>1181030</v>
      </c>
      <c r="K54" s="34">
        <v>570834</v>
      </c>
      <c r="L54" s="34">
        <v>610196</v>
      </c>
      <c r="M54" s="37">
        <f>100*K54/L54</f>
        <v>93.5492858032501</v>
      </c>
      <c r="N54" s="38">
        <f>J54-J53</f>
        <v>-3298</v>
      </c>
      <c r="O54" s="54">
        <f>100*N54/J53</f>
        <v>-0.27847015353854676</v>
      </c>
      <c r="P54" s="10">
        <v>410525</v>
      </c>
    </row>
    <row r="55" spans="1:16" ht="15" customHeight="1">
      <c r="A55" s="3" t="s">
        <v>28</v>
      </c>
      <c r="B55" s="42">
        <f t="shared" si="0"/>
        <v>966187</v>
      </c>
      <c r="C55" s="34">
        <v>463477</v>
      </c>
      <c r="D55" s="34">
        <v>502710</v>
      </c>
      <c r="E55" s="37">
        <f>100*C55/D55</f>
        <v>92.1956993097412</v>
      </c>
      <c r="F55" s="38">
        <f>B55-B54</f>
        <v>3787</v>
      </c>
      <c r="G55" s="39">
        <f>100*F55/B54</f>
        <v>0.3934954280964256</v>
      </c>
      <c r="H55" s="10">
        <v>198161</v>
      </c>
      <c r="I55" s="5" t="s">
        <v>18</v>
      </c>
      <c r="J55" s="42">
        <f>SUM(K55:L55)</f>
        <v>1183188</v>
      </c>
      <c r="K55" s="34">
        <v>572192</v>
      </c>
      <c r="L55" s="34">
        <v>610996</v>
      </c>
      <c r="M55" s="37">
        <f>100*K55/L55</f>
        <v>93.64905825897387</v>
      </c>
      <c r="N55" s="38">
        <f>J55-J54</f>
        <v>2158</v>
      </c>
      <c r="O55" s="54">
        <f>100*N55/J54</f>
        <v>0.18272186142604338</v>
      </c>
      <c r="P55" s="10">
        <v>412948</v>
      </c>
    </row>
    <row r="56" spans="1:16" ht="15" customHeight="1">
      <c r="A56" s="3"/>
      <c r="B56" s="43"/>
      <c r="C56" s="43"/>
      <c r="D56" s="43"/>
      <c r="E56" s="44"/>
      <c r="F56" s="45"/>
      <c r="G56" s="39"/>
      <c r="I56" s="4"/>
      <c r="J56" s="58"/>
      <c r="K56" s="59"/>
      <c r="L56" s="59"/>
      <c r="M56" s="60"/>
      <c r="N56" s="60"/>
      <c r="O56" s="61"/>
      <c r="P56" s="26"/>
    </row>
    <row r="57" spans="1:16" ht="15" customHeight="1">
      <c r="A57" s="6" t="s">
        <v>36</v>
      </c>
      <c r="B57" s="42">
        <f t="shared" si="0"/>
        <v>968531</v>
      </c>
      <c r="C57" s="34">
        <v>463670</v>
      </c>
      <c r="D57" s="34">
        <v>504861</v>
      </c>
      <c r="E57" s="37">
        <f>100*C57/D57</f>
        <v>91.84112062528102</v>
      </c>
      <c r="F57" s="38">
        <f>B57-B55</f>
        <v>2344</v>
      </c>
      <c r="G57" s="39">
        <f>100*F57/B55</f>
        <v>0.2426031399718688</v>
      </c>
      <c r="H57" s="10">
        <v>199927</v>
      </c>
      <c r="I57" s="5" t="s">
        <v>92</v>
      </c>
      <c r="J57" s="42">
        <f>SUM(K57:L57)</f>
        <v>1183619</v>
      </c>
      <c r="K57" s="34">
        <v>572455</v>
      </c>
      <c r="L57" s="34">
        <v>611164</v>
      </c>
      <c r="M57" s="37">
        <f>100*K57/L57</f>
        <v>93.6663481487784</v>
      </c>
      <c r="N57" s="38">
        <f>J57-J55</f>
        <v>431</v>
      </c>
      <c r="O57" s="54">
        <f>100*N57/J55</f>
        <v>0.03642700906364838</v>
      </c>
      <c r="P57" s="10">
        <v>413640</v>
      </c>
    </row>
    <row r="58" spans="1:16" ht="15" customHeight="1">
      <c r="A58" s="6" t="s">
        <v>93</v>
      </c>
      <c r="B58" s="42">
        <f t="shared" si="0"/>
        <v>971390</v>
      </c>
      <c r="C58" s="34">
        <v>463818</v>
      </c>
      <c r="D58" s="34">
        <v>507572</v>
      </c>
      <c r="E58" s="37">
        <f>100*C58/D58</f>
        <v>91.37974513960582</v>
      </c>
      <c r="F58" s="38">
        <f>B58-B57</f>
        <v>2859</v>
      </c>
      <c r="G58" s="39">
        <f>100*F58/B57</f>
        <v>0.29518931247425223</v>
      </c>
      <c r="H58" s="10">
        <v>199795</v>
      </c>
      <c r="I58" s="5" t="s">
        <v>19</v>
      </c>
      <c r="J58" s="42">
        <f>SUM(K58:L58)</f>
        <v>1183726</v>
      </c>
      <c r="K58" s="59">
        <v>572485</v>
      </c>
      <c r="L58" s="59">
        <v>611241</v>
      </c>
      <c r="M58" s="37">
        <f>100*K58/L58</f>
        <v>93.65945674455739</v>
      </c>
      <c r="N58" s="38">
        <f>J58-J57</f>
        <v>107</v>
      </c>
      <c r="O58" s="54">
        <f>100*N58/J57</f>
        <v>0.00904007117155098</v>
      </c>
      <c r="P58" s="25">
        <v>413983</v>
      </c>
    </row>
    <row r="59" spans="1:16" ht="15" customHeight="1">
      <c r="A59" s="6" t="s">
        <v>94</v>
      </c>
      <c r="B59" s="42">
        <f t="shared" si="0"/>
        <v>972808</v>
      </c>
      <c r="C59" s="34">
        <v>463779</v>
      </c>
      <c r="D59" s="34">
        <v>509029</v>
      </c>
      <c r="E59" s="37">
        <f>100*C59/D59</f>
        <v>91.11052611933701</v>
      </c>
      <c r="F59" s="38">
        <f>B59-B58</f>
        <v>1418</v>
      </c>
      <c r="G59" s="39">
        <f>100*F59/B58</f>
        <v>0.14597638435643767</v>
      </c>
      <c r="H59" s="10">
        <v>201747</v>
      </c>
      <c r="I59" s="5" t="s">
        <v>20</v>
      </c>
      <c r="J59" s="42">
        <f>SUM(K59:L59)</f>
        <v>1184226</v>
      </c>
      <c r="K59" s="59">
        <v>572770</v>
      </c>
      <c r="L59" s="59">
        <v>611456</v>
      </c>
      <c r="M59" s="37">
        <f>100*K59/L59</f>
        <v>93.67313428930291</v>
      </c>
      <c r="N59" s="38">
        <f>J59-J58</f>
        <v>500</v>
      </c>
      <c r="O59" s="54">
        <f>100*N59/J58</f>
        <v>0.0422395047502547</v>
      </c>
      <c r="P59" s="25">
        <v>414352</v>
      </c>
    </row>
    <row r="60" spans="1:16" ht="15" customHeight="1">
      <c r="A60" s="6" t="s">
        <v>95</v>
      </c>
      <c r="B60" s="42">
        <f t="shared" si="0"/>
        <v>974420</v>
      </c>
      <c r="C60" s="34">
        <v>464363</v>
      </c>
      <c r="D60" s="34">
        <v>510057</v>
      </c>
      <c r="E60" s="37">
        <f>100*C60/D60</f>
        <v>91.04139341289307</v>
      </c>
      <c r="F60" s="38">
        <f>B60-B59</f>
        <v>1612</v>
      </c>
      <c r="G60" s="39">
        <f>100*F60/B59</f>
        <v>0.16570587412932458</v>
      </c>
      <c r="H60" s="10">
        <v>202454</v>
      </c>
      <c r="I60" s="5" t="s">
        <v>21</v>
      </c>
      <c r="J60" s="42">
        <f>SUM(K60:L60)</f>
        <v>1184704</v>
      </c>
      <c r="K60" s="59">
        <v>572997</v>
      </c>
      <c r="L60" s="59">
        <v>611707</v>
      </c>
      <c r="M60" s="37">
        <f>100*K60/L60</f>
        <v>93.67180692717265</v>
      </c>
      <c r="N60" s="38">
        <f>J60-J59</f>
        <v>478</v>
      </c>
      <c r="O60" s="54">
        <f>100*N60/J59</f>
        <v>0.04036391702259535</v>
      </c>
      <c r="P60" s="25">
        <v>414685</v>
      </c>
    </row>
    <row r="61" spans="1:16" ht="15" customHeight="1">
      <c r="A61" s="3" t="s">
        <v>96</v>
      </c>
      <c r="B61" s="42">
        <f t="shared" si="0"/>
        <v>973418</v>
      </c>
      <c r="C61" s="34">
        <v>464889</v>
      </c>
      <c r="D61" s="34">
        <v>508529</v>
      </c>
      <c r="E61" s="37">
        <f>100*C61/D61</f>
        <v>91.41838518550564</v>
      </c>
      <c r="F61" s="38">
        <f>B61-B60</f>
        <v>-1002</v>
      </c>
      <c r="G61" s="39">
        <f>100*F61/B60</f>
        <v>-0.10283040167484248</v>
      </c>
      <c r="H61" s="10">
        <v>211265</v>
      </c>
      <c r="I61" s="5" t="s">
        <v>22</v>
      </c>
      <c r="J61" s="42">
        <f>SUM(K61:L61)</f>
        <v>1180977</v>
      </c>
      <c r="K61" s="59">
        <v>572244</v>
      </c>
      <c r="L61" s="59">
        <v>608733</v>
      </c>
      <c r="M61" s="37">
        <f>100*K61/L61</f>
        <v>94.00574636170538</v>
      </c>
      <c r="N61" s="38">
        <f>J61-J60</f>
        <v>-3727</v>
      </c>
      <c r="O61" s="54">
        <f>100*N61/J60</f>
        <v>-0.31459334990005944</v>
      </c>
      <c r="P61" s="25">
        <v>411341</v>
      </c>
    </row>
    <row r="62" spans="1:16" ht="15" customHeight="1">
      <c r="A62" s="3"/>
      <c r="B62" s="43"/>
      <c r="C62" s="43"/>
      <c r="D62" s="43"/>
      <c r="E62" s="44"/>
      <c r="F62" s="45"/>
      <c r="G62" s="39"/>
      <c r="I62" s="4"/>
      <c r="J62" s="58"/>
      <c r="K62" s="59"/>
      <c r="L62" s="59"/>
      <c r="M62" s="60"/>
      <c r="N62" s="60"/>
      <c r="O62" s="61"/>
      <c r="P62" s="26"/>
    </row>
    <row r="63" spans="1:16" ht="15" customHeight="1">
      <c r="A63" s="6" t="s">
        <v>38</v>
      </c>
      <c r="B63" s="42">
        <f t="shared" si="0"/>
        <v>976048</v>
      </c>
      <c r="C63" s="34">
        <v>465944</v>
      </c>
      <c r="D63" s="34">
        <v>510104</v>
      </c>
      <c r="E63" s="37">
        <f>100*C63/D63</f>
        <v>91.34294183146966</v>
      </c>
      <c r="F63" s="38">
        <f>B63-B61</f>
        <v>2630</v>
      </c>
      <c r="G63" s="39">
        <f>100*F63/B61</f>
        <v>0.27018197732115085</v>
      </c>
      <c r="H63" s="10">
        <v>213411</v>
      </c>
      <c r="I63" s="5" t="s">
        <v>97</v>
      </c>
      <c r="J63" s="42">
        <f>SUM(K63:L63)</f>
        <v>1181284</v>
      </c>
      <c r="K63" s="59">
        <v>572473</v>
      </c>
      <c r="L63" s="59">
        <v>608811</v>
      </c>
      <c r="M63" s="37">
        <f>100*K63/L63</f>
        <v>94.03131677975595</v>
      </c>
      <c r="N63" s="38">
        <f>J63-J61</f>
        <v>307</v>
      </c>
      <c r="O63" s="54">
        <f>100*N63/J61</f>
        <v>0.025995425821163324</v>
      </c>
      <c r="P63" s="25">
        <v>411910</v>
      </c>
    </row>
    <row r="64" spans="1:16" ht="15" customHeight="1">
      <c r="A64" s="6" t="s">
        <v>98</v>
      </c>
      <c r="B64" s="42">
        <f t="shared" si="0"/>
        <v>975911</v>
      </c>
      <c r="C64" s="34">
        <v>465332</v>
      </c>
      <c r="D64" s="34">
        <v>510579</v>
      </c>
      <c r="E64" s="37">
        <f>100*C64/D64</f>
        <v>91.13810007853829</v>
      </c>
      <c r="F64" s="38">
        <f>B64-B63</f>
        <v>-137</v>
      </c>
      <c r="G64" s="39">
        <f>100*F64/B63</f>
        <v>-0.014036194941232398</v>
      </c>
      <c r="H64" s="10">
        <v>215824</v>
      </c>
      <c r="I64" s="5" t="s">
        <v>99</v>
      </c>
      <c r="J64" s="42">
        <f>SUM(K64:L64)</f>
        <v>1181312</v>
      </c>
      <c r="K64" s="55">
        <v>572488</v>
      </c>
      <c r="L64" s="55">
        <v>608824</v>
      </c>
      <c r="M64" s="37">
        <f>100*K64/L64</f>
        <v>94.03177272906456</v>
      </c>
      <c r="N64" s="38">
        <f>J64-J63</f>
        <v>28</v>
      </c>
      <c r="O64" s="54">
        <f>100*N64/J63</f>
        <v>0.002370302145800671</v>
      </c>
      <c r="P64" s="7">
        <v>412287</v>
      </c>
    </row>
    <row r="65" spans="1:16" ht="15" customHeight="1">
      <c r="A65" s="6" t="s">
        <v>100</v>
      </c>
      <c r="B65" s="42">
        <f t="shared" si="0"/>
        <v>978059</v>
      </c>
      <c r="C65" s="34">
        <v>466263</v>
      </c>
      <c r="D65" s="34">
        <v>511796</v>
      </c>
      <c r="E65" s="37">
        <f>100*C65/D65</f>
        <v>91.1032911550696</v>
      </c>
      <c r="F65" s="38">
        <f>B65-B64</f>
        <v>2148</v>
      </c>
      <c r="G65" s="39">
        <f>100*F65/B64</f>
        <v>0.22010203799321865</v>
      </c>
      <c r="H65" s="10">
        <v>219942</v>
      </c>
      <c r="I65" s="27" t="s">
        <v>11</v>
      </c>
      <c r="J65" s="42">
        <f>SUM(K65:L65)</f>
        <v>1181474</v>
      </c>
      <c r="K65" s="59">
        <v>572577</v>
      </c>
      <c r="L65" s="59">
        <v>608897</v>
      </c>
      <c r="M65" s="37">
        <f>100*K65/L65</f>
        <v>94.03511595557212</v>
      </c>
      <c r="N65" s="38">
        <f>J65-J64</f>
        <v>162</v>
      </c>
      <c r="O65" s="54">
        <f>100*N65/J64</f>
        <v>0.013713565933470583</v>
      </c>
      <c r="P65" s="25">
        <v>412542</v>
      </c>
    </row>
    <row r="66" spans="1:16" ht="15" customHeight="1">
      <c r="A66" s="6" t="s">
        <v>101</v>
      </c>
      <c r="B66" s="42">
        <f t="shared" si="0"/>
        <v>982278</v>
      </c>
      <c r="C66" s="34">
        <v>468264</v>
      </c>
      <c r="D66" s="34">
        <v>514014</v>
      </c>
      <c r="E66" s="37">
        <f>100*C66/D66</f>
        <v>91.09946421692794</v>
      </c>
      <c r="F66" s="38">
        <f>B66-B65</f>
        <v>4219</v>
      </c>
      <c r="G66" s="39">
        <f>100*F66/B65</f>
        <v>0.4313645700310513</v>
      </c>
      <c r="H66" s="10">
        <v>224085</v>
      </c>
      <c r="I66" s="5" t="s">
        <v>23</v>
      </c>
      <c r="J66" s="42">
        <f>SUM(K66:L66)</f>
        <v>1181503</v>
      </c>
      <c r="K66" s="59">
        <v>572538</v>
      </c>
      <c r="L66" s="59">
        <v>608965</v>
      </c>
      <c r="M66" s="37">
        <f>100*K66/L66</f>
        <v>94.01821122724623</v>
      </c>
      <c r="N66" s="38">
        <f>J66-J65</f>
        <v>29</v>
      </c>
      <c r="O66" s="54">
        <f>100*N66/J65</f>
        <v>0.0024545609975335893</v>
      </c>
      <c r="P66" s="8">
        <v>412675</v>
      </c>
    </row>
    <row r="67" spans="1:16" ht="15" customHeight="1">
      <c r="A67" s="12" t="s">
        <v>29</v>
      </c>
      <c r="B67" s="46">
        <f t="shared" si="0"/>
        <v>980499</v>
      </c>
      <c r="C67" s="47">
        <v>468518</v>
      </c>
      <c r="D67" s="47">
        <v>511981</v>
      </c>
      <c r="E67" s="48">
        <f>100*C67/D67</f>
        <v>91.51081778425372</v>
      </c>
      <c r="F67" s="49">
        <f>B67-B66</f>
        <v>-1779</v>
      </c>
      <c r="G67" s="50">
        <f>100*F67/B66</f>
        <v>-0.18110962477017709</v>
      </c>
      <c r="H67" s="28">
        <v>230451</v>
      </c>
      <c r="I67" s="13" t="s">
        <v>16</v>
      </c>
      <c r="J67" s="46">
        <f>SUM(K67:L67)</f>
        <v>1181391</v>
      </c>
      <c r="K67" s="62">
        <v>572412</v>
      </c>
      <c r="L67" s="62">
        <v>608979</v>
      </c>
      <c r="M67" s="48">
        <f>100*K67/L67</f>
        <v>93.99535944589222</v>
      </c>
      <c r="N67" s="49">
        <f>J67-J66</f>
        <v>-112</v>
      </c>
      <c r="O67" s="50">
        <f>100*N67/J66</f>
        <v>-0.00947945117363223</v>
      </c>
      <c r="P67" s="29">
        <v>412739</v>
      </c>
    </row>
    <row r="68" spans="1:9" ht="15" customHeight="1">
      <c r="A68" s="9" t="s">
        <v>105</v>
      </c>
      <c r="B68" s="30"/>
      <c r="C68" s="30"/>
      <c r="D68" s="30"/>
      <c r="E68" s="30"/>
      <c r="F68" s="31"/>
      <c r="G68" s="30"/>
      <c r="I68" s="32"/>
    </row>
    <row r="69" spans="1:16" ht="15" customHeight="1">
      <c r="A69" s="9" t="s">
        <v>109</v>
      </c>
      <c r="N69" s="10"/>
      <c r="O69" s="33"/>
      <c r="P69" s="33"/>
    </row>
    <row r="70" spans="1:16" ht="15" customHeight="1">
      <c r="A70" s="9" t="s">
        <v>106</v>
      </c>
      <c r="O70" s="33"/>
      <c r="P70" s="33"/>
    </row>
    <row r="71" spans="1:16" ht="15" customHeight="1">
      <c r="A71" s="9" t="s">
        <v>107</v>
      </c>
      <c r="O71" s="33"/>
      <c r="P71" s="33"/>
    </row>
    <row r="72" spans="1:16" ht="15" customHeight="1">
      <c r="A72" s="9" t="s">
        <v>108</v>
      </c>
      <c r="O72" s="33"/>
      <c r="P72" s="33"/>
    </row>
    <row r="73" spans="1:16" ht="15" customHeight="1">
      <c r="A73" s="9" t="s">
        <v>5</v>
      </c>
      <c r="O73" s="33"/>
      <c r="P73" s="33"/>
    </row>
    <row r="74" ht="15" customHeight="1"/>
  </sheetData>
  <sheetProtection/>
  <mergeCells count="18">
    <mergeCell ref="A4:P4"/>
    <mergeCell ref="B6:G6"/>
    <mergeCell ref="J6:O6"/>
    <mergeCell ref="L7:L8"/>
    <mergeCell ref="N7:N8"/>
    <mergeCell ref="O7:O8"/>
    <mergeCell ref="B7:B8"/>
    <mergeCell ref="K7:K8"/>
    <mergeCell ref="A3:P3"/>
    <mergeCell ref="O1:P1"/>
    <mergeCell ref="J7:J8"/>
    <mergeCell ref="G7:G8"/>
    <mergeCell ref="C7:C8"/>
    <mergeCell ref="D7:D8"/>
    <mergeCell ref="F7:F8"/>
    <mergeCell ref="I6:I8"/>
    <mergeCell ref="M7:M8"/>
    <mergeCell ref="E7:E8"/>
  </mergeCells>
  <printOptions horizontalCentered="1" verticalCentered="1"/>
  <pageMargins left="0.7086614173228347" right="0.31496062992125984" top="0.31496062992125984" bottom="0.11811023622047245" header="0" footer="0"/>
  <pageSetup fitToHeight="1" fitToWidth="1" horizontalDpi="300" verticalDpi="300" orientation="landscape" paperSize="8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A1" sqref="A1:C1"/>
    </sheetView>
  </sheetViews>
  <sheetFormatPr defaultColWidth="13.09765625" defaultRowHeight="15" customHeight="1"/>
  <cols>
    <col min="1" max="2" width="3.09765625" style="0" customWidth="1"/>
    <col min="3" max="3" width="10.59765625" style="0" customWidth="1"/>
  </cols>
  <sheetData>
    <row r="1" spans="1:20" ht="18.75" customHeight="1">
      <c r="A1" s="315" t="s">
        <v>196</v>
      </c>
      <c r="B1" s="315"/>
      <c r="C1" s="31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14" t="s">
        <v>195</v>
      </c>
    </row>
    <row r="2" spans="1:20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.75" customHeight="1">
      <c r="A3" s="316" t="s">
        <v>194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</row>
    <row r="4" spans="1:20" ht="18.75" customHeight="1" thickBot="1">
      <c r="A4" s="113"/>
      <c r="B4" s="113"/>
      <c r="C4" s="113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5" customHeight="1">
      <c r="A5" s="301" t="s">
        <v>193</v>
      </c>
      <c r="B5" s="302"/>
      <c r="C5" s="303"/>
      <c r="D5" s="306" t="s">
        <v>192</v>
      </c>
      <c r="E5" s="314"/>
      <c r="F5" s="307"/>
      <c r="G5" s="306" t="s">
        <v>191</v>
      </c>
      <c r="H5" s="314"/>
      <c r="I5" s="307"/>
      <c r="J5" s="306" t="s">
        <v>190</v>
      </c>
      <c r="K5" s="307"/>
      <c r="L5" s="298" t="s">
        <v>189</v>
      </c>
      <c r="M5" s="298" t="s">
        <v>188</v>
      </c>
      <c r="N5" s="306" t="s">
        <v>187</v>
      </c>
      <c r="O5" s="307"/>
      <c r="P5" s="317" t="s">
        <v>186</v>
      </c>
      <c r="Q5" s="300" t="s">
        <v>185</v>
      </c>
      <c r="R5" s="300" t="s">
        <v>184</v>
      </c>
      <c r="S5" s="308" t="s">
        <v>183</v>
      </c>
      <c r="T5" s="318" t="s">
        <v>182</v>
      </c>
    </row>
    <row r="6" spans="1:20" ht="15" customHeight="1">
      <c r="A6" s="304"/>
      <c r="B6" s="304"/>
      <c r="C6" s="305"/>
      <c r="D6" s="109" t="s">
        <v>181</v>
      </c>
      <c r="E6" s="109" t="s">
        <v>0</v>
      </c>
      <c r="F6" s="109" t="s">
        <v>1</v>
      </c>
      <c r="G6" s="109" t="s">
        <v>181</v>
      </c>
      <c r="H6" s="109" t="s">
        <v>0</v>
      </c>
      <c r="I6" s="109" t="s">
        <v>1</v>
      </c>
      <c r="J6" s="108" t="s">
        <v>180</v>
      </c>
      <c r="K6" s="108" t="s">
        <v>179</v>
      </c>
      <c r="L6" s="299"/>
      <c r="M6" s="299"/>
      <c r="N6" s="108" t="s">
        <v>178</v>
      </c>
      <c r="O6" s="108" t="s">
        <v>177</v>
      </c>
      <c r="P6" s="289"/>
      <c r="Q6" s="299"/>
      <c r="R6" s="299"/>
      <c r="S6" s="309"/>
      <c r="T6" s="319"/>
    </row>
    <row r="7" spans="1:20" ht="15" customHeight="1">
      <c r="A7" s="107"/>
      <c r="B7" s="107"/>
      <c r="C7" s="106"/>
      <c r="D7" s="105" t="s">
        <v>173</v>
      </c>
      <c r="E7" s="105" t="s">
        <v>173</v>
      </c>
      <c r="F7" s="105" t="s">
        <v>173</v>
      </c>
      <c r="G7" s="105" t="s">
        <v>173</v>
      </c>
      <c r="H7" s="105" t="s">
        <v>173</v>
      </c>
      <c r="I7" s="105" t="s">
        <v>173</v>
      </c>
      <c r="J7" s="105" t="s">
        <v>173</v>
      </c>
      <c r="K7" s="105" t="s">
        <v>174</v>
      </c>
      <c r="L7" s="105" t="s">
        <v>176</v>
      </c>
      <c r="M7" s="105" t="s">
        <v>176</v>
      </c>
      <c r="N7" s="105" t="s">
        <v>176</v>
      </c>
      <c r="O7" s="105" t="s">
        <v>175</v>
      </c>
      <c r="P7" s="105" t="s">
        <v>174</v>
      </c>
      <c r="Q7" s="105" t="s">
        <v>173</v>
      </c>
      <c r="R7" s="105"/>
      <c r="S7" s="105" t="s">
        <v>173</v>
      </c>
      <c r="T7" s="105" t="s">
        <v>172</v>
      </c>
    </row>
    <row r="8" spans="1:20" ht="15" customHeight="1">
      <c r="A8" s="310" t="s">
        <v>171</v>
      </c>
      <c r="B8" s="313"/>
      <c r="C8" s="311"/>
      <c r="D8" s="84">
        <f aca="true" t="shared" si="0" ref="D8:I8">SUM(D10:D11)</f>
        <v>1183881</v>
      </c>
      <c r="E8" s="84">
        <f t="shared" si="0"/>
        <v>572688</v>
      </c>
      <c r="F8" s="84">
        <f t="shared" si="0"/>
        <v>611193</v>
      </c>
      <c r="G8" s="84">
        <f t="shared" si="0"/>
        <v>1180977</v>
      </c>
      <c r="H8" s="84">
        <f t="shared" si="0"/>
        <v>572244</v>
      </c>
      <c r="I8" s="84">
        <f t="shared" si="0"/>
        <v>608733</v>
      </c>
      <c r="J8" s="83">
        <f>G8-D8</f>
        <v>-2904</v>
      </c>
      <c r="K8" s="85">
        <f>100*J8/D8</f>
        <v>-0.2452949240675372</v>
      </c>
      <c r="L8" s="84">
        <f>SUM(L10:L11)</f>
        <v>410365</v>
      </c>
      <c r="M8" s="84">
        <f>SUM(M10:M11)</f>
        <v>411341</v>
      </c>
      <c r="N8" s="83">
        <f>M8-L8</f>
        <v>976</v>
      </c>
      <c r="O8" s="82">
        <f>100*N8/L8</f>
        <v>0.23783704750648813</v>
      </c>
      <c r="P8" s="82">
        <f>100*G8/G$8</f>
        <v>100</v>
      </c>
      <c r="Q8" s="82">
        <f>G8/M8</f>
        <v>2.871041301499243</v>
      </c>
      <c r="R8" s="81">
        <f>100*H8/I8</f>
        <v>94.00574636170538</v>
      </c>
      <c r="S8" s="80">
        <f>G8/T8</f>
        <v>282.1779978113457</v>
      </c>
      <c r="T8" s="80">
        <f>SUM(T10:T11)</f>
        <v>4185.219999999999</v>
      </c>
    </row>
    <row r="9" spans="1:20" ht="15" customHeight="1">
      <c r="A9" s="100"/>
      <c r="B9" s="104"/>
      <c r="C9" s="102"/>
      <c r="D9" s="98"/>
      <c r="E9" s="98"/>
      <c r="F9" s="98"/>
      <c r="G9" s="98"/>
      <c r="H9" s="98"/>
      <c r="I9" s="98"/>
      <c r="J9" s="83"/>
      <c r="K9" s="85"/>
      <c r="L9" s="98"/>
      <c r="M9" s="98"/>
      <c r="N9" s="83"/>
      <c r="O9" s="82"/>
      <c r="P9" s="82"/>
      <c r="Q9" s="82"/>
      <c r="R9" s="98"/>
      <c r="S9" s="98"/>
      <c r="T9" s="80"/>
    </row>
    <row r="10" spans="1:20" ht="15" customHeight="1">
      <c r="A10" s="310" t="s">
        <v>170</v>
      </c>
      <c r="B10" s="313"/>
      <c r="C10" s="311"/>
      <c r="D10" s="84">
        <f aca="true" t="shared" si="1" ref="D10:I10">SUM(D16:D23)</f>
        <v>820477</v>
      </c>
      <c r="E10" s="84">
        <f t="shared" si="1"/>
        <v>395793</v>
      </c>
      <c r="F10" s="84">
        <f t="shared" si="1"/>
        <v>424684</v>
      </c>
      <c r="G10" s="84">
        <f t="shared" si="1"/>
        <v>817923</v>
      </c>
      <c r="H10" s="84">
        <f t="shared" si="1"/>
        <v>395361</v>
      </c>
      <c r="I10" s="84">
        <f t="shared" si="1"/>
        <v>422562</v>
      </c>
      <c r="J10" s="83">
        <f>G10-D10</f>
        <v>-2554</v>
      </c>
      <c r="K10" s="85">
        <f>100*J10/D10</f>
        <v>-0.3112823394196303</v>
      </c>
      <c r="L10" s="84">
        <f>SUM(L16:L23)</f>
        <v>294268</v>
      </c>
      <c r="M10" s="84">
        <f>SUM(M16:M23)</f>
        <v>294496</v>
      </c>
      <c r="N10" s="83">
        <f>M10-L10</f>
        <v>228</v>
      </c>
      <c r="O10" s="82">
        <f>100*N10/L10</f>
        <v>0.07748039202359754</v>
      </c>
      <c r="P10" s="82">
        <f>100*G10/G$8</f>
        <v>69.25816506163964</v>
      </c>
      <c r="Q10" s="82">
        <f>G10/M10</f>
        <v>2.777365397153102</v>
      </c>
      <c r="R10" s="81">
        <f>100*H10/I10</f>
        <v>93.56283811606345</v>
      </c>
      <c r="S10" s="80">
        <f>G10/T10</f>
        <v>456.37676388369664</v>
      </c>
      <c r="T10" s="80">
        <f>SUM(T16:T23)</f>
        <v>1792.21</v>
      </c>
    </row>
    <row r="11" spans="1:20" ht="15" customHeight="1">
      <c r="A11" s="310" t="s">
        <v>169</v>
      </c>
      <c r="B11" s="313"/>
      <c r="C11" s="311"/>
      <c r="D11" s="84">
        <f aca="true" t="shared" si="2" ref="D11:I11">SUM(D25,D28,D34,D44,D51,D57,D65,D71)</f>
        <v>363404</v>
      </c>
      <c r="E11" s="84">
        <f t="shared" si="2"/>
        <v>176895</v>
      </c>
      <c r="F11" s="84">
        <f t="shared" si="2"/>
        <v>186509</v>
      </c>
      <c r="G11" s="84">
        <f t="shared" si="2"/>
        <v>363054</v>
      </c>
      <c r="H11" s="84">
        <f t="shared" si="2"/>
        <v>176883</v>
      </c>
      <c r="I11" s="84">
        <f t="shared" si="2"/>
        <v>186171</v>
      </c>
      <c r="J11" s="83">
        <f>G11-D11</f>
        <v>-350</v>
      </c>
      <c r="K11" s="85">
        <f>100*J11/D11</f>
        <v>-0.09631154307602557</v>
      </c>
      <c r="L11" s="84">
        <f>SUM(L25,L28,L34,L44,L51,L57,L65,L71)</f>
        <v>116097</v>
      </c>
      <c r="M11" s="84">
        <f>SUM(M25,M28,M34,M44,M51,M57,M65,M71)</f>
        <v>116845</v>
      </c>
      <c r="N11" s="83">
        <f>M11-L11</f>
        <v>748</v>
      </c>
      <c r="O11" s="82">
        <f>100*N11/L11</f>
        <v>0.644288827446015</v>
      </c>
      <c r="P11" s="82">
        <f>100*G11/G$8</f>
        <v>30.74183493836036</v>
      </c>
      <c r="Q11" s="82">
        <f>G11/M11</f>
        <v>3.107141940177158</v>
      </c>
      <c r="R11" s="81">
        <f>100*H11/I11</f>
        <v>95.0110382390383</v>
      </c>
      <c r="S11" s="80">
        <f>G11/T11</f>
        <v>151.71436809708277</v>
      </c>
      <c r="T11" s="80">
        <f>SUM(T25,T28,T34,T44,T51,T57,T65,T71)</f>
        <v>2393.0099999999998</v>
      </c>
    </row>
    <row r="12" spans="1:20" ht="15" customHeight="1">
      <c r="A12" s="104"/>
      <c r="B12" s="104"/>
      <c r="C12" s="102"/>
      <c r="D12" s="98"/>
      <c r="E12" s="98"/>
      <c r="F12" s="98"/>
      <c r="G12" s="98"/>
      <c r="H12" s="98"/>
      <c r="I12" s="98"/>
      <c r="J12" s="83"/>
      <c r="K12" s="85"/>
      <c r="L12" s="98"/>
      <c r="M12" s="98"/>
      <c r="N12" s="83"/>
      <c r="O12" s="82"/>
      <c r="P12" s="82"/>
      <c r="Q12" s="82"/>
      <c r="R12" s="98"/>
      <c r="S12" s="98"/>
      <c r="T12" s="80"/>
    </row>
    <row r="13" spans="1:20" ht="15" customHeight="1">
      <c r="A13" s="310" t="s">
        <v>168</v>
      </c>
      <c r="B13" s="313"/>
      <c r="C13" s="311"/>
      <c r="D13" s="84">
        <f aca="true" t="shared" si="3" ref="D13:I13">SUM(D16,D18,D21,D23,D25,D28,D34,D44)</f>
        <v>941766</v>
      </c>
      <c r="E13" s="84">
        <f t="shared" si="3"/>
        <v>458223</v>
      </c>
      <c r="F13" s="84">
        <f t="shared" si="3"/>
        <v>483543</v>
      </c>
      <c r="G13" s="84">
        <f t="shared" si="3"/>
        <v>941714</v>
      </c>
      <c r="H13" s="84">
        <f t="shared" si="3"/>
        <v>459054</v>
      </c>
      <c r="I13" s="84">
        <f t="shared" si="3"/>
        <v>482660</v>
      </c>
      <c r="J13" s="83">
        <f>G13-D13</f>
        <v>-52</v>
      </c>
      <c r="K13" s="85">
        <f>100*J13/D13</f>
        <v>-0.0055215414444777155</v>
      </c>
      <c r="L13" s="84">
        <f>SUM(L16,L18,L21,L23,L25,L28,L34,L44)</f>
        <v>331948</v>
      </c>
      <c r="M13" s="84">
        <f>SUM(M16,M18,M21,M23,M25,M28,M34,M44)</f>
        <v>333378</v>
      </c>
      <c r="N13" s="83">
        <f>M13-L13</f>
        <v>1430</v>
      </c>
      <c r="O13" s="82">
        <f>100*N13/L13</f>
        <v>0.43079036475592564</v>
      </c>
      <c r="P13" s="82">
        <f>100*G13/G$8</f>
        <v>79.7402489633583</v>
      </c>
      <c r="Q13" s="82">
        <f>G13/M13</f>
        <v>2.824763481693453</v>
      </c>
      <c r="R13" s="81">
        <f>100*H13/I13</f>
        <v>95.10918659097501</v>
      </c>
      <c r="S13" s="80">
        <f>G13/T13</f>
        <v>426.5376096674986</v>
      </c>
      <c r="T13" s="80">
        <f>SUM(T16,T18,T21,T23,T25,T28,T34,T44)</f>
        <v>2207.81</v>
      </c>
    </row>
    <row r="14" spans="1:20" ht="15" customHeight="1">
      <c r="A14" s="310" t="s">
        <v>167</v>
      </c>
      <c r="B14" s="313"/>
      <c r="C14" s="311"/>
      <c r="D14" s="84">
        <f aca="true" t="shared" si="4" ref="D14:I14">SUM(D17,D19,D20,D22,D51,D57,D65,D71)</f>
        <v>242115</v>
      </c>
      <c r="E14" s="84">
        <f t="shared" si="4"/>
        <v>114465</v>
      </c>
      <c r="F14" s="84">
        <f t="shared" si="4"/>
        <v>127650</v>
      </c>
      <c r="G14" s="84">
        <f t="shared" si="4"/>
        <v>239263</v>
      </c>
      <c r="H14" s="84">
        <f t="shared" si="4"/>
        <v>113190</v>
      </c>
      <c r="I14" s="84">
        <f t="shared" si="4"/>
        <v>126073</v>
      </c>
      <c r="J14" s="83">
        <f>G14-D14</f>
        <v>-2852</v>
      </c>
      <c r="K14" s="85">
        <f>100*J14/D14</f>
        <v>-1.1779526258183095</v>
      </c>
      <c r="L14" s="84">
        <f>SUM(L17,L19,L20,L22,L51,L57,L65,L71)</f>
        <v>78417</v>
      </c>
      <c r="M14" s="84">
        <f>SUM(M17,M19,M20,M22,M51,M57,M65,M71)</f>
        <v>77963</v>
      </c>
      <c r="N14" s="83">
        <f>M14-L14</f>
        <v>-454</v>
      </c>
      <c r="O14" s="82">
        <f>100*N14/L14</f>
        <v>-0.5789560937041713</v>
      </c>
      <c r="P14" s="82">
        <f>100*G14/G$8</f>
        <v>20.259751036641696</v>
      </c>
      <c r="Q14" s="82">
        <f>G14/M14</f>
        <v>3.0689301335248773</v>
      </c>
      <c r="R14" s="81">
        <f>100*H14/I14</f>
        <v>89.78131717338367</v>
      </c>
      <c r="S14" s="80">
        <f>G14/T14</f>
        <v>120.9981743796178</v>
      </c>
      <c r="T14" s="80">
        <f>SUM(T17,T19,T20,T22,T51,T57,T65,T71)</f>
        <v>1977.4099999999999</v>
      </c>
    </row>
    <row r="15" spans="1:20" ht="15" customHeight="1">
      <c r="A15" s="103"/>
      <c r="B15" s="103"/>
      <c r="C15" s="102"/>
      <c r="D15" s="98"/>
      <c r="E15" s="98"/>
      <c r="F15" s="98"/>
      <c r="G15" s="98"/>
      <c r="H15" s="98"/>
      <c r="I15" s="98"/>
      <c r="J15" s="83"/>
      <c r="K15" s="85"/>
      <c r="L15" s="98"/>
      <c r="M15" s="98"/>
      <c r="N15" s="83"/>
      <c r="O15" s="82"/>
      <c r="P15" s="82"/>
      <c r="Q15" s="82"/>
      <c r="R15" s="98"/>
      <c r="S15" s="98"/>
      <c r="T15" s="98"/>
    </row>
    <row r="16" spans="1:20" ht="15" customHeight="1">
      <c r="A16" s="101"/>
      <c r="B16" s="310" t="s">
        <v>166</v>
      </c>
      <c r="C16" s="311"/>
      <c r="D16" s="84">
        <f aca="true" t="shared" si="5" ref="D16:D23">SUM(E16:F16)</f>
        <v>456648</v>
      </c>
      <c r="E16" s="84">
        <v>222346</v>
      </c>
      <c r="F16" s="84">
        <v>234302</v>
      </c>
      <c r="G16" s="84">
        <f aca="true" t="shared" si="6" ref="G16:G23">SUM(H16:I16)</f>
        <v>456438</v>
      </c>
      <c r="H16" s="84">
        <v>222760</v>
      </c>
      <c r="I16" s="84">
        <v>233678</v>
      </c>
      <c r="J16" s="83">
        <f aca="true" t="shared" si="7" ref="J16:J23">G16-D16</f>
        <v>-210</v>
      </c>
      <c r="K16" s="85">
        <f aca="true" t="shared" si="8" ref="K16:K23">100*J16/D16</f>
        <v>-0.04598728123193357</v>
      </c>
      <c r="L16" s="84">
        <v>177554</v>
      </c>
      <c r="M16" s="84">
        <v>177686</v>
      </c>
      <c r="N16" s="83">
        <f aca="true" t="shared" si="9" ref="N16:N23">M16-L16</f>
        <v>132</v>
      </c>
      <c r="O16" s="82">
        <f aca="true" t="shared" si="10" ref="O16:O23">100*N16/L16</f>
        <v>0.07434357998130146</v>
      </c>
      <c r="P16" s="82">
        <f aca="true" t="shared" si="11" ref="P16:P23">100*G16/G$8</f>
        <v>38.64918622462588</v>
      </c>
      <c r="Q16" s="82">
        <f aca="true" t="shared" si="12" ref="Q16:Q23">G16/M16</f>
        <v>2.568789887779566</v>
      </c>
      <c r="R16" s="81">
        <f aca="true" t="shared" si="13" ref="R16:R23">100*H16/I16</f>
        <v>95.32775871070447</v>
      </c>
      <c r="S16" s="80">
        <f aca="true" t="shared" si="14" ref="S16:S23">G16/T16</f>
        <v>975.7744190520983</v>
      </c>
      <c r="T16" s="80">
        <v>467.77</v>
      </c>
    </row>
    <row r="17" spans="1:20" ht="15" customHeight="1">
      <c r="A17" s="101"/>
      <c r="B17" s="310" t="s">
        <v>165</v>
      </c>
      <c r="C17" s="311"/>
      <c r="D17" s="84">
        <f t="shared" si="5"/>
        <v>48543</v>
      </c>
      <c r="E17" s="84">
        <v>23184</v>
      </c>
      <c r="F17" s="84">
        <v>25359</v>
      </c>
      <c r="G17" s="84">
        <f t="shared" si="6"/>
        <v>47351</v>
      </c>
      <c r="H17" s="84">
        <v>22558</v>
      </c>
      <c r="I17" s="84">
        <v>24793</v>
      </c>
      <c r="J17" s="83">
        <f t="shared" si="7"/>
        <v>-1192</v>
      </c>
      <c r="K17" s="85">
        <f t="shared" si="8"/>
        <v>-2.455554868879138</v>
      </c>
      <c r="L17" s="84">
        <v>16515</v>
      </c>
      <c r="M17" s="84">
        <v>16248</v>
      </c>
      <c r="N17" s="83">
        <f t="shared" si="9"/>
        <v>-267</v>
      </c>
      <c r="O17" s="82">
        <f t="shared" si="10"/>
        <v>-1.6167120799273387</v>
      </c>
      <c r="P17" s="82">
        <f t="shared" si="11"/>
        <v>4.009476899211416</v>
      </c>
      <c r="Q17" s="82">
        <f t="shared" si="12"/>
        <v>2.914266371245692</v>
      </c>
      <c r="R17" s="81">
        <f t="shared" si="13"/>
        <v>90.98535877062073</v>
      </c>
      <c r="S17" s="80">
        <f t="shared" si="14"/>
        <v>328.8949086615267</v>
      </c>
      <c r="T17" s="80">
        <v>143.97</v>
      </c>
    </row>
    <row r="18" spans="1:20" ht="15" customHeight="1">
      <c r="A18" s="101"/>
      <c r="B18" s="310" t="s">
        <v>164</v>
      </c>
      <c r="C18" s="311"/>
      <c r="D18" s="84">
        <f t="shared" si="5"/>
        <v>108345</v>
      </c>
      <c r="E18" s="84">
        <v>52305</v>
      </c>
      <c r="F18" s="84">
        <v>56040</v>
      </c>
      <c r="G18" s="84">
        <f t="shared" si="6"/>
        <v>108622</v>
      </c>
      <c r="H18" s="84">
        <v>52624</v>
      </c>
      <c r="I18" s="84">
        <v>55998</v>
      </c>
      <c r="J18" s="83">
        <f t="shared" si="7"/>
        <v>277</v>
      </c>
      <c r="K18" s="85">
        <f t="shared" si="8"/>
        <v>0.2556647745627394</v>
      </c>
      <c r="L18" s="84">
        <v>33705</v>
      </c>
      <c r="M18" s="84">
        <v>34306</v>
      </c>
      <c r="N18" s="83">
        <f t="shared" si="9"/>
        <v>601</v>
      </c>
      <c r="O18" s="82">
        <f t="shared" si="10"/>
        <v>1.7831182317163625</v>
      </c>
      <c r="P18" s="82">
        <f t="shared" si="11"/>
        <v>9.197638904059943</v>
      </c>
      <c r="Q18" s="82">
        <f t="shared" si="12"/>
        <v>3.166268291261004</v>
      </c>
      <c r="R18" s="81">
        <f t="shared" si="13"/>
        <v>93.97478481374336</v>
      </c>
      <c r="S18" s="80">
        <f t="shared" si="14"/>
        <v>292.6791151348584</v>
      </c>
      <c r="T18" s="80">
        <v>371.13</v>
      </c>
    </row>
    <row r="19" spans="1:20" ht="15" customHeight="1">
      <c r="A19" s="101"/>
      <c r="B19" s="310" t="s">
        <v>163</v>
      </c>
      <c r="C19" s="311"/>
      <c r="D19" s="84">
        <f t="shared" si="5"/>
        <v>26889</v>
      </c>
      <c r="E19" s="84">
        <v>12761</v>
      </c>
      <c r="F19" s="84">
        <v>14128</v>
      </c>
      <c r="G19" s="84">
        <f t="shared" si="6"/>
        <v>26381</v>
      </c>
      <c r="H19" s="84">
        <v>12486</v>
      </c>
      <c r="I19" s="84">
        <v>13895</v>
      </c>
      <c r="J19" s="83">
        <f t="shared" si="7"/>
        <v>-508</v>
      </c>
      <c r="K19" s="85">
        <f t="shared" si="8"/>
        <v>-1.8892483915355722</v>
      </c>
      <c r="L19" s="84">
        <v>9083</v>
      </c>
      <c r="M19" s="84">
        <v>8985</v>
      </c>
      <c r="N19" s="83">
        <f t="shared" si="9"/>
        <v>-98</v>
      </c>
      <c r="O19" s="82">
        <f t="shared" si="10"/>
        <v>-1.0789386766486844</v>
      </c>
      <c r="P19" s="82">
        <f t="shared" si="11"/>
        <v>2.233828431883093</v>
      </c>
      <c r="Q19" s="82">
        <f t="shared" si="12"/>
        <v>2.9361157484696716</v>
      </c>
      <c r="R19" s="81">
        <f t="shared" si="13"/>
        <v>89.85966174883052</v>
      </c>
      <c r="S19" s="80">
        <f t="shared" si="14"/>
        <v>98.19108944057766</v>
      </c>
      <c r="T19" s="80">
        <v>268.67</v>
      </c>
    </row>
    <row r="20" spans="1:20" ht="15" customHeight="1">
      <c r="A20" s="101"/>
      <c r="B20" s="310" t="s">
        <v>162</v>
      </c>
      <c r="C20" s="311"/>
      <c r="D20" s="84">
        <f t="shared" si="5"/>
        <v>20038</v>
      </c>
      <c r="E20" s="84">
        <v>9262</v>
      </c>
      <c r="F20" s="84">
        <v>10776</v>
      </c>
      <c r="G20" s="84">
        <f t="shared" si="6"/>
        <v>19852</v>
      </c>
      <c r="H20" s="84">
        <v>9201</v>
      </c>
      <c r="I20" s="84">
        <v>10651</v>
      </c>
      <c r="J20" s="83">
        <f t="shared" si="7"/>
        <v>-186</v>
      </c>
      <c r="K20" s="85">
        <f t="shared" si="8"/>
        <v>-0.9282363509332269</v>
      </c>
      <c r="L20" s="84">
        <v>6793</v>
      </c>
      <c r="M20" s="84">
        <v>6769</v>
      </c>
      <c r="N20" s="83">
        <f t="shared" si="9"/>
        <v>-24</v>
      </c>
      <c r="O20" s="82">
        <f t="shared" si="10"/>
        <v>-0.35330487266303545</v>
      </c>
      <c r="P20" s="82">
        <f t="shared" si="11"/>
        <v>1.6809810859991345</v>
      </c>
      <c r="Q20" s="82">
        <f t="shared" si="12"/>
        <v>2.932781799379524</v>
      </c>
      <c r="R20" s="81">
        <f t="shared" si="13"/>
        <v>86.38625481175477</v>
      </c>
      <c r="S20" s="80">
        <f t="shared" si="14"/>
        <v>80.31069218010437</v>
      </c>
      <c r="T20" s="80">
        <v>247.19</v>
      </c>
    </row>
    <row r="21" spans="1:20" ht="15" customHeight="1">
      <c r="A21" s="101"/>
      <c r="B21" s="310" t="s">
        <v>161</v>
      </c>
      <c r="C21" s="311"/>
      <c r="D21" s="84">
        <f t="shared" si="5"/>
        <v>69166</v>
      </c>
      <c r="E21" s="84">
        <v>31979</v>
      </c>
      <c r="F21" s="84">
        <v>37187</v>
      </c>
      <c r="G21" s="84">
        <f t="shared" si="6"/>
        <v>68368</v>
      </c>
      <c r="H21" s="84">
        <v>31762</v>
      </c>
      <c r="I21" s="84">
        <v>36606</v>
      </c>
      <c r="J21" s="83">
        <f t="shared" si="7"/>
        <v>-798</v>
      </c>
      <c r="K21" s="85">
        <f t="shared" si="8"/>
        <v>-1.1537460602029899</v>
      </c>
      <c r="L21" s="84">
        <v>23179</v>
      </c>
      <c r="M21" s="84">
        <v>22603</v>
      </c>
      <c r="N21" s="83">
        <f t="shared" si="9"/>
        <v>-576</v>
      </c>
      <c r="O21" s="82">
        <f t="shared" si="10"/>
        <v>-2.48500798136244</v>
      </c>
      <c r="P21" s="82">
        <f t="shared" si="11"/>
        <v>5.7891051222843455</v>
      </c>
      <c r="Q21" s="82">
        <f t="shared" si="12"/>
        <v>3.0247312303676503</v>
      </c>
      <c r="R21" s="81">
        <f t="shared" si="13"/>
        <v>86.76719663443151</v>
      </c>
      <c r="S21" s="80">
        <f t="shared" si="14"/>
        <v>450.97625329815304</v>
      </c>
      <c r="T21" s="80">
        <v>151.6</v>
      </c>
    </row>
    <row r="22" spans="1:20" ht="15" customHeight="1">
      <c r="A22" s="101"/>
      <c r="B22" s="310" t="s">
        <v>160</v>
      </c>
      <c r="C22" s="311"/>
      <c r="D22" s="84">
        <f t="shared" si="5"/>
        <v>25783</v>
      </c>
      <c r="E22" s="84">
        <v>12221</v>
      </c>
      <c r="F22" s="84">
        <v>13562</v>
      </c>
      <c r="G22" s="84">
        <f t="shared" si="6"/>
        <v>25541</v>
      </c>
      <c r="H22" s="84">
        <v>12115</v>
      </c>
      <c r="I22" s="84">
        <v>13426</v>
      </c>
      <c r="J22" s="83">
        <f t="shared" si="7"/>
        <v>-242</v>
      </c>
      <c r="K22" s="85">
        <f t="shared" si="8"/>
        <v>-0.9386029554357522</v>
      </c>
      <c r="L22" s="84">
        <v>8001</v>
      </c>
      <c r="M22" s="84">
        <v>7973</v>
      </c>
      <c r="N22" s="83">
        <f t="shared" si="9"/>
        <v>-28</v>
      </c>
      <c r="O22" s="82">
        <f t="shared" si="10"/>
        <v>-0.34995625546806647</v>
      </c>
      <c r="P22" s="82">
        <f t="shared" si="11"/>
        <v>2.162700882404992</v>
      </c>
      <c r="Q22" s="82">
        <f t="shared" si="12"/>
        <v>3.203436598520005</v>
      </c>
      <c r="R22" s="81">
        <f t="shared" si="13"/>
        <v>90.23536421868017</v>
      </c>
      <c r="S22" s="80">
        <f t="shared" si="14"/>
        <v>311.66564978645516</v>
      </c>
      <c r="T22" s="80">
        <v>81.95</v>
      </c>
    </row>
    <row r="23" spans="1:20" ht="15" customHeight="1">
      <c r="A23" s="101"/>
      <c r="B23" s="310" t="s">
        <v>159</v>
      </c>
      <c r="C23" s="311"/>
      <c r="D23" s="84">
        <f t="shared" si="5"/>
        <v>65065</v>
      </c>
      <c r="E23" s="84">
        <v>31735</v>
      </c>
      <c r="F23" s="84">
        <v>33330</v>
      </c>
      <c r="G23" s="84">
        <f t="shared" si="6"/>
        <v>65370</v>
      </c>
      <c r="H23" s="84">
        <v>31855</v>
      </c>
      <c r="I23" s="84">
        <v>33515</v>
      </c>
      <c r="J23" s="83">
        <f t="shared" si="7"/>
        <v>305</v>
      </c>
      <c r="K23" s="85">
        <f t="shared" si="8"/>
        <v>0.46876200722354566</v>
      </c>
      <c r="L23" s="84">
        <v>19438</v>
      </c>
      <c r="M23" s="84">
        <v>19926</v>
      </c>
      <c r="N23" s="83">
        <f t="shared" si="9"/>
        <v>488</v>
      </c>
      <c r="O23" s="82">
        <f t="shared" si="10"/>
        <v>2.510546352505402</v>
      </c>
      <c r="P23" s="82">
        <f t="shared" si="11"/>
        <v>5.5352475111708355</v>
      </c>
      <c r="Q23" s="82">
        <f t="shared" si="12"/>
        <v>3.280638361939175</v>
      </c>
      <c r="R23" s="81">
        <f t="shared" si="13"/>
        <v>95.04699388333582</v>
      </c>
      <c r="S23" s="80">
        <f t="shared" si="14"/>
        <v>1090.7725679959954</v>
      </c>
      <c r="T23" s="80">
        <v>59.93</v>
      </c>
    </row>
    <row r="24" spans="1:20" ht="15" customHeight="1">
      <c r="A24" s="101"/>
      <c r="B24" s="100"/>
      <c r="C24" s="99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5" customHeight="1">
      <c r="A25" s="310" t="s">
        <v>158</v>
      </c>
      <c r="B25" s="310"/>
      <c r="C25" s="312"/>
      <c r="D25" s="84">
        <f aca="true" t="shared" si="15" ref="D25:I25">SUM(D26)</f>
        <v>10402</v>
      </c>
      <c r="E25" s="84">
        <f t="shared" si="15"/>
        <v>4677</v>
      </c>
      <c r="F25" s="84">
        <f t="shared" si="15"/>
        <v>5725</v>
      </c>
      <c r="G25" s="84">
        <f t="shared" si="15"/>
        <v>10195</v>
      </c>
      <c r="H25" s="84">
        <f t="shared" si="15"/>
        <v>4644</v>
      </c>
      <c r="I25" s="84">
        <f t="shared" si="15"/>
        <v>5551</v>
      </c>
      <c r="J25" s="83">
        <f>G25-D25</f>
        <v>-207</v>
      </c>
      <c r="K25" s="85">
        <f>100*J25/D25</f>
        <v>-1.9900019227071717</v>
      </c>
      <c r="L25" s="84">
        <f>SUM(L26)</f>
        <v>3723</v>
      </c>
      <c r="M25" s="84">
        <f>SUM(M26)</f>
        <v>3661</v>
      </c>
      <c r="N25" s="83">
        <f>M25-L25</f>
        <v>-62</v>
      </c>
      <c r="O25" s="82">
        <f>100*N25/L25</f>
        <v>-1.66532366371206</v>
      </c>
      <c r="P25" s="82">
        <f>100*G25/G$8</f>
        <v>0.8632682939633879</v>
      </c>
      <c r="Q25" s="82">
        <f>G25/M25</f>
        <v>2.784758262769735</v>
      </c>
      <c r="R25" s="81">
        <f>100*H25/I25</f>
        <v>83.66060169338859</v>
      </c>
      <c r="S25" s="80">
        <f>G25/T25</f>
        <v>66.03406956409094</v>
      </c>
      <c r="T25" s="80">
        <f>SUM(T26)</f>
        <v>154.39</v>
      </c>
    </row>
    <row r="26" spans="1:20" ht="15" customHeight="1">
      <c r="A26" s="89"/>
      <c r="B26" s="320" t="s">
        <v>157</v>
      </c>
      <c r="C26" s="321"/>
      <c r="D26" s="97">
        <f>SUM(E26:F26)</f>
        <v>10402</v>
      </c>
      <c r="E26" s="95">
        <v>4677</v>
      </c>
      <c r="F26" s="95">
        <v>5725</v>
      </c>
      <c r="G26" s="97">
        <f>SUM(H26:I26)</f>
        <v>10195</v>
      </c>
      <c r="H26" s="95">
        <v>4644</v>
      </c>
      <c r="I26" s="95">
        <v>5551</v>
      </c>
      <c r="J26" s="94">
        <f>G26-D26</f>
        <v>-207</v>
      </c>
      <c r="K26" s="96">
        <f>100*J26/D26</f>
        <v>-1.9900019227071717</v>
      </c>
      <c r="L26" s="95">
        <v>3723</v>
      </c>
      <c r="M26" s="95">
        <v>3661</v>
      </c>
      <c r="N26" s="94">
        <f>M26-L26</f>
        <v>-62</v>
      </c>
      <c r="O26" s="93">
        <f>100*N26/L26</f>
        <v>-1.66532366371206</v>
      </c>
      <c r="P26" s="93">
        <f>100*G26/G$8</f>
        <v>0.8632682939633879</v>
      </c>
      <c r="Q26" s="93">
        <f>G26/M26</f>
        <v>2.784758262769735</v>
      </c>
      <c r="R26" s="92">
        <f>100*H26/I26</f>
        <v>83.66060169338859</v>
      </c>
      <c r="S26" s="91">
        <f>G26/T26</f>
        <v>66.03406956409094</v>
      </c>
      <c r="T26" s="90">
        <v>154.39</v>
      </c>
    </row>
    <row r="27" spans="1:20" ht="15" customHeight="1">
      <c r="A27" s="89"/>
      <c r="B27" s="88"/>
      <c r="C27" s="87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5" customHeight="1">
      <c r="A28" s="310" t="s">
        <v>156</v>
      </c>
      <c r="B28" s="310"/>
      <c r="C28" s="312"/>
      <c r="D28" s="84">
        <f aca="true" t="shared" si="16" ref="D28:I28">SUM(D29:D32)</f>
        <v>49400</v>
      </c>
      <c r="E28" s="84">
        <f t="shared" si="16"/>
        <v>24327</v>
      </c>
      <c r="F28" s="84">
        <f t="shared" si="16"/>
        <v>25073</v>
      </c>
      <c r="G28" s="84">
        <f t="shared" si="16"/>
        <v>49999</v>
      </c>
      <c r="H28" s="84">
        <f t="shared" si="16"/>
        <v>24640</v>
      </c>
      <c r="I28" s="84">
        <f t="shared" si="16"/>
        <v>25359</v>
      </c>
      <c r="J28" s="83">
        <f>G28-D28</f>
        <v>599</v>
      </c>
      <c r="K28" s="85">
        <f>100*J28/D28</f>
        <v>1.2125506072874495</v>
      </c>
      <c r="L28" s="84">
        <f>SUM(L29:L32)</f>
        <v>14314</v>
      </c>
      <c r="M28" s="84">
        <f>SUM(M29:M32)</f>
        <v>14623</v>
      </c>
      <c r="N28" s="83">
        <f>M28-L28</f>
        <v>309</v>
      </c>
      <c r="O28" s="82">
        <f>100*N28/L28</f>
        <v>2.1587257230683248</v>
      </c>
      <c r="P28" s="82">
        <f>100*G28/G$8</f>
        <v>4.233698031375717</v>
      </c>
      <c r="Q28" s="82">
        <f>G28/M28</f>
        <v>3.419202626000137</v>
      </c>
      <c r="R28" s="81">
        <f>100*H28/I28</f>
        <v>97.16471469695178</v>
      </c>
      <c r="S28" s="80">
        <f>G28/T28</f>
        <v>507.0378257783186</v>
      </c>
      <c r="T28" s="80">
        <f>SUM(T29:T32)</f>
        <v>98.61</v>
      </c>
    </row>
    <row r="29" spans="1:20" ht="15" customHeight="1">
      <c r="A29" s="89"/>
      <c r="B29" s="320" t="s">
        <v>155</v>
      </c>
      <c r="C29" s="321"/>
      <c r="D29" s="97">
        <f>SUM(E29:F29)</f>
        <v>15309</v>
      </c>
      <c r="E29" s="95">
        <v>7409</v>
      </c>
      <c r="F29" s="95">
        <v>7900</v>
      </c>
      <c r="G29" s="97">
        <f>SUM(H29:I29)</f>
        <v>15426</v>
      </c>
      <c r="H29" s="95">
        <v>7442</v>
      </c>
      <c r="I29" s="95">
        <v>7984</v>
      </c>
      <c r="J29" s="94">
        <f>G29-D29</f>
        <v>117</v>
      </c>
      <c r="K29" s="96">
        <f>100*J29/D29</f>
        <v>0.7642563198118754</v>
      </c>
      <c r="L29" s="95">
        <v>4386</v>
      </c>
      <c r="M29" s="95">
        <v>4487</v>
      </c>
      <c r="N29" s="94">
        <f>M29-L29</f>
        <v>101</v>
      </c>
      <c r="O29" s="93">
        <f>100*N29/L29</f>
        <v>2.302781577747378</v>
      </c>
      <c r="P29" s="93">
        <f>100*G29/G$8</f>
        <v>1.3062066407728516</v>
      </c>
      <c r="Q29" s="93">
        <f>G29/M29</f>
        <v>3.437931802986405</v>
      </c>
      <c r="R29" s="92">
        <f>100*H29/I29</f>
        <v>93.21142284569139</v>
      </c>
      <c r="S29" s="91">
        <f>G29/T29</f>
        <v>1136.7722918201916</v>
      </c>
      <c r="T29" s="90">
        <v>13.57</v>
      </c>
    </row>
    <row r="30" spans="1:20" ht="15" customHeight="1">
      <c r="A30" s="89"/>
      <c r="B30" s="320" t="s">
        <v>154</v>
      </c>
      <c r="C30" s="321"/>
      <c r="D30" s="97">
        <f>SUM(E30:F30)</f>
        <v>15140</v>
      </c>
      <c r="E30" s="95">
        <v>7323</v>
      </c>
      <c r="F30" s="95">
        <v>7817</v>
      </c>
      <c r="G30" s="97">
        <f>SUM(H30:I30)</f>
        <v>15308</v>
      </c>
      <c r="H30" s="95">
        <v>7435</v>
      </c>
      <c r="I30" s="95">
        <v>7873</v>
      </c>
      <c r="J30" s="94">
        <f>G30-D30</f>
        <v>168</v>
      </c>
      <c r="K30" s="96">
        <f>100*J30/D30</f>
        <v>1.1096433289299867</v>
      </c>
      <c r="L30" s="95">
        <v>4315</v>
      </c>
      <c r="M30" s="95">
        <v>4461</v>
      </c>
      <c r="N30" s="94">
        <f>M30-L30</f>
        <v>146</v>
      </c>
      <c r="O30" s="93">
        <f>100*N30/L30</f>
        <v>3.3835457705677867</v>
      </c>
      <c r="P30" s="93">
        <f>100*G30/G$8</f>
        <v>1.296214913584261</v>
      </c>
      <c r="Q30" s="93">
        <f>G30/M30</f>
        <v>3.4315175969513563</v>
      </c>
      <c r="R30" s="92">
        <f>100*H30/I30</f>
        <v>94.43668233202084</v>
      </c>
      <c r="S30" s="91">
        <f>G30/T30</f>
        <v>1164.106463878327</v>
      </c>
      <c r="T30" s="90">
        <v>13.15</v>
      </c>
    </row>
    <row r="31" spans="1:20" ht="15" customHeight="1">
      <c r="A31" s="89"/>
      <c r="B31" s="320" t="s">
        <v>153</v>
      </c>
      <c r="C31" s="321"/>
      <c r="D31" s="97">
        <f>SUM(E31:F31)</f>
        <v>14010</v>
      </c>
      <c r="E31" s="95">
        <v>7220</v>
      </c>
      <c r="F31" s="95">
        <v>6790</v>
      </c>
      <c r="G31" s="97">
        <f>SUM(H31:I31)</f>
        <v>14343</v>
      </c>
      <c r="H31" s="95">
        <v>7406</v>
      </c>
      <c r="I31" s="95">
        <v>6937</v>
      </c>
      <c r="J31" s="94">
        <f>G31-D31</f>
        <v>333</v>
      </c>
      <c r="K31" s="96">
        <f>100*J31/D31</f>
        <v>2.3768736616702357</v>
      </c>
      <c r="L31" s="95">
        <v>4395</v>
      </c>
      <c r="M31" s="95">
        <v>4434</v>
      </c>
      <c r="N31" s="94">
        <f>M31-L31</f>
        <v>39</v>
      </c>
      <c r="O31" s="93">
        <f>100*N31/L31</f>
        <v>0.8873720136518771</v>
      </c>
      <c r="P31" s="93">
        <f>100*G31/G$8</f>
        <v>1.214502907338585</v>
      </c>
      <c r="Q31" s="93">
        <f>G31/M31</f>
        <v>3.2347767253044655</v>
      </c>
      <c r="R31" s="92">
        <f>100*H31/I31</f>
        <v>106.76084762865793</v>
      </c>
      <c r="S31" s="91">
        <f>G31/T31</f>
        <v>251.05898827236126</v>
      </c>
      <c r="T31" s="90">
        <v>57.13</v>
      </c>
    </row>
    <row r="32" spans="1:20" ht="15" customHeight="1">
      <c r="A32" s="89"/>
      <c r="B32" s="320" t="s">
        <v>152</v>
      </c>
      <c r="C32" s="321"/>
      <c r="D32" s="97">
        <f>SUM(E32:F32)</f>
        <v>4941</v>
      </c>
      <c r="E32" s="95">
        <v>2375</v>
      </c>
      <c r="F32" s="95">
        <v>2566</v>
      </c>
      <c r="G32" s="97">
        <f>SUM(H32:I32)</f>
        <v>4922</v>
      </c>
      <c r="H32" s="95">
        <v>2357</v>
      </c>
      <c r="I32" s="95">
        <v>2565</v>
      </c>
      <c r="J32" s="94">
        <f>G32-D32</f>
        <v>-19</v>
      </c>
      <c r="K32" s="96">
        <f>100*J32/D32</f>
        <v>-0.3845375430074884</v>
      </c>
      <c r="L32" s="95">
        <v>1218</v>
      </c>
      <c r="M32" s="95">
        <v>1241</v>
      </c>
      <c r="N32" s="94">
        <f>M32-L32</f>
        <v>23</v>
      </c>
      <c r="O32" s="93">
        <f>100*N32/L32</f>
        <v>1.8883415435139572</v>
      </c>
      <c r="P32" s="93">
        <f>100*G32/G$8</f>
        <v>0.41677356968001916</v>
      </c>
      <c r="Q32" s="93">
        <f>G32/M32</f>
        <v>3.966156325543916</v>
      </c>
      <c r="R32" s="92">
        <f>100*H32/I32</f>
        <v>91.89083820662768</v>
      </c>
      <c r="S32" s="91">
        <f>G32/T32</f>
        <v>333.4688346883469</v>
      </c>
      <c r="T32" s="90">
        <v>14.76</v>
      </c>
    </row>
    <row r="33" spans="1:20" ht="15" customHeight="1">
      <c r="A33" s="89"/>
      <c r="B33" s="88"/>
      <c r="C33" s="87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5" customHeight="1">
      <c r="A34" s="310" t="s">
        <v>151</v>
      </c>
      <c r="B34" s="310"/>
      <c r="C34" s="312"/>
      <c r="D34" s="84">
        <f aca="true" t="shared" si="17" ref="D34:I34">SUM(D35:D42)</f>
        <v>87139</v>
      </c>
      <c r="E34" s="84">
        <f t="shared" si="17"/>
        <v>44555</v>
      </c>
      <c r="F34" s="84">
        <f t="shared" si="17"/>
        <v>42584</v>
      </c>
      <c r="G34" s="84">
        <f t="shared" si="17"/>
        <v>87188</v>
      </c>
      <c r="H34" s="84">
        <f t="shared" si="17"/>
        <v>44547</v>
      </c>
      <c r="I34" s="84">
        <f t="shared" si="17"/>
        <v>42641</v>
      </c>
      <c r="J34" s="83">
        <f aca="true" t="shared" si="18" ref="J34:J42">G34-D34</f>
        <v>49</v>
      </c>
      <c r="K34" s="85">
        <f aca="true" t="shared" si="19" ref="K34:K42">100*J34/D34</f>
        <v>0.05623199715397239</v>
      </c>
      <c r="L34" s="84">
        <f>SUM(L35:L42)</f>
        <v>31484</v>
      </c>
      <c r="M34" s="84">
        <f>SUM(M35:M42)</f>
        <v>31495</v>
      </c>
      <c r="N34" s="83">
        <f aca="true" t="shared" si="20" ref="N34:N42">M34-L34</f>
        <v>11</v>
      </c>
      <c r="O34" s="82">
        <f aca="true" t="shared" si="21" ref="O34:O42">100*N34/L34</f>
        <v>0.03493838140007623</v>
      </c>
      <c r="P34" s="82">
        <f aca="true" t="shared" si="22" ref="P34:P42">100*G34/G$8</f>
        <v>7.382700933210384</v>
      </c>
      <c r="Q34" s="82">
        <f aca="true" t="shared" si="23" ref="Q34:Q42">G34/M34</f>
        <v>2.768312430544531</v>
      </c>
      <c r="R34" s="81">
        <f aca="true" t="shared" si="24" ref="R34:R42">100*H34/I34</f>
        <v>104.46987641002791</v>
      </c>
      <c r="S34" s="80">
        <f aca="true" t="shared" si="25" ref="S34:S42">G34/T34</f>
        <v>123.00790067720091</v>
      </c>
      <c r="T34" s="80">
        <f>SUM(T35:T42)</f>
        <v>708.8</v>
      </c>
    </row>
    <row r="35" spans="1:20" ht="15" customHeight="1">
      <c r="A35" s="89"/>
      <c r="B35" s="320" t="s">
        <v>150</v>
      </c>
      <c r="C35" s="321"/>
      <c r="D35" s="97">
        <f aca="true" t="shared" si="26" ref="D35:D42">SUM(E35:F35)</f>
        <v>12222</v>
      </c>
      <c r="E35" s="95">
        <v>5836</v>
      </c>
      <c r="F35" s="95">
        <v>6386</v>
      </c>
      <c r="G35" s="97">
        <f aca="true" t="shared" si="27" ref="G35:G42">SUM(H35:I35)</f>
        <v>12454</v>
      </c>
      <c r="H35" s="95">
        <v>5957</v>
      </c>
      <c r="I35" s="95">
        <v>6497</v>
      </c>
      <c r="J35" s="94">
        <f t="shared" si="18"/>
        <v>232</v>
      </c>
      <c r="K35" s="96">
        <f t="shared" si="19"/>
        <v>1.8982163312060218</v>
      </c>
      <c r="L35" s="95">
        <v>3626</v>
      </c>
      <c r="M35" s="95">
        <v>3737</v>
      </c>
      <c r="N35" s="94">
        <f t="shared" si="20"/>
        <v>111</v>
      </c>
      <c r="O35" s="93">
        <f t="shared" si="21"/>
        <v>3.061224489795918</v>
      </c>
      <c r="P35" s="93">
        <f t="shared" si="22"/>
        <v>1.0545505966669968</v>
      </c>
      <c r="Q35" s="93">
        <f t="shared" si="23"/>
        <v>3.3326197484613327</v>
      </c>
      <c r="R35" s="92">
        <f t="shared" si="24"/>
        <v>91.68847160227797</v>
      </c>
      <c r="S35" s="91">
        <f t="shared" si="25"/>
        <v>1365.5701754385966</v>
      </c>
      <c r="T35" s="90">
        <v>9.12</v>
      </c>
    </row>
    <row r="36" spans="1:20" ht="15" customHeight="1">
      <c r="A36" s="89"/>
      <c r="B36" s="320" t="s">
        <v>149</v>
      </c>
      <c r="C36" s="321"/>
      <c r="D36" s="97">
        <f t="shared" si="26"/>
        <v>21642</v>
      </c>
      <c r="E36" s="95">
        <v>10615</v>
      </c>
      <c r="F36" s="95">
        <v>11027</v>
      </c>
      <c r="G36" s="97">
        <f t="shared" si="27"/>
        <v>21477</v>
      </c>
      <c r="H36" s="95">
        <v>10526</v>
      </c>
      <c r="I36" s="95">
        <v>10951</v>
      </c>
      <c r="J36" s="94">
        <f t="shared" si="18"/>
        <v>-165</v>
      </c>
      <c r="K36" s="96">
        <f t="shared" si="19"/>
        <v>-0.7624064319378985</v>
      </c>
      <c r="L36" s="95">
        <v>6262</v>
      </c>
      <c r="M36" s="95">
        <v>6282</v>
      </c>
      <c r="N36" s="94">
        <f t="shared" si="20"/>
        <v>20</v>
      </c>
      <c r="O36" s="93">
        <f t="shared" si="21"/>
        <v>0.31938677738741617</v>
      </c>
      <c r="P36" s="93">
        <f t="shared" si="22"/>
        <v>1.818579023977605</v>
      </c>
      <c r="Q36" s="93">
        <f t="shared" si="23"/>
        <v>3.418815663801337</v>
      </c>
      <c r="R36" s="92">
        <f t="shared" si="24"/>
        <v>96.11907588348096</v>
      </c>
      <c r="S36" s="91">
        <f t="shared" si="25"/>
        <v>602.6094276094276</v>
      </c>
      <c r="T36" s="90">
        <v>35.64</v>
      </c>
    </row>
    <row r="37" spans="1:20" ht="15" customHeight="1">
      <c r="A37" s="89"/>
      <c r="B37" s="320" t="s">
        <v>148</v>
      </c>
      <c r="C37" s="321"/>
      <c r="D37" s="97">
        <f t="shared" si="26"/>
        <v>45517</v>
      </c>
      <c r="E37" s="95">
        <v>24378</v>
      </c>
      <c r="F37" s="95">
        <v>21139</v>
      </c>
      <c r="G37" s="97">
        <f t="shared" si="27"/>
        <v>45581</v>
      </c>
      <c r="H37" s="95">
        <v>24388</v>
      </c>
      <c r="I37" s="95">
        <v>21193</v>
      </c>
      <c r="J37" s="94">
        <f t="shared" si="18"/>
        <v>64</v>
      </c>
      <c r="K37" s="96">
        <f t="shared" si="19"/>
        <v>0.14060680624821495</v>
      </c>
      <c r="L37" s="95">
        <v>19270</v>
      </c>
      <c r="M37" s="95">
        <v>19217</v>
      </c>
      <c r="N37" s="94">
        <f t="shared" si="20"/>
        <v>-53</v>
      </c>
      <c r="O37" s="93">
        <f t="shared" si="21"/>
        <v>-0.275038920601972</v>
      </c>
      <c r="P37" s="93">
        <f t="shared" si="22"/>
        <v>3.8596009913825586</v>
      </c>
      <c r="Q37" s="93">
        <f t="shared" si="23"/>
        <v>2.3719102877660405</v>
      </c>
      <c r="R37" s="92">
        <f t="shared" si="24"/>
        <v>115.07573255320153</v>
      </c>
      <c r="S37" s="91">
        <f t="shared" si="25"/>
        <v>3361.4306784660766</v>
      </c>
      <c r="T37" s="90">
        <v>13.56</v>
      </c>
    </row>
    <row r="38" spans="1:20" ht="15" customHeight="1">
      <c r="A38" s="89"/>
      <c r="B38" s="320" t="s">
        <v>147</v>
      </c>
      <c r="C38" s="321"/>
      <c r="D38" s="97">
        <f t="shared" si="26"/>
        <v>1224</v>
      </c>
      <c r="E38" s="95">
        <v>590</v>
      </c>
      <c r="F38" s="95">
        <v>634</v>
      </c>
      <c r="G38" s="97">
        <f t="shared" si="27"/>
        <v>1205</v>
      </c>
      <c r="H38" s="95">
        <v>572</v>
      </c>
      <c r="I38" s="95">
        <v>633</v>
      </c>
      <c r="J38" s="94">
        <f t="shared" si="18"/>
        <v>-19</v>
      </c>
      <c r="K38" s="96">
        <f t="shared" si="19"/>
        <v>-1.5522875816993464</v>
      </c>
      <c r="L38" s="95">
        <v>332</v>
      </c>
      <c r="M38" s="95">
        <v>338</v>
      </c>
      <c r="N38" s="94">
        <f t="shared" si="20"/>
        <v>6</v>
      </c>
      <c r="O38" s="93">
        <f t="shared" si="21"/>
        <v>1.8072289156626506</v>
      </c>
      <c r="P38" s="93">
        <f t="shared" si="22"/>
        <v>0.10203416323941956</v>
      </c>
      <c r="Q38" s="93">
        <f t="shared" si="23"/>
        <v>3.56508875739645</v>
      </c>
      <c r="R38" s="92">
        <f t="shared" si="24"/>
        <v>90.36334913112164</v>
      </c>
      <c r="S38" s="91">
        <f t="shared" si="25"/>
        <v>16.191883902176833</v>
      </c>
      <c r="T38" s="90">
        <v>74.42</v>
      </c>
    </row>
    <row r="39" spans="1:20" ht="15" customHeight="1">
      <c r="A39" s="89"/>
      <c r="B39" s="320" t="s">
        <v>146</v>
      </c>
      <c r="C39" s="321"/>
      <c r="D39" s="97">
        <f t="shared" si="26"/>
        <v>1512</v>
      </c>
      <c r="E39" s="95">
        <v>718</v>
      </c>
      <c r="F39" s="95">
        <v>794</v>
      </c>
      <c r="G39" s="97">
        <f t="shared" si="27"/>
        <v>1400</v>
      </c>
      <c r="H39" s="95">
        <v>663</v>
      </c>
      <c r="I39" s="95">
        <v>737</v>
      </c>
      <c r="J39" s="94">
        <f t="shared" si="18"/>
        <v>-112</v>
      </c>
      <c r="K39" s="96">
        <f t="shared" si="19"/>
        <v>-7.407407407407407</v>
      </c>
      <c r="L39" s="95">
        <v>516</v>
      </c>
      <c r="M39" s="95">
        <v>433</v>
      </c>
      <c r="N39" s="94">
        <f t="shared" si="20"/>
        <v>-83</v>
      </c>
      <c r="O39" s="93">
        <f t="shared" si="21"/>
        <v>-16.085271317829456</v>
      </c>
      <c r="P39" s="93">
        <f t="shared" si="22"/>
        <v>0.11854591579683602</v>
      </c>
      <c r="Q39" s="93">
        <f t="shared" si="23"/>
        <v>3.233256351039261</v>
      </c>
      <c r="R39" s="92">
        <f t="shared" si="24"/>
        <v>89.95929443690638</v>
      </c>
      <c r="S39" s="91">
        <f t="shared" si="25"/>
        <v>9.797746518300793</v>
      </c>
      <c r="T39" s="90">
        <v>142.89</v>
      </c>
    </row>
    <row r="40" spans="1:20" ht="15" customHeight="1">
      <c r="A40" s="89"/>
      <c r="B40" s="320" t="s">
        <v>145</v>
      </c>
      <c r="C40" s="321"/>
      <c r="D40" s="97">
        <f t="shared" si="26"/>
        <v>3150</v>
      </c>
      <c r="E40" s="95">
        <v>1484</v>
      </c>
      <c r="F40" s="95">
        <v>1666</v>
      </c>
      <c r="G40" s="97">
        <f t="shared" si="27"/>
        <v>3154</v>
      </c>
      <c r="H40" s="95">
        <v>1479</v>
      </c>
      <c r="I40" s="95">
        <v>1675</v>
      </c>
      <c r="J40" s="94">
        <f t="shared" si="18"/>
        <v>4</v>
      </c>
      <c r="K40" s="96">
        <f t="shared" si="19"/>
        <v>0.12698412698412698</v>
      </c>
      <c r="L40" s="95">
        <v>829</v>
      </c>
      <c r="M40" s="95">
        <v>831</v>
      </c>
      <c r="N40" s="94">
        <f t="shared" si="20"/>
        <v>2</v>
      </c>
      <c r="O40" s="93">
        <f t="shared" si="21"/>
        <v>0.24125452352231605</v>
      </c>
      <c r="P40" s="93">
        <f t="shared" si="22"/>
        <v>0.2670670131594434</v>
      </c>
      <c r="Q40" s="93">
        <f t="shared" si="23"/>
        <v>3.795427196149218</v>
      </c>
      <c r="R40" s="92">
        <f t="shared" si="24"/>
        <v>88.29850746268657</v>
      </c>
      <c r="S40" s="91">
        <f t="shared" si="25"/>
        <v>42.5354012137559</v>
      </c>
      <c r="T40" s="90">
        <v>74.15</v>
      </c>
    </row>
    <row r="41" spans="1:20" ht="15" customHeight="1">
      <c r="A41" s="89"/>
      <c r="B41" s="320" t="s">
        <v>144</v>
      </c>
      <c r="C41" s="321"/>
      <c r="D41" s="97">
        <f t="shared" si="26"/>
        <v>684</v>
      </c>
      <c r="E41" s="95">
        <v>326</v>
      </c>
      <c r="F41" s="95">
        <v>358</v>
      </c>
      <c r="G41" s="97">
        <f t="shared" si="27"/>
        <v>731</v>
      </c>
      <c r="H41" s="95">
        <v>355</v>
      </c>
      <c r="I41" s="95">
        <v>376</v>
      </c>
      <c r="J41" s="94">
        <f t="shared" si="18"/>
        <v>47</v>
      </c>
      <c r="K41" s="96">
        <f t="shared" si="19"/>
        <v>6.871345029239766</v>
      </c>
      <c r="L41" s="95">
        <v>246</v>
      </c>
      <c r="M41" s="95">
        <v>252</v>
      </c>
      <c r="N41" s="94">
        <f t="shared" si="20"/>
        <v>6</v>
      </c>
      <c r="O41" s="93">
        <f t="shared" si="21"/>
        <v>2.4390243902439024</v>
      </c>
      <c r="P41" s="93">
        <f t="shared" si="22"/>
        <v>0.061897903176776514</v>
      </c>
      <c r="Q41" s="93">
        <f t="shared" si="23"/>
        <v>2.9007936507936507</v>
      </c>
      <c r="R41" s="92">
        <f t="shared" si="24"/>
        <v>94.41489361702128</v>
      </c>
      <c r="S41" s="91">
        <f t="shared" si="25"/>
        <v>5.330319381653785</v>
      </c>
      <c r="T41" s="90">
        <v>137.14</v>
      </c>
    </row>
    <row r="42" spans="1:20" ht="15" customHeight="1">
      <c r="A42" s="89"/>
      <c r="B42" s="320" t="s">
        <v>143</v>
      </c>
      <c r="C42" s="321"/>
      <c r="D42" s="97">
        <f t="shared" si="26"/>
        <v>1188</v>
      </c>
      <c r="E42" s="95">
        <v>608</v>
      </c>
      <c r="F42" s="95">
        <v>580</v>
      </c>
      <c r="G42" s="97">
        <f t="shared" si="27"/>
        <v>1186</v>
      </c>
      <c r="H42" s="95">
        <v>607</v>
      </c>
      <c r="I42" s="95">
        <v>579</v>
      </c>
      <c r="J42" s="94">
        <f t="shared" si="18"/>
        <v>-2</v>
      </c>
      <c r="K42" s="96">
        <f t="shared" si="19"/>
        <v>-0.16835016835016836</v>
      </c>
      <c r="L42" s="95">
        <v>403</v>
      </c>
      <c r="M42" s="95">
        <v>405</v>
      </c>
      <c r="N42" s="94">
        <f t="shared" si="20"/>
        <v>2</v>
      </c>
      <c r="O42" s="93">
        <f t="shared" si="21"/>
        <v>0.49627791563275436</v>
      </c>
      <c r="P42" s="93">
        <f t="shared" si="22"/>
        <v>0.10042532581074821</v>
      </c>
      <c r="Q42" s="93">
        <f t="shared" si="23"/>
        <v>2.928395061728395</v>
      </c>
      <c r="R42" s="92">
        <f t="shared" si="24"/>
        <v>104.83592400690846</v>
      </c>
      <c r="S42" s="91">
        <f t="shared" si="25"/>
        <v>5.345231656751397</v>
      </c>
      <c r="T42" s="90">
        <v>221.88</v>
      </c>
    </row>
    <row r="43" spans="1:20" ht="15" customHeight="1">
      <c r="A43" s="89"/>
      <c r="B43" s="88"/>
      <c r="C43" s="87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ht="15" customHeight="1">
      <c r="A44" s="310" t="s">
        <v>142</v>
      </c>
      <c r="B44" s="310"/>
      <c r="C44" s="312"/>
      <c r="D44" s="84">
        <f aca="true" t="shared" si="28" ref="D44:I44">SUM(D45:D49)</f>
        <v>95601</v>
      </c>
      <c r="E44" s="84">
        <f t="shared" si="28"/>
        <v>46299</v>
      </c>
      <c r="F44" s="84">
        <f t="shared" si="28"/>
        <v>49302</v>
      </c>
      <c r="G44" s="84">
        <f t="shared" si="28"/>
        <v>95534</v>
      </c>
      <c r="H44" s="84">
        <f t="shared" si="28"/>
        <v>46222</v>
      </c>
      <c r="I44" s="84">
        <f t="shared" si="28"/>
        <v>49312</v>
      </c>
      <c r="J44" s="83">
        <f aca="true" t="shared" si="29" ref="J44:J49">G44-D44</f>
        <v>-67</v>
      </c>
      <c r="K44" s="85">
        <f aca="true" t="shared" si="30" ref="K44:K49">100*J44/D44</f>
        <v>-0.07008294892312841</v>
      </c>
      <c r="L44" s="84">
        <f>SUM(L45:L49)</f>
        <v>28551</v>
      </c>
      <c r="M44" s="84">
        <f>SUM(M45:M49)</f>
        <v>29078</v>
      </c>
      <c r="N44" s="83">
        <f aca="true" t="shared" si="31" ref="N44:N49">M44-L44</f>
        <v>527</v>
      </c>
      <c r="O44" s="82">
        <f aca="true" t="shared" si="32" ref="O44:O49">100*N44/L44</f>
        <v>1.8458197611292073</v>
      </c>
      <c r="P44" s="82">
        <f aca="true" t="shared" si="33" ref="P44:P49">100*G44/G$8</f>
        <v>8.089403942667808</v>
      </c>
      <c r="Q44" s="82">
        <f aca="true" t="shared" si="34" ref="Q44:Q49">G44/M44</f>
        <v>3.2854391636288605</v>
      </c>
      <c r="R44" s="81">
        <f aca="true" t="shared" si="35" ref="R44:R49">100*H44/I44</f>
        <v>93.73377676833225</v>
      </c>
      <c r="S44" s="80">
        <f aca="true" t="shared" si="36" ref="S44:S49">G44/T44</f>
        <v>488.4650782288578</v>
      </c>
      <c r="T44" s="80">
        <f>SUM(T45:T49)</f>
        <v>195.57999999999998</v>
      </c>
    </row>
    <row r="45" spans="1:20" ht="15" customHeight="1">
      <c r="A45" s="89"/>
      <c r="B45" s="320" t="s">
        <v>141</v>
      </c>
      <c r="C45" s="321"/>
      <c r="D45" s="97">
        <f>SUM(E45:F45)</f>
        <v>33758</v>
      </c>
      <c r="E45" s="95">
        <v>16511</v>
      </c>
      <c r="F45" s="95">
        <v>17247</v>
      </c>
      <c r="G45" s="97">
        <f>SUM(H45:I45)</f>
        <v>34304</v>
      </c>
      <c r="H45" s="95">
        <v>16811</v>
      </c>
      <c r="I45" s="95">
        <v>17493</v>
      </c>
      <c r="J45" s="94">
        <f t="shared" si="29"/>
        <v>546</v>
      </c>
      <c r="K45" s="96">
        <f t="shared" si="30"/>
        <v>1.6173943954025713</v>
      </c>
      <c r="L45" s="95">
        <v>9684</v>
      </c>
      <c r="M45" s="95">
        <v>10133</v>
      </c>
      <c r="N45" s="94">
        <f t="shared" si="31"/>
        <v>449</v>
      </c>
      <c r="O45" s="93">
        <f t="shared" si="32"/>
        <v>4.636513837257332</v>
      </c>
      <c r="P45" s="93">
        <f t="shared" si="33"/>
        <v>2.9047136396390445</v>
      </c>
      <c r="Q45" s="93">
        <f t="shared" si="34"/>
        <v>3.385374518898648</v>
      </c>
      <c r="R45" s="92">
        <f t="shared" si="35"/>
        <v>96.1012976619219</v>
      </c>
      <c r="S45" s="91">
        <f t="shared" si="36"/>
        <v>310.61209706628034</v>
      </c>
      <c r="T45" s="90">
        <v>110.44</v>
      </c>
    </row>
    <row r="46" spans="1:20" ht="15" customHeight="1">
      <c r="A46" s="89"/>
      <c r="B46" s="320" t="s">
        <v>140</v>
      </c>
      <c r="C46" s="321"/>
      <c r="D46" s="97">
        <f>SUM(E46:F46)</f>
        <v>11065</v>
      </c>
      <c r="E46" s="95">
        <v>5222</v>
      </c>
      <c r="F46" s="95">
        <v>5843</v>
      </c>
      <c r="G46" s="97">
        <f>SUM(H46:I46)</f>
        <v>10826</v>
      </c>
      <c r="H46" s="95">
        <v>5078</v>
      </c>
      <c r="I46" s="95">
        <v>5748</v>
      </c>
      <c r="J46" s="94">
        <f t="shared" si="29"/>
        <v>-239</v>
      </c>
      <c r="K46" s="96">
        <f t="shared" si="30"/>
        <v>-2.159963849977406</v>
      </c>
      <c r="L46" s="95">
        <v>2956</v>
      </c>
      <c r="M46" s="95">
        <v>2988</v>
      </c>
      <c r="N46" s="94">
        <f t="shared" si="31"/>
        <v>32</v>
      </c>
      <c r="O46" s="93">
        <f t="shared" si="32"/>
        <v>1.0825439783491204</v>
      </c>
      <c r="P46" s="93">
        <f t="shared" si="33"/>
        <v>0.9166986317261048</v>
      </c>
      <c r="Q46" s="93">
        <f t="shared" si="34"/>
        <v>3.6231593038821956</v>
      </c>
      <c r="R46" s="92">
        <f t="shared" si="35"/>
        <v>88.3437717466945</v>
      </c>
      <c r="S46" s="91">
        <f t="shared" si="36"/>
        <v>410.0757575757576</v>
      </c>
      <c r="T46" s="90">
        <v>26.4</v>
      </c>
    </row>
    <row r="47" spans="1:20" ht="15" customHeight="1">
      <c r="A47" s="89"/>
      <c r="B47" s="320" t="s">
        <v>139</v>
      </c>
      <c r="C47" s="321"/>
      <c r="D47" s="97">
        <f>SUM(E47:F47)</f>
        <v>11424</v>
      </c>
      <c r="E47" s="95">
        <v>5482</v>
      </c>
      <c r="F47" s="95">
        <v>5942</v>
      </c>
      <c r="G47" s="97">
        <f>SUM(H47:I47)</f>
        <v>11270</v>
      </c>
      <c r="H47" s="95">
        <v>5424</v>
      </c>
      <c r="I47" s="95">
        <v>5846</v>
      </c>
      <c r="J47" s="94">
        <f t="shared" si="29"/>
        <v>-154</v>
      </c>
      <c r="K47" s="96">
        <f t="shared" si="30"/>
        <v>-1.3480392156862746</v>
      </c>
      <c r="L47" s="95">
        <v>3190</v>
      </c>
      <c r="M47" s="95">
        <v>3182</v>
      </c>
      <c r="N47" s="94">
        <f t="shared" si="31"/>
        <v>-8</v>
      </c>
      <c r="O47" s="93">
        <f t="shared" si="32"/>
        <v>-0.2507836990595611</v>
      </c>
      <c r="P47" s="93">
        <f t="shared" si="33"/>
        <v>0.9542946221645299</v>
      </c>
      <c r="Q47" s="93">
        <f t="shared" si="34"/>
        <v>3.5417976115650536</v>
      </c>
      <c r="R47" s="92">
        <f t="shared" si="35"/>
        <v>92.78138898392064</v>
      </c>
      <c r="S47" s="91">
        <f t="shared" si="36"/>
        <v>1763.6932707355243</v>
      </c>
      <c r="T47" s="90">
        <v>6.39</v>
      </c>
    </row>
    <row r="48" spans="1:20" ht="15" customHeight="1">
      <c r="A48" s="89"/>
      <c r="B48" s="320" t="s">
        <v>138</v>
      </c>
      <c r="C48" s="321"/>
      <c r="D48" s="97">
        <f>SUM(E48:F48)</f>
        <v>12561</v>
      </c>
      <c r="E48" s="95">
        <v>6118</v>
      </c>
      <c r="F48" s="95">
        <v>6443</v>
      </c>
      <c r="G48" s="97">
        <f>SUM(H48:I48)</f>
        <v>12574</v>
      </c>
      <c r="H48" s="95">
        <v>6088</v>
      </c>
      <c r="I48" s="95">
        <v>6486</v>
      </c>
      <c r="J48" s="94">
        <f t="shared" si="29"/>
        <v>13</v>
      </c>
      <c r="K48" s="96">
        <f t="shared" si="30"/>
        <v>0.10349494467001034</v>
      </c>
      <c r="L48" s="95">
        <v>3598</v>
      </c>
      <c r="M48" s="95">
        <v>3650</v>
      </c>
      <c r="N48" s="94">
        <f t="shared" si="31"/>
        <v>52</v>
      </c>
      <c r="O48" s="93">
        <f t="shared" si="32"/>
        <v>1.4452473596442468</v>
      </c>
      <c r="P48" s="93">
        <f t="shared" si="33"/>
        <v>1.0647116751638686</v>
      </c>
      <c r="Q48" s="93">
        <f t="shared" si="34"/>
        <v>3.444931506849315</v>
      </c>
      <c r="R48" s="92">
        <f t="shared" si="35"/>
        <v>93.86370644465002</v>
      </c>
      <c r="S48" s="91">
        <f t="shared" si="36"/>
        <v>393.306224585549</v>
      </c>
      <c r="T48" s="90">
        <v>31.97</v>
      </c>
    </row>
    <row r="49" spans="1:20" ht="15" customHeight="1">
      <c r="A49" s="89"/>
      <c r="B49" s="320" t="s">
        <v>137</v>
      </c>
      <c r="C49" s="321"/>
      <c r="D49" s="97">
        <f>SUM(E49:F49)</f>
        <v>26793</v>
      </c>
      <c r="E49" s="95">
        <v>12966</v>
      </c>
      <c r="F49" s="95">
        <v>13827</v>
      </c>
      <c r="G49" s="97">
        <f>SUM(H49:I49)</f>
        <v>26560</v>
      </c>
      <c r="H49" s="95">
        <v>12821</v>
      </c>
      <c r="I49" s="95">
        <v>13739</v>
      </c>
      <c r="J49" s="94">
        <f t="shared" si="29"/>
        <v>-233</v>
      </c>
      <c r="K49" s="96">
        <f t="shared" si="30"/>
        <v>-0.8696301272720487</v>
      </c>
      <c r="L49" s="95">
        <v>9123</v>
      </c>
      <c r="M49" s="95">
        <v>9125</v>
      </c>
      <c r="N49" s="94">
        <f t="shared" si="31"/>
        <v>2</v>
      </c>
      <c r="O49" s="93">
        <f t="shared" si="32"/>
        <v>0.02192261317549052</v>
      </c>
      <c r="P49" s="93">
        <f t="shared" si="33"/>
        <v>2.2489853739742602</v>
      </c>
      <c r="Q49" s="93">
        <f t="shared" si="34"/>
        <v>2.9106849315068493</v>
      </c>
      <c r="R49" s="92">
        <f t="shared" si="35"/>
        <v>93.3182909964335</v>
      </c>
      <c r="S49" s="91">
        <f t="shared" si="36"/>
        <v>1303.2384690873405</v>
      </c>
      <c r="T49" s="90">
        <v>20.38</v>
      </c>
    </row>
    <row r="50" spans="1:20" ht="15" customHeight="1">
      <c r="A50" s="89"/>
      <c r="B50" s="88"/>
      <c r="C50" s="87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1:20" ht="15" customHeight="1">
      <c r="A51" s="310" t="s">
        <v>136</v>
      </c>
      <c r="B51" s="310"/>
      <c r="C51" s="312"/>
      <c r="D51" s="84">
        <f aca="true" t="shared" si="37" ref="D51:I51">SUM(D52:D55)</f>
        <v>41505</v>
      </c>
      <c r="E51" s="84">
        <f t="shared" si="37"/>
        <v>19761</v>
      </c>
      <c r="F51" s="84">
        <f t="shared" si="37"/>
        <v>21744</v>
      </c>
      <c r="G51" s="84">
        <f t="shared" si="37"/>
        <v>41287</v>
      </c>
      <c r="H51" s="84">
        <f t="shared" si="37"/>
        <v>19719</v>
      </c>
      <c r="I51" s="84">
        <f t="shared" si="37"/>
        <v>21568</v>
      </c>
      <c r="J51" s="83">
        <f>G51-D51</f>
        <v>-218</v>
      </c>
      <c r="K51" s="85">
        <f>100*J51/D51</f>
        <v>-0.5252379231417902</v>
      </c>
      <c r="L51" s="84">
        <f>SUM(L52:L55)</f>
        <v>12548</v>
      </c>
      <c r="M51" s="84">
        <f>SUM(M52:M55)</f>
        <v>12712</v>
      </c>
      <c r="N51" s="83">
        <f>M51-L51</f>
        <v>164</v>
      </c>
      <c r="O51" s="82">
        <f>100*N51/L51</f>
        <v>1.306981192221868</v>
      </c>
      <c r="P51" s="82">
        <f>100*G51/G$8</f>
        <v>3.4960037325028344</v>
      </c>
      <c r="Q51" s="82">
        <f>G51/M51</f>
        <v>3.2478760226557584</v>
      </c>
      <c r="R51" s="81">
        <f>100*H51/I51</f>
        <v>91.42711424332344</v>
      </c>
      <c r="S51" s="80">
        <f>G51/T51</f>
        <v>115.25277056639588</v>
      </c>
      <c r="T51" s="80">
        <f>SUM(T52:T55)</f>
        <v>358.23</v>
      </c>
    </row>
    <row r="52" spans="1:20" ht="15" customHeight="1">
      <c r="A52" s="89"/>
      <c r="B52" s="320" t="s">
        <v>135</v>
      </c>
      <c r="C52" s="321"/>
      <c r="D52" s="97">
        <f>SUM(E52:F52)</f>
        <v>9862</v>
      </c>
      <c r="E52" s="95">
        <v>4559</v>
      </c>
      <c r="F52" s="95">
        <v>5303</v>
      </c>
      <c r="G52" s="97">
        <f>SUM(H52:I52)</f>
        <v>9715</v>
      </c>
      <c r="H52" s="95">
        <v>4474</v>
      </c>
      <c r="I52" s="95">
        <v>5241</v>
      </c>
      <c r="J52" s="94">
        <f>G52-D52</f>
        <v>-147</v>
      </c>
      <c r="K52" s="96">
        <f>100*J52/D52</f>
        <v>-1.4905698641249239</v>
      </c>
      <c r="L52" s="95">
        <v>3201</v>
      </c>
      <c r="M52" s="95">
        <v>3126</v>
      </c>
      <c r="N52" s="94">
        <f>M52-L52</f>
        <v>-75</v>
      </c>
      <c r="O52" s="93">
        <f>100*N52/L52</f>
        <v>-2.343017806935333</v>
      </c>
      <c r="P52" s="93">
        <f>100*G52/G$8</f>
        <v>0.8226239799759013</v>
      </c>
      <c r="Q52" s="93">
        <f>G52/M52</f>
        <v>3.1078055022392834</v>
      </c>
      <c r="R52" s="92">
        <f>100*H52/I52</f>
        <v>85.3653882846785</v>
      </c>
      <c r="S52" s="91">
        <f>G52/T52</f>
        <v>78.6830809103426</v>
      </c>
      <c r="T52" s="90">
        <v>123.47</v>
      </c>
    </row>
    <row r="53" spans="1:20" ht="15" customHeight="1">
      <c r="A53" s="89"/>
      <c r="B53" s="320" t="s">
        <v>134</v>
      </c>
      <c r="C53" s="321"/>
      <c r="D53" s="97">
        <f>SUM(E53:F53)</f>
        <v>7367</v>
      </c>
      <c r="E53" s="95">
        <v>3450</v>
      </c>
      <c r="F53" s="95">
        <v>3917</v>
      </c>
      <c r="G53" s="97">
        <f>SUM(H53:I53)</f>
        <v>7348</v>
      </c>
      <c r="H53" s="95">
        <v>3442</v>
      </c>
      <c r="I53" s="95">
        <v>3906</v>
      </c>
      <c r="J53" s="94">
        <f>G53-D53</f>
        <v>-19</v>
      </c>
      <c r="K53" s="96">
        <f>100*J53/D53</f>
        <v>-0.25790688204153656</v>
      </c>
      <c r="L53" s="95">
        <v>2106</v>
      </c>
      <c r="M53" s="95">
        <v>2110</v>
      </c>
      <c r="N53" s="94">
        <f>M53-L53</f>
        <v>4</v>
      </c>
      <c r="O53" s="93">
        <f>100*N53/L53</f>
        <v>0.1899335232668566</v>
      </c>
      <c r="P53" s="93">
        <f>100*G53/G$8</f>
        <v>0.6221967066251078</v>
      </c>
      <c r="Q53" s="93">
        <f>G53/M53</f>
        <v>3.4824644549763035</v>
      </c>
      <c r="R53" s="92">
        <f>100*H53/I53</f>
        <v>88.12083973374295</v>
      </c>
      <c r="S53" s="91">
        <f>G53/T53</f>
        <v>126.12427051150017</v>
      </c>
      <c r="T53" s="90">
        <v>58.26</v>
      </c>
    </row>
    <row r="54" spans="1:20" ht="15" customHeight="1">
      <c r="A54" s="89"/>
      <c r="B54" s="320" t="s">
        <v>133</v>
      </c>
      <c r="C54" s="321"/>
      <c r="D54" s="97">
        <f>SUM(E54:F54)</f>
        <v>15670</v>
      </c>
      <c r="E54" s="95">
        <v>7628</v>
      </c>
      <c r="F54" s="95">
        <v>8042</v>
      </c>
      <c r="G54" s="97">
        <f>SUM(H54:I54)</f>
        <v>15681</v>
      </c>
      <c r="H54" s="95">
        <v>7725</v>
      </c>
      <c r="I54" s="95">
        <v>7956</v>
      </c>
      <c r="J54" s="94">
        <f>G54-D54</f>
        <v>11</v>
      </c>
      <c r="K54" s="96">
        <f>100*J54/D54</f>
        <v>0.07019783024888322</v>
      </c>
      <c r="L54" s="95">
        <v>4781</v>
      </c>
      <c r="M54" s="95">
        <v>5016</v>
      </c>
      <c r="N54" s="94">
        <f>M54-L54</f>
        <v>235</v>
      </c>
      <c r="O54" s="93">
        <f>100*N54/L54</f>
        <v>4.915289688349717</v>
      </c>
      <c r="P54" s="93">
        <f>100*G54/G$8</f>
        <v>1.3277989325787038</v>
      </c>
      <c r="Q54" s="93">
        <f>G54/M54</f>
        <v>3.126196172248804</v>
      </c>
      <c r="R54" s="92">
        <f>100*H54/I54</f>
        <v>97.09653092006033</v>
      </c>
      <c r="S54" s="91">
        <f>G54/T54</f>
        <v>127.4049398765031</v>
      </c>
      <c r="T54" s="90">
        <v>123.08</v>
      </c>
    </row>
    <row r="55" spans="1:20" ht="15" customHeight="1">
      <c r="A55" s="89"/>
      <c r="B55" s="320" t="s">
        <v>132</v>
      </c>
      <c r="C55" s="321"/>
      <c r="D55" s="97">
        <f>SUM(E55:F55)</f>
        <v>8606</v>
      </c>
      <c r="E55" s="95">
        <v>4124</v>
      </c>
      <c r="F55" s="95">
        <v>4482</v>
      </c>
      <c r="G55" s="97">
        <f>SUM(H55:I55)</f>
        <v>8543</v>
      </c>
      <c r="H55" s="95">
        <v>4078</v>
      </c>
      <c r="I55" s="95">
        <v>4465</v>
      </c>
      <c r="J55" s="94">
        <f>G55-D55</f>
        <v>-63</v>
      </c>
      <c r="K55" s="96">
        <f>100*J55/D55</f>
        <v>-0.7320474087845689</v>
      </c>
      <c r="L55" s="95">
        <v>2460</v>
      </c>
      <c r="M55" s="95">
        <v>2460</v>
      </c>
      <c r="N55" s="94" t="s">
        <v>131</v>
      </c>
      <c r="O55" s="93" t="s">
        <v>131</v>
      </c>
      <c r="P55" s="93">
        <f>100*G55/G$8</f>
        <v>0.7233841133231215</v>
      </c>
      <c r="Q55" s="93">
        <f>G55/M55</f>
        <v>3.4727642276422763</v>
      </c>
      <c r="R55" s="92">
        <f>100*H55/I55</f>
        <v>91.33258678611422</v>
      </c>
      <c r="S55" s="91">
        <f>G55/T55</f>
        <v>159.92137776113813</v>
      </c>
      <c r="T55" s="90">
        <v>53.42</v>
      </c>
    </row>
    <row r="56" spans="1:20" ht="15" customHeight="1">
      <c r="A56" s="89"/>
      <c r="B56" s="88"/>
      <c r="C56" s="87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ht="15" customHeight="1">
      <c r="A57" s="310" t="s">
        <v>129</v>
      </c>
      <c r="B57" s="310"/>
      <c r="C57" s="312"/>
      <c r="D57" s="84">
        <f aca="true" t="shared" si="38" ref="D57:I57">SUM(D58:D63)</f>
        <v>36073</v>
      </c>
      <c r="E57" s="84">
        <f t="shared" si="38"/>
        <v>17126</v>
      </c>
      <c r="F57" s="84">
        <f t="shared" si="38"/>
        <v>18947</v>
      </c>
      <c r="G57" s="84">
        <f t="shared" si="38"/>
        <v>35761</v>
      </c>
      <c r="H57" s="84">
        <f t="shared" si="38"/>
        <v>16974</v>
      </c>
      <c r="I57" s="84">
        <f t="shared" si="38"/>
        <v>18787</v>
      </c>
      <c r="J57" s="83">
        <f aca="true" t="shared" si="39" ref="J57:J63">G57-D57</f>
        <v>-312</v>
      </c>
      <c r="K57" s="85">
        <f aca="true" t="shared" si="40" ref="K57:K63">100*J57/D57</f>
        <v>-0.864912815679317</v>
      </c>
      <c r="L57" s="84">
        <f>SUM(L58:L63)</f>
        <v>10640</v>
      </c>
      <c r="M57" s="84">
        <f>SUM(M58:M63)</f>
        <v>10573</v>
      </c>
      <c r="N57" s="83">
        <f aca="true" t="shared" si="41" ref="N57:N63">M57-L57</f>
        <v>-67</v>
      </c>
      <c r="O57" s="82">
        <f aca="true" t="shared" si="42" ref="O57:O63">100*N57/L57</f>
        <v>-0.6296992481203008</v>
      </c>
      <c r="P57" s="82">
        <f aca="true" t="shared" si="43" ref="P57:P63">100*G57/G$8</f>
        <v>3.028086067721895</v>
      </c>
      <c r="Q57" s="82">
        <f aca="true" t="shared" si="44" ref="Q57:Q63">G57/M57</f>
        <v>3.382294523787005</v>
      </c>
      <c r="R57" s="81">
        <f aca="true" t="shared" si="45" ref="R57:R63">100*H57/I57</f>
        <v>90.34970990578591</v>
      </c>
      <c r="S57" s="80">
        <f aca="true" t="shared" si="46" ref="S57:S63">G57/T57</f>
        <v>135.84941498252545</v>
      </c>
      <c r="T57" s="80">
        <f>SUM(T58:T63)</f>
        <v>263.24</v>
      </c>
    </row>
    <row r="58" spans="1:20" ht="15" customHeight="1">
      <c r="A58" s="89"/>
      <c r="B58" s="320" t="s">
        <v>128</v>
      </c>
      <c r="C58" s="321"/>
      <c r="D58" s="97">
        <f aca="true" t="shared" si="47" ref="D58:D63">SUM(E58:F58)</f>
        <v>5950</v>
      </c>
      <c r="E58" s="95">
        <v>2827</v>
      </c>
      <c r="F58" s="95">
        <v>3123</v>
      </c>
      <c r="G58" s="97">
        <f aca="true" t="shared" si="48" ref="G58:G63">SUM(H58:I58)</f>
        <v>5878</v>
      </c>
      <c r="H58" s="95">
        <v>2756</v>
      </c>
      <c r="I58" s="95">
        <v>3122</v>
      </c>
      <c r="J58" s="94">
        <f t="shared" si="39"/>
        <v>-72</v>
      </c>
      <c r="K58" s="96">
        <f t="shared" si="40"/>
        <v>-1.2100840336134453</v>
      </c>
      <c r="L58" s="95">
        <v>1666</v>
      </c>
      <c r="M58" s="95">
        <v>1683</v>
      </c>
      <c r="N58" s="94">
        <f t="shared" si="41"/>
        <v>17</v>
      </c>
      <c r="O58" s="93">
        <f t="shared" si="42"/>
        <v>1.0204081632653061</v>
      </c>
      <c r="P58" s="93">
        <f t="shared" si="43"/>
        <v>0.49772349503843005</v>
      </c>
      <c r="Q58" s="93">
        <f t="shared" si="44"/>
        <v>3.4925727866904337</v>
      </c>
      <c r="R58" s="92">
        <f t="shared" si="45"/>
        <v>88.27674567584882</v>
      </c>
      <c r="S58" s="91">
        <f t="shared" si="46"/>
        <v>206.97183098591552</v>
      </c>
      <c r="T58" s="90">
        <v>28.4</v>
      </c>
    </row>
    <row r="59" spans="1:20" ht="15" customHeight="1">
      <c r="A59" s="89"/>
      <c r="B59" s="320" t="s">
        <v>127</v>
      </c>
      <c r="C59" s="321"/>
      <c r="D59" s="97">
        <f t="shared" si="47"/>
        <v>5530</v>
      </c>
      <c r="E59" s="95">
        <v>2614</v>
      </c>
      <c r="F59" s="95">
        <v>2916</v>
      </c>
      <c r="G59" s="97">
        <f t="shared" si="48"/>
        <v>5587</v>
      </c>
      <c r="H59" s="95">
        <v>2666</v>
      </c>
      <c r="I59" s="95">
        <v>2921</v>
      </c>
      <c r="J59" s="94">
        <f t="shared" si="39"/>
        <v>57</v>
      </c>
      <c r="K59" s="96">
        <f t="shared" si="40"/>
        <v>1.030741410488246</v>
      </c>
      <c r="L59" s="95">
        <v>1670</v>
      </c>
      <c r="M59" s="95">
        <v>1675</v>
      </c>
      <c r="N59" s="94">
        <f t="shared" si="41"/>
        <v>5</v>
      </c>
      <c r="O59" s="93">
        <f t="shared" si="42"/>
        <v>0.2994011976047904</v>
      </c>
      <c r="P59" s="93">
        <f t="shared" si="43"/>
        <v>0.47308287968351626</v>
      </c>
      <c r="Q59" s="93">
        <f t="shared" si="44"/>
        <v>3.3355223880597014</v>
      </c>
      <c r="R59" s="92">
        <f t="shared" si="45"/>
        <v>91.27011297500856</v>
      </c>
      <c r="S59" s="91">
        <f t="shared" si="46"/>
        <v>206.92592592592592</v>
      </c>
      <c r="T59" s="90">
        <v>27</v>
      </c>
    </row>
    <row r="60" spans="1:20" ht="15" customHeight="1">
      <c r="A60" s="89"/>
      <c r="B60" s="320" t="s">
        <v>126</v>
      </c>
      <c r="C60" s="321"/>
      <c r="D60" s="97">
        <f t="shared" si="47"/>
        <v>7552</v>
      </c>
      <c r="E60" s="95">
        <v>3565</v>
      </c>
      <c r="F60" s="95">
        <v>3987</v>
      </c>
      <c r="G60" s="97">
        <f t="shared" si="48"/>
        <v>7422</v>
      </c>
      <c r="H60" s="95">
        <v>3493</v>
      </c>
      <c r="I60" s="95">
        <v>3929</v>
      </c>
      <c r="J60" s="94">
        <f t="shared" si="39"/>
        <v>-130</v>
      </c>
      <c r="K60" s="96">
        <f t="shared" si="40"/>
        <v>-1.7213983050847457</v>
      </c>
      <c r="L60" s="95">
        <v>2219</v>
      </c>
      <c r="M60" s="95">
        <v>2187</v>
      </c>
      <c r="N60" s="94">
        <f t="shared" si="41"/>
        <v>-32</v>
      </c>
      <c r="O60" s="93">
        <f t="shared" si="42"/>
        <v>-1.4420910319963949</v>
      </c>
      <c r="P60" s="93">
        <f t="shared" si="43"/>
        <v>0.628462705031512</v>
      </c>
      <c r="Q60" s="93">
        <f t="shared" si="44"/>
        <v>3.393689986282579</v>
      </c>
      <c r="R60" s="92">
        <f t="shared" si="45"/>
        <v>88.90302876049886</v>
      </c>
      <c r="S60" s="91">
        <f t="shared" si="46"/>
        <v>75.15949367088608</v>
      </c>
      <c r="T60" s="90">
        <v>98.75</v>
      </c>
    </row>
    <row r="61" spans="1:20" ht="15" customHeight="1">
      <c r="A61" s="89"/>
      <c r="B61" s="320" t="s">
        <v>125</v>
      </c>
      <c r="C61" s="321"/>
      <c r="D61" s="97">
        <f t="shared" si="47"/>
        <v>8549</v>
      </c>
      <c r="E61" s="95">
        <v>4093</v>
      </c>
      <c r="F61" s="95">
        <v>4456</v>
      </c>
      <c r="G61" s="97">
        <f t="shared" si="48"/>
        <v>8554</v>
      </c>
      <c r="H61" s="95">
        <v>4093</v>
      </c>
      <c r="I61" s="95">
        <v>4461</v>
      </c>
      <c r="J61" s="94">
        <f t="shared" si="39"/>
        <v>5</v>
      </c>
      <c r="K61" s="96">
        <f t="shared" si="40"/>
        <v>0.05848637267516669</v>
      </c>
      <c r="L61" s="95">
        <v>2556</v>
      </c>
      <c r="M61" s="95">
        <v>2555</v>
      </c>
      <c r="N61" s="94">
        <f t="shared" si="41"/>
        <v>-1</v>
      </c>
      <c r="O61" s="93">
        <f t="shared" si="42"/>
        <v>-0.03912363067292645</v>
      </c>
      <c r="P61" s="93">
        <f t="shared" si="43"/>
        <v>0.7243155455186681</v>
      </c>
      <c r="Q61" s="93">
        <f t="shared" si="44"/>
        <v>3.347945205479452</v>
      </c>
      <c r="R61" s="92">
        <f t="shared" si="45"/>
        <v>91.75072853620264</v>
      </c>
      <c r="S61" s="91">
        <f t="shared" si="46"/>
        <v>179.78142076502732</v>
      </c>
      <c r="T61" s="90">
        <v>47.58</v>
      </c>
    </row>
    <row r="62" spans="1:20" ht="15" customHeight="1">
      <c r="A62" s="89"/>
      <c r="B62" s="320" t="s">
        <v>124</v>
      </c>
      <c r="C62" s="321"/>
      <c r="D62" s="97">
        <f t="shared" si="47"/>
        <v>3389</v>
      </c>
      <c r="E62" s="95">
        <v>1572</v>
      </c>
      <c r="F62" s="95">
        <v>1817</v>
      </c>
      <c r="G62" s="97">
        <f t="shared" si="48"/>
        <v>3312</v>
      </c>
      <c r="H62" s="95">
        <v>1554</v>
      </c>
      <c r="I62" s="95">
        <v>1758</v>
      </c>
      <c r="J62" s="94">
        <f t="shared" si="39"/>
        <v>-77</v>
      </c>
      <c r="K62" s="96">
        <f t="shared" si="40"/>
        <v>-2.2720566538802007</v>
      </c>
      <c r="L62" s="95">
        <v>940</v>
      </c>
      <c r="M62" s="95">
        <v>948</v>
      </c>
      <c r="N62" s="94">
        <f t="shared" si="41"/>
        <v>8</v>
      </c>
      <c r="O62" s="93">
        <f t="shared" si="42"/>
        <v>0.851063829787234</v>
      </c>
      <c r="P62" s="93">
        <f t="shared" si="43"/>
        <v>0.28044576651365777</v>
      </c>
      <c r="Q62" s="93">
        <f t="shared" si="44"/>
        <v>3.4936708860759493</v>
      </c>
      <c r="R62" s="92">
        <f t="shared" si="45"/>
        <v>88.39590443686006</v>
      </c>
      <c r="S62" s="91">
        <f t="shared" si="46"/>
        <v>70.87524074470362</v>
      </c>
      <c r="T62" s="90">
        <v>46.73</v>
      </c>
    </row>
    <row r="63" spans="1:20" ht="15" customHeight="1">
      <c r="A63" s="89"/>
      <c r="B63" s="320" t="s">
        <v>123</v>
      </c>
      <c r="C63" s="321"/>
      <c r="D63" s="97">
        <f t="shared" si="47"/>
        <v>5103</v>
      </c>
      <c r="E63" s="95">
        <v>2455</v>
      </c>
      <c r="F63" s="95">
        <v>2648</v>
      </c>
      <c r="G63" s="97">
        <f t="shared" si="48"/>
        <v>5008</v>
      </c>
      <c r="H63" s="95">
        <v>2412</v>
      </c>
      <c r="I63" s="95">
        <v>2596</v>
      </c>
      <c r="J63" s="94">
        <f t="shared" si="39"/>
        <v>-95</v>
      </c>
      <c r="K63" s="96">
        <f t="shared" si="40"/>
        <v>-1.8616500097981579</v>
      </c>
      <c r="L63" s="95">
        <v>1589</v>
      </c>
      <c r="M63" s="95">
        <v>1525</v>
      </c>
      <c r="N63" s="94">
        <f t="shared" si="41"/>
        <v>-64</v>
      </c>
      <c r="O63" s="93">
        <f t="shared" si="42"/>
        <v>-4.027690371302706</v>
      </c>
      <c r="P63" s="93">
        <f t="shared" si="43"/>
        <v>0.42405567593611054</v>
      </c>
      <c r="Q63" s="93">
        <f t="shared" si="44"/>
        <v>3.283934426229508</v>
      </c>
      <c r="R63" s="92">
        <f t="shared" si="45"/>
        <v>92.91217257318952</v>
      </c>
      <c r="S63" s="91">
        <f t="shared" si="46"/>
        <v>338.8362652232747</v>
      </c>
      <c r="T63" s="90">
        <v>14.78</v>
      </c>
    </row>
    <row r="64" spans="1:20" ht="15" customHeight="1">
      <c r="A64" s="89"/>
      <c r="B64" s="88"/>
      <c r="C64" s="87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ht="15" customHeight="1">
      <c r="A65" s="310" t="s">
        <v>122</v>
      </c>
      <c r="B65" s="310"/>
      <c r="C65" s="312"/>
      <c r="D65" s="84">
        <f aca="true" t="shared" si="49" ref="D65:I65">SUM(D66:D69)</f>
        <v>35546</v>
      </c>
      <c r="E65" s="84">
        <f t="shared" si="49"/>
        <v>16560</v>
      </c>
      <c r="F65" s="84">
        <f t="shared" si="49"/>
        <v>18986</v>
      </c>
      <c r="G65" s="84">
        <f t="shared" si="49"/>
        <v>35360</v>
      </c>
      <c r="H65" s="84">
        <f t="shared" si="49"/>
        <v>16480</v>
      </c>
      <c r="I65" s="84">
        <f t="shared" si="49"/>
        <v>18880</v>
      </c>
      <c r="J65" s="83">
        <f>G65-D65</f>
        <v>-186</v>
      </c>
      <c r="K65" s="85">
        <f>100*J65/D65</f>
        <v>-0.5232656276374276</v>
      </c>
      <c r="L65" s="84">
        <f>SUM(L66:L69)</f>
        <v>12212</v>
      </c>
      <c r="M65" s="84">
        <f>SUM(M66:M69)</f>
        <v>12168</v>
      </c>
      <c r="N65" s="83">
        <f>M65-L65</f>
        <v>-44</v>
      </c>
      <c r="O65" s="82">
        <f>100*N65/L65</f>
        <v>-0.3603013429413691</v>
      </c>
      <c r="P65" s="82">
        <f>100*G65/G$8</f>
        <v>2.9941311304115152</v>
      </c>
      <c r="Q65" s="82">
        <f>G65/M65</f>
        <v>2.905982905982906</v>
      </c>
      <c r="R65" s="81">
        <f>100*H65/I65</f>
        <v>87.28813559322033</v>
      </c>
      <c r="S65" s="80">
        <f>G65/T65</f>
        <v>63.10341750691532</v>
      </c>
      <c r="T65" s="80">
        <f>SUM(T66:T69)</f>
        <v>560.35</v>
      </c>
    </row>
    <row r="66" spans="1:20" ht="15" customHeight="1">
      <c r="A66" s="89"/>
      <c r="B66" s="320" t="s">
        <v>121</v>
      </c>
      <c r="C66" s="321"/>
      <c r="D66" s="97">
        <f>SUM(E66:F66)</f>
        <v>11214</v>
      </c>
      <c r="E66" s="95">
        <v>5326</v>
      </c>
      <c r="F66" s="95">
        <v>5888</v>
      </c>
      <c r="G66" s="97">
        <f>SUM(H66:I66)</f>
        <v>11267</v>
      </c>
      <c r="H66" s="95">
        <v>5356</v>
      </c>
      <c r="I66" s="95">
        <v>5911</v>
      </c>
      <c r="J66" s="94">
        <f>G66-D66</f>
        <v>53</v>
      </c>
      <c r="K66" s="96">
        <f>100*J66/D66</f>
        <v>0.4726235063313715</v>
      </c>
      <c r="L66" s="95">
        <v>3776</v>
      </c>
      <c r="M66" s="95">
        <v>3765</v>
      </c>
      <c r="N66" s="94">
        <f>M66-L66</f>
        <v>-11</v>
      </c>
      <c r="O66" s="93">
        <f>100*N66/L66</f>
        <v>-0.2913135593220339</v>
      </c>
      <c r="P66" s="93">
        <f>100*G66/G$8</f>
        <v>0.954040595202108</v>
      </c>
      <c r="Q66" s="93">
        <f>G66/M66</f>
        <v>2.9925630810092962</v>
      </c>
      <c r="R66" s="92">
        <f>100*H66/I66</f>
        <v>90.6107257655219</v>
      </c>
      <c r="S66" s="91">
        <f>G66/T66</f>
        <v>61.49773483980132</v>
      </c>
      <c r="T66" s="90">
        <v>183.21</v>
      </c>
    </row>
    <row r="67" spans="1:20" ht="15" customHeight="1">
      <c r="A67" s="89"/>
      <c r="B67" s="320" t="s">
        <v>120</v>
      </c>
      <c r="C67" s="321"/>
      <c r="D67" s="97">
        <f>SUM(E67:F67)</f>
        <v>8185</v>
      </c>
      <c r="E67" s="95">
        <v>3706</v>
      </c>
      <c r="F67" s="95">
        <v>4479</v>
      </c>
      <c r="G67" s="97">
        <f>SUM(H67:I67)</f>
        <v>8150</v>
      </c>
      <c r="H67" s="95">
        <v>3693</v>
      </c>
      <c r="I67" s="95">
        <v>4457</v>
      </c>
      <c r="J67" s="94">
        <f>G67-D67</f>
        <v>-35</v>
      </c>
      <c r="K67" s="96">
        <f>100*J67/D67</f>
        <v>-0.4276114844227245</v>
      </c>
      <c r="L67" s="95">
        <v>3233</v>
      </c>
      <c r="M67" s="95">
        <v>3186</v>
      </c>
      <c r="N67" s="94">
        <f>M67-L67</f>
        <v>-47</v>
      </c>
      <c r="O67" s="93">
        <f>100*N67/L67</f>
        <v>-1.4537581193937519</v>
      </c>
      <c r="P67" s="93">
        <f>100*G67/G$8</f>
        <v>0.6901065812458668</v>
      </c>
      <c r="Q67" s="93">
        <f>G67/M67</f>
        <v>2.5580665411173884</v>
      </c>
      <c r="R67" s="92">
        <f>100*H67/I67</f>
        <v>82.85842494951761</v>
      </c>
      <c r="S67" s="91">
        <f>G67/T67</f>
        <v>51.73289323346452</v>
      </c>
      <c r="T67" s="90">
        <v>157.54</v>
      </c>
    </row>
    <row r="68" spans="1:20" ht="15" customHeight="1">
      <c r="A68" s="89"/>
      <c r="B68" s="320" t="s">
        <v>119</v>
      </c>
      <c r="C68" s="321"/>
      <c r="D68" s="97">
        <f>SUM(E68:F68)</f>
        <v>11670</v>
      </c>
      <c r="E68" s="95">
        <v>5390</v>
      </c>
      <c r="F68" s="95">
        <v>6280</v>
      </c>
      <c r="G68" s="97">
        <f>SUM(H68:I68)</f>
        <v>11433</v>
      </c>
      <c r="H68" s="95">
        <v>5315</v>
      </c>
      <c r="I68" s="95">
        <v>6118</v>
      </c>
      <c r="J68" s="94">
        <f>G68-D68</f>
        <v>-237</v>
      </c>
      <c r="K68" s="96">
        <f>100*J68/D68</f>
        <v>-2.030848329048843</v>
      </c>
      <c r="L68" s="95">
        <v>3876</v>
      </c>
      <c r="M68" s="95">
        <v>3905</v>
      </c>
      <c r="N68" s="94">
        <f>M68-L68</f>
        <v>29</v>
      </c>
      <c r="O68" s="93">
        <f>100*N68/L68</f>
        <v>0.7481940144478845</v>
      </c>
      <c r="P68" s="93">
        <f>100*G68/G$8</f>
        <v>0.9680967537894473</v>
      </c>
      <c r="Q68" s="93">
        <f>G68/M68</f>
        <v>2.9277848911651727</v>
      </c>
      <c r="R68" s="92">
        <f>100*H68/I68</f>
        <v>86.87479568486434</v>
      </c>
      <c r="S68" s="91">
        <f>G68/T68</f>
        <v>99.02130608002773</v>
      </c>
      <c r="T68" s="90">
        <v>115.46</v>
      </c>
    </row>
    <row r="69" spans="1:20" ht="15" customHeight="1">
      <c r="A69" s="89"/>
      <c r="B69" s="320" t="s">
        <v>118</v>
      </c>
      <c r="C69" s="321"/>
      <c r="D69" s="97">
        <f>SUM(E69:F69)</f>
        <v>4477</v>
      </c>
      <c r="E69" s="95">
        <v>2138</v>
      </c>
      <c r="F69" s="95">
        <v>2339</v>
      </c>
      <c r="G69" s="97">
        <f>SUM(H69:I69)</f>
        <v>4510</v>
      </c>
      <c r="H69" s="95">
        <v>2116</v>
      </c>
      <c r="I69" s="95">
        <v>2394</v>
      </c>
      <c r="J69" s="94">
        <f>G69-D69</f>
        <v>33</v>
      </c>
      <c r="K69" s="96">
        <f>100*J69/D69</f>
        <v>0.7371007371007371</v>
      </c>
      <c r="L69" s="95">
        <v>1327</v>
      </c>
      <c r="M69" s="95">
        <v>1312</v>
      </c>
      <c r="N69" s="94">
        <f>M69-L69</f>
        <v>-15</v>
      </c>
      <c r="O69" s="93">
        <f>100*N69/L69</f>
        <v>-1.1303692539562924</v>
      </c>
      <c r="P69" s="93">
        <f>100*G69/G$8</f>
        <v>0.38188720017409317</v>
      </c>
      <c r="Q69" s="93">
        <f>G69/M69</f>
        <v>3.4375</v>
      </c>
      <c r="R69" s="92">
        <f>100*H69/I69</f>
        <v>88.38763575605681</v>
      </c>
      <c r="S69" s="91">
        <f>G69/T69</f>
        <v>43.30708661417323</v>
      </c>
      <c r="T69" s="90">
        <v>104.14</v>
      </c>
    </row>
    <row r="70" spans="1:20" ht="15" customHeight="1">
      <c r="A70" s="89"/>
      <c r="B70" s="88"/>
      <c r="C70" s="87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ht="15" customHeight="1">
      <c r="A71" s="310" t="s">
        <v>117</v>
      </c>
      <c r="B71" s="310"/>
      <c r="C71" s="312"/>
      <c r="D71" s="84">
        <f aca="true" t="shared" si="50" ref="D71:I71">SUM(D72)</f>
        <v>7738</v>
      </c>
      <c r="E71" s="84">
        <f t="shared" si="50"/>
        <v>3590</v>
      </c>
      <c r="F71" s="84">
        <f t="shared" si="50"/>
        <v>4148</v>
      </c>
      <c r="G71" s="84">
        <f t="shared" si="50"/>
        <v>7730</v>
      </c>
      <c r="H71" s="84">
        <f t="shared" si="50"/>
        <v>3657</v>
      </c>
      <c r="I71" s="84">
        <f t="shared" si="50"/>
        <v>4073</v>
      </c>
      <c r="J71" s="83">
        <f>G71-D71</f>
        <v>-8</v>
      </c>
      <c r="K71" s="85">
        <f>100*J71/D71</f>
        <v>-0.10338588782631171</v>
      </c>
      <c r="L71" s="84">
        <f>SUM(L72)</f>
        <v>2625</v>
      </c>
      <c r="M71" s="84">
        <f>SUM(M72)</f>
        <v>2535</v>
      </c>
      <c r="N71" s="83">
        <f>M71-L71</f>
        <v>-90</v>
      </c>
      <c r="O71" s="82">
        <f>100*N71/L71</f>
        <v>-3.4285714285714284</v>
      </c>
      <c r="P71" s="82">
        <f>100*G71/G$8</f>
        <v>0.654542806506816</v>
      </c>
      <c r="Q71" s="82">
        <f>G71/M71</f>
        <v>3.04930966469428</v>
      </c>
      <c r="R71" s="81">
        <f>100*H71/I71</f>
        <v>89.78639823226123</v>
      </c>
      <c r="S71" s="80">
        <f>G71/T71</f>
        <v>143.65359598587622</v>
      </c>
      <c r="T71" s="80">
        <f>SUM(T72)</f>
        <v>53.81</v>
      </c>
    </row>
    <row r="72" spans="1:20" ht="15" customHeight="1">
      <c r="A72" s="79"/>
      <c r="B72" s="322" t="s">
        <v>116</v>
      </c>
      <c r="C72" s="323"/>
      <c r="D72" s="77">
        <f>SUM(E72:F72)</f>
        <v>7738</v>
      </c>
      <c r="E72" s="77">
        <v>3590</v>
      </c>
      <c r="F72" s="77">
        <v>4148</v>
      </c>
      <c r="G72" s="77">
        <f>SUM(H72:I72)</f>
        <v>7730</v>
      </c>
      <c r="H72" s="77">
        <v>3657</v>
      </c>
      <c r="I72" s="77">
        <v>4073</v>
      </c>
      <c r="J72" s="76">
        <f>G72-D72</f>
        <v>-8</v>
      </c>
      <c r="K72" s="78">
        <f>100*J72/D72</f>
        <v>-0.10338588782631171</v>
      </c>
      <c r="L72" s="77">
        <v>2625</v>
      </c>
      <c r="M72" s="77">
        <v>2535</v>
      </c>
      <c r="N72" s="76">
        <f>M72-L72</f>
        <v>-90</v>
      </c>
      <c r="O72" s="75">
        <f>100*N72/L72</f>
        <v>-3.4285714285714284</v>
      </c>
      <c r="P72" s="75">
        <f>100*G72/G$8</f>
        <v>0.654542806506816</v>
      </c>
      <c r="Q72" s="75">
        <f>G72/M72</f>
        <v>3.04930966469428</v>
      </c>
      <c r="R72" s="74">
        <f>100*H72/I72</f>
        <v>89.78639823226123</v>
      </c>
      <c r="S72" s="73">
        <f>G72/T72</f>
        <v>143.65359598587622</v>
      </c>
      <c r="T72" s="73">
        <v>53.81</v>
      </c>
    </row>
    <row r="73" spans="1:20" ht="15" customHeight="1">
      <c r="A73" s="70" t="s">
        <v>115</v>
      </c>
      <c r="B73" s="70"/>
      <c r="C73" s="70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2"/>
      <c r="O73" s="71"/>
      <c r="P73" s="71"/>
      <c r="Q73" s="71"/>
      <c r="R73" s="71"/>
      <c r="S73" s="71"/>
      <c r="T73" s="71"/>
    </row>
    <row r="74" spans="1:20" ht="15" customHeight="1">
      <c r="A74" s="70" t="s">
        <v>114</v>
      </c>
      <c r="B74" s="70"/>
      <c r="C74" s="7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25"/>
      <c r="O74" s="10"/>
      <c r="P74" s="10"/>
      <c r="Q74" s="10"/>
      <c r="R74" s="10"/>
      <c r="S74" s="10"/>
      <c r="T74" s="10"/>
    </row>
    <row r="75" spans="1:20" ht="15" customHeight="1">
      <c r="A75" s="70" t="s">
        <v>113</v>
      </c>
      <c r="B75" s="70"/>
      <c r="C75" s="7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25"/>
      <c r="O75" s="10"/>
      <c r="P75" s="10"/>
      <c r="Q75" s="10"/>
      <c r="R75" s="10"/>
      <c r="S75" s="10"/>
      <c r="T75" s="10"/>
    </row>
    <row r="76" spans="1:20" ht="15" customHeight="1">
      <c r="A76" s="70" t="s">
        <v>112</v>
      </c>
      <c r="B76" s="70"/>
      <c r="C76" s="7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25"/>
      <c r="O76" s="10"/>
      <c r="P76" s="10"/>
      <c r="Q76" s="10"/>
      <c r="R76" s="10"/>
      <c r="S76" s="10"/>
      <c r="T76" s="10"/>
    </row>
    <row r="77" spans="1:20" ht="15" customHeight="1">
      <c r="A77" s="70" t="s">
        <v>111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</sheetData>
  <sheetProtection/>
  <mergeCells count="68">
    <mergeCell ref="B63:C63"/>
    <mergeCell ref="A65:C65"/>
    <mergeCell ref="B66:C66"/>
    <mergeCell ref="B72:C72"/>
    <mergeCell ref="B67:C67"/>
    <mergeCell ref="B68:C68"/>
    <mergeCell ref="B69:C69"/>
    <mergeCell ref="A71:C71"/>
    <mergeCell ref="A57:C57"/>
    <mergeCell ref="B58:C58"/>
    <mergeCell ref="B59:C59"/>
    <mergeCell ref="B60:C60"/>
    <mergeCell ref="B61:C61"/>
    <mergeCell ref="B62:C62"/>
    <mergeCell ref="B49:C49"/>
    <mergeCell ref="A51:C51"/>
    <mergeCell ref="B52:C52"/>
    <mergeCell ref="B53:C53"/>
    <mergeCell ref="B54:C54"/>
    <mergeCell ref="B55:C55"/>
    <mergeCell ref="B42:C42"/>
    <mergeCell ref="A44:C44"/>
    <mergeCell ref="B45:C45"/>
    <mergeCell ref="B46:C46"/>
    <mergeCell ref="B47:C47"/>
    <mergeCell ref="B48:C48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A34:C34"/>
    <mergeCell ref="B35:C35"/>
    <mergeCell ref="B19:C19"/>
    <mergeCell ref="B20:C20"/>
    <mergeCell ref="B26:C26"/>
    <mergeCell ref="A28:C28"/>
    <mergeCell ref="B29:C29"/>
    <mergeCell ref="A1:C1"/>
    <mergeCell ref="B22:C22"/>
    <mergeCell ref="B23:C23"/>
    <mergeCell ref="A3:T3"/>
    <mergeCell ref="A8:C8"/>
    <mergeCell ref="A10:C10"/>
    <mergeCell ref="A11:C11"/>
    <mergeCell ref="P5:P6"/>
    <mergeCell ref="T5:T6"/>
    <mergeCell ref="D5:F5"/>
    <mergeCell ref="S5:S6"/>
    <mergeCell ref="B21:C21"/>
    <mergeCell ref="B16:C16"/>
    <mergeCell ref="B17:C17"/>
    <mergeCell ref="A25:C25"/>
    <mergeCell ref="N5:O5"/>
    <mergeCell ref="B18:C18"/>
    <mergeCell ref="A13:C13"/>
    <mergeCell ref="A14:C14"/>
    <mergeCell ref="G5:I5"/>
    <mergeCell ref="L5:L6"/>
    <mergeCell ref="M5:M6"/>
    <mergeCell ref="Q5:Q6"/>
    <mergeCell ref="R5:R6"/>
    <mergeCell ref="A5:C6"/>
    <mergeCell ref="J5:K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1">
      <selection activeCell="A1" sqref="A1:C1"/>
    </sheetView>
  </sheetViews>
  <sheetFormatPr defaultColWidth="11.8984375" defaultRowHeight="16.5" customHeight="1"/>
  <cols>
    <col min="1" max="2" width="3.09765625" style="0" customWidth="1"/>
    <col min="3" max="3" width="9.5" style="0" customWidth="1"/>
    <col min="4" max="4" width="11.8984375" style="0" customWidth="1"/>
    <col min="5" max="7" width="10.59765625" style="0" customWidth="1"/>
    <col min="8" max="8" width="11.8984375" style="0" customWidth="1"/>
    <col min="9" max="11" width="10.59765625" style="0" customWidth="1"/>
    <col min="12" max="20" width="11.8984375" style="0" customWidth="1"/>
    <col min="21" max="23" width="10.59765625" style="0" customWidth="1"/>
    <col min="24" max="24" width="11.8984375" style="0" customWidth="1"/>
    <col min="25" max="27" width="10.59765625" style="0" customWidth="1"/>
  </cols>
  <sheetData>
    <row r="1" spans="1:27" ht="16.5" customHeight="1">
      <c r="A1" s="315" t="s">
        <v>213</v>
      </c>
      <c r="B1" s="315"/>
      <c r="C1" s="31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26" t="s">
        <v>212</v>
      </c>
      <c r="AA1" s="326"/>
    </row>
    <row r="2" spans="1:27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6.5" customHeight="1">
      <c r="A3" s="316" t="s">
        <v>211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</row>
    <row r="4" spans="1:27" ht="16.5" customHeight="1" thickBot="1">
      <c r="A4" s="113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27" ht="16.5" customHeight="1">
      <c r="A5" s="301" t="s">
        <v>210</v>
      </c>
      <c r="B5" s="302"/>
      <c r="C5" s="303"/>
      <c r="D5" s="306" t="s">
        <v>209</v>
      </c>
      <c r="E5" s="314"/>
      <c r="F5" s="314"/>
      <c r="G5" s="307"/>
      <c r="H5" s="306" t="s">
        <v>208</v>
      </c>
      <c r="I5" s="314"/>
      <c r="J5" s="314"/>
      <c r="K5" s="307"/>
      <c r="L5" s="306" t="s">
        <v>207</v>
      </c>
      <c r="M5" s="314"/>
      <c r="N5" s="314"/>
      <c r="O5" s="307"/>
      <c r="P5" s="306" t="s">
        <v>206</v>
      </c>
      <c r="Q5" s="314"/>
      <c r="R5" s="314"/>
      <c r="S5" s="307"/>
      <c r="T5" s="306" t="s">
        <v>205</v>
      </c>
      <c r="U5" s="314"/>
      <c r="V5" s="314"/>
      <c r="W5" s="307"/>
      <c r="X5" s="306" t="s">
        <v>204</v>
      </c>
      <c r="Y5" s="314"/>
      <c r="Z5" s="314"/>
      <c r="AA5" s="314"/>
    </row>
    <row r="6" spans="1:27" ht="16.5" customHeight="1">
      <c r="A6" s="304"/>
      <c r="B6" s="304"/>
      <c r="C6" s="305"/>
      <c r="D6" s="108" t="s">
        <v>202</v>
      </c>
      <c r="E6" s="134" t="s">
        <v>203</v>
      </c>
      <c r="F6" s="108" t="s">
        <v>6</v>
      </c>
      <c r="G6" s="108" t="s">
        <v>201</v>
      </c>
      <c r="H6" s="108" t="s">
        <v>202</v>
      </c>
      <c r="I6" s="108" t="s">
        <v>201</v>
      </c>
      <c r="J6" s="108" t="s">
        <v>6</v>
      </c>
      <c r="K6" s="108" t="s">
        <v>201</v>
      </c>
      <c r="L6" s="108" t="s">
        <v>202</v>
      </c>
      <c r="M6" s="108" t="s">
        <v>201</v>
      </c>
      <c r="N6" s="108" t="s">
        <v>6</v>
      </c>
      <c r="O6" s="108" t="s">
        <v>201</v>
      </c>
      <c r="P6" s="108" t="s">
        <v>202</v>
      </c>
      <c r="Q6" s="108" t="s">
        <v>201</v>
      </c>
      <c r="R6" s="108" t="s">
        <v>6</v>
      </c>
      <c r="S6" s="108" t="s">
        <v>201</v>
      </c>
      <c r="T6" s="108" t="s">
        <v>202</v>
      </c>
      <c r="U6" s="108" t="s">
        <v>201</v>
      </c>
      <c r="V6" s="108" t="s">
        <v>6</v>
      </c>
      <c r="W6" s="108" t="s">
        <v>201</v>
      </c>
      <c r="X6" s="108" t="s">
        <v>202</v>
      </c>
      <c r="Y6" s="108" t="s">
        <v>201</v>
      </c>
      <c r="Z6" s="108" t="s">
        <v>6</v>
      </c>
      <c r="AA6" s="133" t="s">
        <v>201</v>
      </c>
    </row>
    <row r="7" spans="1:27" ht="16.5" customHeight="1">
      <c r="A7" s="107"/>
      <c r="B7" s="107"/>
      <c r="C7" s="106"/>
      <c r="D7" s="105" t="s">
        <v>173</v>
      </c>
      <c r="E7" s="105" t="s">
        <v>174</v>
      </c>
      <c r="F7" s="105" t="s">
        <v>200</v>
      </c>
      <c r="G7" s="105" t="s">
        <v>174</v>
      </c>
      <c r="H7" s="105" t="s">
        <v>173</v>
      </c>
      <c r="I7" s="105" t="s">
        <v>174</v>
      </c>
      <c r="J7" s="105" t="s">
        <v>200</v>
      </c>
      <c r="K7" s="105" t="s">
        <v>174</v>
      </c>
      <c r="L7" s="105" t="s">
        <v>173</v>
      </c>
      <c r="M7" s="105" t="s">
        <v>174</v>
      </c>
      <c r="N7" s="105" t="s">
        <v>200</v>
      </c>
      <c r="O7" s="105" t="s">
        <v>174</v>
      </c>
      <c r="P7" s="105" t="s">
        <v>173</v>
      </c>
      <c r="Q7" s="105" t="s">
        <v>174</v>
      </c>
      <c r="R7" s="105" t="s">
        <v>200</v>
      </c>
      <c r="S7" s="105" t="s">
        <v>174</v>
      </c>
      <c r="T7" s="105" t="s">
        <v>173</v>
      </c>
      <c r="U7" s="105" t="s">
        <v>174</v>
      </c>
      <c r="V7" s="105" t="s">
        <v>200</v>
      </c>
      <c r="W7" s="105" t="s">
        <v>174</v>
      </c>
      <c r="X7" s="105" t="s">
        <v>173</v>
      </c>
      <c r="Y7" s="105" t="s">
        <v>174</v>
      </c>
      <c r="Z7" s="105" t="s">
        <v>200</v>
      </c>
      <c r="AA7" s="105" t="s">
        <v>174</v>
      </c>
    </row>
    <row r="8" spans="1:27" ht="16.5" customHeight="1">
      <c r="A8" s="310" t="s">
        <v>171</v>
      </c>
      <c r="B8" s="313"/>
      <c r="C8" s="311"/>
      <c r="D8" s="84">
        <f>SUM(D10:D11)</f>
        <v>1069872</v>
      </c>
      <c r="E8" s="121">
        <v>6.7</v>
      </c>
      <c r="F8" s="84">
        <f>SUM(F10:F11)</f>
        <v>290183</v>
      </c>
      <c r="G8" s="123">
        <v>14</v>
      </c>
      <c r="H8" s="84">
        <f>SUM(H10:H11)</f>
        <v>1119304</v>
      </c>
      <c r="I8" s="121">
        <f>100*(H8-D8)/$D8</f>
        <v>4.62036580076869</v>
      </c>
      <c r="J8" s="84">
        <f>SUM(J10:J11)</f>
        <v>322071</v>
      </c>
      <c r="K8" s="121">
        <f>100*(J8-F8)/$F8</f>
        <v>10.988927676672995</v>
      </c>
      <c r="L8" s="84">
        <f>SUM(L10:L11)</f>
        <v>1152325</v>
      </c>
      <c r="M8" s="121">
        <f>100*(L8-H8)/$H8</f>
        <v>2.9501368707696924</v>
      </c>
      <c r="N8" s="84">
        <f>SUM(N10:N11)</f>
        <v>338066</v>
      </c>
      <c r="O8" s="121">
        <f>100*(N8-J8)/$J8</f>
        <v>4.9662962514476625</v>
      </c>
      <c r="P8" s="84">
        <f>SUM(P10:P11)</f>
        <v>1164628</v>
      </c>
      <c r="Q8" s="122">
        <f>100*(P8-L8)/$L8</f>
        <v>1.0676675417091532</v>
      </c>
      <c r="R8" s="84">
        <f>SUM(R10:R11)</f>
        <v>361157</v>
      </c>
      <c r="S8" s="121">
        <f>100*(R8-N8)/$N8</f>
        <v>6.830323073009413</v>
      </c>
      <c r="T8" s="84">
        <f>SUM(T10:T11)</f>
        <v>1180068</v>
      </c>
      <c r="U8" s="121">
        <f>100*(T8-P8)/$P8</f>
        <v>1.3257452164983154</v>
      </c>
      <c r="V8" s="84">
        <f>SUM(V10:V11)</f>
        <v>390212</v>
      </c>
      <c r="W8" s="121">
        <f>100*(V8-R8)/$R8</f>
        <v>8.044977668991603</v>
      </c>
      <c r="X8" s="84">
        <f>SUM(X10:X11)</f>
        <v>1180977</v>
      </c>
      <c r="Y8" s="121">
        <f>100*(X8-T8)/$T8</f>
        <v>0.07702945931929346</v>
      </c>
      <c r="Z8" s="84">
        <f>SUM(Z10:Z11)</f>
        <v>411341</v>
      </c>
      <c r="AA8" s="121">
        <f>100*(Z8-V8)/$V8</f>
        <v>5.414748905723043</v>
      </c>
    </row>
    <row r="9" spans="1:27" ht="16.5" customHeight="1">
      <c r="A9" s="100"/>
      <c r="B9" s="104"/>
      <c r="C9" s="102"/>
      <c r="D9" s="98"/>
      <c r="E9" s="121"/>
      <c r="F9" s="98"/>
      <c r="G9" s="123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27" ht="16.5" customHeight="1">
      <c r="A10" s="310" t="s">
        <v>170</v>
      </c>
      <c r="B10" s="313"/>
      <c r="C10" s="311"/>
      <c r="D10" s="84">
        <f>SUM(D16:D23)</f>
        <v>733001</v>
      </c>
      <c r="E10" s="121">
        <v>7.2</v>
      </c>
      <c r="F10" s="84">
        <f>SUM(F16:F23)</f>
        <v>206298</v>
      </c>
      <c r="G10" s="123">
        <v>14.9</v>
      </c>
      <c r="H10" s="84">
        <f>SUM(H16:H23)</f>
        <v>770252</v>
      </c>
      <c r="I10" s="121">
        <f>100*(H10-D10)/$D10</f>
        <v>5.081984881330312</v>
      </c>
      <c r="J10" s="84">
        <f>SUM(J16:J23)</f>
        <v>229512</v>
      </c>
      <c r="K10" s="121">
        <f>100*(J10-F10)/$F10</f>
        <v>11.252653927813164</v>
      </c>
      <c r="L10" s="84">
        <f>SUM(L16:L23)</f>
        <v>794811</v>
      </c>
      <c r="M10" s="121">
        <f>100*(L10-H10)/$H10</f>
        <v>3.1884370309976475</v>
      </c>
      <c r="N10" s="84">
        <f>SUM(N16:N23)</f>
        <v>241051</v>
      </c>
      <c r="O10" s="121">
        <f>100*(N10-J10)/$J10</f>
        <v>5.027623827947994</v>
      </c>
      <c r="P10" s="84">
        <f>SUM(P16:P23)</f>
        <v>807536</v>
      </c>
      <c r="Q10" s="122">
        <f>100*(P10-L10)/$L10</f>
        <v>1.601009548181895</v>
      </c>
      <c r="R10" s="84">
        <f>SUM(R16:R23)</f>
        <v>258990</v>
      </c>
      <c r="S10" s="121">
        <f>100*(R10-N10)/$N10</f>
        <v>7.44199360301347</v>
      </c>
      <c r="T10" s="84">
        <f>SUM(T16:T23)</f>
        <v>820354</v>
      </c>
      <c r="U10" s="121">
        <f>100*(T10-P10)/$P10</f>
        <v>1.587297656079729</v>
      </c>
      <c r="V10" s="84">
        <f>SUM(V16:V23)</f>
        <v>280823</v>
      </c>
      <c r="W10" s="121">
        <f>100*(V10-R10)/$R10</f>
        <v>8.430055214487046</v>
      </c>
      <c r="X10" s="84">
        <f>SUM(X16:X23)</f>
        <v>817923</v>
      </c>
      <c r="Y10" s="121">
        <f>100*(X10-T10)/$T10</f>
        <v>-0.29633548443720636</v>
      </c>
      <c r="Z10" s="84">
        <f>SUM(Z16:Z23)</f>
        <v>294496</v>
      </c>
      <c r="AA10" s="121">
        <f>100*(Z10-V10)/$V10</f>
        <v>4.8689031881291776</v>
      </c>
    </row>
    <row r="11" spans="1:27" ht="16.5" customHeight="1">
      <c r="A11" s="310" t="s">
        <v>169</v>
      </c>
      <c r="B11" s="313"/>
      <c r="C11" s="311"/>
      <c r="D11" s="84">
        <f>SUM(D25,D28,D34,D44,D51,D57,D65,D71)</f>
        <v>336871</v>
      </c>
      <c r="E11" s="121">
        <v>5.8</v>
      </c>
      <c r="F11" s="84">
        <f>SUM(F25,F28,F34,F44,F51,F57,F65,F71)</f>
        <v>83885</v>
      </c>
      <c r="G11" s="123">
        <v>11.9</v>
      </c>
      <c r="H11" s="84">
        <f>SUM(H25,H28,H34,H44,H51,H57,H65,H71)</f>
        <v>349052</v>
      </c>
      <c r="I11" s="121">
        <f>100*(H11-D11)/$D11</f>
        <v>3.615924196502519</v>
      </c>
      <c r="J11" s="84">
        <f>SUM(J25,J28,J34,J44,J51,J57,J65,J71)</f>
        <v>92559</v>
      </c>
      <c r="K11" s="121">
        <f>100*(J11-F11)/$F11</f>
        <v>10.340346903498837</v>
      </c>
      <c r="L11" s="84">
        <f>SUM(L25,L28,L34,L44,L51,L57,L65,L71)</f>
        <v>357514</v>
      </c>
      <c r="M11" s="121">
        <f>100*(L11-H11)/$H11</f>
        <v>2.4242806229444325</v>
      </c>
      <c r="N11" s="84">
        <f>SUM(N25,N28,N34,N44,N51,N57,N65,N71)</f>
        <v>97015</v>
      </c>
      <c r="O11" s="121">
        <f>100*(N11-J11)/$J11</f>
        <v>4.814226601410992</v>
      </c>
      <c r="P11" s="84">
        <f>SUM(P25,P28,P34,P44,P51,P57,P65,P71)</f>
        <v>357092</v>
      </c>
      <c r="Q11" s="122">
        <f>100*(P11-L11)/$L11</f>
        <v>-0.1180373356008436</v>
      </c>
      <c r="R11" s="84">
        <f>SUM(R25,R28,R34,R44,R51,R57,R65,R71)</f>
        <v>102167</v>
      </c>
      <c r="S11" s="121">
        <f>100*(R11-N11)/$N11</f>
        <v>5.310518991908467</v>
      </c>
      <c r="T11" s="84">
        <f>SUM(T25,T28,T34,T44,T51,T57,T65,T71)</f>
        <v>359714</v>
      </c>
      <c r="U11" s="121">
        <f>100*(T11-P11)/$P11</f>
        <v>0.7342645592732405</v>
      </c>
      <c r="V11" s="84">
        <f>SUM(V25,V28,V34,V44,V51,V57,V65,V71)</f>
        <v>109389</v>
      </c>
      <c r="W11" s="121">
        <f>100*(V11-R11)/$R11</f>
        <v>7.068818698797068</v>
      </c>
      <c r="X11" s="84">
        <f>SUM(X25,X28,X34,X44,X51,X57,X65,X71)</f>
        <v>363054</v>
      </c>
      <c r="Y11" s="121">
        <f>100*(X11-T11)/$T11</f>
        <v>0.928515431704076</v>
      </c>
      <c r="Z11" s="84">
        <f>SUM(Z25,Z28,Z34,Z44,Z51,Z57,Z65,Z71)</f>
        <v>116845</v>
      </c>
      <c r="AA11" s="121">
        <f>100*(Z11-V11)/$V11</f>
        <v>6.816041832359744</v>
      </c>
    </row>
    <row r="12" spans="1:27" ht="16.5" customHeight="1">
      <c r="A12" s="104"/>
      <c r="B12" s="104"/>
      <c r="C12" s="102"/>
      <c r="D12" s="98"/>
      <c r="E12" s="121"/>
      <c r="F12" s="98"/>
      <c r="G12" s="12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ht="16.5" customHeight="1">
      <c r="A13" s="310" t="s">
        <v>168</v>
      </c>
      <c r="B13" s="313"/>
      <c r="C13" s="311"/>
      <c r="D13" s="84">
        <f>SUM(D16,D18,D21,D23,D25,D28,D34,D44)</f>
        <v>779235</v>
      </c>
      <c r="E13" s="121">
        <v>10.1</v>
      </c>
      <c r="F13" s="84">
        <f>SUM(F16,F18,F21,F23,F25,F28,F34,F44)</f>
        <v>216647</v>
      </c>
      <c r="G13" s="123">
        <v>18.3</v>
      </c>
      <c r="H13" s="84">
        <f>SUM(H16,H18,H21,H23,H25,H28,H34,H44)</f>
        <v>832562</v>
      </c>
      <c r="I13" s="121">
        <f>100*(H13-D13)/$D13</f>
        <v>6.843506772668065</v>
      </c>
      <c r="J13" s="84">
        <f>SUM(J16,J18,J21,J23,J25,J28,J34,J44)</f>
        <v>246769</v>
      </c>
      <c r="K13" s="121">
        <f>100*(J13-F13)/$F13</f>
        <v>13.903723568754703</v>
      </c>
      <c r="L13" s="84">
        <f>SUM(L16,L18,L21,L23,L25,L28,L34,L44)</f>
        <v>871393</v>
      </c>
      <c r="M13" s="121">
        <f>100*(L13-H13)/$H13</f>
        <v>4.664037032677446</v>
      </c>
      <c r="N13" s="84">
        <f>SUM(N16,N18,N21,N23,N25,N28,N34,N44)</f>
        <v>262431</v>
      </c>
      <c r="O13" s="121">
        <f>100*(N13-J13)/$J13</f>
        <v>6.346826384189262</v>
      </c>
      <c r="P13" s="84">
        <f>SUM(P16,P18,P21,P23,P25,P28,P34,P44)</f>
        <v>897386</v>
      </c>
      <c r="Q13" s="122">
        <f>100*(P13-L13)/$L13</f>
        <v>2.982925040710678</v>
      </c>
      <c r="R13" s="84">
        <f>SUM(R16,R18,R21,R23,R25,R28,R34,R44)</f>
        <v>284195</v>
      </c>
      <c r="S13" s="121">
        <f>100*(R13-N13)/$N13</f>
        <v>8.293227553147304</v>
      </c>
      <c r="T13" s="84">
        <f>SUM(T16,T18,T21,T23,T25,T28,T34,T44)</f>
        <v>926752</v>
      </c>
      <c r="U13" s="121">
        <f>100*(T13-P13)/$P13</f>
        <v>3.2723933736430033</v>
      </c>
      <c r="V13" s="84">
        <f>SUM(V16,V18,V21,V23,V25,V28,V34,V44)</f>
        <v>312750</v>
      </c>
      <c r="W13" s="121">
        <f>100*(V13-R13)/$R13</f>
        <v>10.047678530586394</v>
      </c>
      <c r="X13" s="84">
        <f>SUM(X16,X18,X21,X23,X25,X28,X34,X44)</f>
        <v>941714</v>
      </c>
      <c r="Y13" s="121">
        <f>100*(X13-T13)/$T13</f>
        <v>1.6144556472497498</v>
      </c>
      <c r="Z13" s="84">
        <f>SUM(Z16,Z18,Z21,Z23,Z25,Z28,Z34,Z44)</f>
        <v>333378</v>
      </c>
      <c r="AA13" s="121">
        <f>100*(Z13-V13)/$V13</f>
        <v>6.5956834532374105</v>
      </c>
    </row>
    <row r="14" spans="1:27" ht="16.5" customHeight="1">
      <c r="A14" s="310" t="s">
        <v>167</v>
      </c>
      <c r="B14" s="313"/>
      <c r="C14" s="311"/>
      <c r="D14" s="84">
        <f>SUM(D17,D19,D20,D22,D51,D57,D65,D71)</f>
        <v>290637</v>
      </c>
      <c r="E14" s="121">
        <v>-1.3</v>
      </c>
      <c r="F14" s="84">
        <f>SUM(F17,F19,F20,F22,F51,F57,F65,F71)</f>
        <v>73536</v>
      </c>
      <c r="G14" s="123">
        <v>3</v>
      </c>
      <c r="H14" s="84">
        <f>SUM(H17,H19,H20,H22,H51,H57,H65,H71)</f>
        <v>286742</v>
      </c>
      <c r="I14" s="121">
        <f>100*(H14-D14)/$D14</f>
        <v>-1.3401597181363694</v>
      </c>
      <c r="J14" s="84">
        <f>SUM(J17,J19,J20,J22,J51,J57,J65,J71)</f>
        <v>75302</v>
      </c>
      <c r="K14" s="121">
        <f>100*(J14-F14)/$F14</f>
        <v>2.401544821583986</v>
      </c>
      <c r="L14" s="84">
        <f>SUM(L17,L19,L20,L22,L51,L57,L65,L71)</f>
        <v>280932</v>
      </c>
      <c r="M14" s="121">
        <f>100*(L14-H14)/$H14</f>
        <v>-2.026211716455908</v>
      </c>
      <c r="N14" s="84">
        <f>SUM(N17,N19,N20,N22,N51,N57,N65,N71)</f>
        <v>75635</v>
      </c>
      <c r="O14" s="121">
        <f>100*(N14-J14)/$J14</f>
        <v>0.4422193301638735</v>
      </c>
      <c r="P14" s="84">
        <f>SUM(P17,P19,P20,P22,P51,P57,P65,P71)</f>
        <v>267242</v>
      </c>
      <c r="Q14" s="122">
        <f>100*(P14-L14)/$L14</f>
        <v>-4.8730653681317895</v>
      </c>
      <c r="R14" s="84">
        <f>SUM(R17,R19,R20,R22,R51,R57,R65,R71)</f>
        <v>76962</v>
      </c>
      <c r="S14" s="121">
        <f>100*(R14-N14)/$N14</f>
        <v>1.7544787466120182</v>
      </c>
      <c r="T14" s="84">
        <f>SUM(T17,T19,T20,T22,T51,T57,T65,T71)</f>
        <v>253316</v>
      </c>
      <c r="U14" s="121">
        <f>100*(T14-P14)/$P14</f>
        <v>-5.211007251854125</v>
      </c>
      <c r="V14" s="84">
        <f>SUM(V17,V19,V20,V22,V51,V57,V65,V71)</f>
        <v>77462</v>
      </c>
      <c r="W14" s="121">
        <f>100*(V14-R14)/$R14</f>
        <v>0.6496712663392323</v>
      </c>
      <c r="X14" s="84">
        <f>SUM(X17,X19,X20,X22,X51,X57,X65,X71)</f>
        <v>239263</v>
      </c>
      <c r="Y14" s="121">
        <f>100*(X14-T14)/$T14</f>
        <v>-5.547616415860032</v>
      </c>
      <c r="Z14" s="84">
        <f>SUM(Z17,Z19,Z20,Z22,Z51,Z57,Z65,Z71)</f>
        <v>77963</v>
      </c>
      <c r="AA14" s="121">
        <f>100*(Z14-V14)/$V14</f>
        <v>0.6467687382200304</v>
      </c>
    </row>
    <row r="15" spans="1:27" ht="16.5" customHeight="1">
      <c r="A15" s="103"/>
      <c r="B15" s="103"/>
      <c r="C15" s="102"/>
      <c r="D15" s="98"/>
      <c r="E15" s="121"/>
      <c r="F15" s="98"/>
      <c r="G15" s="123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ht="16.5" customHeight="1">
      <c r="A16" s="101"/>
      <c r="B16" s="310" t="s">
        <v>166</v>
      </c>
      <c r="C16" s="311"/>
      <c r="D16" s="84">
        <v>395268</v>
      </c>
      <c r="E16" s="121">
        <v>9.4</v>
      </c>
      <c r="F16" s="84">
        <v>118685</v>
      </c>
      <c r="G16" s="123">
        <v>18.9</v>
      </c>
      <c r="H16" s="84">
        <v>417684</v>
      </c>
      <c r="I16" s="121">
        <f aca="true" t="shared" si="0" ref="I16:I23">100*(H16-D16)/$D16</f>
        <v>5.6710889826649264</v>
      </c>
      <c r="J16" s="84">
        <v>134267</v>
      </c>
      <c r="K16" s="121">
        <f aca="true" t="shared" si="1" ref="K16:K23">100*(J16-F16)/$F16</f>
        <v>13.128870539663817</v>
      </c>
      <c r="L16" s="84">
        <v>430481</v>
      </c>
      <c r="M16" s="121">
        <f aca="true" t="shared" si="2" ref="M16:M23">100*(L16-H16)/$H16</f>
        <v>3.06379942731826</v>
      </c>
      <c r="N16" s="84">
        <v>141097</v>
      </c>
      <c r="O16" s="121">
        <f aca="true" t="shared" si="3" ref="O16:O23">100*(N16-J16)/$J16</f>
        <v>5.086879128899879</v>
      </c>
      <c r="P16" s="83">
        <v>442868</v>
      </c>
      <c r="Q16" s="122">
        <f aca="true" t="shared" si="4" ref="Q16:Q23">100*(P16-L16)/$L16</f>
        <v>2.8774789131227627</v>
      </c>
      <c r="R16" s="83">
        <v>154257</v>
      </c>
      <c r="S16" s="121">
        <f aca="true" t="shared" si="5" ref="S16:S23">100*(R16-N16)/$N16</f>
        <v>9.32691694366287</v>
      </c>
      <c r="T16" s="83">
        <v>453975</v>
      </c>
      <c r="U16" s="121">
        <f aca="true" t="shared" si="6" ref="U16:U23">100*(T16-P16)/$P16</f>
        <v>2.5079707723294526</v>
      </c>
      <c r="V16" s="83">
        <v>169151</v>
      </c>
      <c r="W16" s="121">
        <f aca="true" t="shared" si="7" ref="W16:W23">100*(V16-R16)/$R16</f>
        <v>9.655315480010632</v>
      </c>
      <c r="X16" s="83">
        <v>456438</v>
      </c>
      <c r="Y16" s="121">
        <f aca="true" t="shared" si="8" ref="Y16:Y23">100*(X16-T16)/$T16</f>
        <v>0.5425408888154634</v>
      </c>
      <c r="Z16" s="83">
        <v>177686</v>
      </c>
      <c r="AA16" s="121">
        <f aca="true" t="shared" si="9" ref="AA16:AA23">100*(Z16-V16)/$V16</f>
        <v>5.045787491649473</v>
      </c>
    </row>
    <row r="17" spans="1:27" ht="16.5" customHeight="1">
      <c r="A17" s="101"/>
      <c r="B17" s="310" t="s">
        <v>165</v>
      </c>
      <c r="C17" s="311"/>
      <c r="D17" s="84">
        <v>49493</v>
      </c>
      <c r="E17" s="121">
        <v>3.4</v>
      </c>
      <c r="F17" s="84">
        <v>12921</v>
      </c>
      <c r="G17" s="123">
        <v>7.2</v>
      </c>
      <c r="H17" s="84">
        <v>50394</v>
      </c>
      <c r="I17" s="121">
        <f t="shared" si="0"/>
        <v>1.8204594589133818</v>
      </c>
      <c r="J17" s="84">
        <v>13877</v>
      </c>
      <c r="K17" s="121">
        <f t="shared" si="1"/>
        <v>7.398808141784691</v>
      </c>
      <c r="L17" s="84">
        <v>50582</v>
      </c>
      <c r="M17" s="121">
        <f t="shared" si="2"/>
        <v>0.37306028495455806</v>
      </c>
      <c r="N17" s="84">
        <v>14248</v>
      </c>
      <c r="O17" s="121">
        <f t="shared" si="3"/>
        <v>2.673488506161274</v>
      </c>
      <c r="P17" s="83">
        <v>50103</v>
      </c>
      <c r="Q17" s="122">
        <f t="shared" si="4"/>
        <v>-0.9469771855600807</v>
      </c>
      <c r="R17" s="83">
        <v>15124</v>
      </c>
      <c r="S17" s="121">
        <f t="shared" si="5"/>
        <v>6.148231330713083</v>
      </c>
      <c r="T17" s="83">
        <v>49719</v>
      </c>
      <c r="U17" s="121">
        <f t="shared" si="6"/>
        <v>-0.7664211723848872</v>
      </c>
      <c r="V17" s="83">
        <v>16002</v>
      </c>
      <c r="W17" s="121">
        <f t="shared" si="7"/>
        <v>5.805342501983602</v>
      </c>
      <c r="X17" s="83">
        <v>47351</v>
      </c>
      <c r="Y17" s="121">
        <f t="shared" si="8"/>
        <v>-4.762766749130111</v>
      </c>
      <c r="Z17" s="83">
        <v>16248</v>
      </c>
      <c r="AA17" s="121">
        <f t="shared" si="9"/>
        <v>1.537307836520435</v>
      </c>
    </row>
    <row r="18" spans="1:27" ht="16.5" customHeight="1">
      <c r="A18" s="101"/>
      <c r="B18" s="310" t="s">
        <v>164</v>
      </c>
      <c r="C18" s="311"/>
      <c r="D18" s="84">
        <v>100273</v>
      </c>
      <c r="E18" s="121">
        <v>4.8</v>
      </c>
      <c r="F18" s="84">
        <v>25471</v>
      </c>
      <c r="G18" s="123">
        <v>9.4</v>
      </c>
      <c r="H18" s="84">
        <v>104329</v>
      </c>
      <c r="I18" s="121">
        <f t="shared" si="0"/>
        <v>4.044957266662013</v>
      </c>
      <c r="J18" s="84">
        <v>27416</v>
      </c>
      <c r="K18" s="121">
        <f t="shared" si="1"/>
        <v>7.6361352125947155</v>
      </c>
      <c r="L18" s="84">
        <v>106041</v>
      </c>
      <c r="M18" s="121">
        <f t="shared" si="2"/>
        <v>1.6409627236913993</v>
      </c>
      <c r="N18" s="84">
        <v>28144</v>
      </c>
      <c r="O18" s="121">
        <f t="shared" si="3"/>
        <v>2.6553837175372044</v>
      </c>
      <c r="P18" s="83">
        <v>106075</v>
      </c>
      <c r="Q18" s="122">
        <f t="shared" si="4"/>
        <v>0.03206306994464405</v>
      </c>
      <c r="R18" s="83">
        <v>29224</v>
      </c>
      <c r="S18" s="121">
        <f t="shared" si="5"/>
        <v>3.8374076179647525</v>
      </c>
      <c r="T18" s="83">
        <v>107965</v>
      </c>
      <c r="U18" s="121">
        <f t="shared" si="6"/>
        <v>1.781758189959934</v>
      </c>
      <c r="V18" s="83">
        <v>31778</v>
      </c>
      <c r="W18" s="121">
        <f t="shared" si="7"/>
        <v>8.739392280317547</v>
      </c>
      <c r="X18" s="83">
        <v>108622</v>
      </c>
      <c r="Y18" s="121">
        <f t="shared" si="8"/>
        <v>0.6085305423053767</v>
      </c>
      <c r="Z18" s="83">
        <v>34306</v>
      </c>
      <c r="AA18" s="121">
        <f t="shared" si="9"/>
        <v>7.955189124551577</v>
      </c>
    </row>
    <row r="19" spans="1:27" ht="16.5" customHeight="1">
      <c r="A19" s="101"/>
      <c r="B19" s="310" t="s">
        <v>163</v>
      </c>
      <c r="C19" s="311"/>
      <c r="D19" s="84">
        <v>33234</v>
      </c>
      <c r="E19" s="121">
        <v>-1.2</v>
      </c>
      <c r="F19" s="84">
        <v>9007</v>
      </c>
      <c r="G19" s="123">
        <v>4.8</v>
      </c>
      <c r="H19" s="84">
        <v>32662</v>
      </c>
      <c r="I19" s="121">
        <f t="shared" si="0"/>
        <v>-1.7211289643136547</v>
      </c>
      <c r="J19" s="84">
        <v>9123</v>
      </c>
      <c r="K19" s="121">
        <f t="shared" si="1"/>
        <v>1.2878871988453424</v>
      </c>
      <c r="L19" s="84">
        <v>31843</v>
      </c>
      <c r="M19" s="121">
        <f t="shared" si="2"/>
        <v>-2.5075010715816544</v>
      </c>
      <c r="N19" s="84">
        <v>9072</v>
      </c>
      <c r="O19" s="121">
        <f t="shared" si="3"/>
        <v>-0.5590266359750082</v>
      </c>
      <c r="P19" s="83">
        <v>30164</v>
      </c>
      <c r="Q19" s="122">
        <f t="shared" si="4"/>
        <v>-5.272744402223409</v>
      </c>
      <c r="R19" s="83">
        <v>9063</v>
      </c>
      <c r="S19" s="121">
        <f t="shared" si="5"/>
        <v>-0.0992063492063492</v>
      </c>
      <c r="T19" s="83">
        <v>28229</v>
      </c>
      <c r="U19" s="121">
        <f t="shared" si="6"/>
        <v>-6.4149317066702025</v>
      </c>
      <c r="V19" s="83">
        <v>9040</v>
      </c>
      <c r="W19" s="121">
        <f t="shared" si="7"/>
        <v>-0.25377910184265695</v>
      </c>
      <c r="X19" s="83">
        <v>26381</v>
      </c>
      <c r="Y19" s="121">
        <f t="shared" si="8"/>
        <v>-6.546459314888944</v>
      </c>
      <c r="Z19" s="83">
        <v>8985</v>
      </c>
      <c r="AA19" s="121">
        <f t="shared" si="9"/>
        <v>-0.6084070796460177</v>
      </c>
    </row>
    <row r="20" spans="1:27" ht="16.5" customHeight="1">
      <c r="A20" s="101"/>
      <c r="B20" s="310" t="s">
        <v>162</v>
      </c>
      <c r="C20" s="311"/>
      <c r="D20" s="84">
        <v>28238</v>
      </c>
      <c r="E20" s="121">
        <v>-3.4</v>
      </c>
      <c r="F20" s="84">
        <v>7289</v>
      </c>
      <c r="G20" s="132">
        <v>-0.5</v>
      </c>
      <c r="H20" s="84">
        <v>27351</v>
      </c>
      <c r="I20" s="121">
        <f t="shared" si="0"/>
        <v>-3.141157305758198</v>
      </c>
      <c r="J20" s="84">
        <v>7237</v>
      </c>
      <c r="K20" s="121">
        <f t="shared" si="1"/>
        <v>-0.7134037590890383</v>
      </c>
      <c r="L20" s="84">
        <v>25860</v>
      </c>
      <c r="M20" s="121">
        <f t="shared" si="2"/>
        <v>-5.451354612262806</v>
      </c>
      <c r="N20" s="84">
        <v>7125</v>
      </c>
      <c r="O20" s="121">
        <f t="shared" si="3"/>
        <v>-1.5476025977615033</v>
      </c>
      <c r="P20" s="83">
        <v>23471</v>
      </c>
      <c r="Q20" s="122">
        <f t="shared" si="4"/>
        <v>-9.238205723124517</v>
      </c>
      <c r="R20" s="83">
        <v>7043</v>
      </c>
      <c r="S20" s="121">
        <f t="shared" si="5"/>
        <v>-1.1508771929824562</v>
      </c>
      <c r="T20" s="83">
        <v>21580</v>
      </c>
      <c r="U20" s="121">
        <f t="shared" si="6"/>
        <v>-8.056750884069704</v>
      </c>
      <c r="V20" s="83">
        <v>6925</v>
      </c>
      <c r="W20" s="121">
        <f t="shared" si="7"/>
        <v>-1.6754224052250462</v>
      </c>
      <c r="X20" s="83">
        <v>19852</v>
      </c>
      <c r="Y20" s="121">
        <f t="shared" si="8"/>
        <v>-8.007414272474513</v>
      </c>
      <c r="Z20" s="83">
        <v>6769</v>
      </c>
      <c r="AA20" s="121">
        <f t="shared" si="9"/>
        <v>-2.252707581227437</v>
      </c>
    </row>
    <row r="21" spans="1:27" ht="16.5" customHeight="1">
      <c r="A21" s="101"/>
      <c r="B21" s="310" t="s">
        <v>161</v>
      </c>
      <c r="C21" s="311"/>
      <c r="D21" s="84">
        <v>61599</v>
      </c>
      <c r="E21" s="121">
        <v>9</v>
      </c>
      <c r="F21" s="84">
        <v>17109</v>
      </c>
      <c r="G21" s="123">
        <v>15.7</v>
      </c>
      <c r="H21" s="84">
        <v>65282</v>
      </c>
      <c r="I21" s="121">
        <f t="shared" si="0"/>
        <v>5.978993165473465</v>
      </c>
      <c r="J21" s="84">
        <v>18985</v>
      </c>
      <c r="K21" s="121">
        <f t="shared" si="1"/>
        <v>10.964989186977615</v>
      </c>
      <c r="L21" s="84">
        <v>68630</v>
      </c>
      <c r="M21" s="121">
        <f t="shared" si="2"/>
        <v>5.128519346833737</v>
      </c>
      <c r="N21" s="84">
        <v>20284</v>
      </c>
      <c r="O21" s="121">
        <f t="shared" si="3"/>
        <v>6.842243876744798</v>
      </c>
      <c r="P21" s="83">
        <v>69196</v>
      </c>
      <c r="Q21" s="122">
        <f t="shared" si="4"/>
        <v>0.8247122249745009</v>
      </c>
      <c r="R21" s="83">
        <v>21186</v>
      </c>
      <c r="S21" s="121">
        <f t="shared" si="5"/>
        <v>4.4468546637744035</v>
      </c>
      <c r="T21" s="83">
        <v>69394</v>
      </c>
      <c r="U21" s="121">
        <f t="shared" si="6"/>
        <v>0.28614370772877046</v>
      </c>
      <c r="V21" s="83">
        <v>22381</v>
      </c>
      <c r="W21" s="121">
        <f t="shared" si="7"/>
        <v>5.640517322760314</v>
      </c>
      <c r="X21" s="83">
        <v>68368</v>
      </c>
      <c r="Y21" s="121">
        <f t="shared" si="8"/>
        <v>-1.4785139925641986</v>
      </c>
      <c r="Z21" s="83">
        <v>22603</v>
      </c>
      <c r="AA21" s="121">
        <f t="shared" si="9"/>
        <v>0.9919127831642911</v>
      </c>
    </row>
    <row r="22" spans="1:27" ht="16.5" customHeight="1">
      <c r="A22" s="101"/>
      <c r="B22" s="310" t="s">
        <v>160</v>
      </c>
      <c r="C22" s="311"/>
      <c r="D22" s="84">
        <v>28726</v>
      </c>
      <c r="E22" s="121">
        <v>0.7</v>
      </c>
      <c r="F22" s="84">
        <v>7062</v>
      </c>
      <c r="G22" s="123">
        <v>4.6</v>
      </c>
      <c r="H22" s="84">
        <v>28784</v>
      </c>
      <c r="I22" s="121">
        <f t="shared" si="0"/>
        <v>0.20190767945415303</v>
      </c>
      <c r="J22" s="84">
        <v>7459</v>
      </c>
      <c r="K22" s="121">
        <f t="shared" si="1"/>
        <v>5.621636930048145</v>
      </c>
      <c r="L22" s="84">
        <v>28789</v>
      </c>
      <c r="M22" s="121">
        <f t="shared" si="2"/>
        <v>0.01737076153418566</v>
      </c>
      <c r="N22" s="84">
        <v>7608</v>
      </c>
      <c r="O22" s="121">
        <f t="shared" si="3"/>
        <v>1.9975868078830943</v>
      </c>
      <c r="P22" s="83">
        <v>27517</v>
      </c>
      <c r="Q22" s="122">
        <f t="shared" si="4"/>
        <v>-4.418354232519365</v>
      </c>
      <c r="R22" s="83">
        <v>7677</v>
      </c>
      <c r="S22" s="121">
        <f t="shared" si="5"/>
        <v>0.9069400630914827</v>
      </c>
      <c r="T22" s="83">
        <v>26502</v>
      </c>
      <c r="U22" s="121">
        <f t="shared" si="6"/>
        <v>-3.6886288476214704</v>
      </c>
      <c r="V22" s="83">
        <v>7789</v>
      </c>
      <c r="W22" s="121">
        <f t="shared" si="7"/>
        <v>1.4589032174026313</v>
      </c>
      <c r="X22" s="83">
        <v>25541</v>
      </c>
      <c r="Y22" s="121">
        <f t="shared" si="8"/>
        <v>-3.6261414232888085</v>
      </c>
      <c r="Z22" s="83">
        <v>7973</v>
      </c>
      <c r="AA22" s="121">
        <f t="shared" si="9"/>
        <v>2.3623058158942096</v>
      </c>
    </row>
    <row r="23" spans="1:27" ht="16.5" customHeight="1">
      <c r="A23" s="101"/>
      <c r="B23" s="310" t="s">
        <v>159</v>
      </c>
      <c r="C23" s="311"/>
      <c r="D23" s="84">
        <v>36170</v>
      </c>
      <c r="E23" s="121">
        <v>16.3</v>
      </c>
      <c r="F23" s="84">
        <v>8754</v>
      </c>
      <c r="G23" s="123">
        <v>24.6</v>
      </c>
      <c r="H23" s="84">
        <v>43766</v>
      </c>
      <c r="I23" s="121">
        <f t="shared" si="0"/>
        <v>21.000829416643626</v>
      </c>
      <c r="J23" s="84">
        <v>11148</v>
      </c>
      <c r="K23" s="121">
        <f t="shared" si="1"/>
        <v>27.3474982864976</v>
      </c>
      <c r="L23" s="84">
        <v>52585</v>
      </c>
      <c r="M23" s="121">
        <f t="shared" si="2"/>
        <v>20.150345016679616</v>
      </c>
      <c r="N23" s="84">
        <v>13473</v>
      </c>
      <c r="O23" s="121">
        <f t="shared" si="3"/>
        <v>20.855758880516685</v>
      </c>
      <c r="P23" s="83">
        <v>58142</v>
      </c>
      <c r="Q23" s="122">
        <f t="shared" si="4"/>
        <v>10.56765237234953</v>
      </c>
      <c r="R23" s="83">
        <v>15416</v>
      </c>
      <c r="S23" s="121">
        <f t="shared" si="5"/>
        <v>14.421435463519632</v>
      </c>
      <c r="T23" s="83">
        <v>62990</v>
      </c>
      <c r="U23" s="121">
        <f t="shared" si="6"/>
        <v>8.338206460046093</v>
      </c>
      <c r="V23" s="83">
        <v>17757</v>
      </c>
      <c r="W23" s="121">
        <f t="shared" si="7"/>
        <v>15.185521536066425</v>
      </c>
      <c r="X23" s="83">
        <v>65370</v>
      </c>
      <c r="Y23" s="121">
        <f t="shared" si="8"/>
        <v>3.778377520241308</v>
      </c>
      <c r="Z23" s="83">
        <v>19926</v>
      </c>
      <c r="AA23" s="121">
        <f t="shared" si="9"/>
        <v>12.214901165737455</v>
      </c>
    </row>
    <row r="24" spans="1:27" ht="16.5" customHeight="1">
      <c r="A24" s="101"/>
      <c r="B24" s="100"/>
      <c r="C24" s="99"/>
      <c r="D24" s="98"/>
      <c r="E24" s="121"/>
      <c r="F24" s="98"/>
      <c r="G24" s="12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ht="16.5" customHeight="1">
      <c r="A25" s="310" t="s">
        <v>158</v>
      </c>
      <c r="B25" s="310"/>
      <c r="C25" s="312"/>
      <c r="D25" s="84">
        <f>SUM(D26)</f>
        <v>12806</v>
      </c>
      <c r="E25" s="121">
        <v>-2.6</v>
      </c>
      <c r="F25" s="84">
        <f>SUM(F26)</f>
        <v>3594</v>
      </c>
      <c r="G25" s="123">
        <v>1.4</v>
      </c>
      <c r="H25" s="84">
        <f>SUM(H26)</f>
        <v>12053</v>
      </c>
      <c r="I25" s="121">
        <f>100*(H25-D25)/$D25</f>
        <v>-5.880056223645166</v>
      </c>
      <c r="J25" s="84">
        <f>SUM(J26)</f>
        <v>3615</v>
      </c>
      <c r="K25" s="121">
        <f>100*(J25-F25)/$F25</f>
        <v>0.5843071786310517</v>
      </c>
      <c r="L25" s="84">
        <f>SUM(L26)</f>
        <v>12247</v>
      </c>
      <c r="M25" s="121">
        <f>100*(L25-H25)/$H25</f>
        <v>1.6095577864432091</v>
      </c>
      <c r="N25" s="84">
        <f>SUM(N26)</f>
        <v>3977</v>
      </c>
      <c r="O25" s="121">
        <f>100*(N25-J25)/$J25</f>
        <v>10.013831258644537</v>
      </c>
      <c r="P25" s="84">
        <f>SUM(P26)</f>
        <v>11518</v>
      </c>
      <c r="Q25" s="122">
        <f>100*(P25-L25)/$L25</f>
        <v>-5.952478157916224</v>
      </c>
      <c r="R25" s="84">
        <f>SUM(R26)</f>
        <v>3878</v>
      </c>
      <c r="S25" s="121">
        <f>100*(R25-N25)/$N25</f>
        <v>-2.4893135529293438</v>
      </c>
      <c r="T25" s="84">
        <f>SUM(T26)</f>
        <v>10939</v>
      </c>
      <c r="U25" s="121">
        <f>100*(T25-P25)/$P25</f>
        <v>-5.026914394860219</v>
      </c>
      <c r="V25" s="84">
        <f>SUM(V26)</f>
        <v>3779</v>
      </c>
      <c r="W25" s="121">
        <f>100*(V25-R25)/$R25</f>
        <v>-2.552862300154719</v>
      </c>
      <c r="X25" s="84">
        <f>SUM(X26)</f>
        <v>10195</v>
      </c>
      <c r="Y25" s="121">
        <f>100*(X25-T25)/$T25</f>
        <v>-6.801352957308712</v>
      </c>
      <c r="Z25" s="84">
        <f>SUM(Z26)</f>
        <v>3661</v>
      </c>
      <c r="AA25" s="121">
        <f>100*(Z25-V25)/$V25</f>
        <v>-3.1225191849695686</v>
      </c>
    </row>
    <row r="26" spans="1:27" ht="16.5" customHeight="1">
      <c r="A26" s="70"/>
      <c r="B26" s="324" t="s">
        <v>157</v>
      </c>
      <c r="C26" s="325"/>
      <c r="D26" s="95">
        <v>12806</v>
      </c>
      <c r="E26" s="131">
        <v>-2.6</v>
      </c>
      <c r="F26" s="95">
        <v>3594</v>
      </c>
      <c r="G26" s="130">
        <v>1.4</v>
      </c>
      <c r="H26" s="95">
        <v>12053</v>
      </c>
      <c r="I26" s="125">
        <f>100*(H26-D26)/$D26</f>
        <v>-5.880056223645166</v>
      </c>
      <c r="J26" s="95">
        <v>3615</v>
      </c>
      <c r="K26" s="125">
        <f>100*(J26-F26)/$F26</f>
        <v>0.5843071786310517</v>
      </c>
      <c r="L26" s="95">
        <v>12247</v>
      </c>
      <c r="M26" s="125">
        <f>100*(L26-H26)/$H26</f>
        <v>1.6095577864432091</v>
      </c>
      <c r="N26" s="95">
        <v>3977</v>
      </c>
      <c r="O26" s="125">
        <f>100*(N26-J26)/$J26</f>
        <v>10.013831258644537</v>
      </c>
      <c r="P26" s="128">
        <v>11518</v>
      </c>
      <c r="Q26" s="129">
        <f>100*(P26-L26)/$L26</f>
        <v>-5.952478157916224</v>
      </c>
      <c r="R26" s="128">
        <v>3878</v>
      </c>
      <c r="S26" s="125">
        <f>100*(R26-N26)/$N26</f>
        <v>-2.4893135529293438</v>
      </c>
      <c r="T26" s="128">
        <v>10939</v>
      </c>
      <c r="U26" s="125">
        <f>100*(T26-P26)/$P26</f>
        <v>-5.026914394860219</v>
      </c>
      <c r="V26" s="128">
        <v>3779</v>
      </c>
      <c r="W26" s="125">
        <f>100*(V26-R26)/$R26</f>
        <v>-2.552862300154719</v>
      </c>
      <c r="X26" s="128">
        <v>10195</v>
      </c>
      <c r="Y26" s="125">
        <f>100*(X26-T26)/$T26</f>
        <v>-6.801352957308712</v>
      </c>
      <c r="Z26" s="128">
        <v>3661</v>
      </c>
      <c r="AA26" s="125">
        <f>100*(Z26-V26)/$V26</f>
        <v>-3.1225191849695686</v>
      </c>
    </row>
    <row r="27" spans="1:27" ht="16.5" customHeight="1">
      <c r="A27" s="70"/>
      <c r="B27" s="127"/>
      <c r="C27" s="126"/>
      <c r="D27" s="86"/>
      <c r="E27" s="125"/>
      <c r="F27" s="86"/>
      <c r="G27" s="124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6.5" customHeight="1">
      <c r="A28" s="310" t="s">
        <v>156</v>
      </c>
      <c r="B28" s="310"/>
      <c r="C28" s="312"/>
      <c r="D28" s="84">
        <f>SUM(D29:D32)</f>
        <v>39575</v>
      </c>
      <c r="E28" s="121">
        <v>6.4</v>
      </c>
      <c r="F28" s="84">
        <f>SUM(F29:F32)</f>
        <v>9376</v>
      </c>
      <c r="G28" s="123">
        <v>10.2</v>
      </c>
      <c r="H28" s="84">
        <f>SUM(H29:H32)</f>
        <v>41509</v>
      </c>
      <c r="I28" s="121">
        <f>100*(H28-D28)/$D28</f>
        <v>4.886923562855338</v>
      </c>
      <c r="J28" s="84">
        <f>SUM(J29:J32)</f>
        <v>10329</v>
      </c>
      <c r="K28" s="121">
        <f>100*(J28-F28)/$F28</f>
        <v>10.16424914675768</v>
      </c>
      <c r="L28" s="84">
        <f>SUM(L29:L32)</f>
        <v>43332</v>
      </c>
      <c r="M28" s="121">
        <f>100*(L28-H28)/$H28</f>
        <v>4.391818641740345</v>
      </c>
      <c r="N28" s="84">
        <f>SUM(N29:N32)</f>
        <v>10863</v>
      </c>
      <c r="O28" s="121">
        <f>100*(N28-J28)/$J28</f>
        <v>5.16990996224223</v>
      </c>
      <c r="P28" s="84">
        <f>SUM(P29:P32)</f>
        <v>44488</v>
      </c>
      <c r="Q28" s="122">
        <f>100*(P28-L28)/$L28</f>
        <v>2.667774393058248</v>
      </c>
      <c r="R28" s="84">
        <f>SUM(R29:R32)</f>
        <v>11391</v>
      </c>
      <c r="S28" s="121">
        <f>100*(R28-N28)/$N28</f>
        <v>4.860535763601215</v>
      </c>
      <c r="T28" s="84">
        <f>SUM(T29:T32)</f>
        <v>46547</v>
      </c>
      <c r="U28" s="121">
        <f>100*(T28-P28)/$P28</f>
        <v>4.628214349937061</v>
      </c>
      <c r="V28" s="84">
        <f>SUM(V29:V32)</f>
        <v>12793</v>
      </c>
      <c r="W28" s="121">
        <f>100*(V28-R28)/$R28</f>
        <v>12.307962426477044</v>
      </c>
      <c r="X28" s="84">
        <f>SUM(X29:X32)</f>
        <v>49999</v>
      </c>
      <c r="Y28" s="121">
        <f>100*(X28-T28)/$T28</f>
        <v>7.416160010312158</v>
      </c>
      <c r="Z28" s="84">
        <f>SUM(Z29:Z32)</f>
        <v>14623</v>
      </c>
      <c r="AA28" s="121">
        <f>100*(Z28-V28)/$V28</f>
        <v>14.304697881654029</v>
      </c>
    </row>
    <row r="29" spans="1:27" ht="16.5" customHeight="1">
      <c r="A29" s="70"/>
      <c r="B29" s="324" t="s">
        <v>155</v>
      </c>
      <c r="C29" s="325"/>
      <c r="D29" s="95">
        <v>13665</v>
      </c>
      <c r="E29" s="131">
        <v>7.2</v>
      </c>
      <c r="F29" s="95">
        <v>3344</v>
      </c>
      <c r="G29" s="130">
        <v>10.3</v>
      </c>
      <c r="H29" s="95">
        <v>14141</v>
      </c>
      <c r="I29" s="125">
        <f>100*(H29-D29)/$D29</f>
        <v>3.4833516282473473</v>
      </c>
      <c r="J29" s="95">
        <v>3586</v>
      </c>
      <c r="K29" s="125">
        <f>100*(J29-F29)/$F29</f>
        <v>7.2368421052631575</v>
      </c>
      <c r="L29" s="95">
        <v>14423</v>
      </c>
      <c r="M29" s="125">
        <f>100*(L29-H29)/$H29</f>
        <v>1.994201258751149</v>
      </c>
      <c r="N29" s="95">
        <v>3607</v>
      </c>
      <c r="O29" s="125">
        <f>100*(N29-J29)/$J29</f>
        <v>0.5856107083100948</v>
      </c>
      <c r="P29" s="128">
        <v>14268</v>
      </c>
      <c r="Q29" s="129">
        <f>100*(P29-L29)/$L29</f>
        <v>-1.0746723982527906</v>
      </c>
      <c r="R29" s="128">
        <v>3687</v>
      </c>
      <c r="S29" s="125">
        <f>100*(R29-N29)/$N29</f>
        <v>2.2179096201829775</v>
      </c>
      <c r="T29" s="128">
        <v>14562</v>
      </c>
      <c r="U29" s="125">
        <f>100*(T29-P29)/$P29</f>
        <v>2.0605550883095036</v>
      </c>
      <c r="V29" s="128">
        <v>3944</v>
      </c>
      <c r="W29" s="125">
        <f>100*(V29-R29)/$R29</f>
        <v>6.970436669378899</v>
      </c>
      <c r="X29" s="128">
        <v>15426</v>
      </c>
      <c r="Y29" s="125">
        <f>100*(X29-T29)/$T29</f>
        <v>5.933250927070457</v>
      </c>
      <c r="Z29" s="128">
        <v>4487</v>
      </c>
      <c r="AA29" s="125">
        <f>100*(Z29-V29)/$V29</f>
        <v>13.767748478701826</v>
      </c>
    </row>
    <row r="30" spans="1:27" ht="16.5" customHeight="1">
      <c r="A30" s="70"/>
      <c r="B30" s="324" t="s">
        <v>154</v>
      </c>
      <c r="C30" s="325"/>
      <c r="D30" s="95">
        <v>12483</v>
      </c>
      <c r="E30" s="131">
        <v>6.9</v>
      </c>
      <c r="F30" s="95">
        <v>2948</v>
      </c>
      <c r="G30" s="130">
        <v>11.5</v>
      </c>
      <c r="H30" s="95">
        <v>13103</v>
      </c>
      <c r="I30" s="125">
        <f>100*(H30-D30)/$D30</f>
        <v>4.966754786509653</v>
      </c>
      <c r="J30" s="95">
        <v>3259</v>
      </c>
      <c r="K30" s="125">
        <f>100*(J30-F30)/$F30</f>
        <v>10.549525101763908</v>
      </c>
      <c r="L30" s="95">
        <v>13678</v>
      </c>
      <c r="M30" s="125">
        <f>100*(L30-H30)/$H30</f>
        <v>4.388308021063878</v>
      </c>
      <c r="N30" s="95">
        <v>3457</v>
      </c>
      <c r="O30" s="125">
        <f>100*(N30-J30)/$J30</f>
        <v>6.075483277078859</v>
      </c>
      <c r="P30" s="128">
        <v>14163</v>
      </c>
      <c r="Q30" s="129">
        <f>100*(P30-L30)/$L30</f>
        <v>3.5458400350928496</v>
      </c>
      <c r="R30" s="128">
        <v>3692</v>
      </c>
      <c r="S30" s="125">
        <f>100*(R30-N30)/$N30</f>
        <v>6.7978015620480186</v>
      </c>
      <c r="T30" s="128">
        <v>14358</v>
      </c>
      <c r="U30" s="125">
        <f>100*(T30-P30)/$P30</f>
        <v>1.3768269434441855</v>
      </c>
      <c r="V30" s="128">
        <v>3909</v>
      </c>
      <c r="W30" s="125">
        <f>100*(V30-R30)/$R30</f>
        <v>5.877573131094258</v>
      </c>
      <c r="X30" s="128">
        <v>15308</v>
      </c>
      <c r="Y30" s="125">
        <f>100*(X30-T30)/$T30</f>
        <v>6.616520406741886</v>
      </c>
      <c r="Z30" s="128">
        <v>4461</v>
      </c>
      <c r="AA30" s="125">
        <f>100*(Z30-V30)/$V30</f>
        <v>14.12125863392172</v>
      </c>
    </row>
    <row r="31" spans="1:27" ht="16.5" customHeight="1">
      <c r="A31" s="70"/>
      <c r="B31" s="324" t="s">
        <v>153</v>
      </c>
      <c r="C31" s="325"/>
      <c r="D31" s="95">
        <v>9160</v>
      </c>
      <c r="E31" s="131">
        <v>7.6</v>
      </c>
      <c r="F31" s="95">
        <v>2167</v>
      </c>
      <c r="G31" s="130">
        <v>12.9</v>
      </c>
      <c r="H31" s="95">
        <v>10009</v>
      </c>
      <c r="I31" s="125">
        <f>100*(H31-D31)/$D31</f>
        <v>9.268558951965066</v>
      </c>
      <c r="J31" s="95">
        <v>2539</v>
      </c>
      <c r="K31" s="125">
        <f>100*(J31-F31)/$F31</f>
        <v>17.166589755422244</v>
      </c>
      <c r="L31" s="95">
        <v>10960</v>
      </c>
      <c r="M31" s="125">
        <f>100*(L31-H31)/$H31</f>
        <v>9.501448696173444</v>
      </c>
      <c r="N31" s="95">
        <v>2854</v>
      </c>
      <c r="O31" s="125">
        <f>100*(N31-J31)/$J31</f>
        <v>12.406459235919653</v>
      </c>
      <c r="P31" s="128">
        <v>11503</v>
      </c>
      <c r="Q31" s="129">
        <f>100*(P31-L31)/$L31</f>
        <v>4.954379562043796</v>
      </c>
      <c r="R31" s="128">
        <v>3002</v>
      </c>
      <c r="S31" s="125">
        <f>100*(R31-N31)/$N31</f>
        <v>5.185704274702172</v>
      </c>
      <c r="T31" s="128">
        <v>13113</v>
      </c>
      <c r="U31" s="125">
        <f>100*(T31-P31)/$P31</f>
        <v>13.9963487785795</v>
      </c>
      <c r="V31" s="128">
        <v>3874</v>
      </c>
      <c r="W31" s="125">
        <f>100*(V31-R31)/$R31</f>
        <v>29.0473017988008</v>
      </c>
      <c r="X31" s="128">
        <v>14343</v>
      </c>
      <c r="Y31" s="125">
        <f>100*(X31-T31)/$T31</f>
        <v>9.380004575611988</v>
      </c>
      <c r="Z31" s="128">
        <v>4434</v>
      </c>
      <c r="AA31" s="125">
        <f>100*(Z31-V31)/$V31</f>
        <v>14.455343314403716</v>
      </c>
    </row>
    <row r="32" spans="1:27" ht="16.5" customHeight="1">
      <c r="A32" s="70"/>
      <c r="B32" s="324" t="s">
        <v>152</v>
      </c>
      <c r="C32" s="325"/>
      <c r="D32" s="95">
        <v>4267</v>
      </c>
      <c r="E32" s="131">
        <v>0</v>
      </c>
      <c r="F32" s="95">
        <v>917</v>
      </c>
      <c r="G32" s="130">
        <v>0.7</v>
      </c>
      <c r="H32" s="95">
        <v>4256</v>
      </c>
      <c r="I32" s="125">
        <f>100*(H32-D32)/$D32</f>
        <v>-0.2577923599718772</v>
      </c>
      <c r="J32" s="95">
        <v>945</v>
      </c>
      <c r="K32" s="125">
        <f>100*(J32-F32)/$F32</f>
        <v>3.053435114503817</v>
      </c>
      <c r="L32" s="95">
        <v>4271</v>
      </c>
      <c r="M32" s="125">
        <f>100*(L32-H32)/$H32</f>
        <v>0.3524436090225564</v>
      </c>
      <c r="N32" s="95">
        <v>945</v>
      </c>
      <c r="O32" s="124">
        <f>100*(N32-J32)/$J32</f>
        <v>0</v>
      </c>
      <c r="P32" s="128">
        <v>4554</v>
      </c>
      <c r="Q32" s="129">
        <f>100*(P32-L32)/$L32</f>
        <v>6.6260828845703585</v>
      </c>
      <c r="R32" s="128">
        <v>1010</v>
      </c>
      <c r="S32" s="125">
        <f>100*(R32-N32)/$N32</f>
        <v>6.878306878306878</v>
      </c>
      <c r="T32" s="128">
        <v>4514</v>
      </c>
      <c r="U32" s="125">
        <f>100*(T32-P32)/$P32</f>
        <v>-0.8783487044356609</v>
      </c>
      <c r="V32" s="128">
        <v>1066</v>
      </c>
      <c r="W32" s="125">
        <f>100*(V32-R32)/$R32</f>
        <v>5.544554455445544</v>
      </c>
      <c r="X32" s="128">
        <v>4922</v>
      </c>
      <c r="Y32" s="125">
        <f>100*(X32-T32)/$T32</f>
        <v>9.038546743464776</v>
      </c>
      <c r="Z32" s="128">
        <v>1241</v>
      </c>
      <c r="AA32" s="125">
        <f>100*(Z32-V32)/$V32</f>
        <v>16.416510318949342</v>
      </c>
    </row>
    <row r="33" spans="1:27" ht="16.5" customHeight="1">
      <c r="A33" s="70"/>
      <c r="B33" s="127"/>
      <c r="C33" s="126"/>
      <c r="D33" s="86"/>
      <c r="E33" s="125"/>
      <c r="F33" s="86"/>
      <c r="G33" s="124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6.5" customHeight="1">
      <c r="A34" s="310" t="s">
        <v>151</v>
      </c>
      <c r="B34" s="310"/>
      <c r="C34" s="312"/>
      <c r="D34" s="84">
        <f>SUM(D35:D42)</f>
        <v>61041</v>
      </c>
      <c r="E34" s="121">
        <v>26.6</v>
      </c>
      <c r="F34" s="84">
        <f>SUM(F35:F42)</f>
        <v>16198</v>
      </c>
      <c r="G34" s="123">
        <v>38.4</v>
      </c>
      <c r="H34" s="84">
        <f>SUM(H35:H42)</f>
        <v>69337</v>
      </c>
      <c r="I34" s="121">
        <f aca="true" t="shared" si="10" ref="I34:I42">100*(H34-D34)/$D34</f>
        <v>13.590865156206485</v>
      </c>
      <c r="J34" s="84">
        <f>SUM(J35:J42)</f>
        <v>20912</v>
      </c>
      <c r="K34" s="121">
        <f aca="true" t="shared" si="11" ref="K34:K42">100*(J34-F34)/$F34</f>
        <v>29.10235831584146</v>
      </c>
      <c r="L34" s="84">
        <f>SUM(L35:L42)</f>
        <v>75826</v>
      </c>
      <c r="M34" s="121">
        <f aca="true" t="shared" si="12" ref="M34:M42">100*(L34-H34)/$H34</f>
        <v>9.358639687324228</v>
      </c>
      <c r="N34" s="84">
        <f>SUM(N35:N42)</f>
        <v>23103</v>
      </c>
      <c r="O34" s="121">
        <f aca="true" t="shared" si="13" ref="O34:O42">100*(N34-J34)/$J34</f>
        <v>10.477237949502678</v>
      </c>
      <c r="P34" s="84">
        <f>SUM(P35:P42)</f>
        <v>80126</v>
      </c>
      <c r="Q34" s="122">
        <f aca="true" t="shared" si="14" ref="Q34:Q42">100*(P34-L34)/$L34</f>
        <v>5.670878062933558</v>
      </c>
      <c r="R34" s="84">
        <f>SUM(R35:R42)</f>
        <v>25648</v>
      </c>
      <c r="S34" s="121">
        <f aca="true" t="shared" si="15" ref="S34:S42">100*(R34-N34)/$N34</f>
        <v>11.015885382850712</v>
      </c>
      <c r="T34" s="84">
        <f>SUM(T35:T42)</f>
        <v>83535</v>
      </c>
      <c r="U34" s="121">
        <f aca="true" t="shared" si="16" ref="U34:U42">100*(T34-P34)/$P34</f>
        <v>4.254549085190824</v>
      </c>
      <c r="V34" s="84">
        <f>SUM(V35:V42)</f>
        <v>28691</v>
      </c>
      <c r="W34" s="121">
        <f aca="true" t="shared" si="17" ref="W34:W42">100*(V34-R34)/$R34</f>
        <v>11.86447286338116</v>
      </c>
      <c r="X34" s="84">
        <f>SUM(X35:X42)</f>
        <v>87188</v>
      </c>
      <c r="Y34" s="121">
        <f aca="true" t="shared" si="18" ref="Y34:Y42">100*(X34-T34)/$T34</f>
        <v>4.373017298138505</v>
      </c>
      <c r="Z34" s="84">
        <f>SUM(Z35:Z42)</f>
        <v>31495</v>
      </c>
      <c r="AA34" s="121">
        <f aca="true" t="shared" si="19" ref="AA34:AA42">100*(Z34-V34)/$V34</f>
        <v>9.773099578264961</v>
      </c>
    </row>
    <row r="35" spans="1:27" ht="16.5" customHeight="1">
      <c r="A35" s="70"/>
      <c r="B35" s="324" t="s">
        <v>150</v>
      </c>
      <c r="C35" s="325"/>
      <c r="D35" s="95">
        <v>12055</v>
      </c>
      <c r="E35" s="131">
        <v>3.8</v>
      </c>
      <c r="F35" s="95">
        <v>3042</v>
      </c>
      <c r="G35" s="130">
        <v>6.4</v>
      </c>
      <c r="H35" s="95">
        <v>12217</v>
      </c>
      <c r="I35" s="125">
        <f t="shared" si="10"/>
        <v>1.343840729987557</v>
      </c>
      <c r="J35" s="95">
        <v>3210</v>
      </c>
      <c r="K35" s="125">
        <f t="shared" si="11"/>
        <v>5.522682445759369</v>
      </c>
      <c r="L35" s="95">
        <v>12321</v>
      </c>
      <c r="M35" s="125">
        <f t="shared" si="12"/>
        <v>0.8512728165670786</v>
      </c>
      <c r="N35" s="95">
        <v>3301</v>
      </c>
      <c r="O35" s="125">
        <f t="shared" si="13"/>
        <v>2.8348909657320873</v>
      </c>
      <c r="P35" s="128">
        <v>12012</v>
      </c>
      <c r="Q35" s="129">
        <f t="shared" si="14"/>
        <v>-2.5079133187241296</v>
      </c>
      <c r="R35" s="128">
        <v>3263</v>
      </c>
      <c r="S35" s="125">
        <f t="shared" si="15"/>
        <v>-1.1511663132384127</v>
      </c>
      <c r="T35" s="128">
        <v>11803</v>
      </c>
      <c r="U35" s="125">
        <f t="shared" si="16"/>
        <v>-1.73992673992674</v>
      </c>
      <c r="V35" s="128">
        <v>3342</v>
      </c>
      <c r="W35" s="125">
        <f t="shared" si="17"/>
        <v>2.421084891204413</v>
      </c>
      <c r="X35" s="128">
        <v>12454</v>
      </c>
      <c r="Y35" s="125">
        <f t="shared" si="18"/>
        <v>5.5155468948572395</v>
      </c>
      <c r="Z35" s="128">
        <v>3737</v>
      </c>
      <c r="AA35" s="125">
        <f t="shared" si="19"/>
        <v>11.819269898264512</v>
      </c>
    </row>
    <row r="36" spans="1:27" ht="16.5" customHeight="1">
      <c r="A36" s="70"/>
      <c r="B36" s="324" t="s">
        <v>149</v>
      </c>
      <c r="C36" s="325"/>
      <c r="D36" s="95">
        <v>15252</v>
      </c>
      <c r="E36" s="131">
        <v>24.2</v>
      </c>
      <c r="F36" s="95">
        <v>3789</v>
      </c>
      <c r="G36" s="130">
        <v>31.4</v>
      </c>
      <c r="H36" s="95">
        <v>17159</v>
      </c>
      <c r="I36" s="125">
        <f t="shared" si="10"/>
        <v>12.503278258589038</v>
      </c>
      <c r="J36" s="95">
        <v>4295</v>
      </c>
      <c r="K36" s="125">
        <f t="shared" si="11"/>
        <v>13.354447083663235</v>
      </c>
      <c r="L36" s="95">
        <v>19271</v>
      </c>
      <c r="M36" s="125">
        <f t="shared" si="12"/>
        <v>12.308409580977912</v>
      </c>
      <c r="N36" s="95">
        <v>4907</v>
      </c>
      <c r="O36" s="125">
        <f t="shared" si="13"/>
        <v>14.249126891734575</v>
      </c>
      <c r="P36" s="128">
        <v>20266</v>
      </c>
      <c r="Q36" s="129">
        <f t="shared" si="14"/>
        <v>5.163198588552747</v>
      </c>
      <c r="R36" s="128">
        <v>5346</v>
      </c>
      <c r="S36" s="125">
        <f t="shared" si="15"/>
        <v>8.94640309761565</v>
      </c>
      <c r="T36" s="128">
        <v>20860</v>
      </c>
      <c r="U36" s="125">
        <f t="shared" si="16"/>
        <v>2.9310174676798577</v>
      </c>
      <c r="V36" s="128">
        <v>5726</v>
      </c>
      <c r="W36" s="125">
        <f t="shared" si="17"/>
        <v>7.10811821922933</v>
      </c>
      <c r="X36" s="128">
        <v>21477</v>
      </c>
      <c r="Y36" s="125">
        <f t="shared" si="18"/>
        <v>2.9578139980824543</v>
      </c>
      <c r="Z36" s="128">
        <v>6282</v>
      </c>
      <c r="AA36" s="125">
        <f t="shared" si="19"/>
        <v>9.710094306671325</v>
      </c>
    </row>
    <row r="37" spans="1:27" ht="16.5" customHeight="1">
      <c r="A37" s="70"/>
      <c r="B37" s="324" t="s">
        <v>148</v>
      </c>
      <c r="C37" s="325"/>
      <c r="D37" s="95">
        <v>23752</v>
      </c>
      <c r="E37" s="131">
        <v>74.7</v>
      </c>
      <c r="F37" s="95">
        <v>6957</v>
      </c>
      <c r="G37" s="130">
        <v>105.5</v>
      </c>
      <c r="H37" s="95">
        <v>31817</v>
      </c>
      <c r="I37" s="125">
        <f t="shared" si="10"/>
        <v>33.95503536544291</v>
      </c>
      <c r="J37" s="95">
        <v>11188</v>
      </c>
      <c r="K37" s="125">
        <f t="shared" si="11"/>
        <v>60.816443869483976</v>
      </c>
      <c r="L37" s="95">
        <v>36080</v>
      </c>
      <c r="M37" s="125">
        <f t="shared" si="12"/>
        <v>13.398497658484459</v>
      </c>
      <c r="N37" s="95">
        <v>12680</v>
      </c>
      <c r="O37" s="125">
        <f t="shared" si="13"/>
        <v>13.335716839470862</v>
      </c>
      <c r="P37" s="128">
        <v>39769</v>
      </c>
      <c r="Q37" s="129">
        <f t="shared" si="14"/>
        <v>10.22450110864745</v>
      </c>
      <c r="R37" s="128">
        <v>14835</v>
      </c>
      <c r="S37" s="125">
        <f t="shared" si="15"/>
        <v>16.99526813880126</v>
      </c>
      <c r="T37" s="128">
        <v>42945</v>
      </c>
      <c r="U37" s="125">
        <f t="shared" si="16"/>
        <v>7.986119842088058</v>
      </c>
      <c r="V37" s="128">
        <v>17422</v>
      </c>
      <c r="W37" s="125">
        <f t="shared" si="17"/>
        <v>17.43849005729693</v>
      </c>
      <c r="X37" s="128">
        <v>45581</v>
      </c>
      <c r="Y37" s="125">
        <f t="shared" si="18"/>
        <v>6.138083595296309</v>
      </c>
      <c r="Z37" s="128">
        <v>19217</v>
      </c>
      <c r="AA37" s="125">
        <f t="shared" si="19"/>
        <v>10.303065090115945</v>
      </c>
    </row>
    <row r="38" spans="1:27" ht="16.5" customHeight="1">
      <c r="A38" s="70"/>
      <c r="B38" s="324" t="s">
        <v>147</v>
      </c>
      <c r="C38" s="325"/>
      <c r="D38" s="95">
        <v>1229</v>
      </c>
      <c r="E38" s="131">
        <v>4.8</v>
      </c>
      <c r="F38" s="95">
        <v>273</v>
      </c>
      <c r="G38" s="130">
        <v>-4.2</v>
      </c>
      <c r="H38" s="95">
        <v>989</v>
      </c>
      <c r="I38" s="125">
        <f t="shared" si="10"/>
        <v>-19.52807160292921</v>
      </c>
      <c r="J38" s="95">
        <v>249</v>
      </c>
      <c r="K38" s="125">
        <f t="shared" si="11"/>
        <v>-8.791208791208792</v>
      </c>
      <c r="L38" s="95">
        <v>987</v>
      </c>
      <c r="M38" s="125">
        <f t="shared" si="12"/>
        <v>-0.20222446916076844</v>
      </c>
      <c r="N38" s="95">
        <v>251</v>
      </c>
      <c r="O38" s="125">
        <f t="shared" si="13"/>
        <v>0.8032128514056225</v>
      </c>
      <c r="P38" s="128">
        <v>1088</v>
      </c>
      <c r="Q38" s="129">
        <f t="shared" si="14"/>
        <v>10.233029381965553</v>
      </c>
      <c r="R38" s="128">
        <v>267</v>
      </c>
      <c r="S38" s="125">
        <f t="shared" si="15"/>
        <v>6.374501992031872</v>
      </c>
      <c r="T38" s="128">
        <v>1171</v>
      </c>
      <c r="U38" s="125">
        <f t="shared" si="16"/>
        <v>7.6286764705882355</v>
      </c>
      <c r="V38" s="128">
        <v>303</v>
      </c>
      <c r="W38" s="125">
        <f t="shared" si="17"/>
        <v>13.48314606741573</v>
      </c>
      <c r="X38" s="128">
        <v>1205</v>
      </c>
      <c r="Y38" s="125">
        <f t="shared" si="18"/>
        <v>2.9035012809564473</v>
      </c>
      <c r="Z38" s="128">
        <v>338</v>
      </c>
      <c r="AA38" s="125">
        <f t="shared" si="19"/>
        <v>11.551155115511552</v>
      </c>
    </row>
    <row r="39" spans="1:27" ht="16.5" customHeight="1">
      <c r="A39" s="70"/>
      <c r="B39" s="324" t="s">
        <v>146</v>
      </c>
      <c r="C39" s="325"/>
      <c r="D39" s="95">
        <v>1866</v>
      </c>
      <c r="E39" s="131">
        <v>-0.8</v>
      </c>
      <c r="F39" s="95">
        <v>441</v>
      </c>
      <c r="G39" s="130">
        <v>1.4</v>
      </c>
      <c r="H39" s="95">
        <v>1513</v>
      </c>
      <c r="I39" s="125">
        <f t="shared" si="10"/>
        <v>-18.917470525187568</v>
      </c>
      <c r="J39" s="95">
        <v>401</v>
      </c>
      <c r="K39" s="125">
        <f t="shared" si="11"/>
        <v>-9.070294784580499</v>
      </c>
      <c r="L39" s="95">
        <v>1534</v>
      </c>
      <c r="M39" s="125">
        <f t="shared" si="12"/>
        <v>1.3879709187045606</v>
      </c>
      <c r="N39" s="95">
        <v>416</v>
      </c>
      <c r="O39" s="125">
        <f t="shared" si="13"/>
        <v>3.7406483790523692</v>
      </c>
      <c r="P39" s="128">
        <v>1488</v>
      </c>
      <c r="Q39" s="129">
        <f t="shared" si="14"/>
        <v>-2.9986962190352022</v>
      </c>
      <c r="R39" s="128">
        <v>409</v>
      </c>
      <c r="S39" s="125">
        <f t="shared" si="15"/>
        <v>-1.6826923076923077</v>
      </c>
      <c r="T39" s="128">
        <v>1501</v>
      </c>
      <c r="U39" s="125">
        <f t="shared" si="16"/>
        <v>0.8736559139784946</v>
      </c>
      <c r="V39" s="128">
        <v>439</v>
      </c>
      <c r="W39" s="125">
        <f t="shared" si="17"/>
        <v>7.334963325183374</v>
      </c>
      <c r="X39" s="128">
        <v>1400</v>
      </c>
      <c r="Y39" s="125">
        <f t="shared" si="18"/>
        <v>-6.7288474350433045</v>
      </c>
      <c r="Z39" s="128">
        <v>433</v>
      </c>
      <c r="AA39" s="125">
        <f t="shared" si="19"/>
        <v>-1.366742596810934</v>
      </c>
    </row>
    <row r="40" spans="1:27" ht="16.5" customHeight="1">
      <c r="A40" s="70"/>
      <c r="B40" s="324" t="s">
        <v>145</v>
      </c>
      <c r="C40" s="325"/>
      <c r="D40" s="95">
        <v>3904</v>
      </c>
      <c r="E40" s="131">
        <v>-10.3</v>
      </c>
      <c r="F40" s="95">
        <v>928</v>
      </c>
      <c r="G40" s="130">
        <v>-4.9</v>
      </c>
      <c r="H40" s="95">
        <v>3566</v>
      </c>
      <c r="I40" s="125">
        <f t="shared" si="10"/>
        <v>-8.657786885245901</v>
      </c>
      <c r="J40" s="95">
        <v>886</v>
      </c>
      <c r="K40" s="125">
        <f t="shared" si="11"/>
        <v>-4.525862068965517</v>
      </c>
      <c r="L40" s="95">
        <v>3421</v>
      </c>
      <c r="M40" s="125">
        <f t="shared" si="12"/>
        <v>-4.0661805945036456</v>
      </c>
      <c r="N40" s="95">
        <v>858</v>
      </c>
      <c r="O40" s="125">
        <f t="shared" si="13"/>
        <v>-3.160270880361174</v>
      </c>
      <c r="P40" s="128">
        <v>3378</v>
      </c>
      <c r="Q40" s="129">
        <f t="shared" si="14"/>
        <v>-1.2569424144986845</v>
      </c>
      <c r="R40" s="128">
        <v>848</v>
      </c>
      <c r="S40" s="125">
        <f t="shared" si="15"/>
        <v>-1.1655011655011656</v>
      </c>
      <c r="T40" s="128">
        <v>3256</v>
      </c>
      <c r="U40" s="125">
        <f t="shared" si="16"/>
        <v>-3.611604499703967</v>
      </c>
      <c r="V40" s="128">
        <v>820</v>
      </c>
      <c r="W40" s="125">
        <f t="shared" si="17"/>
        <v>-3.30188679245283</v>
      </c>
      <c r="X40" s="128">
        <v>3154</v>
      </c>
      <c r="Y40" s="125">
        <f t="shared" si="18"/>
        <v>-3.1326781326781328</v>
      </c>
      <c r="Z40" s="128">
        <v>831</v>
      </c>
      <c r="AA40" s="125">
        <f t="shared" si="19"/>
        <v>1.3414634146341464</v>
      </c>
    </row>
    <row r="41" spans="1:27" ht="16.5" customHeight="1">
      <c r="A41" s="70"/>
      <c r="B41" s="324" t="s">
        <v>144</v>
      </c>
      <c r="C41" s="325"/>
      <c r="D41" s="95">
        <v>1513</v>
      </c>
      <c r="E41" s="131">
        <v>28.3</v>
      </c>
      <c r="F41" s="95">
        <v>316</v>
      </c>
      <c r="G41" s="130">
        <v>1</v>
      </c>
      <c r="H41" s="95">
        <v>846</v>
      </c>
      <c r="I41" s="125">
        <f t="shared" si="10"/>
        <v>-44.08460013218771</v>
      </c>
      <c r="J41" s="95">
        <v>239</v>
      </c>
      <c r="K41" s="125">
        <f t="shared" si="11"/>
        <v>-24.367088607594937</v>
      </c>
      <c r="L41" s="95">
        <v>921</v>
      </c>
      <c r="M41" s="125">
        <f t="shared" si="12"/>
        <v>8.865248226950355</v>
      </c>
      <c r="N41" s="95">
        <v>253</v>
      </c>
      <c r="O41" s="125">
        <f t="shared" si="13"/>
        <v>5.857740585774058</v>
      </c>
      <c r="P41" s="128">
        <v>861</v>
      </c>
      <c r="Q41" s="129">
        <f t="shared" si="14"/>
        <v>-6.514657980456026</v>
      </c>
      <c r="R41" s="128">
        <v>258</v>
      </c>
      <c r="S41" s="125">
        <f t="shared" si="15"/>
        <v>1.976284584980237</v>
      </c>
      <c r="T41" s="128">
        <v>750</v>
      </c>
      <c r="U41" s="125">
        <f t="shared" si="16"/>
        <v>-12.89198606271777</v>
      </c>
      <c r="V41" s="128">
        <v>246</v>
      </c>
      <c r="W41" s="125">
        <f t="shared" si="17"/>
        <v>-4.651162790697675</v>
      </c>
      <c r="X41" s="128">
        <v>731</v>
      </c>
      <c r="Y41" s="125">
        <f t="shared" si="18"/>
        <v>-2.533333333333333</v>
      </c>
      <c r="Z41" s="128">
        <v>252</v>
      </c>
      <c r="AA41" s="125">
        <f t="shared" si="19"/>
        <v>2.4390243902439024</v>
      </c>
    </row>
    <row r="42" spans="1:27" ht="16.5" customHeight="1">
      <c r="A42" s="70"/>
      <c r="B42" s="324" t="s">
        <v>143</v>
      </c>
      <c r="C42" s="325"/>
      <c r="D42" s="95">
        <v>1470</v>
      </c>
      <c r="E42" s="131">
        <v>-31.3</v>
      </c>
      <c r="F42" s="95">
        <v>452</v>
      </c>
      <c r="G42" s="130">
        <v>-20</v>
      </c>
      <c r="H42" s="95">
        <v>1230</v>
      </c>
      <c r="I42" s="125">
        <f t="shared" si="10"/>
        <v>-16.3265306122449</v>
      </c>
      <c r="J42" s="95">
        <v>444</v>
      </c>
      <c r="K42" s="125">
        <f t="shared" si="11"/>
        <v>-1.7699115044247788</v>
      </c>
      <c r="L42" s="95">
        <v>1291</v>
      </c>
      <c r="M42" s="125">
        <f t="shared" si="12"/>
        <v>4.959349593495935</v>
      </c>
      <c r="N42" s="95">
        <v>437</v>
      </c>
      <c r="O42" s="125">
        <f t="shared" si="13"/>
        <v>-1.5765765765765767</v>
      </c>
      <c r="P42" s="128">
        <v>1264</v>
      </c>
      <c r="Q42" s="129">
        <f t="shared" si="14"/>
        <v>-2.09140201394268</v>
      </c>
      <c r="R42" s="128">
        <v>422</v>
      </c>
      <c r="S42" s="125">
        <f t="shared" si="15"/>
        <v>-3.4324942791762014</v>
      </c>
      <c r="T42" s="128">
        <v>1249</v>
      </c>
      <c r="U42" s="125">
        <f t="shared" si="16"/>
        <v>-1.1867088607594938</v>
      </c>
      <c r="V42" s="128">
        <v>393</v>
      </c>
      <c r="W42" s="125">
        <f t="shared" si="17"/>
        <v>-6.872037914691943</v>
      </c>
      <c r="X42" s="128">
        <v>1186</v>
      </c>
      <c r="Y42" s="125">
        <f t="shared" si="18"/>
        <v>-5.044035228182546</v>
      </c>
      <c r="Z42" s="128">
        <v>405</v>
      </c>
      <c r="AA42" s="125">
        <f t="shared" si="19"/>
        <v>3.053435114503817</v>
      </c>
    </row>
    <row r="43" spans="1:27" ht="16.5" customHeight="1">
      <c r="A43" s="70"/>
      <c r="B43" s="127"/>
      <c r="C43" s="126"/>
      <c r="D43" s="86"/>
      <c r="E43" s="125"/>
      <c r="F43" s="86"/>
      <c r="G43" s="124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6.5" customHeight="1">
      <c r="A44" s="310" t="s">
        <v>142</v>
      </c>
      <c r="B44" s="310"/>
      <c r="C44" s="312"/>
      <c r="D44" s="84">
        <f>SUM(D45:D49)</f>
        <v>72503</v>
      </c>
      <c r="E44" s="121">
        <v>12.1</v>
      </c>
      <c r="F44" s="84">
        <f>SUM(F45:F49)</f>
        <v>17460</v>
      </c>
      <c r="G44" s="123">
        <v>20.5</v>
      </c>
      <c r="H44" s="84">
        <f>SUM(H45:H49)</f>
        <v>78602</v>
      </c>
      <c r="I44" s="121">
        <f aca="true" t="shared" si="20" ref="I44:I49">100*(H44-D44)/$D44</f>
        <v>8.412065707625892</v>
      </c>
      <c r="J44" s="84">
        <f>SUM(J45:J49)</f>
        <v>20097</v>
      </c>
      <c r="K44" s="121">
        <f aca="true" t="shared" si="21" ref="K44:K49">100*(J44-F44)/$F44</f>
        <v>15.103092783505154</v>
      </c>
      <c r="L44" s="84">
        <f>SUM(L45:L49)</f>
        <v>82251</v>
      </c>
      <c r="M44" s="121">
        <f aca="true" t="shared" si="22" ref="M44:M49">100*(L44-H44)/$H44</f>
        <v>4.642375512073484</v>
      </c>
      <c r="N44" s="84">
        <f>SUM(N45:N49)</f>
        <v>21490</v>
      </c>
      <c r="O44" s="121">
        <f aca="true" t="shared" si="23" ref="O44:O49">100*(N44-J44)/$J44</f>
        <v>6.931382793451759</v>
      </c>
      <c r="P44" s="84">
        <f>SUM(P45:P49)</f>
        <v>84973</v>
      </c>
      <c r="Q44" s="122">
        <f aca="true" t="shared" si="24" ref="Q44:Q49">100*(P44-L44)/$L44</f>
        <v>3.309382256750678</v>
      </c>
      <c r="R44" s="84">
        <f>SUM(R45:R49)</f>
        <v>23195</v>
      </c>
      <c r="S44" s="121">
        <f aca="true" t="shared" si="25" ref="S44:S49">100*(R44-N44)/$N44</f>
        <v>7.93392275476966</v>
      </c>
      <c r="T44" s="84">
        <f>SUM(T45:T49)</f>
        <v>91407</v>
      </c>
      <c r="U44" s="121">
        <f aca="true" t="shared" si="26" ref="U44:U49">100*(T44-P44)/$P44</f>
        <v>7.571816930083673</v>
      </c>
      <c r="V44" s="84">
        <f>SUM(V45:V49)</f>
        <v>26420</v>
      </c>
      <c r="W44" s="121">
        <f aca="true" t="shared" si="27" ref="W44:W49">100*(V44-R44)/$R44</f>
        <v>13.903858590213408</v>
      </c>
      <c r="X44" s="84">
        <f>SUM(X45:X49)</f>
        <v>95534</v>
      </c>
      <c r="Y44" s="121">
        <f aca="true" t="shared" si="28" ref="Y44:Y49">100*(X44-T44)/$T44</f>
        <v>4.514971501088538</v>
      </c>
      <c r="Z44" s="84">
        <f>SUM(Z45:Z49)</f>
        <v>29078</v>
      </c>
      <c r="AA44" s="121">
        <f aca="true" t="shared" si="29" ref="AA44:AA49">100*(Z44-V44)/$V44</f>
        <v>10.060560181680545</v>
      </c>
    </row>
    <row r="45" spans="1:27" ht="16.5" customHeight="1">
      <c r="A45" s="70"/>
      <c r="B45" s="324" t="s">
        <v>141</v>
      </c>
      <c r="C45" s="325"/>
      <c r="D45" s="95">
        <v>22494</v>
      </c>
      <c r="E45" s="131">
        <v>4.4</v>
      </c>
      <c r="F45" s="95">
        <v>5254</v>
      </c>
      <c r="G45" s="130">
        <v>10.7</v>
      </c>
      <c r="H45" s="95">
        <v>23682</v>
      </c>
      <c r="I45" s="125">
        <f t="shared" si="20"/>
        <v>5.2814083755668175</v>
      </c>
      <c r="J45" s="95">
        <v>5766</v>
      </c>
      <c r="K45" s="125">
        <f t="shared" si="21"/>
        <v>9.744956223829464</v>
      </c>
      <c r="L45" s="95">
        <v>24591</v>
      </c>
      <c r="M45" s="125">
        <f t="shared" si="22"/>
        <v>3.8383582467696984</v>
      </c>
      <c r="N45" s="95">
        <v>6064</v>
      </c>
      <c r="O45" s="125">
        <f t="shared" si="23"/>
        <v>5.168227540756157</v>
      </c>
      <c r="P45" s="128">
        <v>26078</v>
      </c>
      <c r="Q45" s="129">
        <f t="shared" si="24"/>
        <v>6.046927737790249</v>
      </c>
      <c r="R45" s="128">
        <v>6838</v>
      </c>
      <c r="S45" s="125">
        <f t="shared" si="25"/>
        <v>12.763852242744063</v>
      </c>
      <c r="T45" s="128">
        <v>30318</v>
      </c>
      <c r="U45" s="125">
        <f t="shared" si="26"/>
        <v>16.258915561009278</v>
      </c>
      <c r="V45" s="128">
        <v>8502</v>
      </c>
      <c r="W45" s="125">
        <f t="shared" si="27"/>
        <v>24.334600760456272</v>
      </c>
      <c r="X45" s="128">
        <v>34304</v>
      </c>
      <c r="Y45" s="125">
        <f t="shared" si="28"/>
        <v>13.14730523121578</v>
      </c>
      <c r="Z45" s="128">
        <v>10133</v>
      </c>
      <c r="AA45" s="125">
        <f t="shared" si="29"/>
        <v>19.18372147729946</v>
      </c>
    </row>
    <row r="46" spans="1:27" ht="16.5" customHeight="1">
      <c r="A46" s="70"/>
      <c r="B46" s="324" t="s">
        <v>140</v>
      </c>
      <c r="C46" s="325"/>
      <c r="D46" s="95">
        <v>11552</v>
      </c>
      <c r="E46" s="131">
        <v>2.5</v>
      </c>
      <c r="F46" s="95">
        <v>2599</v>
      </c>
      <c r="G46" s="130">
        <v>8.4</v>
      </c>
      <c r="H46" s="95">
        <v>11892</v>
      </c>
      <c r="I46" s="125">
        <f t="shared" si="20"/>
        <v>2.943213296398892</v>
      </c>
      <c r="J46" s="95">
        <v>2715</v>
      </c>
      <c r="K46" s="125">
        <f t="shared" si="21"/>
        <v>4.46325509811466</v>
      </c>
      <c r="L46" s="95">
        <v>11961</v>
      </c>
      <c r="M46" s="125">
        <f t="shared" si="22"/>
        <v>0.5802219979818365</v>
      </c>
      <c r="N46" s="95">
        <v>2758</v>
      </c>
      <c r="O46" s="125">
        <f t="shared" si="23"/>
        <v>1.583793738489871</v>
      </c>
      <c r="P46" s="128">
        <v>11601</v>
      </c>
      <c r="Q46" s="129">
        <f t="shared" si="24"/>
        <v>-3.0097817908201656</v>
      </c>
      <c r="R46" s="128">
        <v>2749</v>
      </c>
      <c r="S46" s="125">
        <f t="shared" si="25"/>
        <v>-0.3263234227701233</v>
      </c>
      <c r="T46" s="128">
        <v>11442</v>
      </c>
      <c r="U46" s="125">
        <f t="shared" si="26"/>
        <v>-1.3705715024566847</v>
      </c>
      <c r="V46" s="128">
        <v>2878</v>
      </c>
      <c r="W46" s="125">
        <f t="shared" si="27"/>
        <v>4.692615496544198</v>
      </c>
      <c r="X46" s="128">
        <v>10826</v>
      </c>
      <c r="Y46" s="125">
        <f t="shared" si="28"/>
        <v>-5.383674182835168</v>
      </c>
      <c r="Z46" s="128">
        <v>2988</v>
      </c>
      <c r="AA46" s="125">
        <f t="shared" si="29"/>
        <v>3.822098679638638</v>
      </c>
    </row>
    <row r="47" spans="1:27" ht="16.5" customHeight="1">
      <c r="A47" s="70"/>
      <c r="B47" s="324" t="s">
        <v>139</v>
      </c>
      <c r="C47" s="325"/>
      <c r="D47" s="95">
        <v>11062</v>
      </c>
      <c r="E47" s="131">
        <v>1.9</v>
      </c>
      <c r="F47" s="95">
        <v>2541</v>
      </c>
      <c r="G47" s="130">
        <v>6.5</v>
      </c>
      <c r="H47" s="95">
        <v>11275</v>
      </c>
      <c r="I47" s="125">
        <f t="shared" si="20"/>
        <v>1.9255107575483639</v>
      </c>
      <c r="J47" s="95">
        <v>2650</v>
      </c>
      <c r="K47" s="125">
        <f t="shared" si="21"/>
        <v>4.289649744195199</v>
      </c>
      <c r="L47" s="95">
        <v>11406</v>
      </c>
      <c r="M47" s="125">
        <f t="shared" si="22"/>
        <v>1.1618625277161863</v>
      </c>
      <c r="N47" s="95">
        <v>2757</v>
      </c>
      <c r="O47" s="125">
        <f t="shared" si="23"/>
        <v>4.037735849056604</v>
      </c>
      <c r="P47" s="128">
        <v>11342</v>
      </c>
      <c r="Q47" s="129">
        <f t="shared" si="24"/>
        <v>-0.5611081886726285</v>
      </c>
      <c r="R47" s="128">
        <v>2929</v>
      </c>
      <c r="S47" s="125">
        <f t="shared" si="25"/>
        <v>6.238665215814291</v>
      </c>
      <c r="T47" s="128">
        <v>11267</v>
      </c>
      <c r="U47" s="125">
        <f t="shared" si="26"/>
        <v>-0.6612590372068419</v>
      </c>
      <c r="V47" s="128">
        <v>3002</v>
      </c>
      <c r="W47" s="125">
        <f t="shared" si="27"/>
        <v>2.4923181973369752</v>
      </c>
      <c r="X47" s="128">
        <v>11270</v>
      </c>
      <c r="Y47" s="125">
        <f t="shared" si="28"/>
        <v>0.026626431170675424</v>
      </c>
      <c r="Z47" s="128">
        <v>3182</v>
      </c>
      <c r="AA47" s="125">
        <f t="shared" si="29"/>
        <v>5.9960026648900735</v>
      </c>
    </row>
    <row r="48" spans="1:27" ht="16.5" customHeight="1">
      <c r="A48" s="70"/>
      <c r="B48" s="324" t="s">
        <v>138</v>
      </c>
      <c r="C48" s="325"/>
      <c r="D48" s="95">
        <v>10525</v>
      </c>
      <c r="E48" s="131">
        <v>4.3</v>
      </c>
      <c r="F48" s="95">
        <v>2496</v>
      </c>
      <c r="G48" s="130">
        <v>8.5</v>
      </c>
      <c r="H48" s="95">
        <v>10939</v>
      </c>
      <c r="I48" s="125">
        <f t="shared" si="20"/>
        <v>3.9334916864608074</v>
      </c>
      <c r="J48" s="95">
        <v>2769</v>
      </c>
      <c r="K48" s="125">
        <f t="shared" si="21"/>
        <v>10.9375</v>
      </c>
      <c r="L48" s="95">
        <v>11261</v>
      </c>
      <c r="M48" s="125">
        <f t="shared" si="22"/>
        <v>2.9435963067922115</v>
      </c>
      <c r="N48" s="95">
        <v>2902</v>
      </c>
      <c r="O48" s="125">
        <f t="shared" si="23"/>
        <v>4.803178042614662</v>
      </c>
      <c r="P48" s="128">
        <v>11264</v>
      </c>
      <c r="Q48" s="129">
        <f t="shared" si="24"/>
        <v>0.026640618062339045</v>
      </c>
      <c r="R48" s="128">
        <v>2964</v>
      </c>
      <c r="S48" s="125">
        <f t="shared" si="25"/>
        <v>2.1364576154376294</v>
      </c>
      <c r="T48" s="128">
        <v>12013</v>
      </c>
      <c r="U48" s="125">
        <f t="shared" si="26"/>
        <v>6.649502840909091</v>
      </c>
      <c r="V48" s="128">
        <v>3338</v>
      </c>
      <c r="W48" s="125">
        <f t="shared" si="27"/>
        <v>12.618083670715249</v>
      </c>
      <c r="X48" s="128">
        <v>12574</v>
      </c>
      <c r="Y48" s="125">
        <f t="shared" si="28"/>
        <v>4.669940897361192</v>
      </c>
      <c r="Z48" s="128">
        <v>3650</v>
      </c>
      <c r="AA48" s="125">
        <f t="shared" si="29"/>
        <v>9.346914319952067</v>
      </c>
    </row>
    <row r="49" spans="1:27" ht="16.5" customHeight="1">
      <c r="A49" s="70"/>
      <c r="B49" s="324" t="s">
        <v>137</v>
      </c>
      <c r="C49" s="325"/>
      <c r="D49" s="95">
        <v>16870</v>
      </c>
      <c r="E49" s="131">
        <v>54.9</v>
      </c>
      <c r="F49" s="95">
        <v>4570</v>
      </c>
      <c r="G49" s="130">
        <v>72.3</v>
      </c>
      <c r="H49" s="95">
        <v>20814</v>
      </c>
      <c r="I49" s="125">
        <f t="shared" si="20"/>
        <v>23.378778897451095</v>
      </c>
      <c r="J49" s="95">
        <v>6197</v>
      </c>
      <c r="K49" s="125">
        <f t="shared" si="21"/>
        <v>35.60175054704595</v>
      </c>
      <c r="L49" s="95">
        <v>23032</v>
      </c>
      <c r="M49" s="125">
        <f t="shared" si="22"/>
        <v>10.656289036225617</v>
      </c>
      <c r="N49" s="95">
        <v>7009</v>
      </c>
      <c r="O49" s="125">
        <f t="shared" si="23"/>
        <v>13.103114410198483</v>
      </c>
      <c r="P49" s="128">
        <v>24688</v>
      </c>
      <c r="Q49" s="129">
        <f t="shared" si="24"/>
        <v>7.1899965265717265</v>
      </c>
      <c r="R49" s="128">
        <v>7715</v>
      </c>
      <c r="S49" s="125">
        <f t="shared" si="25"/>
        <v>10.072763589670425</v>
      </c>
      <c r="T49" s="128">
        <v>26367</v>
      </c>
      <c r="U49" s="125">
        <f t="shared" si="26"/>
        <v>6.800874918988982</v>
      </c>
      <c r="V49" s="128">
        <v>8700</v>
      </c>
      <c r="W49" s="125">
        <f t="shared" si="27"/>
        <v>12.767336357744654</v>
      </c>
      <c r="X49" s="128">
        <v>26560</v>
      </c>
      <c r="Y49" s="125">
        <f t="shared" si="28"/>
        <v>0.7319755755300186</v>
      </c>
      <c r="Z49" s="128">
        <v>9125</v>
      </c>
      <c r="AA49" s="125">
        <f t="shared" si="29"/>
        <v>4.885057471264368</v>
      </c>
    </row>
    <row r="50" spans="1:27" ht="16.5" customHeight="1">
      <c r="A50" s="70"/>
      <c r="B50" s="127"/>
      <c r="C50" s="126"/>
      <c r="D50" s="86"/>
      <c r="E50" s="125"/>
      <c r="F50" s="86"/>
      <c r="G50" s="124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6.5" customHeight="1">
      <c r="A51" s="310" t="s">
        <v>136</v>
      </c>
      <c r="B51" s="310"/>
      <c r="C51" s="312"/>
      <c r="D51" s="84">
        <f>SUM(D52:D55)</f>
        <v>48012</v>
      </c>
      <c r="E51" s="121">
        <v>-0.9</v>
      </c>
      <c r="F51" s="84">
        <f>SUM(F52:F55)</f>
        <v>11495</v>
      </c>
      <c r="G51" s="123">
        <v>2.5</v>
      </c>
      <c r="H51" s="84">
        <f>SUM(H52:H55)</f>
        <v>47751</v>
      </c>
      <c r="I51" s="121">
        <f>100*(H51-D51)/$D51</f>
        <v>-0.543614096475881</v>
      </c>
      <c r="J51" s="84">
        <f>SUM(J52:J55)</f>
        <v>11751</v>
      </c>
      <c r="K51" s="121">
        <f>100*(J51-F51)/$F51</f>
        <v>2.2270552414093086</v>
      </c>
      <c r="L51" s="84">
        <f>SUM(L52:L55)</f>
        <v>47134</v>
      </c>
      <c r="M51" s="121">
        <f>100*(L51-H51)/$H51</f>
        <v>-1.292119536763628</v>
      </c>
      <c r="N51" s="84">
        <f>SUM(N52:N55)</f>
        <v>11803</v>
      </c>
      <c r="O51" s="121">
        <f>100*(N51-J51)/$J51</f>
        <v>0.442515530593141</v>
      </c>
      <c r="P51" s="84">
        <f>SUM(P52:P55)</f>
        <v>45679</v>
      </c>
      <c r="Q51" s="122">
        <f>100*(P51-L51)/$L51</f>
        <v>-3.08694360758688</v>
      </c>
      <c r="R51" s="84">
        <f>SUM(R52:R55)</f>
        <v>12506</v>
      </c>
      <c r="S51" s="121">
        <f>100*(R51-N51)/$N51</f>
        <v>5.956112852664577</v>
      </c>
      <c r="T51" s="84">
        <f>SUM(T52:T55)</f>
        <v>43374</v>
      </c>
      <c r="U51" s="121">
        <f>100*(T51-P51)/$P51</f>
        <v>-5.046082444887147</v>
      </c>
      <c r="V51" s="84">
        <f>SUM(V52:V55)</f>
        <v>12398</v>
      </c>
      <c r="W51" s="121">
        <f>100*(V51-R51)/$R51</f>
        <v>-0.8635854789700943</v>
      </c>
      <c r="X51" s="84">
        <f>SUM(X52:X55)</f>
        <v>41287</v>
      </c>
      <c r="Y51" s="121">
        <f>100*(X51-T51)/$T51</f>
        <v>-4.811638308664176</v>
      </c>
      <c r="Z51" s="84">
        <f>SUM(Z52:Z55)</f>
        <v>12712</v>
      </c>
      <c r="AA51" s="121">
        <f>100*(Z51-V51)/$V51</f>
        <v>2.5326665591224393</v>
      </c>
    </row>
    <row r="52" spans="1:27" ht="16.5" customHeight="1">
      <c r="A52" s="70"/>
      <c r="B52" s="324" t="s">
        <v>135</v>
      </c>
      <c r="C52" s="325"/>
      <c r="D52" s="95">
        <v>13514</v>
      </c>
      <c r="E52" s="131">
        <v>-2.7</v>
      </c>
      <c r="F52" s="95">
        <v>3269</v>
      </c>
      <c r="G52" s="130">
        <v>-0.1</v>
      </c>
      <c r="H52" s="95">
        <v>13241</v>
      </c>
      <c r="I52" s="125">
        <f>100*(H52-D52)/$D52</f>
        <v>-2.020127275418085</v>
      </c>
      <c r="J52" s="95">
        <v>3276</v>
      </c>
      <c r="K52" s="125">
        <f>100*(J52-F52)/$F52</f>
        <v>0.21413276231263384</v>
      </c>
      <c r="L52" s="95">
        <v>12584</v>
      </c>
      <c r="M52" s="125">
        <f>100*(L52-H52)/$H52</f>
        <v>-4.961860886639982</v>
      </c>
      <c r="N52" s="95">
        <v>3242</v>
      </c>
      <c r="O52" s="125">
        <f>100*(N52-J52)/$J52</f>
        <v>-1.037851037851038</v>
      </c>
      <c r="P52" s="128">
        <v>11594</v>
      </c>
      <c r="Q52" s="129">
        <f>100*(P52-L52)/$L52</f>
        <v>-7.8671328671328675</v>
      </c>
      <c r="R52" s="128">
        <v>3259</v>
      </c>
      <c r="S52" s="125">
        <f>100*(R52-N52)/$N52</f>
        <v>0.5243676742751388</v>
      </c>
      <c r="T52" s="128">
        <v>10540</v>
      </c>
      <c r="U52" s="125">
        <f>100*(T52-P52)/$P52</f>
        <v>-9.090909090909092</v>
      </c>
      <c r="V52" s="128">
        <v>3187</v>
      </c>
      <c r="W52" s="125">
        <f>100*(V52-R52)/$R52</f>
        <v>-2.209266646210494</v>
      </c>
      <c r="X52" s="128">
        <v>9715</v>
      </c>
      <c r="Y52" s="125">
        <f>100*(X52-T52)/$T52</f>
        <v>-7.827324478178368</v>
      </c>
      <c r="Z52" s="128">
        <v>3126</v>
      </c>
      <c r="AA52" s="125">
        <f>100*(Z52-V52)/$V52</f>
        <v>-1.9140257295262002</v>
      </c>
    </row>
    <row r="53" spans="1:27" ht="16.5" customHeight="1">
      <c r="A53" s="70"/>
      <c r="B53" s="324" t="s">
        <v>134</v>
      </c>
      <c r="C53" s="325"/>
      <c r="D53" s="95">
        <v>8010</v>
      </c>
      <c r="E53" s="131">
        <v>0.1</v>
      </c>
      <c r="F53" s="95">
        <v>1959</v>
      </c>
      <c r="G53" s="130">
        <v>6.6</v>
      </c>
      <c r="H53" s="95">
        <v>7921</v>
      </c>
      <c r="I53" s="125">
        <f>100*(H53-D53)/$D53</f>
        <v>-1.1111111111111112</v>
      </c>
      <c r="J53" s="95">
        <v>1993</v>
      </c>
      <c r="K53" s="125">
        <f>100*(J53-F53)/$F53</f>
        <v>1.7355793772332824</v>
      </c>
      <c r="L53" s="95">
        <v>7994</v>
      </c>
      <c r="M53" s="125">
        <f>100*(L53-H53)/$H53</f>
        <v>0.9216008079787905</v>
      </c>
      <c r="N53" s="95">
        <v>2008</v>
      </c>
      <c r="O53" s="125">
        <f>100*(N53-J53)/$J53</f>
        <v>0.7526342197691922</v>
      </c>
      <c r="P53" s="128">
        <v>7706</v>
      </c>
      <c r="Q53" s="129">
        <f>100*(P53-L53)/$L53</f>
        <v>-3.60270202651989</v>
      </c>
      <c r="R53" s="128">
        <v>2007</v>
      </c>
      <c r="S53" s="125">
        <f>100*(R53-N53)/$N53</f>
        <v>-0.049800796812749</v>
      </c>
      <c r="T53" s="128">
        <v>7666</v>
      </c>
      <c r="U53" s="125">
        <f>100*(T53-P53)/$P53</f>
        <v>-0.5190760446405398</v>
      </c>
      <c r="V53" s="128">
        <v>2083</v>
      </c>
      <c r="W53" s="125">
        <f>100*(V53-R53)/$R53</f>
        <v>3.7867463876432486</v>
      </c>
      <c r="X53" s="128">
        <v>7348</v>
      </c>
      <c r="Y53" s="125">
        <f>100*(X53-T53)/$T53</f>
        <v>-4.148186798852074</v>
      </c>
      <c r="Z53" s="128">
        <v>2110</v>
      </c>
      <c r="AA53" s="125">
        <f>100*(Z53-V53)/$V53</f>
        <v>1.2962073931829092</v>
      </c>
    </row>
    <row r="54" spans="1:27" ht="16.5" customHeight="1">
      <c r="A54" s="70"/>
      <c r="B54" s="324" t="s">
        <v>133</v>
      </c>
      <c r="C54" s="325"/>
      <c r="D54" s="95">
        <v>17407</v>
      </c>
      <c r="E54" s="131">
        <v>-0.2</v>
      </c>
      <c r="F54" s="95">
        <v>4158</v>
      </c>
      <c r="G54" s="130">
        <v>2.6</v>
      </c>
      <c r="H54" s="95">
        <v>17395</v>
      </c>
      <c r="I54" s="125">
        <f>100*(H54-D54)/$D54</f>
        <v>-0.06893778365025564</v>
      </c>
      <c r="J54" s="95">
        <v>4289</v>
      </c>
      <c r="K54" s="125">
        <f>100*(J54-F54)/$F54</f>
        <v>3.1505531505531508</v>
      </c>
      <c r="L54" s="95">
        <v>17244</v>
      </c>
      <c r="M54" s="125">
        <f>100*(L54-H54)/$H54</f>
        <v>-0.8680655360735844</v>
      </c>
      <c r="N54" s="95">
        <v>4314</v>
      </c>
      <c r="O54" s="125">
        <f>100*(N54-J54)/$J54</f>
        <v>0.5828864537188155</v>
      </c>
      <c r="P54" s="128">
        <v>17188</v>
      </c>
      <c r="Q54" s="129">
        <f>100*(P54-L54)/$L54</f>
        <v>-0.32475063790303876</v>
      </c>
      <c r="R54" s="128">
        <v>4789</v>
      </c>
      <c r="S54" s="125">
        <f>100*(R54-N54)/$N54</f>
        <v>11.010662957811775</v>
      </c>
      <c r="T54" s="128">
        <v>16425</v>
      </c>
      <c r="U54" s="125">
        <f>100*(T54-P54)/$P54</f>
        <v>-4.439143588550151</v>
      </c>
      <c r="V54" s="128">
        <v>4767</v>
      </c>
      <c r="W54" s="125">
        <f>100*(V54-R54)/$R54</f>
        <v>-0.45938609313008977</v>
      </c>
      <c r="X54" s="128">
        <v>15681</v>
      </c>
      <c r="Y54" s="125">
        <f>100*(X54-T54)/$T54</f>
        <v>-4.529680365296803</v>
      </c>
      <c r="Z54" s="128">
        <v>5016</v>
      </c>
      <c r="AA54" s="125">
        <f>100*(Z54-V54)/$V54</f>
        <v>5.223410950283197</v>
      </c>
    </row>
    <row r="55" spans="1:27" ht="16.5" customHeight="1">
      <c r="A55" s="70"/>
      <c r="B55" s="324" t="s">
        <v>132</v>
      </c>
      <c r="C55" s="325"/>
      <c r="D55" s="95">
        <v>9081</v>
      </c>
      <c r="E55" s="131">
        <v>-0.2</v>
      </c>
      <c r="F55" s="95">
        <v>2109</v>
      </c>
      <c r="G55" s="130">
        <v>2.8</v>
      </c>
      <c r="H55" s="95">
        <v>9194</v>
      </c>
      <c r="I55" s="125">
        <f>100*(H55-D55)/$D55</f>
        <v>1.2443563484197775</v>
      </c>
      <c r="J55" s="95">
        <v>2193</v>
      </c>
      <c r="K55" s="125">
        <f>100*(J55-F55)/$F55</f>
        <v>3.9829302987197726</v>
      </c>
      <c r="L55" s="95">
        <v>9312</v>
      </c>
      <c r="M55" s="125">
        <f>100*(L55-H55)/$H55</f>
        <v>1.2834457254731346</v>
      </c>
      <c r="N55" s="95">
        <v>2239</v>
      </c>
      <c r="O55" s="125">
        <f>100*(N55-J55)/$J55</f>
        <v>2.097583219334245</v>
      </c>
      <c r="P55" s="128">
        <v>9191</v>
      </c>
      <c r="Q55" s="129">
        <f>100*(P55-L55)/$L55</f>
        <v>-1.2993986254295533</v>
      </c>
      <c r="R55" s="128">
        <v>2451</v>
      </c>
      <c r="S55" s="125">
        <f>100*(R55-N55)/$N55</f>
        <v>9.46851272889683</v>
      </c>
      <c r="T55" s="128">
        <v>8743</v>
      </c>
      <c r="U55" s="125">
        <f>100*(T55-P55)/$P55</f>
        <v>-4.874333587204874</v>
      </c>
      <c r="V55" s="128">
        <v>2361</v>
      </c>
      <c r="W55" s="125">
        <f>100*(V55-R55)/$R55</f>
        <v>-3.6719706242350063</v>
      </c>
      <c r="X55" s="128">
        <v>8543</v>
      </c>
      <c r="Y55" s="125">
        <f>100*(X55-T55)/$T55</f>
        <v>-2.2875443211712225</v>
      </c>
      <c r="Z55" s="128">
        <v>2460</v>
      </c>
      <c r="AA55" s="125">
        <f>100*(Z55-V55)/$V55</f>
        <v>4.193138500635324</v>
      </c>
    </row>
    <row r="56" spans="1:27" ht="16.5" customHeight="1">
      <c r="A56" s="70"/>
      <c r="B56" s="127"/>
      <c r="C56" s="126"/>
      <c r="D56" s="86"/>
      <c r="E56" s="125"/>
      <c r="F56" s="86"/>
      <c r="G56" s="124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6.5" customHeight="1">
      <c r="A57" s="310" t="s">
        <v>129</v>
      </c>
      <c r="B57" s="310"/>
      <c r="C57" s="312"/>
      <c r="D57" s="84">
        <f>SUM(D58:D63)</f>
        <v>42713</v>
      </c>
      <c r="E57" s="121">
        <v>-2.1</v>
      </c>
      <c r="F57" s="84">
        <f>SUM(F58:F63)</f>
        <v>10193</v>
      </c>
      <c r="G57" s="123">
        <v>1.3</v>
      </c>
      <c r="H57" s="84">
        <f>SUM(H58:H63)</f>
        <v>42026</v>
      </c>
      <c r="I57" s="121">
        <f aca="true" t="shared" si="30" ref="I57:I63">100*(H57-D57)/$D57</f>
        <v>-1.6084096176807998</v>
      </c>
      <c r="J57" s="84">
        <f>SUM(J58:J63)</f>
        <v>10307</v>
      </c>
      <c r="K57" s="121">
        <f aca="true" t="shared" si="31" ref="K57:K63">100*(J57-F57)/$F57</f>
        <v>1.1184145982537035</v>
      </c>
      <c r="L57" s="84">
        <f>SUM(L58:L63)</f>
        <v>41391</v>
      </c>
      <c r="M57" s="121">
        <f aca="true" t="shared" si="32" ref="M57:M63">100*(L57-H57)/$H57</f>
        <v>-1.5109693998953029</v>
      </c>
      <c r="N57" s="84">
        <f>SUM(N58:N63)</f>
        <v>10353</v>
      </c>
      <c r="O57" s="121">
        <f aca="true" t="shared" si="33" ref="O57:O63">100*(N57-J57)/$J57</f>
        <v>0.4462986319976715</v>
      </c>
      <c r="P57" s="84">
        <f>SUM(P58:P63)</f>
        <v>39267</v>
      </c>
      <c r="Q57" s="122">
        <f aca="true" t="shared" si="34" ref="Q57:Q63">100*(P57-L57)/$L57</f>
        <v>-5.131550337029789</v>
      </c>
      <c r="R57" s="84">
        <f>SUM(R58:R63)</f>
        <v>10328</v>
      </c>
      <c r="S57" s="121">
        <f aca="true" t="shared" si="35" ref="S57:S63">100*(R57-N57)/$N57</f>
        <v>-0.24147590070510963</v>
      </c>
      <c r="T57" s="84">
        <f>SUM(T58:T63)</f>
        <v>37365</v>
      </c>
      <c r="U57" s="121">
        <f aca="true" t="shared" si="36" ref="U57:U63">100*(T57-P57)/$P57</f>
        <v>-4.843761937504775</v>
      </c>
      <c r="V57" s="84">
        <f>SUM(V58:V63)</f>
        <v>10410</v>
      </c>
      <c r="W57" s="121">
        <f aca="true" t="shared" si="37" ref="W57:W63">100*(V57-R57)/$R57</f>
        <v>0.7939581719597212</v>
      </c>
      <c r="X57" s="84">
        <f>SUM(X58:X63)</f>
        <v>35761</v>
      </c>
      <c r="Y57" s="121">
        <f aca="true" t="shared" si="38" ref="Y57:Y63">100*(X57-T57)/$T57</f>
        <v>-4.2927873678576205</v>
      </c>
      <c r="Z57" s="84">
        <f>SUM(Z58:Z63)</f>
        <v>10573</v>
      </c>
      <c r="AA57" s="121">
        <f aca="true" t="shared" si="39" ref="AA57:AA63">100*(Z57-V57)/$V57</f>
        <v>1.5658021133525457</v>
      </c>
    </row>
    <row r="58" spans="1:27" ht="16.5" customHeight="1">
      <c r="A58" s="70"/>
      <c r="B58" s="324" t="s">
        <v>128</v>
      </c>
      <c r="C58" s="325"/>
      <c r="D58" s="95">
        <v>6578</v>
      </c>
      <c r="E58" s="131">
        <v>-0.1</v>
      </c>
      <c r="F58" s="95">
        <v>1581</v>
      </c>
      <c r="G58" s="130">
        <v>3.3</v>
      </c>
      <c r="H58" s="95">
        <v>6543</v>
      </c>
      <c r="I58" s="125">
        <f t="shared" si="30"/>
        <v>-0.5320766190331407</v>
      </c>
      <c r="J58" s="95">
        <v>1587</v>
      </c>
      <c r="K58" s="125">
        <f t="shared" si="31"/>
        <v>0.3795066413662239</v>
      </c>
      <c r="L58" s="95">
        <v>6567</v>
      </c>
      <c r="M58" s="125">
        <f t="shared" si="32"/>
        <v>0.36680421824850984</v>
      </c>
      <c r="N58" s="95">
        <v>1624</v>
      </c>
      <c r="O58" s="125">
        <f t="shared" si="33"/>
        <v>2.3314429741650913</v>
      </c>
      <c r="P58" s="128">
        <v>6452</v>
      </c>
      <c r="Q58" s="129">
        <f t="shared" si="34"/>
        <v>-1.751180143139942</v>
      </c>
      <c r="R58" s="128">
        <v>1619</v>
      </c>
      <c r="S58" s="125">
        <f t="shared" si="35"/>
        <v>-0.3078817733990148</v>
      </c>
      <c r="T58" s="128">
        <v>6209</v>
      </c>
      <c r="U58" s="125">
        <f t="shared" si="36"/>
        <v>-3.7662740235585863</v>
      </c>
      <c r="V58" s="128">
        <v>1632</v>
      </c>
      <c r="W58" s="125">
        <f t="shared" si="37"/>
        <v>0.8029647930821495</v>
      </c>
      <c r="X58" s="128">
        <v>5878</v>
      </c>
      <c r="Y58" s="125">
        <f t="shared" si="38"/>
        <v>-5.3309711708809795</v>
      </c>
      <c r="Z58" s="128">
        <v>1683</v>
      </c>
      <c r="AA58" s="125">
        <f t="shared" si="39"/>
        <v>3.125</v>
      </c>
    </row>
    <row r="59" spans="1:27" ht="16.5" customHeight="1">
      <c r="A59" s="70"/>
      <c r="B59" s="324" t="s">
        <v>127</v>
      </c>
      <c r="C59" s="325"/>
      <c r="D59" s="95">
        <v>6508</v>
      </c>
      <c r="E59" s="131">
        <v>0.4</v>
      </c>
      <c r="F59" s="95">
        <v>1540</v>
      </c>
      <c r="G59" s="130">
        <v>1.4</v>
      </c>
      <c r="H59" s="95">
        <v>6358</v>
      </c>
      <c r="I59" s="125">
        <f t="shared" si="30"/>
        <v>-2.3048555623847573</v>
      </c>
      <c r="J59" s="95">
        <v>1563</v>
      </c>
      <c r="K59" s="125">
        <f t="shared" si="31"/>
        <v>1.4935064935064934</v>
      </c>
      <c r="L59" s="95">
        <v>6230</v>
      </c>
      <c r="M59" s="125">
        <f t="shared" si="32"/>
        <v>-2.0132117017930167</v>
      </c>
      <c r="N59" s="95">
        <v>1567</v>
      </c>
      <c r="O59" s="125">
        <f t="shared" si="33"/>
        <v>0.2559181062060141</v>
      </c>
      <c r="P59" s="128">
        <v>5922</v>
      </c>
      <c r="Q59" s="129">
        <f t="shared" si="34"/>
        <v>-4.943820224719101</v>
      </c>
      <c r="R59" s="128">
        <v>1550</v>
      </c>
      <c r="S59" s="125">
        <f t="shared" si="35"/>
        <v>-1.0848755583918315</v>
      </c>
      <c r="T59" s="128">
        <v>5676</v>
      </c>
      <c r="U59" s="125">
        <f t="shared" si="36"/>
        <v>-4.154002026342452</v>
      </c>
      <c r="V59" s="128">
        <v>1609</v>
      </c>
      <c r="W59" s="125">
        <f t="shared" si="37"/>
        <v>3.806451612903226</v>
      </c>
      <c r="X59" s="128">
        <v>5587</v>
      </c>
      <c r="Y59" s="125">
        <f t="shared" si="38"/>
        <v>-1.5680056377730796</v>
      </c>
      <c r="Z59" s="128">
        <v>1675</v>
      </c>
      <c r="AA59" s="125">
        <f t="shared" si="39"/>
        <v>4.101926662523306</v>
      </c>
    </row>
    <row r="60" spans="1:27" ht="16.5" customHeight="1">
      <c r="A60" s="70"/>
      <c r="B60" s="324" t="s">
        <v>126</v>
      </c>
      <c r="C60" s="325"/>
      <c r="D60" s="95">
        <v>9357</v>
      </c>
      <c r="E60" s="131">
        <v>-3</v>
      </c>
      <c r="F60" s="95">
        <v>2247</v>
      </c>
      <c r="G60" s="130">
        <v>0.4</v>
      </c>
      <c r="H60" s="95">
        <v>9086</v>
      </c>
      <c r="I60" s="125">
        <f t="shared" si="30"/>
        <v>-2.89622742331944</v>
      </c>
      <c r="J60" s="95">
        <v>2248</v>
      </c>
      <c r="K60" s="125">
        <f t="shared" si="31"/>
        <v>0.04450378282153983</v>
      </c>
      <c r="L60" s="95">
        <v>8855</v>
      </c>
      <c r="M60" s="125">
        <f t="shared" si="32"/>
        <v>-2.542372881355932</v>
      </c>
      <c r="N60" s="95">
        <v>2243</v>
      </c>
      <c r="O60" s="125">
        <f t="shared" si="33"/>
        <v>-0.22241992882562278</v>
      </c>
      <c r="P60" s="128">
        <v>8357</v>
      </c>
      <c r="Q60" s="129">
        <f t="shared" si="34"/>
        <v>-5.623941276115189</v>
      </c>
      <c r="R60" s="128">
        <v>2211</v>
      </c>
      <c r="S60" s="125">
        <f t="shared" si="35"/>
        <v>-1.4266607222469907</v>
      </c>
      <c r="T60" s="128">
        <v>7923</v>
      </c>
      <c r="U60" s="125">
        <f t="shared" si="36"/>
        <v>-5.19325116668661</v>
      </c>
      <c r="V60" s="128">
        <v>2232</v>
      </c>
      <c r="W60" s="125">
        <f t="shared" si="37"/>
        <v>0.9497964721845319</v>
      </c>
      <c r="X60" s="128">
        <v>7422</v>
      </c>
      <c r="Y60" s="125">
        <f t="shared" si="38"/>
        <v>-6.323362362741386</v>
      </c>
      <c r="Z60" s="128">
        <v>2187</v>
      </c>
      <c r="AA60" s="125">
        <f t="shared" si="39"/>
        <v>-2.0161290322580645</v>
      </c>
    </row>
    <row r="61" spans="1:27" ht="16.5" customHeight="1">
      <c r="A61" s="70"/>
      <c r="B61" s="324" t="s">
        <v>125</v>
      </c>
      <c r="C61" s="325"/>
      <c r="D61" s="95">
        <v>10136</v>
      </c>
      <c r="E61" s="131">
        <v>-4.2</v>
      </c>
      <c r="F61" s="95">
        <v>2374</v>
      </c>
      <c r="G61" s="130">
        <v>0</v>
      </c>
      <c r="H61" s="95">
        <v>10134</v>
      </c>
      <c r="I61" s="125">
        <f t="shared" si="30"/>
        <v>-0.01973164956590371</v>
      </c>
      <c r="J61" s="95">
        <v>2473</v>
      </c>
      <c r="K61" s="125">
        <f t="shared" si="31"/>
        <v>4.1701769165964615</v>
      </c>
      <c r="L61" s="95">
        <v>10024</v>
      </c>
      <c r="M61" s="125">
        <f t="shared" si="32"/>
        <v>-1.085454904282613</v>
      </c>
      <c r="N61" s="95">
        <v>2477</v>
      </c>
      <c r="O61" s="125">
        <f t="shared" si="33"/>
        <v>0.16174686615446826</v>
      </c>
      <c r="P61" s="128">
        <v>9323</v>
      </c>
      <c r="Q61" s="129">
        <f t="shared" si="34"/>
        <v>-6.993216280925778</v>
      </c>
      <c r="R61" s="128">
        <v>2483</v>
      </c>
      <c r="S61" s="125">
        <f t="shared" si="35"/>
        <v>0.24222850222042794</v>
      </c>
      <c r="T61" s="128">
        <v>8791</v>
      </c>
      <c r="U61" s="125">
        <f t="shared" si="36"/>
        <v>-5.706317708891987</v>
      </c>
      <c r="V61" s="128">
        <v>2488</v>
      </c>
      <c r="W61" s="125">
        <f t="shared" si="37"/>
        <v>0.2013693113169553</v>
      </c>
      <c r="X61" s="128">
        <v>8554</v>
      </c>
      <c r="Y61" s="125">
        <f t="shared" si="38"/>
        <v>-2.695939028551928</v>
      </c>
      <c r="Z61" s="128">
        <v>2555</v>
      </c>
      <c r="AA61" s="125">
        <f t="shared" si="39"/>
        <v>2.692926045016077</v>
      </c>
    </row>
    <row r="62" spans="1:27" ht="16.5" customHeight="1">
      <c r="A62" s="70"/>
      <c r="B62" s="324" t="s">
        <v>124</v>
      </c>
      <c r="C62" s="325"/>
      <c r="D62" s="95">
        <v>4139</v>
      </c>
      <c r="E62" s="131">
        <v>-1.9</v>
      </c>
      <c r="F62" s="95">
        <v>973</v>
      </c>
      <c r="G62" s="130">
        <v>-0.8</v>
      </c>
      <c r="H62" s="95">
        <v>3922</v>
      </c>
      <c r="I62" s="125">
        <f t="shared" si="30"/>
        <v>-5.242812273496013</v>
      </c>
      <c r="J62" s="95">
        <v>949</v>
      </c>
      <c r="K62" s="125">
        <f t="shared" si="31"/>
        <v>-2.4665981500513876</v>
      </c>
      <c r="L62" s="95">
        <v>3911</v>
      </c>
      <c r="M62" s="125">
        <f t="shared" si="32"/>
        <v>-0.2804691483936767</v>
      </c>
      <c r="N62" s="95">
        <v>948</v>
      </c>
      <c r="O62" s="125">
        <f t="shared" si="33"/>
        <v>-0.1053740779768177</v>
      </c>
      <c r="P62" s="128">
        <v>3780</v>
      </c>
      <c r="Q62" s="129">
        <f t="shared" si="34"/>
        <v>-3.349526975198159</v>
      </c>
      <c r="R62" s="128">
        <v>956</v>
      </c>
      <c r="S62" s="125">
        <f t="shared" si="35"/>
        <v>0.8438818565400844</v>
      </c>
      <c r="T62" s="128">
        <v>3517</v>
      </c>
      <c r="U62" s="125">
        <f t="shared" si="36"/>
        <v>-6.957671957671957</v>
      </c>
      <c r="V62" s="128">
        <v>933</v>
      </c>
      <c r="W62" s="125">
        <f t="shared" si="37"/>
        <v>-2.405857740585774</v>
      </c>
      <c r="X62" s="128">
        <v>3312</v>
      </c>
      <c r="Y62" s="125">
        <f t="shared" si="38"/>
        <v>-5.828831390389537</v>
      </c>
      <c r="Z62" s="128">
        <v>948</v>
      </c>
      <c r="AA62" s="125">
        <f t="shared" si="39"/>
        <v>1.607717041800643</v>
      </c>
    </row>
    <row r="63" spans="1:27" ht="16.5" customHeight="1">
      <c r="A63" s="70"/>
      <c r="B63" s="324" t="s">
        <v>123</v>
      </c>
      <c r="C63" s="325"/>
      <c r="D63" s="95">
        <v>5995</v>
      </c>
      <c r="E63" s="131">
        <v>-2.1</v>
      </c>
      <c r="F63" s="95">
        <v>1478</v>
      </c>
      <c r="G63" s="130">
        <v>3.6</v>
      </c>
      <c r="H63" s="95">
        <v>5983</v>
      </c>
      <c r="I63" s="125">
        <f t="shared" si="30"/>
        <v>-0.20016680567139283</v>
      </c>
      <c r="J63" s="95">
        <v>1487</v>
      </c>
      <c r="K63" s="125">
        <f t="shared" si="31"/>
        <v>0.6089309878213802</v>
      </c>
      <c r="L63" s="95">
        <v>5804</v>
      </c>
      <c r="M63" s="125">
        <f t="shared" si="32"/>
        <v>-2.9918101286979777</v>
      </c>
      <c r="N63" s="95">
        <v>1494</v>
      </c>
      <c r="O63" s="125">
        <f t="shared" si="33"/>
        <v>0.47074646940147946</v>
      </c>
      <c r="P63" s="128">
        <v>5433</v>
      </c>
      <c r="Q63" s="129">
        <f t="shared" si="34"/>
        <v>-6.392143349414197</v>
      </c>
      <c r="R63" s="128">
        <v>1509</v>
      </c>
      <c r="S63" s="125">
        <f t="shared" si="35"/>
        <v>1.0040160642570282</v>
      </c>
      <c r="T63" s="128">
        <v>5249</v>
      </c>
      <c r="U63" s="125">
        <f t="shared" si="36"/>
        <v>-3.386710841155899</v>
      </c>
      <c r="V63" s="128">
        <v>1516</v>
      </c>
      <c r="W63" s="125">
        <f t="shared" si="37"/>
        <v>0.4638833664678595</v>
      </c>
      <c r="X63" s="128">
        <v>5008</v>
      </c>
      <c r="Y63" s="125">
        <f t="shared" si="38"/>
        <v>-4.591350733473043</v>
      </c>
      <c r="Z63" s="128">
        <v>1525</v>
      </c>
      <c r="AA63" s="125">
        <f t="shared" si="39"/>
        <v>0.5936675461741425</v>
      </c>
    </row>
    <row r="64" spans="1:27" ht="16.5" customHeight="1">
      <c r="A64" s="70"/>
      <c r="B64" s="127"/>
      <c r="C64" s="126"/>
      <c r="D64" s="86"/>
      <c r="E64" s="125"/>
      <c r="F64" s="86"/>
      <c r="G64" s="124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6.5" customHeight="1">
      <c r="A65" s="310" t="s">
        <v>122</v>
      </c>
      <c r="B65" s="310"/>
      <c r="C65" s="312"/>
      <c r="D65" s="84">
        <f>SUM(D66:D69)</f>
        <v>49772</v>
      </c>
      <c r="E65" s="121">
        <v>-5.7</v>
      </c>
      <c r="F65" s="84">
        <f>SUM(F66:F69)</f>
        <v>13042</v>
      </c>
      <c r="G65" s="123">
        <v>0.5</v>
      </c>
      <c r="H65" s="84">
        <f>SUM(H66:H69)</f>
        <v>47501</v>
      </c>
      <c r="I65" s="121">
        <f>100*(H65-D65)/$D65</f>
        <v>-4.562806397171101</v>
      </c>
      <c r="J65" s="84">
        <f>SUM(J66:J69)</f>
        <v>12956</v>
      </c>
      <c r="K65" s="121">
        <f>100*(J65-F65)/$F65</f>
        <v>-0.659408066247508</v>
      </c>
      <c r="L65" s="84">
        <f>SUM(L66:L69)</f>
        <v>45394</v>
      </c>
      <c r="M65" s="121">
        <f>100*(L65-H65)/$H65</f>
        <v>-4.4356960906086185</v>
      </c>
      <c r="N65" s="84">
        <f>SUM(N66:N69)</f>
        <v>12828</v>
      </c>
      <c r="O65" s="121">
        <f>100*(N65-J65)/$J65</f>
        <v>-0.9879592466810744</v>
      </c>
      <c r="P65" s="84">
        <f>SUM(P66:P69)</f>
        <v>41978</v>
      </c>
      <c r="Q65" s="122">
        <f>100*(P65-L65)/$L65</f>
        <v>-7.525223597832313</v>
      </c>
      <c r="R65" s="84">
        <f>SUM(R66:R69)</f>
        <v>12609</v>
      </c>
      <c r="S65" s="121">
        <f>100*(R65-N65)/$N65</f>
        <v>-1.707202993451824</v>
      </c>
      <c r="T65" s="84">
        <f>SUM(T66:T69)</f>
        <v>38314</v>
      </c>
      <c r="U65" s="121">
        <f>100*(T65-P65)/$P65</f>
        <v>-8.728381533184049</v>
      </c>
      <c r="V65" s="84">
        <f>SUM(V66:V69)</f>
        <v>12346</v>
      </c>
      <c r="W65" s="121">
        <f>100*(V65-R65)/$R65</f>
        <v>-2.0858117217860257</v>
      </c>
      <c r="X65" s="84">
        <f>SUM(X66:X69)</f>
        <v>35360</v>
      </c>
      <c r="Y65" s="121">
        <f>100*(X65-T65)/$T65</f>
        <v>-7.709975465887143</v>
      </c>
      <c r="Z65" s="84">
        <f>SUM(Z66:Z69)</f>
        <v>12168</v>
      </c>
      <c r="AA65" s="121">
        <f>100*(Z65-V65)/$V65</f>
        <v>-1.4417625141746315</v>
      </c>
    </row>
    <row r="66" spans="1:27" ht="16.5" customHeight="1">
      <c r="A66" s="70"/>
      <c r="B66" s="324" t="s">
        <v>121</v>
      </c>
      <c r="C66" s="325"/>
      <c r="D66" s="95">
        <v>14664</v>
      </c>
      <c r="E66" s="131">
        <v>-5.3</v>
      </c>
      <c r="F66" s="95">
        <v>3912</v>
      </c>
      <c r="G66" s="130">
        <v>0.3</v>
      </c>
      <c r="H66" s="95">
        <v>14044</v>
      </c>
      <c r="I66" s="125">
        <f>100*(H66-D66)/$D66</f>
        <v>-4.228041462084016</v>
      </c>
      <c r="J66" s="95">
        <v>3875</v>
      </c>
      <c r="K66" s="125">
        <f>100*(J66-F66)/$F66</f>
        <v>-0.9458077709611452</v>
      </c>
      <c r="L66" s="95">
        <v>13565</v>
      </c>
      <c r="M66" s="125">
        <f>100*(L66-H66)/$H66</f>
        <v>-3.410709199658217</v>
      </c>
      <c r="N66" s="95">
        <v>3844</v>
      </c>
      <c r="O66" s="125">
        <f>100*(N66-J66)/$J66</f>
        <v>-0.8</v>
      </c>
      <c r="P66" s="128">
        <v>12831</v>
      </c>
      <c r="Q66" s="129">
        <f>100*(P66-L66)/$L66</f>
        <v>-5.4109841503870255</v>
      </c>
      <c r="R66" s="128">
        <v>3817</v>
      </c>
      <c r="S66" s="125">
        <f>100*(R66-N66)/$N66</f>
        <v>-0.7023933402705516</v>
      </c>
      <c r="T66" s="128">
        <v>12053</v>
      </c>
      <c r="U66" s="125">
        <f>100*(T66-P66)/$P66</f>
        <v>-6.063440105993298</v>
      </c>
      <c r="V66" s="128">
        <v>3794</v>
      </c>
      <c r="W66" s="125">
        <f>100*(V66-R66)/$R66</f>
        <v>-0.6025674613570867</v>
      </c>
      <c r="X66" s="128">
        <v>11267</v>
      </c>
      <c r="Y66" s="125">
        <f>100*(X66-T66)/$T66</f>
        <v>-6.52119804198125</v>
      </c>
      <c r="Z66" s="128">
        <v>3765</v>
      </c>
      <c r="AA66" s="125">
        <f>100*(Z66-V66)/$V66</f>
        <v>-0.7643647865050079</v>
      </c>
    </row>
    <row r="67" spans="1:27" ht="16.5" customHeight="1">
      <c r="A67" s="70"/>
      <c r="B67" s="324" t="s">
        <v>120</v>
      </c>
      <c r="C67" s="325"/>
      <c r="D67" s="95">
        <v>13582</v>
      </c>
      <c r="E67" s="131">
        <v>-6.8</v>
      </c>
      <c r="F67" s="95">
        <v>3617</v>
      </c>
      <c r="G67" s="130">
        <v>-0.1</v>
      </c>
      <c r="H67" s="95">
        <v>12453</v>
      </c>
      <c r="I67" s="125">
        <f>100*(H67-D67)/$D67</f>
        <v>-8.312472389927846</v>
      </c>
      <c r="J67" s="95">
        <v>3578</v>
      </c>
      <c r="K67" s="125">
        <f>100*(J67-F67)/$F67</f>
        <v>-1.07824163671551</v>
      </c>
      <c r="L67" s="95">
        <v>11440</v>
      </c>
      <c r="M67" s="125">
        <f>100*(L67-H67)/$H67</f>
        <v>-8.13458604352365</v>
      </c>
      <c r="N67" s="95">
        <v>3503</v>
      </c>
      <c r="O67" s="125">
        <f>100*(N67-J67)/$J67</f>
        <v>-2.096143096702068</v>
      </c>
      <c r="P67" s="128">
        <v>10145</v>
      </c>
      <c r="Q67" s="129">
        <f>100*(P67-L67)/$L67</f>
        <v>-11.31993006993007</v>
      </c>
      <c r="R67" s="128">
        <v>3398</v>
      </c>
      <c r="S67" s="125">
        <f>100*(R67-N67)/$N67</f>
        <v>-2.997430773622609</v>
      </c>
      <c r="T67" s="128">
        <v>8904</v>
      </c>
      <c r="U67" s="125">
        <f>100*(T67-P67)/$P67</f>
        <v>-12.232626909807786</v>
      </c>
      <c r="V67" s="128">
        <v>3272</v>
      </c>
      <c r="W67" s="125">
        <f>100*(V67-R67)/$R67</f>
        <v>-3.7080635668040025</v>
      </c>
      <c r="X67" s="128">
        <v>8150</v>
      </c>
      <c r="Y67" s="125">
        <f>100*(X67-T67)/$T67</f>
        <v>-8.468104222821204</v>
      </c>
      <c r="Z67" s="128">
        <v>3186</v>
      </c>
      <c r="AA67" s="125">
        <f>100*(Z67-V67)/$V67</f>
        <v>-2.628361858190709</v>
      </c>
    </row>
    <row r="68" spans="1:27" ht="16.5" customHeight="1">
      <c r="A68" s="70"/>
      <c r="B68" s="324" t="s">
        <v>119</v>
      </c>
      <c r="C68" s="325"/>
      <c r="D68" s="95">
        <v>15815</v>
      </c>
      <c r="E68" s="131">
        <v>-3.8</v>
      </c>
      <c r="F68" s="95">
        <v>4077</v>
      </c>
      <c r="G68" s="130">
        <v>1.6</v>
      </c>
      <c r="H68" s="95">
        <v>15480</v>
      </c>
      <c r="I68" s="125">
        <f>100*(H68-D68)/$D68</f>
        <v>-2.118242175150174</v>
      </c>
      <c r="J68" s="95">
        <v>4096</v>
      </c>
      <c r="K68" s="125">
        <f>100*(J68-F68)/$F68</f>
        <v>0.4660289428501349</v>
      </c>
      <c r="L68" s="95">
        <v>14953</v>
      </c>
      <c r="M68" s="125">
        <f>100*(L68-H68)/$H68</f>
        <v>-3.404392764857881</v>
      </c>
      <c r="N68" s="95">
        <v>4099</v>
      </c>
      <c r="O68" s="125">
        <f>100*(N68-J68)/$J68</f>
        <v>0.0732421875</v>
      </c>
      <c r="P68" s="128">
        <v>13860</v>
      </c>
      <c r="Q68" s="129">
        <f>100*(P68-L68)/$L68</f>
        <v>-7.309569985955996</v>
      </c>
      <c r="R68" s="128">
        <v>4044</v>
      </c>
      <c r="S68" s="125">
        <f>100*(R68-N68)/$N68</f>
        <v>-1.341790680653818</v>
      </c>
      <c r="T68" s="128">
        <v>12581</v>
      </c>
      <c r="U68" s="125">
        <f>100*(T68-P68)/$P68</f>
        <v>-9.227994227994229</v>
      </c>
      <c r="V68" s="128">
        <v>3926</v>
      </c>
      <c r="W68" s="125">
        <f>100*(V68-R68)/$R68</f>
        <v>-2.917903066271019</v>
      </c>
      <c r="X68" s="128">
        <v>11433</v>
      </c>
      <c r="Y68" s="125">
        <f>100*(X68-T68)/$T68</f>
        <v>-9.124870836976394</v>
      </c>
      <c r="Z68" s="128">
        <v>3905</v>
      </c>
      <c r="AA68" s="125">
        <f>100*(Z68-V68)/$V68</f>
        <v>-0.5348955680081507</v>
      </c>
    </row>
    <row r="69" spans="1:27" ht="16.5" customHeight="1">
      <c r="A69" s="70"/>
      <c r="B69" s="324" t="s">
        <v>118</v>
      </c>
      <c r="C69" s="325"/>
      <c r="D69" s="95">
        <v>5711</v>
      </c>
      <c r="E69" s="131">
        <v>-9.4</v>
      </c>
      <c r="F69" s="95">
        <v>1436</v>
      </c>
      <c r="G69" s="130">
        <v>0</v>
      </c>
      <c r="H69" s="95">
        <v>5524</v>
      </c>
      <c r="I69" s="125">
        <f>100*(H69-D69)/$D69</f>
        <v>-3.2743827700928034</v>
      </c>
      <c r="J69" s="95">
        <v>1407</v>
      </c>
      <c r="K69" s="125">
        <f>100*(J69-F69)/$F69</f>
        <v>-2.01949860724234</v>
      </c>
      <c r="L69" s="95">
        <v>5436</v>
      </c>
      <c r="M69" s="125">
        <f>100*(L69-H69)/$H69</f>
        <v>-1.5930485155684286</v>
      </c>
      <c r="N69" s="95">
        <v>1382</v>
      </c>
      <c r="O69" s="125">
        <f>100*(N69-J69)/$J69</f>
        <v>-1.7768301350390903</v>
      </c>
      <c r="P69" s="128">
        <v>5142</v>
      </c>
      <c r="Q69" s="129">
        <f>100*(P69-L69)/$L69</f>
        <v>-5.408388520971302</v>
      </c>
      <c r="R69" s="128">
        <v>1350</v>
      </c>
      <c r="S69" s="125">
        <f>100*(R69-N69)/$N69</f>
        <v>-2.3154848046309695</v>
      </c>
      <c r="T69" s="128">
        <v>4776</v>
      </c>
      <c r="U69" s="125">
        <f>100*(T69-P69)/$P69</f>
        <v>-7.117852975495916</v>
      </c>
      <c r="V69" s="128">
        <v>1354</v>
      </c>
      <c r="W69" s="125">
        <f>100*(V69-R69)/$R69</f>
        <v>0.2962962962962963</v>
      </c>
      <c r="X69" s="128">
        <v>4510</v>
      </c>
      <c r="Y69" s="125">
        <f>100*(X69-T69)/$T69</f>
        <v>-5.569514237855946</v>
      </c>
      <c r="Z69" s="128">
        <v>1312</v>
      </c>
      <c r="AA69" s="125">
        <f>100*(Z69-V69)/$V69</f>
        <v>-3.1019202363367797</v>
      </c>
    </row>
    <row r="70" spans="1:27" ht="16.5" customHeight="1">
      <c r="A70" s="70"/>
      <c r="B70" s="127"/>
      <c r="C70" s="126"/>
      <c r="D70" s="86"/>
      <c r="E70" s="125"/>
      <c r="F70" s="86"/>
      <c r="G70" s="124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6.5" customHeight="1">
      <c r="A71" s="310" t="s">
        <v>117</v>
      </c>
      <c r="B71" s="310"/>
      <c r="C71" s="312"/>
      <c r="D71" s="84">
        <f>SUM(D72)</f>
        <v>10449</v>
      </c>
      <c r="E71" s="121">
        <v>0.5</v>
      </c>
      <c r="F71" s="84">
        <f>SUM(F72)</f>
        <v>2527</v>
      </c>
      <c r="G71" s="123">
        <v>2.3</v>
      </c>
      <c r="H71" s="84">
        <f>SUM(H72)</f>
        <v>10273</v>
      </c>
      <c r="I71" s="121">
        <f>100*(H71-D71)/$D71</f>
        <v>-1.6843717102115034</v>
      </c>
      <c r="J71" s="84">
        <f>SUM(J72)</f>
        <v>2592</v>
      </c>
      <c r="K71" s="121">
        <f>100*(J71-F71)/$F71</f>
        <v>2.5722200237435695</v>
      </c>
      <c r="L71" s="84">
        <f>SUM(L72)</f>
        <v>9939</v>
      </c>
      <c r="M71" s="121">
        <f>100*(L71-H71)/$H71</f>
        <v>-3.251241117492456</v>
      </c>
      <c r="N71" s="84">
        <f>SUM(N72)</f>
        <v>2598</v>
      </c>
      <c r="O71" s="121">
        <f>100*(N71-J71)/$J71</f>
        <v>0.23148148148148148</v>
      </c>
      <c r="P71" s="84">
        <f>SUM(P72)</f>
        <v>9063</v>
      </c>
      <c r="Q71" s="122">
        <f>100*(P71-L71)/$L71</f>
        <v>-8.813763960156958</v>
      </c>
      <c r="R71" s="84">
        <f>SUM(R72)</f>
        <v>2612</v>
      </c>
      <c r="S71" s="121">
        <f>100*(R71-N71)/$N71</f>
        <v>0.5388760585065435</v>
      </c>
      <c r="T71" s="84">
        <f>SUM(T72)</f>
        <v>8233</v>
      </c>
      <c r="U71" s="121">
        <f>100*(T71-P71)/$P71</f>
        <v>-9.15811541432197</v>
      </c>
      <c r="V71" s="84">
        <f>SUM(V72)</f>
        <v>2552</v>
      </c>
      <c r="W71" s="121">
        <f>100*(V71-R71)/$R71</f>
        <v>-2.2970903522205206</v>
      </c>
      <c r="X71" s="84">
        <f>SUM(X72)</f>
        <v>7730</v>
      </c>
      <c r="Y71" s="121">
        <f>100*(X71-T71)/$T71</f>
        <v>-6.109559091461192</v>
      </c>
      <c r="Z71" s="84">
        <f>SUM(Z72)</f>
        <v>2535</v>
      </c>
      <c r="AA71" s="121">
        <f>100*(Z71-V71)/$V71</f>
        <v>-0.6661442006269592</v>
      </c>
    </row>
    <row r="72" spans="1:27" ht="16.5" customHeight="1">
      <c r="A72" s="120"/>
      <c r="B72" s="327" t="s">
        <v>116</v>
      </c>
      <c r="C72" s="328"/>
      <c r="D72" s="77">
        <v>10449</v>
      </c>
      <c r="E72" s="117">
        <v>0.5</v>
      </c>
      <c r="F72" s="77">
        <v>2527</v>
      </c>
      <c r="G72" s="119">
        <v>2.3</v>
      </c>
      <c r="H72" s="77">
        <v>10273</v>
      </c>
      <c r="I72" s="117">
        <f>100*(H72-D72)/$D72</f>
        <v>-1.6843717102115034</v>
      </c>
      <c r="J72" s="77">
        <v>2592</v>
      </c>
      <c r="K72" s="117">
        <f>100*(J72-F72)/$F72</f>
        <v>2.5722200237435695</v>
      </c>
      <c r="L72" s="77">
        <v>9939</v>
      </c>
      <c r="M72" s="117">
        <f>100*(L72-H72)/$H72</f>
        <v>-3.251241117492456</v>
      </c>
      <c r="N72" s="77">
        <v>2598</v>
      </c>
      <c r="O72" s="117">
        <f>100*(N72-J72)/$J72</f>
        <v>0.23148148148148148</v>
      </c>
      <c r="P72" s="76">
        <v>9063</v>
      </c>
      <c r="Q72" s="118">
        <f>100*(P72-L72)/$L72</f>
        <v>-8.813763960156958</v>
      </c>
      <c r="R72" s="76">
        <v>2612</v>
      </c>
      <c r="S72" s="117">
        <f>100*(R72-N72)/$N72</f>
        <v>0.5388760585065435</v>
      </c>
      <c r="T72" s="76">
        <v>8233</v>
      </c>
      <c r="U72" s="117">
        <f>100*(T72-P72)/$P72</f>
        <v>-9.15811541432197</v>
      </c>
      <c r="V72" s="76">
        <v>2552</v>
      </c>
      <c r="W72" s="117">
        <f>100*(V72-R72)/$R72</f>
        <v>-2.2970903522205206</v>
      </c>
      <c r="X72" s="76">
        <v>7730</v>
      </c>
      <c r="Y72" s="117">
        <f>100*(X72-T72)/$T72</f>
        <v>-6.109559091461192</v>
      </c>
      <c r="Z72" s="76">
        <v>2535</v>
      </c>
      <c r="AA72" s="117">
        <f>100*(Z72-V72)/$V72</f>
        <v>-0.6661442006269592</v>
      </c>
    </row>
    <row r="73" spans="1:27" ht="16.5" customHeight="1">
      <c r="A73" s="9" t="s">
        <v>199</v>
      </c>
      <c r="B73" s="115"/>
      <c r="C73" s="115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116"/>
      <c r="V73" s="71"/>
      <c r="W73" s="71"/>
      <c r="X73" s="71"/>
      <c r="Y73" s="71"/>
      <c r="Z73" s="71"/>
      <c r="AA73" s="71"/>
    </row>
    <row r="74" spans="1:27" ht="16.5" customHeight="1">
      <c r="A74" s="9" t="s">
        <v>198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6.5" customHeight="1">
      <c r="A75" s="115" t="s">
        <v>197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</sheetData>
  <sheetProtection/>
  <mergeCells count="64">
    <mergeCell ref="B62:C62"/>
    <mergeCell ref="B63:C63"/>
    <mergeCell ref="B69:C69"/>
    <mergeCell ref="A71:C71"/>
    <mergeCell ref="B72:C72"/>
    <mergeCell ref="A65:C65"/>
    <mergeCell ref="B66:C66"/>
    <mergeCell ref="B67:C67"/>
    <mergeCell ref="B68:C68"/>
    <mergeCell ref="B55:C55"/>
    <mergeCell ref="A57:C57"/>
    <mergeCell ref="B58:C58"/>
    <mergeCell ref="B59:C59"/>
    <mergeCell ref="B60:C60"/>
    <mergeCell ref="B61:C61"/>
    <mergeCell ref="B48:C48"/>
    <mergeCell ref="B49:C49"/>
    <mergeCell ref="A51:C51"/>
    <mergeCell ref="B52:C52"/>
    <mergeCell ref="B53:C53"/>
    <mergeCell ref="B54:C54"/>
    <mergeCell ref="B41:C41"/>
    <mergeCell ref="B42:C42"/>
    <mergeCell ref="A44:C44"/>
    <mergeCell ref="B45:C45"/>
    <mergeCell ref="B46:C46"/>
    <mergeCell ref="B47:C47"/>
    <mergeCell ref="B35:C35"/>
    <mergeCell ref="B36:C36"/>
    <mergeCell ref="B37:C37"/>
    <mergeCell ref="B38:C38"/>
    <mergeCell ref="B39:C39"/>
    <mergeCell ref="B40:C40"/>
    <mergeCell ref="A28:C28"/>
    <mergeCell ref="B29:C29"/>
    <mergeCell ref="B30:C30"/>
    <mergeCell ref="B31:C31"/>
    <mergeCell ref="B32:C32"/>
    <mergeCell ref="A34:C34"/>
    <mergeCell ref="A1:C1"/>
    <mergeCell ref="Z1:AA1"/>
    <mergeCell ref="A13:C13"/>
    <mergeCell ref="A14:C14"/>
    <mergeCell ref="T5:W5"/>
    <mergeCell ref="X5:AA5"/>
    <mergeCell ref="D5:G5"/>
    <mergeCell ref="H5:K5"/>
    <mergeCell ref="L5:O5"/>
    <mergeCell ref="P5:S5"/>
    <mergeCell ref="B26:C26"/>
    <mergeCell ref="B16:C16"/>
    <mergeCell ref="B17:C17"/>
    <mergeCell ref="B18:C18"/>
    <mergeCell ref="B19:C19"/>
    <mergeCell ref="A8:C8"/>
    <mergeCell ref="A10:C10"/>
    <mergeCell ref="A11:C11"/>
    <mergeCell ref="A3:AA3"/>
    <mergeCell ref="B22:C22"/>
    <mergeCell ref="B23:C23"/>
    <mergeCell ref="B20:C20"/>
    <mergeCell ref="B21:C21"/>
    <mergeCell ref="A25:C25"/>
    <mergeCell ref="A5:C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selection activeCell="A3" sqref="A3:Y3"/>
    </sheetView>
  </sheetViews>
  <sheetFormatPr defaultColWidth="10.59765625" defaultRowHeight="15.75" customHeight="1"/>
  <cols>
    <col min="1" max="2" width="3.09765625" style="0" customWidth="1"/>
    <col min="3" max="3" width="10.59765625" style="0" customWidth="1"/>
    <col min="4" max="4" width="11.8984375" style="0" customWidth="1"/>
  </cols>
  <sheetData>
    <row r="1" spans="1:25" ht="18.75" customHeight="1">
      <c r="A1" s="315" t="s">
        <v>245</v>
      </c>
      <c r="B1" s="315"/>
      <c r="C1" s="31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326" t="s">
        <v>244</v>
      </c>
      <c r="Y1" s="326"/>
    </row>
    <row r="2" spans="1:25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8.75" customHeight="1">
      <c r="A3" s="316" t="s">
        <v>243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</row>
    <row r="4" spans="1:25" ht="18.75" customHeight="1" thickBot="1">
      <c r="A4" s="113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05" t="s">
        <v>242</v>
      </c>
    </row>
    <row r="5" spans="1:25" ht="15.75" customHeight="1">
      <c r="A5" s="314" t="s">
        <v>241</v>
      </c>
      <c r="B5" s="296"/>
      <c r="C5" s="297"/>
      <c r="D5" s="111" t="s">
        <v>240</v>
      </c>
      <c r="E5" s="142" t="s">
        <v>239</v>
      </c>
      <c r="F5" s="111" t="s">
        <v>238</v>
      </c>
      <c r="G5" s="142" t="s">
        <v>237</v>
      </c>
      <c r="H5" s="111" t="s">
        <v>236</v>
      </c>
      <c r="I5" s="142" t="s">
        <v>235</v>
      </c>
      <c r="J5" s="111" t="s">
        <v>234</v>
      </c>
      <c r="K5" s="142" t="s">
        <v>233</v>
      </c>
      <c r="L5" s="111" t="s">
        <v>232</v>
      </c>
      <c r="M5" s="142" t="s">
        <v>231</v>
      </c>
      <c r="N5" s="111" t="s">
        <v>230</v>
      </c>
      <c r="O5" s="142" t="s">
        <v>229</v>
      </c>
      <c r="P5" s="111" t="s">
        <v>228</v>
      </c>
      <c r="Q5" s="142" t="s">
        <v>227</v>
      </c>
      <c r="R5" s="111" t="s">
        <v>226</v>
      </c>
      <c r="S5" s="142" t="s">
        <v>225</v>
      </c>
      <c r="T5" s="111" t="s">
        <v>224</v>
      </c>
      <c r="U5" s="143" t="s">
        <v>223</v>
      </c>
      <c r="V5" s="111" t="s">
        <v>222</v>
      </c>
      <c r="W5" s="142" t="s">
        <v>221</v>
      </c>
      <c r="X5" s="141" t="s">
        <v>220</v>
      </c>
      <c r="Y5" s="110" t="s">
        <v>219</v>
      </c>
    </row>
    <row r="6" spans="1:25" ht="15.75" customHeight="1">
      <c r="A6" s="107"/>
      <c r="B6" s="107"/>
      <c r="C6" s="106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5.75" customHeight="1">
      <c r="A7" s="310" t="s">
        <v>171</v>
      </c>
      <c r="B7" s="313"/>
      <c r="C7" s="311"/>
      <c r="D7" s="84">
        <f aca="true" t="shared" si="0" ref="D7:Y7">SUM(D9:D10)</f>
        <v>1180977</v>
      </c>
      <c r="E7" s="84">
        <f t="shared" si="0"/>
        <v>56639</v>
      </c>
      <c r="F7" s="84">
        <f t="shared" si="0"/>
        <v>57145</v>
      </c>
      <c r="G7" s="84">
        <f t="shared" si="0"/>
        <v>61785</v>
      </c>
      <c r="H7" s="84">
        <f t="shared" si="0"/>
        <v>68890</v>
      </c>
      <c r="I7" s="84">
        <f t="shared" si="0"/>
        <v>77759</v>
      </c>
      <c r="J7" s="84">
        <f t="shared" si="0"/>
        <v>88659</v>
      </c>
      <c r="K7" s="84">
        <f t="shared" si="0"/>
        <v>75042</v>
      </c>
      <c r="L7" s="84">
        <f t="shared" si="0"/>
        <v>70798</v>
      </c>
      <c r="M7" s="84">
        <f t="shared" si="0"/>
        <v>70697</v>
      </c>
      <c r="N7" s="84">
        <f t="shared" si="0"/>
        <v>80278</v>
      </c>
      <c r="O7" s="84">
        <f t="shared" si="0"/>
        <v>102844</v>
      </c>
      <c r="P7" s="84">
        <f t="shared" si="0"/>
        <v>79743</v>
      </c>
      <c r="Q7" s="84">
        <f t="shared" si="0"/>
        <v>66427</v>
      </c>
      <c r="R7" s="84">
        <f t="shared" si="0"/>
        <v>65235</v>
      </c>
      <c r="S7" s="84">
        <f t="shared" si="0"/>
        <v>57890</v>
      </c>
      <c r="T7" s="84">
        <f t="shared" si="0"/>
        <v>43317</v>
      </c>
      <c r="U7" s="84">
        <f t="shared" si="0"/>
        <v>53224</v>
      </c>
      <c r="V7" s="84">
        <f t="shared" si="0"/>
        <v>175569</v>
      </c>
      <c r="W7" s="84">
        <f t="shared" si="0"/>
        <v>781137</v>
      </c>
      <c r="X7" s="84">
        <f t="shared" si="0"/>
        <v>219666</v>
      </c>
      <c r="Y7" s="84">
        <f t="shared" si="0"/>
        <v>4605</v>
      </c>
    </row>
    <row r="8" spans="1:25" ht="15.75" customHeight="1">
      <c r="A8" s="100"/>
      <c r="B8" s="104"/>
      <c r="C8" s="102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ht="15.75" customHeight="1">
      <c r="A9" s="310" t="s">
        <v>170</v>
      </c>
      <c r="B9" s="313"/>
      <c r="C9" s="311"/>
      <c r="D9" s="84">
        <f aca="true" t="shared" si="1" ref="D9:Y9">SUM(D15:D22)</f>
        <v>817923</v>
      </c>
      <c r="E9" s="84">
        <f t="shared" si="1"/>
        <v>39244</v>
      </c>
      <c r="F9" s="84">
        <f t="shared" si="1"/>
        <v>38933</v>
      </c>
      <c r="G9" s="84">
        <f t="shared" si="1"/>
        <v>42115</v>
      </c>
      <c r="H9" s="84">
        <f t="shared" si="1"/>
        <v>47786</v>
      </c>
      <c r="I9" s="84">
        <f t="shared" si="1"/>
        <v>56492</v>
      </c>
      <c r="J9" s="84">
        <f t="shared" si="1"/>
        <v>63869</v>
      </c>
      <c r="K9" s="84">
        <f t="shared" si="1"/>
        <v>53145</v>
      </c>
      <c r="L9" s="84">
        <f t="shared" si="1"/>
        <v>49759</v>
      </c>
      <c r="M9" s="84">
        <f t="shared" si="1"/>
        <v>49227</v>
      </c>
      <c r="N9" s="84">
        <f t="shared" si="1"/>
        <v>55145</v>
      </c>
      <c r="O9" s="84">
        <f t="shared" si="1"/>
        <v>71435</v>
      </c>
      <c r="P9" s="84">
        <f t="shared" si="1"/>
        <v>55224</v>
      </c>
      <c r="Q9" s="84">
        <f t="shared" si="1"/>
        <v>45043</v>
      </c>
      <c r="R9" s="84">
        <f t="shared" si="1"/>
        <v>44093</v>
      </c>
      <c r="S9" s="84">
        <f t="shared" si="1"/>
        <v>38844</v>
      </c>
      <c r="T9" s="84">
        <f t="shared" si="1"/>
        <v>28698</v>
      </c>
      <c r="U9" s="84">
        <f t="shared" si="1"/>
        <v>35203</v>
      </c>
      <c r="V9" s="84">
        <f t="shared" si="1"/>
        <v>120292</v>
      </c>
      <c r="W9" s="84">
        <f t="shared" si="1"/>
        <v>547125</v>
      </c>
      <c r="X9" s="84">
        <f t="shared" si="1"/>
        <v>146838</v>
      </c>
      <c r="Y9" s="84">
        <f t="shared" si="1"/>
        <v>3668</v>
      </c>
    </row>
    <row r="10" spans="1:25" ht="15.75" customHeight="1">
      <c r="A10" s="310" t="s">
        <v>169</v>
      </c>
      <c r="B10" s="313"/>
      <c r="C10" s="311"/>
      <c r="D10" s="84">
        <f aca="true" t="shared" si="2" ref="D10:Y10">SUM(D24,D27,D33,D43,D50,D56,D64,D70)</f>
        <v>363054</v>
      </c>
      <c r="E10" s="84">
        <f t="shared" si="2"/>
        <v>17395</v>
      </c>
      <c r="F10" s="84">
        <f t="shared" si="2"/>
        <v>18212</v>
      </c>
      <c r="G10" s="84">
        <f t="shared" si="2"/>
        <v>19670</v>
      </c>
      <c r="H10" s="84">
        <f t="shared" si="2"/>
        <v>21104</v>
      </c>
      <c r="I10" s="84">
        <f t="shared" si="2"/>
        <v>21267</v>
      </c>
      <c r="J10" s="84">
        <f t="shared" si="2"/>
        <v>24790</v>
      </c>
      <c r="K10" s="84">
        <f t="shared" si="2"/>
        <v>21897</v>
      </c>
      <c r="L10" s="84">
        <f t="shared" si="2"/>
        <v>21039</v>
      </c>
      <c r="M10" s="84">
        <f t="shared" si="2"/>
        <v>21470</v>
      </c>
      <c r="N10" s="84">
        <f t="shared" si="2"/>
        <v>25133</v>
      </c>
      <c r="O10" s="84">
        <f t="shared" si="2"/>
        <v>31409</v>
      </c>
      <c r="P10" s="84">
        <f t="shared" si="2"/>
        <v>24519</v>
      </c>
      <c r="Q10" s="84">
        <f t="shared" si="2"/>
        <v>21384</v>
      </c>
      <c r="R10" s="84">
        <f t="shared" si="2"/>
        <v>21142</v>
      </c>
      <c r="S10" s="84">
        <f t="shared" si="2"/>
        <v>19046</v>
      </c>
      <c r="T10" s="84">
        <f t="shared" si="2"/>
        <v>14619</v>
      </c>
      <c r="U10" s="84">
        <f t="shared" si="2"/>
        <v>18021</v>
      </c>
      <c r="V10" s="84">
        <f t="shared" si="2"/>
        <v>55277</v>
      </c>
      <c r="W10" s="84">
        <f t="shared" si="2"/>
        <v>234012</v>
      </c>
      <c r="X10" s="84">
        <f t="shared" si="2"/>
        <v>72828</v>
      </c>
      <c r="Y10" s="84">
        <f t="shared" si="2"/>
        <v>937</v>
      </c>
    </row>
    <row r="11" spans="1:25" ht="15.75" customHeight="1">
      <c r="A11" s="104"/>
      <c r="B11" s="104"/>
      <c r="C11" s="102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5.75" customHeight="1">
      <c r="A12" s="310" t="s">
        <v>168</v>
      </c>
      <c r="B12" s="313"/>
      <c r="C12" s="311"/>
      <c r="D12" s="84">
        <f aca="true" t="shared" si="3" ref="D12:Y12">SUM(D15,D17,D20,D22,D24,D27,D33,D43)</f>
        <v>941714</v>
      </c>
      <c r="E12" s="84">
        <f t="shared" si="3"/>
        <v>47639</v>
      </c>
      <c r="F12" s="84">
        <f t="shared" si="3"/>
        <v>46680</v>
      </c>
      <c r="G12" s="84">
        <f t="shared" si="3"/>
        <v>49677</v>
      </c>
      <c r="H12" s="84">
        <f t="shared" si="3"/>
        <v>56794</v>
      </c>
      <c r="I12" s="84">
        <f t="shared" si="3"/>
        <v>69002</v>
      </c>
      <c r="J12" s="84">
        <f t="shared" si="3"/>
        <v>76919</v>
      </c>
      <c r="K12" s="84">
        <f t="shared" si="3"/>
        <v>64223</v>
      </c>
      <c r="L12" s="84">
        <f t="shared" si="3"/>
        <v>58998</v>
      </c>
      <c r="M12" s="84">
        <f t="shared" si="3"/>
        <v>56660</v>
      </c>
      <c r="N12" s="84">
        <f t="shared" si="3"/>
        <v>62893</v>
      </c>
      <c r="O12" s="84">
        <f t="shared" si="3"/>
        <v>80914</v>
      </c>
      <c r="P12" s="84">
        <f t="shared" si="3"/>
        <v>62560</v>
      </c>
      <c r="Q12" s="84">
        <f t="shared" si="3"/>
        <v>49604</v>
      </c>
      <c r="R12" s="84">
        <f t="shared" si="3"/>
        <v>46746</v>
      </c>
      <c r="S12" s="84">
        <f t="shared" si="3"/>
        <v>40285</v>
      </c>
      <c r="T12" s="84">
        <f t="shared" si="3"/>
        <v>30053</v>
      </c>
      <c r="U12" s="84">
        <f t="shared" si="3"/>
        <v>37567</v>
      </c>
      <c r="V12" s="84">
        <f t="shared" si="3"/>
        <v>143996</v>
      </c>
      <c r="W12" s="84">
        <f t="shared" si="3"/>
        <v>638567</v>
      </c>
      <c r="X12" s="84">
        <f t="shared" si="3"/>
        <v>154651</v>
      </c>
      <c r="Y12" s="84">
        <f t="shared" si="3"/>
        <v>4500</v>
      </c>
    </row>
    <row r="13" spans="1:25" ht="15.75" customHeight="1">
      <c r="A13" s="310" t="s">
        <v>167</v>
      </c>
      <c r="B13" s="313"/>
      <c r="C13" s="311"/>
      <c r="D13" s="84">
        <f aca="true" t="shared" si="4" ref="D13:Y13">SUM(D16,D18,D19,D21,D50,D56,D64,D70)</f>
        <v>239263</v>
      </c>
      <c r="E13" s="84">
        <f t="shared" si="4"/>
        <v>9000</v>
      </c>
      <c r="F13" s="84">
        <f t="shared" si="4"/>
        <v>10465</v>
      </c>
      <c r="G13" s="84">
        <f t="shared" si="4"/>
        <v>12108</v>
      </c>
      <c r="H13" s="84">
        <f t="shared" si="4"/>
        <v>12096</v>
      </c>
      <c r="I13" s="84">
        <f t="shared" si="4"/>
        <v>8757</v>
      </c>
      <c r="J13" s="84">
        <f t="shared" si="4"/>
        <v>11740</v>
      </c>
      <c r="K13" s="84">
        <f t="shared" si="4"/>
        <v>10819</v>
      </c>
      <c r="L13" s="84">
        <f t="shared" si="4"/>
        <v>11800</v>
      </c>
      <c r="M13" s="84">
        <f t="shared" si="4"/>
        <v>14037</v>
      </c>
      <c r="N13" s="84">
        <f t="shared" si="4"/>
        <v>17385</v>
      </c>
      <c r="O13" s="84">
        <f t="shared" si="4"/>
        <v>21930</v>
      </c>
      <c r="P13" s="84">
        <f t="shared" si="4"/>
        <v>17183</v>
      </c>
      <c r="Q13" s="84">
        <f t="shared" si="4"/>
        <v>16823</v>
      </c>
      <c r="R13" s="84">
        <f t="shared" si="4"/>
        <v>18489</v>
      </c>
      <c r="S13" s="84">
        <f t="shared" si="4"/>
        <v>17605</v>
      </c>
      <c r="T13" s="84">
        <f t="shared" si="4"/>
        <v>13264</v>
      </c>
      <c r="U13" s="84">
        <f t="shared" si="4"/>
        <v>15657</v>
      </c>
      <c r="V13" s="84">
        <f t="shared" si="4"/>
        <v>31573</v>
      </c>
      <c r="W13" s="84">
        <f t="shared" si="4"/>
        <v>142570</v>
      </c>
      <c r="X13" s="84">
        <f t="shared" si="4"/>
        <v>65015</v>
      </c>
      <c r="Y13" s="84">
        <f t="shared" si="4"/>
        <v>105</v>
      </c>
    </row>
    <row r="14" spans="1:25" ht="15.75" customHeight="1">
      <c r="A14" s="103"/>
      <c r="B14" s="103"/>
      <c r="C14" s="102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64"/>
      <c r="W14" s="64"/>
      <c r="X14" s="64"/>
      <c r="Y14" s="138"/>
    </row>
    <row r="15" spans="1:25" ht="15.75" customHeight="1">
      <c r="A15" s="101"/>
      <c r="B15" s="310" t="s">
        <v>166</v>
      </c>
      <c r="C15" s="311"/>
      <c r="D15" s="64">
        <f aca="true" t="shared" si="5" ref="D15:D22">SUM(E15:U15,Y15)</f>
        <v>456438</v>
      </c>
      <c r="E15" s="140">
        <v>22562</v>
      </c>
      <c r="F15" s="140">
        <v>21309</v>
      </c>
      <c r="G15" s="140">
        <v>22601</v>
      </c>
      <c r="H15" s="140">
        <v>28038</v>
      </c>
      <c r="I15" s="140">
        <v>38430</v>
      </c>
      <c r="J15" s="140">
        <v>39092</v>
      </c>
      <c r="K15" s="140">
        <v>31805</v>
      </c>
      <c r="L15" s="140">
        <v>28562</v>
      </c>
      <c r="M15" s="140">
        <v>27503</v>
      </c>
      <c r="N15" s="140">
        <v>29683</v>
      </c>
      <c r="O15" s="140">
        <v>38543</v>
      </c>
      <c r="P15" s="140">
        <v>29293</v>
      </c>
      <c r="Q15" s="140">
        <v>23184</v>
      </c>
      <c r="R15" s="140">
        <v>22330</v>
      </c>
      <c r="S15" s="140">
        <v>19089</v>
      </c>
      <c r="T15" s="140">
        <v>13912</v>
      </c>
      <c r="U15" s="140">
        <v>17698</v>
      </c>
      <c r="V15" s="64">
        <v>66472</v>
      </c>
      <c r="W15" s="64">
        <v>314133</v>
      </c>
      <c r="X15" s="64">
        <v>73029</v>
      </c>
      <c r="Y15" s="140">
        <v>2804</v>
      </c>
    </row>
    <row r="16" spans="1:25" ht="15.75" customHeight="1">
      <c r="A16" s="101"/>
      <c r="B16" s="310" t="s">
        <v>165</v>
      </c>
      <c r="C16" s="311"/>
      <c r="D16" s="64">
        <f t="shared" si="5"/>
        <v>47351</v>
      </c>
      <c r="E16" s="140">
        <v>2085</v>
      </c>
      <c r="F16" s="140">
        <v>2299</v>
      </c>
      <c r="G16" s="140">
        <v>2546</v>
      </c>
      <c r="H16" s="140">
        <v>2446</v>
      </c>
      <c r="I16" s="140">
        <v>2043</v>
      </c>
      <c r="J16" s="140">
        <v>2872</v>
      </c>
      <c r="K16" s="140">
        <v>2526</v>
      </c>
      <c r="L16" s="140">
        <v>2706</v>
      </c>
      <c r="M16" s="140">
        <v>2959</v>
      </c>
      <c r="N16" s="140">
        <v>3486</v>
      </c>
      <c r="O16" s="140">
        <v>4478</v>
      </c>
      <c r="P16" s="140">
        <v>3357</v>
      </c>
      <c r="Q16" s="140">
        <v>2903</v>
      </c>
      <c r="R16" s="140">
        <v>3032</v>
      </c>
      <c r="S16" s="140">
        <v>2853</v>
      </c>
      <c r="T16" s="140">
        <v>2202</v>
      </c>
      <c r="U16" s="140">
        <v>2465</v>
      </c>
      <c r="V16" s="64">
        <v>6930</v>
      </c>
      <c r="W16" s="64">
        <v>29776</v>
      </c>
      <c r="X16" s="64">
        <v>10552</v>
      </c>
      <c r="Y16" s="140">
        <v>93</v>
      </c>
    </row>
    <row r="17" spans="1:25" ht="15.75" customHeight="1">
      <c r="A17" s="101"/>
      <c r="B17" s="310" t="s">
        <v>164</v>
      </c>
      <c r="C17" s="311"/>
      <c r="D17" s="64">
        <f t="shared" si="5"/>
        <v>108622</v>
      </c>
      <c r="E17" s="140">
        <v>5645</v>
      </c>
      <c r="F17" s="140">
        <v>5535</v>
      </c>
      <c r="G17" s="140">
        <v>5849</v>
      </c>
      <c r="H17" s="140">
        <v>5704</v>
      </c>
      <c r="I17" s="140">
        <v>6111</v>
      </c>
      <c r="J17" s="140">
        <v>8746</v>
      </c>
      <c r="K17" s="140">
        <v>7326</v>
      </c>
      <c r="L17" s="140">
        <v>6831</v>
      </c>
      <c r="M17" s="140">
        <v>6183</v>
      </c>
      <c r="N17" s="140">
        <v>7040</v>
      </c>
      <c r="O17" s="140">
        <v>9475</v>
      </c>
      <c r="P17" s="140">
        <v>7789</v>
      </c>
      <c r="Q17" s="140">
        <v>6286</v>
      </c>
      <c r="R17" s="140">
        <v>5770</v>
      </c>
      <c r="S17" s="140">
        <v>5110</v>
      </c>
      <c r="T17" s="140">
        <v>3960</v>
      </c>
      <c r="U17" s="140">
        <v>4847</v>
      </c>
      <c r="V17" s="64">
        <v>17029</v>
      </c>
      <c r="W17" s="64">
        <v>71491</v>
      </c>
      <c r="X17" s="64">
        <v>19687</v>
      </c>
      <c r="Y17" s="140">
        <v>415</v>
      </c>
    </row>
    <row r="18" spans="1:25" ht="15.75" customHeight="1">
      <c r="A18" s="101"/>
      <c r="B18" s="310" t="s">
        <v>163</v>
      </c>
      <c r="C18" s="311"/>
      <c r="D18" s="64">
        <f t="shared" si="5"/>
        <v>26381</v>
      </c>
      <c r="E18" s="140">
        <v>962</v>
      </c>
      <c r="F18" s="140">
        <v>1193</v>
      </c>
      <c r="G18" s="140">
        <v>1378</v>
      </c>
      <c r="H18" s="140">
        <v>1297</v>
      </c>
      <c r="I18" s="140">
        <v>763</v>
      </c>
      <c r="J18" s="140">
        <v>1117</v>
      </c>
      <c r="K18" s="140">
        <v>1188</v>
      </c>
      <c r="L18" s="140">
        <v>1401</v>
      </c>
      <c r="M18" s="140">
        <v>1705</v>
      </c>
      <c r="N18" s="140">
        <v>1864</v>
      </c>
      <c r="O18" s="140">
        <v>2282</v>
      </c>
      <c r="P18" s="140">
        <v>1777</v>
      </c>
      <c r="Q18" s="140">
        <v>1934</v>
      </c>
      <c r="R18" s="140">
        <v>2209</v>
      </c>
      <c r="S18" s="140">
        <v>2135</v>
      </c>
      <c r="T18" s="140">
        <v>1481</v>
      </c>
      <c r="U18" s="140">
        <v>1692</v>
      </c>
      <c r="V18" s="64">
        <v>3533</v>
      </c>
      <c r="W18" s="64">
        <v>15328</v>
      </c>
      <c r="X18" s="64">
        <v>7517</v>
      </c>
      <c r="Y18" s="139">
        <v>3</v>
      </c>
    </row>
    <row r="19" spans="1:25" ht="15.75" customHeight="1">
      <c r="A19" s="101"/>
      <c r="B19" s="310" t="s">
        <v>162</v>
      </c>
      <c r="C19" s="311"/>
      <c r="D19" s="64">
        <f t="shared" si="5"/>
        <v>19852</v>
      </c>
      <c r="E19" s="140">
        <v>628</v>
      </c>
      <c r="F19" s="140">
        <v>753</v>
      </c>
      <c r="G19" s="140">
        <v>941</v>
      </c>
      <c r="H19" s="140">
        <v>890</v>
      </c>
      <c r="I19" s="140">
        <v>496</v>
      </c>
      <c r="J19" s="140">
        <v>696</v>
      </c>
      <c r="K19" s="140">
        <v>746</v>
      </c>
      <c r="L19" s="140">
        <v>839</v>
      </c>
      <c r="M19" s="140">
        <v>1035</v>
      </c>
      <c r="N19" s="140">
        <v>1449</v>
      </c>
      <c r="O19" s="140">
        <v>1732</v>
      </c>
      <c r="P19" s="140">
        <v>1464</v>
      </c>
      <c r="Q19" s="140">
        <v>1592</v>
      </c>
      <c r="R19" s="140">
        <v>1913</v>
      </c>
      <c r="S19" s="140">
        <v>1832</v>
      </c>
      <c r="T19" s="140">
        <v>1408</v>
      </c>
      <c r="U19" s="140">
        <v>1438</v>
      </c>
      <c r="V19" s="64">
        <v>2322</v>
      </c>
      <c r="W19" s="64">
        <v>10939</v>
      </c>
      <c r="X19" s="64">
        <v>6591</v>
      </c>
      <c r="Y19" s="139" t="s">
        <v>217</v>
      </c>
    </row>
    <row r="20" spans="1:25" ht="15.75" customHeight="1">
      <c r="A20" s="101"/>
      <c r="B20" s="310" t="s">
        <v>161</v>
      </c>
      <c r="C20" s="311"/>
      <c r="D20" s="64">
        <f t="shared" si="5"/>
        <v>68368</v>
      </c>
      <c r="E20" s="140">
        <v>3053</v>
      </c>
      <c r="F20" s="140">
        <v>3185</v>
      </c>
      <c r="G20" s="140">
        <v>3633</v>
      </c>
      <c r="H20" s="140">
        <v>3657</v>
      </c>
      <c r="I20" s="140">
        <v>3309</v>
      </c>
      <c r="J20" s="140">
        <v>4889</v>
      </c>
      <c r="K20" s="140">
        <v>4027</v>
      </c>
      <c r="L20" s="140">
        <v>3981</v>
      </c>
      <c r="M20" s="140">
        <v>4008</v>
      </c>
      <c r="N20" s="140">
        <v>4710</v>
      </c>
      <c r="O20" s="140">
        <v>6352</v>
      </c>
      <c r="P20" s="140">
        <v>5105</v>
      </c>
      <c r="Q20" s="140">
        <v>4302</v>
      </c>
      <c r="R20" s="140">
        <v>4211</v>
      </c>
      <c r="S20" s="140">
        <v>3689</v>
      </c>
      <c r="T20" s="140">
        <v>2754</v>
      </c>
      <c r="U20" s="140">
        <v>3353</v>
      </c>
      <c r="V20" s="64">
        <v>9871</v>
      </c>
      <c r="W20" s="64">
        <v>44340</v>
      </c>
      <c r="X20" s="64">
        <v>14007</v>
      </c>
      <c r="Y20" s="139">
        <v>150</v>
      </c>
    </row>
    <row r="21" spans="1:25" ht="15.75" customHeight="1">
      <c r="A21" s="101"/>
      <c r="B21" s="310" t="s">
        <v>160</v>
      </c>
      <c r="C21" s="311"/>
      <c r="D21" s="64">
        <f t="shared" si="5"/>
        <v>25541</v>
      </c>
      <c r="E21" s="140">
        <v>1059</v>
      </c>
      <c r="F21" s="140">
        <v>1117</v>
      </c>
      <c r="G21" s="140">
        <v>1219</v>
      </c>
      <c r="H21" s="140">
        <v>1353</v>
      </c>
      <c r="I21" s="140">
        <v>1235</v>
      </c>
      <c r="J21" s="140">
        <v>1537</v>
      </c>
      <c r="K21" s="140">
        <v>1300</v>
      </c>
      <c r="L21" s="140">
        <v>1305</v>
      </c>
      <c r="M21" s="140">
        <v>1452</v>
      </c>
      <c r="N21" s="140">
        <v>1812</v>
      </c>
      <c r="O21" s="140">
        <v>2398</v>
      </c>
      <c r="P21" s="140">
        <v>1974</v>
      </c>
      <c r="Q21" s="140">
        <v>1694</v>
      </c>
      <c r="R21" s="140">
        <v>1696</v>
      </c>
      <c r="S21" s="140">
        <v>1640</v>
      </c>
      <c r="T21" s="140">
        <v>1195</v>
      </c>
      <c r="U21" s="140">
        <v>1555</v>
      </c>
      <c r="V21" s="64">
        <v>3395</v>
      </c>
      <c r="W21" s="64">
        <v>16060</v>
      </c>
      <c r="X21" s="64">
        <v>6086</v>
      </c>
      <c r="Y21" s="139" t="s">
        <v>217</v>
      </c>
    </row>
    <row r="22" spans="1:25" ht="15.75" customHeight="1">
      <c r="A22" s="101"/>
      <c r="B22" s="310" t="s">
        <v>159</v>
      </c>
      <c r="C22" s="311"/>
      <c r="D22" s="64">
        <f t="shared" si="5"/>
        <v>65370</v>
      </c>
      <c r="E22" s="140">
        <v>3250</v>
      </c>
      <c r="F22" s="140">
        <v>3542</v>
      </c>
      <c r="G22" s="140">
        <v>3948</v>
      </c>
      <c r="H22" s="140">
        <v>4401</v>
      </c>
      <c r="I22" s="140">
        <v>4105</v>
      </c>
      <c r="J22" s="140">
        <v>4920</v>
      </c>
      <c r="K22" s="140">
        <v>4227</v>
      </c>
      <c r="L22" s="140">
        <v>4134</v>
      </c>
      <c r="M22" s="140">
        <v>4382</v>
      </c>
      <c r="N22" s="140">
        <v>5101</v>
      </c>
      <c r="O22" s="140">
        <v>6175</v>
      </c>
      <c r="P22" s="140">
        <v>4465</v>
      </c>
      <c r="Q22" s="140">
        <v>3148</v>
      </c>
      <c r="R22" s="140">
        <v>2932</v>
      </c>
      <c r="S22" s="140">
        <v>2496</v>
      </c>
      <c r="T22" s="140">
        <v>1786</v>
      </c>
      <c r="U22" s="140">
        <v>2155</v>
      </c>
      <c r="V22" s="64">
        <v>10740</v>
      </c>
      <c r="W22" s="64">
        <v>45058</v>
      </c>
      <c r="X22" s="64">
        <v>9369</v>
      </c>
      <c r="Y22" s="139">
        <v>203</v>
      </c>
    </row>
    <row r="23" spans="1:25" ht="15.75" customHeight="1">
      <c r="A23" s="101"/>
      <c r="B23" s="100"/>
      <c r="C23" s="99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64"/>
      <c r="W23" s="64"/>
      <c r="X23" s="64"/>
      <c r="Y23" s="98"/>
    </row>
    <row r="24" spans="1:25" ht="15.75" customHeight="1">
      <c r="A24" s="310" t="s">
        <v>158</v>
      </c>
      <c r="B24" s="310"/>
      <c r="C24" s="312"/>
      <c r="D24" s="84">
        <f aca="true" t="shared" si="6" ref="D24:X24">SUM(D25)</f>
        <v>10195</v>
      </c>
      <c r="E24" s="84">
        <f t="shared" si="6"/>
        <v>392</v>
      </c>
      <c r="F24" s="84">
        <f t="shared" si="6"/>
        <v>446</v>
      </c>
      <c r="G24" s="84">
        <f t="shared" si="6"/>
        <v>527</v>
      </c>
      <c r="H24" s="84">
        <f t="shared" si="6"/>
        <v>514</v>
      </c>
      <c r="I24" s="84">
        <f t="shared" si="6"/>
        <v>445</v>
      </c>
      <c r="J24" s="84">
        <f t="shared" si="6"/>
        <v>587</v>
      </c>
      <c r="K24" s="84">
        <f t="shared" si="6"/>
        <v>566</v>
      </c>
      <c r="L24" s="84">
        <f t="shared" si="6"/>
        <v>512</v>
      </c>
      <c r="M24" s="84">
        <f t="shared" si="6"/>
        <v>542</v>
      </c>
      <c r="N24" s="84">
        <f t="shared" si="6"/>
        <v>654</v>
      </c>
      <c r="O24" s="84">
        <f t="shared" si="6"/>
        <v>915</v>
      </c>
      <c r="P24" s="84">
        <f t="shared" si="6"/>
        <v>829</v>
      </c>
      <c r="Q24" s="84">
        <f t="shared" si="6"/>
        <v>780</v>
      </c>
      <c r="R24" s="84">
        <f t="shared" si="6"/>
        <v>734</v>
      </c>
      <c r="S24" s="84">
        <f t="shared" si="6"/>
        <v>629</v>
      </c>
      <c r="T24" s="84">
        <f t="shared" si="6"/>
        <v>490</v>
      </c>
      <c r="U24" s="84">
        <f t="shared" si="6"/>
        <v>633</v>
      </c>
      <c r="V24" s="84">
        <f t="shared" si="6"/>
        <v>1365</v>
      </c>
      <c r="W24" s="84">
        <f t="shared" si="6"/>
        <v>6344</v>
      </c>
      <c r="X24" s="84">
        <f t="shared" si="6"/>
        <v>2486</v>
      </c>
      <c r="Y24" s="84" t="s">
        <v>218</v>
      </c>
    </row>
    <row r="25" spans="1:25" ht="15.75" customHeight="1">
      <c r="A25" s="70"/>
      <c r="B25" s="324" t="s">
        <v>157</v>
      </c>
      <c r="C25" s="325"/>
      <c r="D25" s="51">
        <f>SUM(E25:U25,Y25)</f>
        <v>10195</v>
      </c>
      <c r="E25" s="34">
        <v>392</v>
      </c>
      <c r="F25" s="34">
        <v>446</v>
      </c>
      <c r="G25" s="34">
        <v>527</v>
      </c>
      <c r="H25" s="34">
        <v>514</v>
      </c>
      <c r="I25" s="34">
        <v>445</v>
      </c>
      <c r="J25" s="34">
        <v>587</v>
      </c>
      <c r="K25" s="34">
        <v>566</v>
      </c>
      <c r="L25" s="34">
        <v>512</v>
      </c>
      <c r="M25" s="34">
        <v>542</v>
      </c>
      <c r="N25" s="34">
        <v>654</v>
      </c>
      <c r="O25" s="34">
        <v>915</v>
      </c>
      <c r="P25" s="34">
        <v>829</v>
      </c>
      <c r="Q25" s="34">
        <v>780</v>
      </c>
      <c r="R25" s="34">
        <v>734</v>
      </c>
      <c r="S25" s="34">
        <v>629</v>
      </c>
      <c r="T25" s="34">
        <v>490</v>
      </c>
      <c r="U25" s="34">
        <v>633</v>
      </c>
      <c r="V25" s="51">
        <v>1365</v>
      </c>
      <c r="W25" s="51">
        <v>6344</v>
      </c>
      <c r="X25" s="51">
        <v>2486</v>
      </c>
      <c r="Y25" s="95" t="s">
        <v>217</v>
      </c>
    </row>
    <row r="26" spans="1:25" ht="15.75" customHeight="1">
      <c r="A26" s="70"/>
      <c r="B26" s="127"/>
      <c r="C26" s="12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51"/>
      <c r="W26" s="51"/>
      <c r="X26" s="51"/>
      <c r="Y26" s="86"/>
    </row>
    <row r="27" spans="1:25" ht="15.75" customHeight="1">
      <c r="A27" s="310" t="s">
        <v>156</v>
      </c>
      <c r="B27" s="310"/>
      <c r="C27" s="312"/>
      <c r="D27" s="84">
        <f aca="true" t="shared" si="7" ref="D27:Y27">SUM(D28:D31)</f>
        <v>49999</v>
      </c>
      <c r="E27" s="84">
        <f t="shared" si="7"/>
        <v>2793</v>
      </c>
      <c r="F27" s="84">
        <f t="shared" si="7"/>
        <v>2766</v>
      </c>
      <c r="G27" s="84">
        <f t="shared" si="7"/>
        <v>2743</v>
      </c>
      <c r="H27" s="84">
        <f t="shared" si="7"/>
        <v>2731</v>
      </c>
      <c r="I27" s="84">
        <f t="shared" si="7"/>
        <v>3110</v>
      </c>
      <c r="J27" s="84">
        <f t="shared" si="7"/>
        <v>4253</v>
      </c>
      <c r="K27" s="84">
        <f t="shared" si="7"/>
        <v>3492</v>
      </c>
      <c r="L27" s="84">
        <f t="shared" si="7"/>
        <v>3193</v>
      </c>
      <c r="M27" s="84">
        <f t="shared" si="7"/>
        <v>2950</v>
      </c>
      <c r="N27" s="84">
        <f t="shared" si="7"/>
        <v>3210</v>
      </c>
      <c r="O27" s="84">
        <f t="shared" si="7"/>
        <v>4229</v>
      </c>
      <c r="P27" s="84">
        <f t="shared" si="7"/>
        <v>3421</v>
      </c>
      <c r="Q27" s="84">
        <f t="shared" si="7"/>
        <v>2679</v>
      </c>
      <c r="R27" s="84">
        <f t="shared" si="7"/>
        <v>2462</v>
      </c>
      <c r="S27" s="84">
        <f t="shared" si="7"/>
        <v>2099</v>
      </c>
      <c r="T27" s="84">
        <f t="shared" si="7"/>
        <v>1703</v>
      </c>
      <c r="U27" s="84">
        <f t="shared" si="7"/>
        <v>2132</v>
      </c>
      <c r="V27" s="84">
        <f t="shared" si="7"/>
        <v>8302</v>
      </c>
      <c r="W27" s="84">
        <f t="shared" si="7"/>
        <v>33268</v>
      </c>
      <c r="X27" s="84">
        <f t="shared" si="7"/>
        <v>8396</v>
      </c>
      <c r="Y27" s="84">
        <f t="shared" si="7"/>
        <v>33</v>
      </c>
    </row>
    <row r="28" spans="1:25" ht="15.75" customHeight="1">
      <c r="A28" s="70"/>
      <c r="B28" s="324" t="s">
        <v>155</v>
      </c>
      <c r="C28" s="325"/>
      <c r="D28" s="51">
        <f>SUM(E28:U28,Y28)</f>
        <v>15426</v>
      </c>
      <c r="E28" s="34">
        <v>853</v>
      </c>
      <c r="F28" s="34">
        <v>841</v>
      </c>
      <c r="G28" s="34">
        <v>851</v>
      </c>
      <c r="H28" s="34">
        <v>820</v>
      </c>
      <c r="I28" s="34">
        <v>857</v>
      </c>
      <c r="J28" s="34">
        <v>1278</v>
      </c>
      <c r="K28" s="34">
        <v>1080</v>
      </c>
      <c r="L28" s="34">
        <v>976</v>
      </c>
      <c r="M28" s="34">
        <v>878</v>
      </c>
      <c r="N28" s="34">
        <v>942</v>
      </c>
      <c r="O28" s="34">
        <v>1383</v>
      </c>
      <c r="P28" s="34">
        <v>1147</v>
      </c>
      <c r="Q28" s="34">
        <v>867</v>
      </c>
      <c r="R28" s="34">
        <v>783</v>
      </c>
      <c r="S28" s="34">
        <v>651</v>
      </c>
      <c r="T28" s="34">
        <v>508</v>
      </c>
      <c r="U28" s="34">
        <v>685</v>
      </c>
      <c r="V28" s="51">
        <v>2545</v>
      </c>
      <c r="W28" s="51">
        <v>10228</v>
      </c>
      <c r="X28" s="51">
        <v>2627</v>
      </c>
      <c r="Y28" s="95">
        <v>26</v>
      </c>
    </row>
    <row r="29" spans="1:25" ht="15.75" customHeight="1">
      <c r="A29" s="70"/>
      <c r="B29" s="324" t="s">
        <v>154</v>
      </c>
      <c r="C29" s="325"/>
      <c r="D29" s="51">
        <f>SUM(E29:U29,Y29)</f>
        <v>15308</v>
      </c>
      <c r="E29" s="34">
        <v>908</v>
      </c>
      <c r="F29" s="34">
        <v>880</v>
      </c>
      <c r="G29" s="34">
        <v>821</v>
      </c>
      <c r="H29" s="34">
        <v>809</v>
      </c>
      <c r="I29" s="34">
        <v>771</v>
      </c>
      <c r="J29" s="34">
        <v>1223</v>
      </c>
      <c r="K29" s="34">
        <v>1095</v>
      </c>
      <c r="L29" s="34">
        <v>1052</v>
      </c>
      <c r="M29" s="34">
        <v>917</v>
      </c>
      <c r="N29" s="34">
        <v>974</v>
      </c>
      <c r="O29" s="34">
        <v>1295</v>
      </c>
      <c r="P29" s="34">
        <v>1081</v>
      </c>
      <c r="Q29" s="34">
        <v>878</v>
      </c>
      <c r="R29" s="34">
        <v>765</v>
      </c>
      <c r="S29" s="34">
        <v>673</v>
      </c>
      <c r="T29" s="34">
        <v>522</v>
      </c>
      <c r="U29" s="34">
        <v>637</v>
      </c>
      <c r="V29" s="51">
        <v>2609</v>
      </c>
      <c r="W29" s="51">
        <v>10095</v>
      </c>
      <c r="X29" s="51">
        <v>2597</v>
      </c>
      <c r="Y29" s="95">
        <v>7</v>
      </c>
    </row>
    <row r="30" spans="1:25" ht="15.75" customHeight="1">
      <c r="A30" s="70"/>
      <c r="B30" s="324" t="s">
        <v>153</v>
      </c>
      <c r="C30" s="325"/>
      <c r="D30" s="51">
        <f>SUM(E30:U30,Y30)</f>
        <v>14343</v>
      </c>
      <c r="E30" s="34">
        <v>754</v>
      </c>
      <c r="F30" s="34">
        <v>764</v>
      </c>
      <c r="G30" s="34">
        <v>782</v>
      </c>
      <c r="H30" s="34">
        <v>819</v>
      </c>
      <c r="I30" s="34">
        <v>1206</v>
      </c>
      <c r="J30" s="34">
        <v>1361</v>
      </c>
      <c r="K30" s="34">
        <v>983</v>
      </c>
      <c r="L30" s="34">
        <v>850</v>
      </c>
      <c r="M30" s="34">
        <v>842</v>
      </c>
      <c r="N30" s="34">
        <v>980</v>
      </c>
      <c r="O30" s="34">
        <v>1170</v>
      </c>
      <c r="P30" s="34">
        <v>901</v>
      </c>
      <c r="Q30" s="34">
        <v>681</v>
      </c>
      <c r="R30" s="34">
        <v>640</v>
      </c>
      <c r="S30" s="34">
        <v>557</v>
      </c>
      <c r="T30" s="34">
        <v>473</v>
      </c>
      <c r="U30" s="34">
        <v>580</v>
      </c>
      <c r="V30" s="51">
        <v>2300</v>
      </c>
      <c r="W30" s="51">
        <v>9793</v>
      </c>
      <c r="X30" s="51">
        <v>2250</v>
      </c>
      <c r="Y30" s="95" t="s">
        <v>217</v>
      </c>
    </row>
    <row r="31" spans="1:25" ht="15.75" customHeight="1">
      <c r="A31" s="70"/>
      <c r="B31" s="324" t="s">
        <v>152</v>
      </c>
      <c r="C31" s="325"/>
      <c r="D31" s="51">
        <f>SUM(E31:U31,Y31)</f>
        <v>4922</v>
      </c>
      <c r="E31" s="34">
        <v>278</v>
      </c>
      <c r="F31" s="34">
        <v>281</v>
      </c>
      <c r="G31" s="34">
        <v>289</v>
      </c>
      <c r="H31" s="34">
        <v>283</v>
      </c>
      <c r="I31" s="34">
        <v>276</v>
      </c>
      <c r="J31" s="34">
        <v>391</v>
      </c>
      <c r="K31" s="34">
        <v>334</v>
      </c>
      <c r="L31" s="34">
        <v>315</v>
      </c>
      <c r="M31" s="34">
        <v>313</v>
      </c>
      <c r="N31" s="34">
        <v>314</v>
      </c>
      <c r="O31" s="34">
        <v>381</v>
      </c>
      <c r="P31" s="34">
        <v>292</v>
      </c>
      <c r="Q31" s="34">
        <v>253</v>
      </c>
      <c r="R31" s="34">
        <v>274</v>
      </c>
      <c r="S31" s="34">
        <v>218</v>
      </c>
      <c r="T31" s="34">
        <v>200</v>
      </c>
      <c r="U31" s="34">
        <v>230</v>
      </c>
      <c r="V31" s="51">
        <v>848</v>
      </c>
      <c r="W31" s="51">
        <v>3152</v>
      </c>
      <c r="X31" s="51">
        <v>922</v>
      </c>
      <c r="Y31" s="95" t="s">
        <v>217</v>
      </c>
    </row>
    <row r="32" spans="1:25" ht="15.75" customHeight="1">
      <c r="A32" s="70"/>
      <c r="B32" s="127"/>
      <c r="C32" s="12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51"/>
      <c r="W32" s="51"/>
      <c r="X32" s="51"/>
      <c r="Y32" s="86"/>
    </row>
    <row r="33" spans="1:25" ht="15.75" customHeight="1">
      <c r="A33" s="310" t="s">
        <v>151</v>
      </c>
      <c r="B33" s="310"/>
      <c r="C33" s="312"/>
      <c r="D33" s="84">
        <f aca="true" t="shared" si="8" ref="D33:Y33">SUM(D34:D41)</f>
        <v>87188</v>
      </c>
      <c r="E33" s="84">
        <f t="shared" si="8"/>
        <v>4662</v>
      </c>
      <c r="F33" s="84">
        <f t="shared" si="8"/>
        <v>4170</v>
      </c>
      <c r="G33" s="84">
        <f t="shared" si="8"/>
        <v>4595</v>
      </c>
      <c r="H33" s="84">
        <f t="shared" si="8"/>
        <v>6095</v>
      </c>
      <c r="I33" s="84">
        <f t="shared" si="8"/>
        <v>7807</v>
      </c>
      <c r="J33" s="84">
        <f t="shared" si="8"/>
        <v>7299</v>
      </c>
      <c r="K33" s="84">
        <f t="shared" si="8"/>
        <v>6021</v>
      </c>
      <c r="L33" s="84">
        <f t="shared" si="8"/>
        <v>5222</v>
      </c>
      <c r="M33" s="84">
        <f t="shared" si="8"/>
        <v>5129</v>
      </c>
      <c r="N33" s="84">
        <f t="shared" si="8"/>
        <v>6007</v>
      </c>
      <c r="O33" s="84">
        <f t="shared" si="8"/>
        <v>7131</v>
      </c>
      <c r="P33" s="84">
        <f t="shared" si="8"/>
        <v>5304</v>
      </c>
      <c r="Q33" s="84">
        <f t="shared" si="8"/>
        <v>4123</v>
      </c>
      <c r="R33" s="84">
        <f t="shared" si="8"/>
        <v>3758</v>
      </c>
      <c r="S33" s="84">
        <f t="shared" si="8"/>
        <v>3322</v>
      </c>
      <c r="T33" s="84">
        <f t="shared" si="8"/>
        <v>2640</v>
      </c>
      <c r="U33" s="84">
        <f t="shared" si="8"/>
        <v>3118</v>
      </c>
      <c r="V33" s="84">
        <f t="shared" si="8"/>
        <v>13427</v>
      </c>
      <c r="W33" s="84">
        <f t="shared" si="8"/>
        <v>60138</v>
      </c>
      <c r="X33" s="84">
        <f t="shared" si="8"/>
        <v>12838</v>
      </c>
      <c r="Y33" s="84">
        <f t="shared" si="8"/>
        <v>785</v>
      </c>
    </row>
    <row r="34" spans="1:25" ht="15.75" customHeight="1">
      <c r="A34" s="70"/>
      <c r="B34" s="324" t="s">
        <v>150</v>
      </c>
      <c r="C34" s="325"/>
      <c r="D34" s="51">
        <f aca="true" t="shared" si="9" ref="D34:D41">SUM(E34:U34,Y34)</f>
        <v>12454</v>
      </c>
      <c r="E34" s="34">
        <v>715</v>
      </c>
      <c r="F34" s="34">
        <v>624</v>
      </c>
      <c r="G34" s="34">
        <v>648</v>
      </c>
      <c r="H34" s="34">
        <v>710</v>
      </c>
      <c r="I34" s="34">
        <v>696</v>
      </c>
      <c r="J34" s="34">
        <v>976</v>
      </c>
      <c r="K34" s="34">
        <v>813</v>
      </c>
      <c r="L34" s="34">
        <v>724</v>
      </c>
      <c r="M34" s="34">
        <v>725</v>
      </c>
      <c r="N34" s="34">
        <v>836</v>
      </c>
      <c r="O34" s="34">
        <v>1077</v>
      </c>
      <c r="P34" s="34">
        <v>902</v>
      </c>
      <c r="Q34" s="34">
        <v>705</v>
      </c>
      <c r="R34" s="34">
        <v>692</v>
      </c>
      <c r="S34" s="34">
        <v>558</v>
      </c>
      <c r="T34" s="34">
        <v>488</v>
      </c>
      <c r="U34" s="34">
        <v>565</v>
      </c>
      <c r="V34" s="51">
        <v>1987</v>
      </c>
      <c r="W34" s="51">
        <v>8164</v>
      </c>
      <c r="X34" s="51">
        <v>2303</v>
      </c>
      <c r="Y34" s="95" t="s">
        <v>217</v>
      </c>
    </row>
    <row r="35" spans="1:25" ht="15.75" customHeight="1">
      <c r="A35" s="70"/>
      <c r="B35" s="324" t="s">
        <v>149</v>
      </c>
      <c r="C35" s="325"/>
      <c r="D35" s="51">
        <f t="shared" si="9"/>
        <v>21477</v>
      </c>
      <c r="E35" s="34">
        <v>977</v>
      </c>
      <c r="F35" s="34">
        <v>1115</v>
      </c>
      <c r="G35" s="34">
        <v>1347</v>
      </c>
      <c r="H35" s="34">
        <v>1444</v>
      </c>
      <c r="I35" s="34">
        <v>1377</v>
      </c>
      <c r="J35" s="34">
        <v>1522</v>
      </c>
      <c r="K35" s="34">
        <v>1342</v>
      </c>
      <c r="L35" s="34">
        <v>1273</v>
      </c>
      <c r="M35" s="34">
        <v>1450</v>
      </c>
      <c r="N35" s="34">
        <v>1704</v>
      </c>
      <c r="O35" s="34">
        <v>2078</v>
      </c>
      <c r="P35" s="34">
        <v>1424</v>
      </c>
      <c r="Q35" s="34">
        <v>1075</v>
      </c>
      <c r="R35" s="34">
        <v>998</v>
      </c>
      <c r="S35" s="34">
        <v>906</v>
      </c>
      <c r="T35" s="34">
        <v>667</v>
      </c>
      <c r="U35" s="34">
        <v>757</v>
      </c>
      <c r="V35" s="51">
        <v>3439</v>
      </c>
      <c r="W35" s="51">
        <v>14689</v>
      </c>
      <c r="X35" s="51">
        <v>3328</v>
      </c>
      <c r="Y35" s="95">
        <v>21</v>
      </c>
    </row>
    <row r="36" spans="1:25" ht="15.75" customHeight="1">
      <c r="A36" s="70"/>
      <c r="B36" s="324" t="s">
        <v>148</v>
      </c>
      <c r="C36" s="325"/>
      <c r="D36" s="51">
        <f t="shared" si="9"/>
        <v>45581</v>
      </c>
      <c r="E36" s="34">
        <v>2665</v>
      </c>
      <c r="F36" s="34">
        <v>2055</v>
      </c>
      <c r="G36" s="34">
        <v>2117</v>
      </c>
      <c r="H36" s="34">
        <v>3536</v>
      </c>
      <c r="I36" s="34">
        <v>5417</v>
      </c>
      <c r="J36" s="34">
        <v>4454</v>
      </c>
      <c r="K36" s="34">
        <v>3513</v>
      </c>
      <c r="L36" s="34">
        <v>2792</v>
      </c>
      <c r="M36" s="34">
        <v>2506</v>
      </c>
      <c r="N36" s="34">
        <v>2948</v>
      </c>
      <c r="O36" s="34">
        <v>3447</v>
      </c>
      <c r="P36" s="34">
        <v>2522</v>
      </c>
      <c r="Q36" s="34">
        <v>1858</v>
      </c>
      <c r="R36" s="34">
        <v>1499</v>
      </c>
      <c r="S36" s="34">
        <v>1301</v>
      </c>
      <c r="T36" s="34">
        <v>1012</v>
      </c>
      <c r="U36" s="34">
        <v>1175</v>
      </c>
      <c r="V36" s="51">
        <v>6837</v>
      </c>
      <c r="W36" s="51">
        <v>32993</v>
      </c>
      <c r="X36" s="51">
        <v>4987</v>
      </c>
      <c r="Y36" s="95">
        <v>764</v>
      </c>
    </row>
    <row r="37" spans="1:25" ht="15.75" customHeight="1">
      <c r="A37" s="70"/>
      <c r="B37" s="324" t="s">
        <v>147</v>
      </c>
      <c r="C37" s="325"/>
      <c r="D37" s="51">
        <f t="shared" si="9"/>
        <v>1205</v>
      </c>
      <c r="E37" s="34">
        <v>66</v>
      </c>
      <c r="F37" s="34">
        <v>66</v>
      </c>
      <c r="G37" s="34">
        <v>93</v>
      </c>
      <c r="H37" s="34">
        <v>71</v>
      </c>
      <c r="I37" s="34">
        <v>55</v>
      </c>
      <c r="J37" s="34">
        <v>64</v>
      </c>
      <c r="K37" s="34">
        <v>69</v>
      </c>
      <c r="L37" s="34">
        <v>79</v>
      </c>
      <c r="M37" s="34">
        <v>88</v>
      </c>
      <c r="N37" s="34">
        <v>93</v>
      </c>
      <c r="O37" s="34">
        <v>84</v>
      </c>
      <c r="P37" s="34">
        <v>69</v>
      </c>
      <c r="Q37" s="34">
        <v>55</v>
      </c>
      <c r="R37" s="34">
        <v>68</v>
      </c>
      <c r="S37" s="34">
        <v>65</v>
      </c>
      <c r="T37" s="34">
        <v>50</v>
      </c>
      <c r="U37" s="34">
        <v>70</v>
      </c>
      <c r="V37" s="51">
        <v>225</v>
      </c>
      <c r="W37" s="51">
        <v>727</v>
      </c>
      <c r="X37" s="51">
        <v>253</v>
      </c>
      <c r="Y37" s="95" t="s">
        <v>217</v>
      </c>
    </row>
    <row r="38" spans="1:25" ht="15.75" customHeight="1">
      <c r="A38" s="70"/>
      <c r="B38" s="324" t="s">
        <v>146</v>
      </c>
      <c r="C38" s="325"/>
      <c r="D38" s="51">
        <f t="shared" si="9"/>
        <v>1400</v>
      </c>
      <c r="E38" s="34">
        <v>54</v>
      </c>
      <c r="F38" s="34">
        <v>64</v>
      </c>
      <c r="G38" s="34">
        <v>70</v>
      </c>
      <c r="H38" s="34">
        <v>64</v>
      </c>
      <c r="I38" s="34">
        <v>46</v>
      </c>
      <c r="J38" s="34">
        <v>61</v>
      </c>
      <c r="K38" s="34">
        <v>60</v>
      </c>
      <c r="L38" s="34">
        <v>70</v>
      </c>
      <c r="M38" s="34">
        <v>75</v>
      </c>
      <c r="N38" s="34">
        <v>93</v>
      </c>
      <c r="O38" s="34">
        <v>102</v>
      </c>
      <c r="P38" s="34">
        <v>93</v>
      </c>
      <c r="Q38" s="34">
        <v>98</v>
      </c>
      <c r="R38" s="34">
        <v>110</v>
      </c>
      <c r="S38" s="34">
        <v>84</v>
      </c>
      <c r="T38" s="34">
        <v>91</v>
      </c>
      <c r="U38" s="34">
        <v>165</v>
      </c>
      <c r="V38" s="51">
        <v>188</v>
      </c>
      <c r="W38" s="51">
        <v>762</v>
      </c>
      <c r="X38" s="51">
        <v>450</v>
      </c>
      <c r="Y38" s="95" t="s">
        <v>217</v>
      </c>
    </row>
    <row r="39" spans="1:25" ht="15.75" customHeight="1">
      <c r="A39" s="70"/>
      <c r="B39" s="324" t="s">
        <v>145</v>
      </c>
      <c r="C39" s="325"/>
      <c r="D39" s="51">
        <f t="shared" si="9"/>
        <v>3154</v>
      </c>
      <c r="E39" s="34">
        <v>120</v>
      </c>
      <c r="F39" s="34">
        <v>150</v>
      </c>
      <c r="G39" s="34">
        <v>201</v>
      </c>
      <c r="H39" s="34">
        <v>197</v>
      </c>
      <c r="I39" s="34">
        <v>129</v>
      </c>
      <c r="J39" s="34">
        <v>132</v>
      </c>
      <c r="K39" s="34">
        <v>135</v>
      </c>
      <c r="L39" s="34">
        <v>169</v>
      </c>
      <c r="M39" s="34">
        <v>182</v>
      </c>
      <c r="N39" s="34">
        <v>214</v>
      </c>
      <c r="O39" s="34">
        <v>205</v>
      </c>
      <c r="P39" s="34">
        <v>169</v>
      </c>
      <c r="Q39" s="34">
        <v>196</v>
      </c>
      <c r="R39" s="34">
        <v>233</v>
      </c>
      <c r="S39" s="34">
        <v>252</v>
      </c>
      <c r="T39" s="34">
        <v>202</v>
      </c>
      <c r="U39" s="34">
        <v>268</v>
      </c>
      <c r="V39" s="51">
        <v>471</v>
      </c>
      <c r="W39" s="51">
        <v>1728</v>
      </c>
      <c r="X39" s="51">
        <v>955</v>
      </c>
      <c r="Y39" s="95" t="s">
        <v>217</v>
      </c>
    </row>
    <row r="40" spans="1:25" ht="15.75" customHeight="1">
      <c r="A40" s="70"/>
      <c r="B40" s="324" t="s">
        <v>144</v>
      </c>
      <c r="C40" s="325"/>
      <c r="D40" s="51">
        <f t="shared" si="9"/>
        <v>731</v>
      </c>
      <c r="E40" s="34">
        <v>23</v>
      </c>
      <c r="F40" s="34">
        <v>28</v>
      </c>
      <c r="G40" s="34">
        <v>54</v>
      </c>
      <c r="H40" s="34">
        <v>27</v>
      </c>
      <c r="I40" s="34">
        <v>27</v>
      </c>
      <c r="J40" s="34">
        <v>34</v>
      </c>
      <c r="K40" s="34">
        <v>33</v>
      </c>
      <c r="L40" s="34">
        <v>33</v>
      </c>
      <c r="M40" s="34">
        <v>34</v>
      </c>
      <c r="N40" s="34">
        <v>54</v>
      </c>
      <c r="O40" s="34">
        <v>64</v>
      </c>
      <c r="P40" s="34">
        <v>53</v>
      </c>
      <c r="Q40" s="34">
        <v>59</v>
      </c>
      <c r="R40" s="34">
        <v>48</v>
      </c>
      <c r="S40" s="34">
        <v>59</v>
      </c>
      <c r="T40" s="34">
        <v>50</v>
      </c>
      <c r="U40" s="34">
        <v>51</v>
      </c>
      <c r="V40" s="51">
        <v>105</v>
      </c>
      <c r="W40" s="51">
        <v>418</v>
      </c>
      <c r="X40" s="51">
        <v>208</v>
      </c>
      <c r="Y40" s="95" t="s">
        <v>217</v>
      </c>
    </row>
    <row r="41" spans="1:25" ht="15.75" customHeight="1">
      <c r="A41" s="70"/>
      <c r="B41" s="324" t="s">
        <v>143</v>
      </c>
      <c r="C41" s="325"/>
      <c r="D41" s="51">
        <f t="shared" si="9"/>
        <v>1186</v>
      </c>
      <c r="E41" s="34">
        <v>42</v>
      </c>
      <c r="F41" s="34">
        <v>68</v>
      </c>
      <c r="G41" s="34">
        <v>65</v>
      </c>
      <c r="H41" s="34">
        <v>46</v>
      </c>
      <c r="I41" s="34">
        <v>60</v>
      </c>
      <c r="J41" s="34">
        <v>56</v>
      </c>
      <c r="K41" s="34">
        <v>56</v>
      </c>
      <c r="L41" s="34">
        <v>82</v>
      </c>
      <c r="M41" s="34">
        <v>69</v>
      </c>
      <c r="N41" s="34">
        <v>65</v>
      </c>
      <c r="O41" s="34">
        <v>74</v>
      </c>
      <c r="P41" s="34">
        <v>72</v>
      </c>
      <c r="Q41" s="34">
        <v>77</v>
      </c>
      <c r="R41" s="34">
        <v>110</v>
      </c>
      <c r="S41" s="34">
        <v>97</v>
      </c>
      <c r="T41" s="34">
        <v>80</v>
      </c>
      <c r="U41" s="34">
        <v>67</v>
      </c>
      <c r="V41" s="51">
        <v>175</v>
      </c>
      <c r="W41" s="51">
        <v>657</v>
      </c>
      <c r="X41" s="51">
        <v>354</v>
      </c>
      <c r="Y41" s="95" t="s">
        <v>217</v>
      </c>
    </row>
    <row r="42" spans="1:25" ht="15.75" customHeight="1">
      <c r="A42" s="70"/>
      <c r="B42" s="127"/>
      <c r="C42" s="12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51"/>
      <c r="W42" s="51"/>
      <c r="X42" s="51"/>
      <c r="Y42" s="86"/>
    </row>
    <row r="43" spans="1:25" ht="15.75" customHeight="1">
      <c r="A43" s="310" t="s">
        <v>142</v>
      </c>
      <c r="B43" s="310"/>
      <c r="C43" s="312"/>
      <c r="D43" s="84">
        <f aca="true" t="shared" si="10" ref="D43:Y43">SUM(D44:D48)</f>
        <v>95534</v>
      </c>
      <c r="E43" s="84">
        <f t="shared" si="10"/>
        <v>5282</v>
      </c>
      <c r="F43" s="84">
        <f t="shared" si="10"/>
        <v>5727</v>
      </c>
      <c r="G43" s="84">
        <f t="shared" si="10"/>
        <v>5781</v>
      </c>
      <c r="H43" s="84">
        <f t="shared" si="10"/>
        <v>5654</v>
      </c>
      <c r="I43" s="84">
        <f t="shared" si="10"/>
        <v>5685</v>
      </c>
      <c r="J43" s="84">
        <f t="shared" si="10"/>
        <v>7133</v>
      </c>
      <c r="K43" s="84">
        <f t="shared" si="10"/>
        <v>6759</v>
      </c>
      <c r="L43" s="84">
        <f t="shared" si="10"/>
        <v>6563</v>
      </c>
      <c r="M43" s="84">
        <f t="shared" si="10"/>
        <v>5963</v>
      </c>
      <c r="N43" s="84">
        <f t="shared" si="10"/>
        <v>6488</v>
      </c>
      <c r="O43" s="84">
        <f t="shared" si="10"/>
        <v>8094</v>
      </c>
      <c r="P43" s="84">
        <f t="shared" si="10"/>
        <v>6354</v>
      </c>
      <c r="Q43" s="84">
        <f t="shared" si="10"/>
        <v>5102</v>
      </c>
      <c r="R43" s="84">
        <f t="shared" si="10"/>
        <v>4549</v>
      </c>
      <c r="S43" s="84">
        <f t="shared" si="10"/>
        <v>3851</v>
      </c>
      <c r="T43" s="84">
        <f t="shared" si="10"/>
        <v>2808</v>
      </c>
      <c r="U43" s="84">
        <f t="shared" si="10"/>
        <v>3631</v>
      </c>
      <c r="V43" s="84">
        <f t="shared" si="10"/>
        <v>16790</v>
      </c>
      <c r="W43" s="84">
        <f t="shared" si="10"/>
        <v>63795</v>
      </c>
      <c r="X43" s="84">
        <f t="shared" si="10"/>
        <v>14839</v>
      </c>
      <c r="Y43" s="84">
        <f t="shared" si="10"/>
        <v>110</v>
      </c>
    </row>
    <row r="44" spans="1:25" ht="15.75" customHeight="1">
      <c r="A44" s="70"/>
      <c r="B44" s="324" t="s">
        <v>141</v>
      </c>
      <c r="C44" s="325"/>
      <c r="D44" s="51">
        <f>SUM(E44:U44,Y44)</f>
        <v>34304</v>
      </c>
      <c r="E44" s="34">
        <v>2083</v>
      </c>
      <c r="F44" s="34">
        <v>2354</v>
      </c>
      <c r="G44" s="34">
        <v>2300</v>
      </c>
      <c r="H44" s="34">
        <v>2117</v>
      </c>
      <c r="I44" s="34">
        <v>1761</v>
      </c>
      <c r="J44" s="34">
        <v>2444</v>
      </c>
      <c r="K44" s="34">
        <v>2553</v>
      </c>
      <c r="L44" s="34">
        <v>2724</v>
      </c>
      <c r="M44" s="34">
        <v>2341</v>
      </c>
      <c r="N44" s="34">
        <v>2268</v>
      </c>
      <c r="O44" s="34">
        <v>2645</v>
      </c>
      <c r="P44" s="34">
        <v>1993</v>
      </c>
      <c r="Q44" s="34">
        <v>1641</v>
      </c>
      <c r="R44" s="34">
        <v>1553</v>
      </c>
      <c r="S44" s="34">
        <v>1329</v>
      </c>
      <c r="T44" s="34">
        <v>981</v>
      </c>
      <c r="U44" s="34">
        <v>1160</v>
      </c>
      <c r="V44" s="51">
        <v>6737</v>
      </c>
      <c r="W44" s="51">
        <v>22487</v>
      </c>
      <c r="X44" s="51">
        <v>5023</v>
      </c>
      <c r="Y44" s="95">
        <v>57</v>
      </c>
    </row>
    <row r="45" spans="1:25" ht="15.75" customHeight="1">
      <c r="A45" s="70"/>
      <c r="B45" s="324" t="s">
        <v>140</v>
      </c>
      <c r="C45" s="325"/>
      <c r="D45" s="51">
        <f>SUM(E45:U45,Y45)</f>
        <v>10826</v>
      </c>
      <c r="E45" s="34">
        <v>424</v>
      </c>
      <c r="F45" s="34">
        <v>459</v>
      </c>
      <c r="G45" s="34">
        <v>496</v>
      </c>
      <c r="H45" s="34">
        <v>594</v>
      </c>
      <c r="I45" s="34">
        <v>562</v>
      </c>
      <c r="J45" s="34">
        <v>733</v>
      </c>
      <c r="K45" s="34">
        <v>652</v>
      </c>
      <c r="L45" s="34">
        <v>554</v>
      </c>
      <c r="M45" s="34">
        <v>520</v>
      </c>
      <c r="N45" s="34">
        <v>731</v>
      </c>
      <c r="O45" s="34">
        <v>1103</v>
      </c>
      <c r="P45" s="34">
        <v>884</v>
      </c>
      <c r="Q45" s="34">
        <v>759</v>
      </c>
      <c r="R45" s="34">
        <v>629</v>
      </c>
      <c r="S45" s="34">
        <v>544</v>
      </c>
      <c r="T45" s="34">
        <v>456</v>
      </c>
      <c r="U45" s="34">
        <v>726</v>
      </c>
      <c r="V45" s="51">
        <v>1379</v>
      </c>
      <c r="W45" s="51">
        <v>7092</v>
      </c>
      <c r="X45" s="51">
        <v>2355</v>
      </c>
      <c r="Y45" s="95" t="s">
        <v>217</v>
      </c>
    </row>
    <row r="46" spans="1:25" ht="15.75" customHeight="1">
      <c r="A46" s="70"/>
      <c r="B46" s="324" t="s">
        <v>139</v>
      </c>
      <c r="C46" s="325"/>
      <c r="D46" s="51">
        <f>SUM(E46:U46,Y46)</f>
        <v>11270</v>
      </c>
      <c r="E46" s="34">
        <v>613</v>
      </c>
      <c r="F46" s="34">
        <v>600</v>
      </c>
      <c r="G46" s="34">
        <v>603</v>
      </c>
      <c r="H46" s="34">
        <v>611</v>
      </c>
      <c r="I46" s="34">
        <v>603</v>
      </c>
      <c r="J46" s="34">
        <v>811</v>
      </c>
      <c r="K46" s="34">
        <v>756</v>
      </c>
      <c r="L46" s="34">
        <v>653</v>
      </c>
      <c r="M46" s="34">
        <v>624</v>
      </c>
      <c r="N46" s="34">
        <v>782</v>
      </c>
      <c r="O46" s="34">
        <v>1017</v>
      </c>
      <c r="P46" s="34">
        <v>826</v>
      </c>
      <c r="Q46" s="34">
        <v>674</v>
      </c>
      <c r="R46" s="34">
        <v>607</v>
      </c>
      <c r="S46" s="34">
        <v>560</v>
      </c>
      <c r="T46" s="34">
        <v>400</v>
      </c>
      <c r="U46" s="34">
        <v>529</v>
      </c>
      <c r="V46" s="51">
        <v>1816</v>
      </c>
      <c r="W46" s="51">
        <v>7357</v>
      </c>
      <c r="X46" s="51">
        <v>2096</v>
      </c>
      <c r="Y46" s="95">
        <v>1</v>
      </c>
    </row>
    <row r="47" spans="1:25" ht="15.75" customHeight="1">
      <c r="A47" s="70"/>
      <c r="B47" s="324" t="s">
        <v>138</v>
      </c>
      <c r="C47" s="325"/>
      <c r="D47" s="51">
        <f>SUM(E47:U47,Y47)</f>
        <v>12574</v>
      </c>
      <c r="E47" s="34">
        <v>787</v>
      </c>
      <c r="F47" s="34">
        <v>771</v>
      </c>
      <c r="G47" s="34">
        <v>702</v>
      </c>
      <c r="H47" s="34">
        <v>696</v>
      </c>
      <c r="I47" s="34">
        <v>680</v>
      </c>
      <c r="J47" s="34">
        <v>946</v>
      </c>
      <c r="K47" s="34">
        <v>971</v>
      </c>
      <c r="L47" s="34">
        <v>852</v>
      </c>
      <c r="M47" s="34">
        <v>730</v>
      </c>
      <c r="N47" s="34">
        <v>814</v>
      </c>
      <c r="O47" s="34">
        <v>1066</v>
      </c>
      <c r="P47" s="34">
        <v>806</v>
      </c>
      <c r="Q47" s="34">
        <v>674</v>
      </c>
      <c r="R47" s="34">
        <v>686</v>
      </c>
      <c r="S47" s="34">
        <v>527</v>
      </c>
      <c r="T47" s="34">
        <v>381</v>
      </c>
      <c r="U47" s="34">
        <v>484</v>
      </c>
      <c r="V47" s="51">
        <v>2260</v>
      </c>
      <c r="W47" s="51">
        <v>8235</v>
      </c>
      <c r="X47" s="51">
        <v>2078</v>
      </c>
      <c r="Y47" s="95">
        <v>1</v>
      </c>
    </row>
    <row r="48" spans="1:25" ht="15.75" customHeight="1">
      <c r="A48" s="70"/>
      <c r="B48" s="324" t="s">
        <v>137</v>
      </c>
      <c r="C48" s="325"/>
      <c r="D48" s="51">
        <f>SUM(E48:U48,Y48)</f>
        <v>26560</v>
      </c>
      <c r="E48" s="34">
        <v>1375</v>
      </c>
      <c r="F48" s="34">
        <v>1543</v>
      </c>
      <c r="G48" s="34">
        <v>1680</v>
      </c>
      <c r="H48" s="34">
        <v>1636</v>
      </c>
      <c r="I48" s="34">
        <v>2079</v>
      </c>
      <c r="J48" s="34">
        <v>2199</v>
      </c>
      <c r="K48" s="34">
        <v>1827</v>
      </c>
      <c r="L48" s="34">
        <v>1780</v>
      </c>
      <c r="M48" s="34">
        <v>1748</v>
      </c>
      <c r="N48" s="34">
        <v>1893</v>
      </c>
      <c r="O48" s="34">
        <v>2263</v>
      </c>
      <c r="P48" s="34">
        <v>1845</v>
      </c>
      <c r="Q48" s="34">
        <v>1354</v>
      </c>
      <c r="R48" s="34">
        <v>1074</v>
      </c>
      <c r="S48" s="34">
        <v>891</v>
      </c>
      <c r="T48" s="34">
        <v>590</v>
      </c>
      <c r="U48" s="34">
        <v>732</v>
      </c>
      <c r="V48" s="51">
        <v>4598</v>
      </c>
      <c r="W48" s="51">
        <v>18624</v>
      </c>
      <c r="X48" s="51">
        <v>3287</v>
      </c>
      <c r="Y48" s="95">
        <v>51</v>
      </c>
    </row>
    <row r="49" spans="1:25" ht="15.75" customHeight="1">
      <c r="A49" s="70"/>
      <c r="B49" s="127"/>
      <c r="C49" s="126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51"/>
      <c r="W49" s="51"/>
      <c r="X49" s="51"/>
      <c r="Y49" s="86"/>
    </row>
    <row r="50" spans="1:25" ht="15.75" customHeight="1">
      <c r="A50" s="310" t="s">
        <v>136</v>
      </c>
      <c r="B50" s="310"/>
      <c r="C50" s="312"/>
      <c r="D50" s="84">
        <f aca="true" t="shared" si="11" ref="D50:X50">SUM(D51:D54)</f>
        <v>41287</v>
      </c>
      <c r="E50" s="84">
        <f t="shared" si="11"/>
        <v>1601</v>
      </c>
      <c r="F50" s="84">
        <f t="shared" si="11"/>
        <v>1840</v>
      </c>
      <c r="G50" s="84">
        <f t="shared" si="11"/>
        <v>2132</v>
      </c>
      <c r="H50" s="84">
        <f t="shared" si="11"/>
        <v>2150</v>
      </c>
      <c r="I50" s="84">
        <f t="shared" si="11"/>
        <v>1614</v>
      </c>
      <c r="J50" s="84">
        <f t="shared" si="11"/>
        <v>2264</v>
      </c>
      <c r="K50" s="84">
        <f t="shared" si="11"/>
        <v>1941</v>
      </c>
      <c r="L50" s="84">
        <f t="shared" si="11"/>
        <v>2028</v>
      </c>
      <c r="M50" s="84">
        <f t="shared" si="11"/>
        <v>2359</v>
      </c>
      <c r="N50" s="84">
        <f t="shared" si="11"/>
        <v>3103</v>
      </c>
      <c r="O50" s="84">
        <f t="shared" si="11"/>
        <v>3947</v>
      </c>
      <c r="P50" s="84">
        <f t="shared" si="11"/>
        <v>2909</v>
      </c>
      <c r="Q50" s="84">
        <f t="shared" si="11"/>
        <v>2802</v>
      </c>
      <c r="R50" s="84">
        <f t="shared" si="11"/>
        <v>2932</v>
      </c>
      <c r="S50" s="84">
        <f t="shared" si="11"/>
        <v>2712</v>
      </c>
      <c r="T50" s="84">
        <f t="shared" si="11"/>
        <v>2225</v>
      </c>
      <c r="U50" s="84">
        <f t="shared" si="11"/>
        <v>2728</v>
      </c>
      <c r="V50" s="84">
        <f t="shared" si="11"/>
        <v>5573</v>
      </c>
      <c r="W50" s="84">
        <f t="shared" si="11"/>
        <v>25117</v>
      </c>
      <c r="X50" s="84">
        <f t="shared" si="11"/>
        <v>10597</v>
      </c>
      <c r="Y50" s="84" t="s">
        <v>218</v>
      </c>
    </row>
    <row r="51" spans="1:25" ht="15.75" customHeight="1">
      <c r="A51" s="70"/>
      <c r="B51" s="324" t="s">
        <v>135</v>
      </c>
      <c r="C51" s="325"/>
      <c r="D51" s="51">
        <f>SUM(E51:U51,Y51)</f>
        <v>9715</v>
      </c>
      <c r="E51" s="34">
        <v>291</v>
      </c>
      <c r="F51" s="34">
        <v>376</v>
      </c>
      <c r="G51" s="34">
        <v>434</v>
      </c>
      <c r="H51" s="34">
        <v>426</v>
      </c>
      <c r="I51" s="34">
        <v>216</v>
      </c>
      <c r="J51" s="34">
        <v>321</v>
      </c>
      <c r="K51" s="34">
        <v>341</v>
      </c>
      <c r="L51" s="34">
        <v>403</v>
      </c>
      <c r="M51" s="34">
        <v>498</v>
      </c>
      <c r="N51" s="34">
        <v>736</v>
      </c>
      <c r="O51" s="34">
        <v>1019</v>
      </c>
      <c r="P51" s="34">
        <v>779</v>
      </c>
      <c r="Q51" s="34">
        <v>806</v>
      </c>
      <c r="R51" s="34">
        <v>816</v>
      </c>
      <c r="S51" s="34">
        <v>758</v>
      </c>
      <c r="T51" s="34">
        <v>641</v>
      </c>
      <c r="U51" s="34">
        <v>854</v>
      </c>
      <c r="V51" s="51">
        <v>1101</v>
      </c>
      <c r="W51" s="51">
        <v>5545</v>
      </c>
      <c r="X51" s="51">
        <v>3069</v>
      </c>
      <c r="Y51" s="95" t="s">
        <v>217</v>
      </c>
    </row>
    <row r="52" spans="1:25" ht="15.75" customHeight="1">
      <c r="A52" s="70"/>
      <c r="B52" s="324" t="s">
        <v>134</v>
      </c>
      <c r="C52" s="325"/>
      <c r="D52" s="51">
        <f>SUM(E52:U52,Y52)</f>
        <v>7348</v>
      </c>
      <c r="E52" s="34">
        <v>317</v>
      </c>
      <c r="F52" s="34">
        <v>364</v>
      </c>
      <c r="G52" s="34">
        <v>413</v>
      </c>
      <c r="H52" s="34">
        <v>412</v>
      </c>
      <c r="I52" s="34">
        <v>365</v>
      </c>
      <c r="J52" s="34">
        <v>452</v>
      </c>
      <c r="K52" s="34">
        <v>369</v>
      </c>
      <c r="L52" s="34">
        <v>366</v>
      </c>
      <c r="M52" s="34">
        <v>404</v>
      </c>
      <c r="N52" s="34">
        <v>549</v>
      </c>
      <c r="O52" s="34">
        <v>686</v>
      </c>
      <c r="P52" s="34">
        <v>468</v>
      </c>
      <c r="Q52" s="34">
        <v>427</v>
      </c>
      <c r="R52" s="34">
        <v>499</v>
      </c>
      <c r="S52" s="34">
        <v>458</v>
      </c>
      <c r="T52" s="34">
        <v>372</v>
      </c>
      <c r="U52" s="34">
        <v>427</v>
      </c>
      <c r="V52" s="51">
        <v>1094</v>
      </c>
      <c r="W52" s="51">
        <v>4498</v>
      </c>
      <c r="X52" s="51">
        <v>1756</v>
      </c>
      <c r="Y52" s="95" t="s">
        <v>217</v>
      </c>
    </row>
    <row r="53" spans="1:25" ht="15.75" customHeight="1">
      <c r="A53" s="70"/>
      <c r="B53" s="324" t="s">
        <v>133</v>
      </c>
      <c r="C53" s="325"/>
      <c r="D53" s="51">
        <f>SUM(E53:U53,Y53)</f>
        <v>15681</v>
      </c>
      <c r="E53" s="34">
        <v>611</v>
      </c>
      <c r="F53" s="34">
        <v>698</v>
      </c>
      <c r="G53" s="34">
        <v>848</v>
      </c>
      <c r="H53" s="34">
        <v>826</v>
      </c>
      <c r="I53" s="34">
        <v>621</v>
      </c>
      <c r="J53" s="34">
        <v>928</v>
      </c>
      <c r="K53" s="34">
        <v>777</v>
      </c>
      <c r="L53" s="34">
        <v>796</v>
      </c>
      <c r="M53" s="34">
        <v>990</v>
      </c>
      <c r="N53" s="34">
        <v>1228</v>
      </c>
      <c r="O53" s="34">
        <v>1428</v>
      </c>
      <c r="P53" s="34">
        <v>1058</v>
      </c>
      <c r="Q53" s="34">
        <v>1004</v>
      </c>
      <c r="R53" s="34">
        <v>1093</v>
      </c>
      <c r="S53" s="34">
        <v>1024</v>
      </c>
      <c r="T53" s="34">
        <v>808</v>
      </c>
      <c r="U53" s="34">
        <v>943</v>
      </c>
      <c r="V53" s="51">
        <v>2157</v>
      </c>
      <c r="W53" s="51">
        <v>9656</v>
      </c>
      <c r="X53" s="51">
        <v>3868</v>
      </c>
      <c r="Y53" s="95" t="s">
        <v>217</v>
      </c>
    </row>
    <row r="54" spans="1:25" ht="15.75" customHeight="1">
      <c r="A54" s="70"/>
      <c r="B54" s="324" t="s">
        <v>132</v>
      </c>
      <c r="C54" s="325"/>
      <c r="D54" s="51">
        <f>SUM(E54:U54,Y54)</f>
        <v>8543</v>
      </c>
      <c r="E54" s="34">
        <v>382</v>
      </c>
      <c r="F54" s="34">
        <v>402</v>
      </c>
      <c r="G54" s="34">
        <v>437</v>
      </c>
      <c r="H54" s="34">
        <v>486</v>
      </c>
      <c r="I54" s="34">
        <v>412</v>
      </c>
      <c r="J54" s="34">
        <v>563</v>
      </c>
      <c r="K54" s="34">
        <v>454</v>
      </c>
      <c r="L54" s="34">
        <v>463</v>
      </c>
      <c r="M54" s="34">
        <v>467</v>
      </c>
      <c r="N54" s="34">
        <v>590</v>
      </c>
      <c r="O54" s="34">
        <v>814</v>
      </c>
      <c r="P54" s="34">
        <v>604</v>
      </c>
      <c r="Q54" s="34">
        <v>565</v>
      </c>
      <c r="R54" s="34">
        <v>524</v>
      </c>
      <c r="S54" s="34">
        <v>472</v>
      </c>
      <c r="T54" s="34">
        <v>404</v>
      </c>
      <c r="U54" s="34">
        <v>504</v>
      </c>
      <c r="V54" s="51">
        <v>1221</v>
      </c>
      <c r="W54" s="51">
        <v>5418</v>
      </c>
      <c r="X54" s="51">
        <v>1904</v>
      </c>
      <c r="Y54" s="95" t="s">
        <v>217</v>
      </c>
    </row>
    <row r="55" spans="1:25" ht="15.75" customHeight="1">
      <c r="A55" s="70"/>
      <c r="B55" s="127"/>
      <c r="C55" s="12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51"/>
      <c r="W55" s="51"/>
      <c r="X55" s="51"/>
      <c r="Y55" s="86"/>
    </row>
    <row r="56" spans="1:25" ht="15.75" customHeight="1">
      <c r="A56" s="310" t="s">
        <v>129</v>
      </c>
      <c r="B56" s="310"/>
      <c r="C56" s="312"/>
      <c r="D56" s="84">
        <f aca="true" t="shared" si="12" ref="D56:Y56">SUM(D57:D62)</f>
        <v>35761</v>
      </c>
      <c r="E56" s="84">
        <f t="shared" si="12"/>
        <v>1424</v>
      </c>
      <c r="F56" s="84">
        <f t="shared" si="12"/>
        <v>1631</v>
      </c>
      <c r="G56" s="84">
        <f t="shared" si="12"/>
        <v>1889</v>
      </c>
      <c r="H56" s="84">
        <f t="shared" si="12"/>
        <v>1930</v>
      </c>
      <c r="I56" s="84">
        <f t="shared" si="12"/>
        <v>1374</v>
      </c>
      <c r="J56" s="84">
        <f t="shared" si="12"/>
        <v>1831</v>
      </c>
      <c r="K56" s="84">
        <f t="shared" si="12"/>
        <v>1656</v>
      </c>
      <c r="L56" s="84">
        <f t="shared" si="12"/>
        <v>1796</v>
      </c>
      <c r="M56" s="84">
        <f t="shared" si="12"/>
        <v>2113</v>
      </c>
      <c r="N56" s="84">
        <f t="shared" si="12"/>
        <v>2624</v>
      </c>
      <c r="O56" s="84">
        <f t="shared" si="12"/>
        <v>3185</v>
      </c>
      <c r="P56" s="84">
        <f t="shared" si="12"/>
        <v>2580</v>
      </c>
      <c r="Q56" s="84">
        <f t="shared" si="12"/>
        <v>2523</v>
      </c>
      <c r="R56" s="84">
        <f t="shared" si="12"/>
        <v>2628</v>
      </c>
      <c r="S56" s="84">
        <f t="shared" si="12"/>
        <v>2463</v>
      </c>
      <c r="T56" s="84">
        <f t="shared" si="12"/>
        <v>1801</v>
      </c>
      <c r="U56" s="84">
        <f t="shared" si="12"/>
        <v>2309</v>
      </c>
      <c r="V56" s="84">
        <f t="shared" si="12"/>
        <v>4944</v>
      </c>
      <c r="W56" s="84">
        <f t="shared" si="12"/>
        <v>21612</v>
      </c>
      <c r="X56" s="84">
        <f t="shared" si="12"/>
        <v>9201</v>
      </c>
      <c r="Y56" s="84">
        <f t="shared" si="12"/>
        <v>4</v>
      </c>
    </row>
    <row r="57" spans="1:25" ht="15.75" customHeight="1">
      <c r="A57" s="70"/>
      <c r="B57" s="324" t="s">
        <v>128</v>
      </c>
      <c r="C57" s="325"/>
      <c r="D57" s="51">
        <f aca="true" t="shared" si="13" ref="D57:D62">SUM(E57:U57,Y57)</f>
        <v>5878</v>
      </c>
      <c r="E57" s="34">
        <v>216</v>
      </c>
      <c r="F57" s="34">
        <v>280</v>
      </c>
      <c r="G57" s="34">
        <v>307</v>
      </c>
      <c r="H57" s="34">
        <v>367</v>
      </c>
      <c r="I57" s="34">
        <v>269</v>
      </c>
      <c r="J57" s="34">
        <v>325</v>
      </c>
      <c r="K57" s="34">
        <v>281</v>
      </c>
      <c r="L57" s="34">
        <v>292</v>
      </c>
      <c r="M57" s="34">
        <v>351</v>
      </c>
      <c r="N57" s="34">
        <v>447</v>
      </c>
      <c r="O57" s="34">
        <v>534</v>
      </c>
      <c r="P57" s="34">
        <v>421</v>
      </c>
      <c r="Q57" s="34">
        <v>378</v>
      </c>
      <c r="R57" s="34">
        <v>428</v>
      </c>
      <c r="S57" s="34">
        <v>382</v>
      </c>
      <c r="T57" s="34">
        <v>261</v>
      </c>
      <c r="U57" s="34">
        <v>339</v>
      </c>
      <c r="V57" s="51">
        <v>803</v>
      </c>
      <c r="W57" s="51">
        <v>3665</v>
      </c>
      <c r="X57" s="51">
        <v>1410</v>
      </c>
      <c r="Y57" s="95" t="s">
        <v>217</v>
      </c>
    </row>
    <row r="58" spans="1:25" ht="15.75" customHeight="1">
      <c r="A58" s="70"/>
      <c r="B58" s="324" t="s">
        <v>127</v>
      </c>
      <c r="C58" s="325"/>
      <c r="D58" s="51">
        <f t="shared" si="13"/>
        <v>5587</v>
      </c>
      <c r="E58" s="34">
        <v>260</v>
      </c>
      <c r="F58" s="34">
        <v>283</v>
      </c>
      <c r="G58" s="34">
        <v>312</v>
      </c>
      <c r="H58" s="34">
        <v>276</v>
      </c>
      <c r="I58" s="34">
        <v>219</v>
      </c>
      <c r="J58" s="34">
        <v>378</v>
      </c>
      <c r="K58" s="34">
        <v>288</v>
      </c>
      <c r="L58" s="34">
        <v>292</v>
      </c>
      <c r="M58" s="34">
        <v>332</v>
      </c>
      <c r="N58" s="34">
        <v>398</v>
      </c>
      <c r="O58" s="34">
        <v>509</v>
      </c>
      <c r="P58" s="34">
        <v>404</v>
      </c>
      <c r="Q58" s="34">
        <v>360</v>
      </c>
      <c r="R58" s="34">
        <v>361</v>
      </c>
      <c r="S58" s="34">
        <v>337</v>
      </c>
      <c r="T58" s="34">
        <v>249</v>
      </c>
      <c r="U58" s="34">
        <v>326</v>
      </c>
      <c r="V58" s="51">
        <v>855</v>
      </c>
      <c r="W58" s="51">
        <v>3456</v>
      </c>
      <c r="X58" s="51">
        <v>1273</v>
      </c>
      <c r="Y58" s="95">
        <v>3</v>
      </c>
    </row>
    <row r="59" spans="1:25" ht="15.75" customHeight="1">
      <c r="A59" s="70"/>
      <c r="B59" s="324" t="s">
        <v>126</v>
      </c>
      <c r="C59" s="325"/>
      <c r="D59" s="51">
        <f t="shared" si="13"/>
        <v>7422</v>
      </c>
      <c r="E59" s="34">
        <v>280</v>
      </c>
      <c r="F59" s="34">
        <v>331</v>
      </c>
      <c r="G59" s="34">
        <v>370</v>
      </c>
      <c r="H59" s="34">
        <v>409</v>
      </c>
      <c r="I59" s="34">
        <v>237</v>
      </c>
      <c r="J59" s="34">
        <v>301</v>
      </c>
      <c r="K59" s="34">
        <v>302</v>
      </c>
      <c r="L59" s="34">
        <v>347</v>
      </c>
      <c r="M59" s="34">
        <v>425</v>
      </c>
      <c r="N59" s="34">
        <v>539</v>
      </c>
      <c r="O59" s="34">
        <v>607</v>
      </c>
      <c r="P59" s="34">
        <v>517</v>
      </c>
      <c r="Q59" s="34">
        <v>568</v>
      </c>
      <c r="R59" s="34">
        <v>601</v>
      </c>
      <c r="S59" s="34">
        <v>553</v>
      </c>
      <c r="T59" s="34">
        <v>454</v>
      </c>
      <c r="U59" s="34">
        <v>581</v>
      </c>
      <c r="V59" s="51">
        <v>981</v>
      </c>
      <c r="W59" s="51">
        <v>4252</v>
      </c>
      <c r="X59" s="51">
        <v>2189</v>
      </c>
      <c r="Y59" s="95" t="s">
        <v>217</v>
      </c>
    </row>
    <row r="60" spans="1:25" ht="15.75" customHeight="1">
      <c r="A60" s="70"/>
      <c r="B60" s="324" t="s">
        <v>125</v>
      </c>
      <c r="C60" s="325"/>
      <c r="D60" s="51">
        <f t="shared" si="13"/>
        <v>8554</v>
      </c>
      <c r="E60" s="34">
        <v>352</v>
      </c>
      <c r="F60" s="34">
        <v>380</v>
      </c>
      <c r="G60" s="34">
        <v>459</v>
      </c>
      <c r="H60" s="34">
        <v>446</v>
      </c>
      <c r="I60" s="34">
        <v>326</v>
      </c>
      <c r="J60" s="34">
        <v>436</v>
      </c>
      <c r="K60" s="34">
        <v>432</v>
      </c>
      <c r="L60" s="34">
        <v>434</v>
      </c>
      <c r="M60" s="34">
        <v>530</v>
      </c>
      <c r="N60" s="34">
        <v>617</v>
      </c>
      <c r="O60" s="34">
        <v>795</v>
      </c>
      <c r="P60" s="34">
        <v>616</v>
      </c>
      <c r="Q60" s="34">
        <v>603</v>
      </c>
      <c r="R60" s="34">
        <v>595</v>
      </c>
      <c r="S60" s="34">
        <v>613</v>
      </c>
      <c r="T60" s="34">
        <v>430</v>
      </c>
      <c r="U60" s="34">
        <v>490</v>
      </c>
      <c r="V60" s="51">
        <v>1191</v>
      </c>
      <c r="W60" s="51">
        <v>5235</v>
      </c>
      <c r="X60" s="51">
        <v>2128</v>
      </c>
      <c r="Y60" s="95" t="s">
        <v>217</v>
      </c>
    </row>
    <row r="61" spans="1:25" ht="15.75" customHeight="1">
      <c r="A61" s="70"/>
      <c r="B61" s="324" t="s">
        <v>124</v>
      </c>
      <c r="C61" s="325"/>
      <c r="D61" s="51">
        <f t="shared" si="13"/>
        <v>3312</v>
      </c>
      <c r="E61" s="34">
        <v>120</v>
      </c>
      <c r="F61" s="34">
        <v>137</v>
      </c>
      <c r="G61" s="34">
        <v>196</v>
      </c>
      <c r="H61" s="34">
        <v>195</v>
      </c>
      <c r="I61" s="34">
        <v>138</v>
      </c>
      <c r="J61" s="34">
        <v>166</v>
      </c>
      <c r="K61" s="34">
        <v>129</v>
      </c>
      <c r="L61" s="34">
        <v>148</v>
      </c>
      <c r="M61" s="34">
        <v>190</v>
      </c>
      <c r="N61" s="34">
        <v>263</v>
      </c>
      <c r="O61" s="34">
        <v>262</v>
      </c>
      <c r="P61" s="34">
        <v>200</v>
      </c>
      <c r="Q61" s="34">
        <v>229</v>
      </c>
      <c r="R61" s="34">
        <v>253</v>
      </c>
      <c r="S61" s="34">
        <v>261</v>
      </c>
      <c r="T61" s="34">
        <v>177</v>
      </c>
      <c r="U61" s="34">
        <v>248</v>
      </c>
      <c r="V61" s="51">
        <v>453</v>
      </c>
      <c r="W61" s="51">
        <v>1920</v>
      </c>
      <c r="X61" s="51">
        <v>939</v>
      </c>
      <c r="Y61" s="95" t="s">
        <v>217</v>
      </c>
    </row>
    <row r="62" spans="1:25" ht="15.75" customHeight="1">
      <c r="A62" s="70"/>
      <c r="B62" s="324" t="s">
        <v>123</v>
      </c>
      <c r="C62" s="325"/>
      <c r="D62" s="51">
        <f t="shared" si="13"/>
        <v>5008</v>
      </c>
      <c r="E62" s="34">
        <v>196</v>
      </c>
      <c r="F62" s="34">
        <v>220</v>
      </c>
      <c r="G62" s="34">
        <v>245</v>
      </c>
      <c r="H62" s="34">
        <v>237</v>
      </c>
      <c r="I62" s="34">
        <v>185</v>
      </c>
      <c r="J62" s="34">
        <v>225</v>
      </c>
      <c r="K62" s="34">
        <v>224</v>
      </c>
      <c r="L62" s="34">
        <v>283</v>
      </c>
      <c r="M62" s="34">
        <v>285</v>
      </c>
      <c r="N62" s="34">
        <v>360</v>
      </c>
      <c r="O62" s="34">
        <v>478</v>
      </c>
      <c r="P62" s="34">
        <v>422</v>
      </c>
      <c r="Q62" s="34">
        <v>385</v>
      </c>
      <c r="R62" s="34">
        <v>390</v>
      </c>
      <c r="S62" s="34">
        <v>317</v>
      </c>
      <c r="T62" s="34">
        <v>230</v>
      </c>
      <c r="U62" s="34">
        <v>325</v>
      </c>
      <c r="V62" s="51">
        <v>661</v>
      </c>
      <c r="W62" s="51">
        <v>3084</v>
      </c>
      <c r="X62" s="51">
        <v>1262</v>
      </c>
      <c r="Y62" s="95">
        <v>1</v>
      </c>
    </row>
    <row r="63" spans="1:25" ht="15.75" customHeight="1">
      <c r="A63" s="70"/>
      <c r="B63" s="127"/>
      <c r="C63" s="126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51"/>
      <c r="W63" s="51"/>
      <c r="X63" s="51"/>
      <c r="Y63" s="86"/>
    </row>
    <row r="64" spans="1:25" ht="15.75" customHeight="1">
      <c r="A64" s="310" t="s">
        <v>122</v>
      </c>
      <c r="B64" s="310"/>
      <c r="C64" s="312"/>
      <c r="D64" s="84">
        <f aca="true" t="shared" si="14" ref="D64:Y64">SUM(D65:D68)</f>
        <v>35360</v>
      </c>
      <c r="E64" s="84">
        <f t="shared" si="14"/>
        <v>986</v>
      </c>
      <c r="F64" s="84">
        <f t="shared" si="14"/>
        <v>1271</v>
      </c>
      <c r="G64" s="84">
        <f t="shared" si="14"/>
        <v>1582</v>
      </c>
      <c r="H64" s="84">
        <f t="shared" si="14"/>
        <v>1680</v>
      </c>
      <c r="I64" s="84">
        <f t="shared" si="14"/>
        <v>993</v>
      </c>
      <c r="J64" s="84">
        <f t="shared" si="14"/>
        <v>1121</v>
      </c>
      <c r="K64" s="84">
        <f t="shared" si="14"/>
        <v>1150</v>
      </c>
      <c r="L64" s="84">
        <f t="shared" si="14"/>
        <v>1369</v>
      </c>
      <c r="M64" s="84">
        <f t="shared" si="14"/>
        <v>1971</v>
      </c>
      <c r="N64" s="84">
        <f t="shared" si="14"/>
        <v>2509</v>
      </c>
      <c r="O64" s="84">
        <f t="shared" si="14"/>
        <v>3194</v>
      </c>
      <c r="P64" s="84">
        <f t="shared" si="14"/>
        <v>2545</v>
      </c>
      <c r="Q64" s="84">
        <f t="shared" si="14"/>
        <v>2773</v>
      </c>
      <c r="R64" s="84">
        <f t="shared" si="14"/>
        <v>3443</v>
      </c>
      <c r="S64" s="84">
        <f t="shared" si="14"/>
        <v>3346</v>
      </c>
      <c r="T64" s="84">
        <f t="shared" si="14"/>
        <v>2484</v>
      </c>
      <c r="U64" s="84">
        <f t="shared" si="14"/>
        <v>2938</v>
      </c>
      <c r="V64" s="84">
        <f t="shared" si="14"/>
        <v>3839</v>
      </c>
      <c r="W64" s="84">
        <f t="shared" si="14"/>
        <v>19305</v>
      </c>
      <c r="X64" s="84">
        <f t="shared" si="14"/>
        <v>12211</v>
      </c>
      <c r="Y64" s="84">
        <f t="shared" si="14"/>
        <v>5</v>
      </c>
    </row>
    <row r="65" spans="1:25" ht="15.75" customHeight="1">
      <c r="A65" s="70"/>
      <c r="B65" s="324" t="s">
        <v>121</v>
      </c>
      <c r="C65" s="325"/>
      <c r="D65" s="51">
        <f>SUM(E65:U65,Y65)</f>
        <v>11267</v>
      </c>
      <c r="E65" s="34">
        <v>339</v>
      </c>
      <c r="F65" s="34">
        <v>420</v>
      </c>
      <c r="G65" s="34">
        <v>511</v>
      </c>
      <c r="H65" s="34">
        <v>582</v>
      </c>
      <c r="I65" s="34">
        <v>382</v>
      </c>
      <c r="J65" s="34">
        <v>396</v>
      </c>
      <c r="K65" s="34">
        <v>414</v>
      </c>
      <c r="L65" s="34">
        <v>500</v>
      </c>
      <c r="M65" s="34">
        <v>631</v>
      </c>
      <c r="N65" s="34">
        <v>829</v>
      </c>
      <c r="O65" s="34">
        <v>1015</v>
      </c>
      <c r="P65" s="34">
        <v>773</v>
      </c>
      <c r="Q65" s="34">
        <v>826</v>
      </c>
      <c r="R65" s="34">
        <v>1040</v>
      </c>
      <c r="S65" s="34">
        <v>1013</v>
      </c>
      <c r="T65" s="34">
        <v>743</v>
      </c>
      <c r="U65" s="34">
        <v>851</v>
      </c>
      <c r="V65" s="51">
        <v>1270</v>
      </c>
      <c r="W65" s="51">
        <v>6348</v>
      </c>
      <c r="X65" s="51">
        <v>3647</v>
      </c>
      <c r="Y65" s="95">
        <v>2</v>
      </c>
    </row>
    <row r="66" spans="1:25" ht="15.75" customHeight="1">
      <c r="A66" s="70"/>
      <c r="B66" s="324" t="s">
        <v>120</v>
      </c>
      <c r="C66" s="325"/>
      <c r="D66" s="51">
        <f>SUM(E66:U66,Y66)</f>
        <v>8150</v>
      </c>
      <c r="E66" s="34">
        <v>156</v>
      </c>
      <c r="F66" s="34">
        <v>207</v>
      </c>
      <c r="G66" s="34">
        <v>243</v>
      </c>
      <c r="H66" s="34">
        <v>288</v>
      </c>
      <c r="I66" s="34">
        <v>157</v>
      </c>
      <c r="J66" s="34">
        <v>160</v>
      </c>
      <c r="K66" s="34">
        <v>176</v>
      </c>
      <c r="L66" s="34">
        <v>228</v>
      </c>
      <c r="M66" s="34">
        <v>347</v>
      </c>
      <c r="N66" s="34">
        <v>520</v>
      </c>
      <c r="O66" s="34">
        <v>776</v>
      </c>
      <c r="P66" s="34">
        <v>647</v>
      </c>
      <c r="Q66" s="34">
        <v>774</v>
      </c>
      <c r="R66" s="34">
        <v>914</v>
      </c>
      <c r="S66" s="34">
        <v>942</v>
      </c>
      <c r="T66" s="34">
        <v>728</v>
      </c>
      <c r="U66" s="34">
        <v>884</v>
      </c>
      <c r="V66" s="51">
        <v>606</v>
      </c>
      <c r="W66" s="51">
        <v>4073</v>
      </c>
      <c r="X66" s="51">
        <v>3468</v>
      </c>
      <c r="Y66" s="95">
        <v>3</v>
      </c>
    </row>
    <row r="67" spans="1:25" ht="15.75" customHeight="1">
      <c r="A67" s="70"/>
      <c r="B67" s="324" t="s">
        <v>119</v>
      </c>
      <c r="C67" s="325"/>
      <c r="D67" s="51">
        <f>SUM(E67:U67,Y67)</f>
        <v>11433</v>
      </c>
      <c r="E67" s="34">
        <v>345</v>
      </c>
      <c r="F67" s="34">
        <v>456</v>
      </c>
      <c r="G67" s="34">
        <v>602</v>
      </c>
      <c r="H67" s="34">
        <v>582</v>
      </c>
      <c r="I67" s="34">
        <v>325</v>
      </c>
      <c r="J67" s="34">
        <v>397</v>
      </c>
      <c r="K67" s="34">
        <v>390</v>
      </c>
      <c r="L67" s="34">
        <v>465</v>
      </c>
      <c r="M67" s="34">
        <v>722</v>
      </c>
      <c r="N67" s="34">
        <v>836</v>
      </c>
      <c r="O67" s="34">
        <v>1058</v>
      </c>
      <c r="P67" s="34">
        <v>822</v>
      </c>
      <c r="Q67" s="34">
        <v>866</v>
      </c>
      <c r="R67" s="34">
        <v>1074</v>
      </c>
      <c r="S67" s="34">
        <v>981</v>
      </c>
      <c r="T67" s="34">
        <v>698</v>
      </c>
      <c r="U67" s="34">
        <v>814</v>
      </c>
      <c r="V67" s="51">
        <v>1403</v>
      </c>
      <c r="W67" s="51">
        <v>6463</v>
      </c>
      <c r="X67" s="51">
        <v>3567</v>
      </c>
      <c r="Y67" s="95" t="s">
        <v>217</v>
      </c>
    </row>
    <row r="68" spans="1:25" ht="15.75" customHeight="1">
      <c r="A68" s="70"/>
      <c r="B68" s="324" t="s">
        <v>118</v>
      </c>
      <c r="C68" s="325"/>
      <c r="D68" s="51">
        <f>SUM(E68:U68,Y68)</f>
        <v>4510</v>
      </c>
      <c r="E68" s="34">
        <v>146</v>
      </c>
      <c r="F68" s="34">
        <v>188</v>
      </c>
      <c r="G68" s="34">
        <v>226</v>
      </c>
      <c r="H68" s="34">
        <v>228</v>
      </c>
      <c r="I68" s="34">
        <v>129</v>
      </c>
      <c r="J68" s="34">
        <v>168</v>
      </c>
      <c r="K68" s="34">
        <v>170</v>
      </c>
      <c r="L68" s="34">
        <v>176</v>
      </c>
      <c r="M68" s="34">
        <v>271</v>
      </c>
      <c r="N68" s="34">
        <v>324</v>
      </c>
      <c r="O68" s="34">
        <v>345</v>
      </c>
      <c r="P68" s="34">
        <v>303</v>
      </c>
      <c r="Q68" s="34">
        <v>307</v>
      </c>
      <c r="R68" s="34">
        <v>415</v>
      </c>
      <c r="S68" s="34">
        <v>410</v>
      </c>
      <c r="T68" s="34">
        <v>315</v>
      </c>
      <c r="U68" s="34">
        <v>389</v>
      </c>
      <c r="V68" s="51">
        <v>560</v>
      </c>
      <c r="W68" s="51">
        <v>2421</v>
      </c>
      <c r="X68" s="51">
        <v>1529</v>
      </c>
      <c r="Y68" s="95" t="s">
        <v>217</v>
      </c>
    </row>
    <row r="69" spans="1:25" ht="15.75" customHeight="1">
      <c r="A69" s="70"/>
      <c r="B69" s="127"/>
      <c r="C69" s="126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51"/>
      <c r="W69" s="51"/>
      <c r="X69" s="51"/>
      <c r="Y69" s="86"/>
    </row>
    <row r="70" spans="1:25" ht="15.75" customHeight="1">
      <c r="A70" s="310" t="s">
        <v>117</v>
      </c>
      <c r="B70" s="310"/>
      <c r="C70" s="312"/>
      <c r="D70" s="84">
        <f aca="true" t="shared" si="15" ref="D70:X70">SUM(D71)</f>
        <v>7730</v>
      </c>
      <c r="E70" s="84">
        <f t="shared" si="15"/>
        <v>255</v>
      </c>
      <c r="F70" s="84">
        <f t="shared" si="15"/>
        <v>361</v>
      </c>
      <c r="G70" s="84">
        <f t="shared" si="15"/>
        <v>421</v>
      </c>
      <c r="H70" s="84">
        <f t="shared" si="15"/>
        <v>350</v>
      </c>
      <c r="I70" s="84">
        <f t="shared" si="15"/>
        <v>239</v>
      </c>
      <c r="J70" s="84">
        <f t="shared" si="15"/>
        <v>302</v>
      </c>
      <c r="K70" s="84">
        <f t="shared" si="15"/>
        <v>312</v>
      </c>
      <c r="L70" s="84">
        <f t="shared" si="15"/>
        <v>356</v>
      </c>
      <c r="M70" s="84">
        <f t="shared" si="15"/>
        <v>443</v>
      </c>
      <c r="N70" s="84">
        <f t="shared" si="15"/>
        <v>538</v>
      </c>
      <c r="O70" s="84">
        <f t="shared" si="15"/>
        <v>714</v>
      </c>
      <c r="P70" s="84">
        <f t="shared" si="15"/>
        <v>577</v>
      </c>
      <c r="Q70" s="84">
        <f t="shared" si="15"/>
        <v>602</v>
      </c>
      <c r="R70" s="84">
        <f t="shared" si="15"/>
        <v>636</v>
      </c>
      <c r="S70" s="84">
        <f t="shared" si="15"/>
        <v>624</v>
      </c>
      <c r="T70" s="84">
        <f t="shared" si="15"/>
        <v>468</v>
      </c>
      <c r="U70" s="84">
        <f t="shared" si="15"/>
        <v>532</v>
      </c>
      <c r="V70" s="84">
        <f t="shared" si="15"/>
        <v>1037</v>
      </c>
      <c r="W70" s="84">
        <f t="shared" si="15"/>
        <v>4433</v>
      </c>
      <c r="X70" s="84">
        <f t="shared" si="15"/>
        <v>2260</v>
      </c>
      <c r="Y70" s="98" t="s">
        <v>218</v>
      </c>
    </row>
    <row r="71" spans="1:25" ht="15.75" customHeight="1">
      <c r="A71" s="120"/>
      <c r="B71" s="327" t="s">
        <v>116</v>
      </c>
      <c r="C71" s="328"/>
      <c r="D71" s="46">
        <f>SUM(E71:U71,Y71)</f>
        <v>7730</v>
      </c>
      <c r="E71" s="136">
        <v>255</v>
      </c>
      <c r="F71" s="136">
        <v>361</v>
      </c>
      <c r="G71" s="136">
        <v>421</v>
      </c>
      <c r="H71" s="136">
        <v>350</v>
      </c>
      <c r="I71" s="136">
        <v>239</v>
      </c>
      <c r="J71" s="136">
        <v>302</v>
      </c>
      <c r="K71" s="136">
        <v>312</v>
      </c>
      <c r="L71" s="136">
        <v>356</v>
      </c>
      <c r="M71" s="136">
        <v>443</v>
      </c>
      <c r="N71" s="136">
        <v>538</v>
      </c>
      <c r="O71" s="136">
        <v>714</v>
      </c>
      <c r="P71" s="136">
        <v>577</v>
      </c>
      <c r="Q71" s="136">
        <v>602</v>
      </c>
      <c r="R71" s="136">
        <v>636</v>
      </c>
      <c r="S71" s="136">
        <v>624</v>
      </c>
      <c r="T71" s="136">
        <v>468</v>
      </c>
      <c r="U71" s="136">
        <v>532</v>
      </c>
      <c r="V71" s="135">
        <v>1037</v>
      </c>
      <c r="W71" s="135">
        <v>4433</v>
      </c>
      <c r="X71" s="135">
        <v>2260</v>
      </c>
      <c r="Y71" s="77" t="s">
        <v>217</v>
      </c>
    </row>
    <row r="72" spans="1:25" ht="15.75" customHeight="1">
      <c r="A72" s="115" t="s">
        <v>216</v>
      </c>
      <c r="B72" s="115"/>
      <c r="C72" s="115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1:25" ht="15.75" customHeight="1">
      <c r="A73" s="9" t="s">
        <v>215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.75" customHeight="1">
      <c r="A74" s="9" t="s">
        <v>214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</sheetData>
  <sheetProtection/>
  <mergeCells count="58">
    <mergeCell ref="A70:C70"/>
    <mergeCell ref="B71:C71"/>
    <mergeCell ref="B62:C62"/>
    <mergeCell ref="A64:C64"/>
    <mergeCell ref="B65:C65"/>
    <mergeCell ref="B66:C66"/>
    <mergeCell ref="B67:C67"/>
    <mergeCell ref="B68:C68"/>
    <mergeCell ref="A56:C56"/>
    <mergeCell ref="B57:C57"/>
    <mergeCell ref="B58:C58"/>
    <mergeCell ref="B59:C59"/>
    <mergeCell ref="B60:C60"/>
    <mergeCell ref="B61:C61"/>
    <mergeCell ref="B48:C48"/>
    <mergeCell ref="A50:C50"/>
    <mergeCell ref="B51:C51"/>
    <mergeCell ref="B52:C52"/>
    <mergeCell ref="B53:C53"/>
    <mergeCell ref="B54:C54"/>
    <mergeCell ref="B41:C41"/>
    <mergeCell ref="A43:C43"/>
    <mergeCell ref="B44:C44"/>
    <mergeCell ref="B45:C45"/>
    <mergeCell ref="B46:C46"/>
    <mergeCell ref="B47:C47"/>
    <mergeCell ref="B35:C35"/>
    <mergeCell ref="B36:C36"/>
    <mergeCell ref="B37:C37"/>
    <mergeCell ref="B38:C38"/>
    <mergeCell ref="B39:C39"/>
    <mergeCell ref="B40:C40"/>
    <mergeCell ref="X1:Y1"/>
    <mergeCell ref="A24:C24"/>
    <mergeCell ref="B25:C25"/>
    <mergeCell ref="A27:C27"/>
    <mergeCell ref="A1:C1"/>
    <mergeCell ref="A3:Y3"/>
    <mergeCell ref="A5:C5"/>
    <mergeCell ref="B22:C22"/>
    <mergeCell ref="B18:C18"/>
    <mergeCell ref="B19:C19"/>
    <mergeCell ref="B28:C28"/>
    <mergeCell ref="B29:C29"/>
    <mergeCell ref="B30:C30"/>
    <mergeCell ref="B31:C31"/>
    <mergeCell ref="B21:C21"/>
    <mergeCell ref="B17:C17"/>
    <mergeCell ref="A33:C33"/>
    <mergeCell ref="B34:C34"/>
    <mergeCell ref="A7:C7"/>
    <mergeCell ref="A9:C9"/>
    <mergeCell ref="A10:C10"/>
    <mergeCell ref="A12:C12"/>
    <mergeCell ref="A13:C13"/>
    <mergeCell ref="B15:C15"/>
    <mergeCell ref="B16:C16"/>
    <mergeCell ref="B20:C20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E12" sqref="E12"/>
    </sheetView>
  </sheetViews>
  <sheetFormatPr defaultColWidth="13.09765625" defaultRowHeight="15" customHeight="1"/>
  <cols>
    <col min="1" max="1" width="13.09765625" style="0" customWidth="1"/>
    <col min="2" max="2" width="3.09765625" style="0" customWidth="1"/>
  </cols>
  <sheetData>
    <row r="1" spans="1:19" ht="15" customHeight="1">
      <c r="A1" s="178" t="s">
        <v>326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35" t="s">
        <v>325</v>
      </c>
      <c r="S1" s="335"/>
    </row>
    <row r="2" spans="1:19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>
      <c r="A3" s="343" t="s">
        <v>324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15" customHeight="1">
      <c r="A4" s="344" t="s">
        <v>323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</row>
    <row r="5" spans="1:19" ht="15" customHeight="1" thickBo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7" t="s">
        <v>322</v>
      </c>
    </row>
    <row r="6" spans="1:19" ht="15" customHeight="1">
      <c r="A6" s="339" t="s">
        <v>321</v>
      </c>
      <c r="B6" s="340"/>
      <c r="C6" s="331" t="s">
        <v>320</v>
      </c>
      <c r="D6" s="329" t="s">
        <v>319</v>
      </c>
      <c r="E6" s="345" t="s">
        <v>318</v>
      </c>
      <c r="F6" s="176"/>
      <c r="G6" s="329" t="s">
        <v>317</v>
      </c>
      <c r="H6" s="329" t="s">
        <v>316</v>
      </c>
      <c r="I6" s="329" t="s">
        <v>315</v>
      </c>
      <c r="J6" s="329" t="s">
        <v>314</v>
      </c>
      <c r="K6" s="329" t="s">
        <v>313</v>
      </c>
      <c r="L6" s="334" t="s">
        <v>312</v>
      </c>
      <c r="M6" s="334" t="s">
        <v>311</v>
      </c>
      <c r="N6" s="334" t="s">
        <v>310</v>
      </c>
      <c r="O6" s="334" t="s">
        <v>309</v>
      </c>
      <c r="P6" s="334" t="s">
        <v>308</v>
      </c>
      <c r="Q6" s="334" t="s">
        <v>307</v>
      </c>
      <c r="R6" s="334" t="s">
        <v>306</v>
      </c>
      <c r="S6" s="336" t="s">
        <v>305</v>
      </c>
    </row>
    <row r="7" spans="1:19" ht="15" customHeight="1">
      <c r="A7" s="341"/>
      <c r="B7" s="332"/>
      <c r="C7" s="332"/>
      <c r="D7" s="330"/>
      <c r="E7" s="346"/>
      <c r="F7" s="175" t="s">
        <v>304</v>
      </c>
      <c r="G7" s="330"/>
      <c r="H7" s="330"/>
      <c r="I7" s="330"/>
      <c r="J7" s="330"/>
      <c r="K7" s="330"/>
      <c r="L7" s="293"/>
      <c r="M7" s="293"/>
      <c r="N7" s="293"/>
      <c r="O7" s="293"/>
      <c r="P7" s="293"/>
      <c r="Q7" s="293"/>
      <c r="R7" s="293"/>
      <c r="S7" s="337"/>
    </row>
    <row r="8" spans="1:19" ht="15" customHeight="1">
      <c r="A8" s="342"/>
      <c r="B8" s="333"/>
      <c r="C8" s="333"/>
      <c r="D8" s="289"/>
      <c r="E8" s="347"/>
      <c r="F8" s="174" t="s">
        <v>303</v>
      </c>
      <c r="G8" s="289"/>
      <c r="H8" s="289"/>
      <c r="I8" s="289"/>
      <c r="J8" s="289"/>
      <c r="K8" s="289"/>
      <c r="L8" s="291"/>
      <c r="M8" s="291"/>
      <c r="N8" s="291"/>
      <c r="O8" s="291"/>
      <c r="P8" s="291"/>
      <c r="Q8" s="291"/>
      <c r="R8" s="291"/>
      <c r="S8" s="338"/>
    </row>
    <row r="9" spans="1:19" ht="15" customHeight="1">
      <c r="A9" s="145"/>
      <c r="B9" s="173"/>
      <c r="C9" s="172"/>
      <c r="D9" s="170"/>
      <c r="E9" s="170"/>
      <c r="F9" s="170"/>
      <c r="G9" s="170"/>
      <c r="H9" s="171" t="s">
        <v>302</v>
      </c>
      <c r="I9" s="171" t="s">
        <v>302</v>
      </c>
      <c r="J9" s="170"/>
      <c r="K9" s="170"/>
      <c r="L9" s="170"/>
      <c r="M9" s="170"/>
      <c r="N9" s="170"/>
      <c r="O9" s="170"/>
      <c r="P9" s="171" t="s">
        <v>302</v>
      </c>
      <c r="Q9" s="171" t="s">
        <v>302</v>
      </c>
      <c r="R9" s="170"/>
      <c r="S9" s="170"/>
    </row>
    <row r="10" spans="1:19" ht="15" customHeight="1">
      <c r="A10" s="169" t="s">
        <v>301</v>
      </c>
      <c r="B10" s="164" t="s">
        <v>251</v>
      </c>
      <c r="C10" s="168">
        <v>757676</v>
      </c>
      <c r="D10" s="166">
        <v>21279</v>
      </c>
      <c r="E10" s="166">
        <v>16953</v>
      </c>
      <c r="F10" s="166">
        <v>2756</v>
      </c>
      <c r="G10" s="166">
        <v>949</v>
      </c>
      <c r="H10" s="166">
        <v>8958</v>
      </c>
      <c r="I10" s="166">
        <v>766</v>
      </c>
      <c r="J10" s="159">
        <f>D10-E10</f>
        <v>4326</v>
      </c>
      <c r="K10" s="158">
        <v>-23750</v>
      </c>
      <c r="L10" s="156">
        <f>1000*D10/$C10</f>
        <v>28.0845638505113</v>
      </c>
      <c r="M10" s="156">
        <f>1000*E10/$C10</f>
        <v>22.37499934008732</v>
      </c>
      <c r="N10" s="156">
        <f>1000*F10/D10</f>
        <v>129.51736453780723</v>
      </c>
      <c r="O10" s="156">
        <f>1000*G10/(D10+G10)</f>
        <v>42.69389958610761</v>
      </c>
      <c r="P10" s="156">
        <f aca="true" t="shared" si="0" ref="P10:S13">1000*H10/$C10</f>
        <v>11.822995581224692</v>
      </c>
      <c r="Q10" s="157">
        <f t="shared" si="0"/>
        <v>1.0109862263025355</v>
      </c>
      <c r="R10" s="156">
        <f t="shared" si="0"/>
        <v>5.709564510423981</v>
      </c>
      <c r="S10" s="156">
        <f t="shared" si="0"/>
        <v>-31.34585231682144</v>
      </c>
    </row>
    <row r="11" spans="1:19" ht="15" customHeight="1">
      <c r="A11" s="167" t="s">
        <v>300</v>
      </c>
      <c r="B11" s="164"/>
      <c r="C11" s="161">
        <v>736600</v>
      </c>
      <c r="D11" s="160">
        <v>23463</v>
      </c>
      <c r="E11" s="160">
        <v>15659</v>
      </c>
      <c r="F11" s="160">
        <v>2588</v>
      </c>
      <c r="G11" s="160">
        <v>590</v>
      </c>
      <c r="H11" s="160">
        <v>11798</v>
      </c>
      <c r="I11" s="160">
        <v>713</v>
      </c>
      <c r="J11" s="159">
        <f>D11-E11</f>
        <v>7804</v>
      </c>
      <c r="K11" s="158">
        <v>-6780</v>
      </c>
      <c r="L11" s="156">
        <f>1000*D11/$C11</f>
        <v>31.85310887863155</v>
      </c>
      <c r="M11" s="156">
        <v>22.6</v>
      </c>
      <c r="N11" s="156">
        <f>1000*F11/D11</f>
        <v>110.30132549119891</v>
      </c>
      <c r="O11" s="156">
        <f>1000*G11/(D11+G11)</f>
        <v>24.529164761152455</v>
      </c>
      <c r="P11" s="156">
        <f t="shared" si="0"/>
        <v>16.016834102633723</v>
      </c>
      <c r="Q11" s="157">
        <f t="shared" si="0"/>
        <v>0.9679609014390442</v>
      </c>
      <c r="R11" s="156">
        <f t="shared" si="0"/>
        <v>10.594623947868586</v>
      </c>
      <c r="S11" s="156">
        <f t="shared" si="0"/>
        <v>-9.204452891664404</v>
      </c>
    </row>
    <row r="12" spans="1:19" ht="15" customHeight="1">
      <c r="A12" s="163" t="s">
        <v>299</v>
      </c>
      <c r="B12" s="164"/>
      <c r="C12" s="161">
        <v>737300</v>
      </c>
      <c r="D12" s="160">
        <v>24983</v>
      </c>
      <c r="E12" s="160">
        <v>15351</v>
      </c>
      <c r="F12" s="160">
        <v>2750</v>
      </c>
      <c r="G12" s="160">
        <v>1019</v>
      </c>
      <c r="H12" s="160">
        <v>8151</v>
      </c>
      <c r="I12" s="160">
        <v>750</v>
      </c>
      <c r="J12" s="159">
        <f>D12-E12</f>
        <v>9632</v>
      </c>
      <c r="K12" s="158">
        <v>-5532</v>
      </c>
      <c r="L12" s="156">
        <f>1000*D12/$C12</f>
        <v>33.88444323884443</v>
      </c>
      <c r="M12" s="156">
        <f>1000*E12/$C12</f>
        <v>20.820561508205614</v>
      </c>
      <c r="N12" s="156">
        <f>1000*F12/D12</f>
        <v>110.07485089861106</v>
      </c>
      <c r="O12" s="156">
        <f>1000*G12/(D12+G12)</f>
        <v>39.18929313129759</v>
      </c>
      <c r="P12" s="156">
        <f t="shared" si="0"/>
        <v>11.055201410552014</v>
      </c>
      <c r="Q12" s="157">
        <f t="shared" si="0"/>
        <v>1.0172250101722502</v>
      </c>
      <c r="R12" s="156">
        <f t="shared" si="0"/>
        <v>13.063881730638817</v>
      </c>
      <c r="S12" s="156">
        <f t="shared" si="0"/>
        <v>-7.503051675030517</v>
      </c>
    </row>
    <row r="13" spans="1:19" ht="15" customHeight="1">
      <c r="A13" s="163" t="s">
        <v>298</v>
      </c>
      <c r="B13" s="164"/>
      <c r="C13" s="161">
        <v>741000</v>
      </c>
      <c r="D13" s="160">
        <v>24032</v>
      </c>
      <c r="E13" s="160">
        <v>16091</v>
      </c>
      <c r="F13" s="160">
        <v>2740</v>
      </c>
      <c r="G13" s="160">
        <v>843</v>
      </c>
      <c r="H13" s="160">
        <v>9878</v>
      </c>
      <c r="I13" s="160">
        <v>811</v>
      </c>
      <c r="J13" s="159">
        <f>D13-E13</f>
        <v>7941</v>
      </c>
      <c r="K13" s="158">
        <v>-8141</v>
      </c>
      <c r="L13" s="156">
        <f>1000*D13/$C13</f>
        <v>32.43184885290148</v>
      </c>
      <c r="M13" s="156">
        <f>1000*E13/$C13</f>
        <v>21.715249662618085</v>
      </c>
      <c r="N13" s="156">
        <f>1000*F13/D13</f>
        <v>114.01464713715046</v>
      </c>
      <c r="O13" s="156">
        <f>1000*G13/(D13+G13)</f>
        <v>33.88944723618091</v>
      </c>
      <c r="P13" s="156">
        <f t="shared" si="0"/>
        <v>13.3306342780027</v>
      </c>
      <c r="Q13" s="157">
        <f t="shared" si="0"/>
        <v>1.0944669365721997</v>
      </c>
      <c r="R13" s="156">
        <f t="shared" si="0"/>
        <v>10.7165991902834</v>
      </c>
      <c r="S13" s="156">
        <f t="shared" si="0"/>
        <v>-10.986504723346828</v>
      </c>
    </row>
    <row r="14" spans="1:19" ht="15" customHeight="1">
      <c r="A14" s="163" t="s">
        <v>297</v>
      </c>
      <c r="B14" s="164"/>
      <c r="C14" s="161">
        <v>743700</v>
      </c>
      <c r="D14" s="166" t="s">
        <v>2</v>
      </c>
      <c r="E14" s="166" t="s">
        <v>2</v>
      </c>
      <c r="F14" s="166" t="s">
        <v>2</v>
      </c>
      <c r="G14" s="166" t="s">
        <v>2</v>
      </c>
      <c r="H14" s="166" t="s">
        <v>2</v>
      </c>
      <c r="I14" s="166" t="s">
        <v>2</v>
      </c>
      <c r="J14" s="166" t="s">
        <v>2</v>
      </c>
      <c r="K14" s="158">
        <v>-22141</v>
      </c>
      <c r="L14" s="166" t="s">
        <v>2</v>
      </c>
      <c r="M14" s="166" t="s">
        <v>2</v>
      </c>
      <c r="N14" s="166" t="s">
        <v>2</v>
      </c>
      <c r="O14" s="166" t="s">
        <v>2</v>
      </c>
      <c r="P14" s="166" t="s">
        <v>2</v>
      </c>
      <c r="Q14" s="166" t="s">
        <v>2</v>
      </c>
      <c r="R14" s="166" t="s">
        <v>2</v>
      </c>
      <c r="S14" s="156">
        <f>1000*K14/$C14</f>
        <v>-29.771413204249026</v>
      </c>
    </row>
    <row r="15" spans="1:19" ht="15" customHeight="1">
      <c r="A15" s="160"/>
      <c r="B15" s="164"/>
      <c r="C15" s="161"/>
      <c r="D15" s="160"/>
      <c r="E15" s="160"/>
      <c r="F15" s="160"/>
      <c r="G15" s="160"/>
      <c r="H15" s="160"/>
      <c r="I15" s="160"/>
      <c r="J15" s="160"/>
      <c r="K15" s="158"/>
      <c r="L15" s="160"/>
      <c r="M15" s="160"/>
      <c r="N15" s="160"/>
      <c r="O15" s="160"/>
      <c r="P15" s="160"/>
      <c r="Q15" s="160"/>
      <c r="R15" s="160"/>
      <c r="S15" s="160"/>
    </row>
    <row r="16" spans="1:19" ht="15" customHeight="1">
      <c r="A16" s="163" t="s">
        <v>296</v>
      </c>
      <c r="B16" s="164"/>
      <c r="C16" s="161">
        <v>887500</v>
      </c>
      <c r="D16" s="166" t="s">
        <v>2</v>
      </c>
      <c r="E16" s="166" t="s">
        <v>2</v>
      </c>
      <c r="F16" s="166" t="s">
        <v>2</v>
      </c>
      <c r="G16" s="166" t="s">
        <v>2</v>
      </c>
      <c r="H16" s="166" t="s">
        <v>2</v>
      </c>
      <c r="I16" s="166" t="s">
        <v>2</v>
      </c>
      <c r="J16" s="166" t="s">
        <v>2</v>
      </c>
      <c r="K16" s="158">
        <v>152075</v>
      </c>
      <c r="L16" s="166" t="s">
        <v>2</v>
      </c>
      <c r="M16" s="166" t="s">
        <v>2</v>
      </c>
      <c r="N16" s="166" t="s">
        <v>2</v>
      </c>
      <c r="O16" s="166" t="s">
        <v>2</v>
      </c>
      <c r="P16" s="166" t="s">
        <v>2</v>
      </c>
      <c r="Q16" s="166" t="s">
        <v>2</v>
      </c>
      <c r="R16" s="166" t="s">
        <v>2</v>
      </c>
      <c r="S16" s="156">
        <f>1000*K16/$C16</f>
        <v>171.35211267605635</v>
      </c>
    </row>
    <row r="17" spans="1:19" ht="15" customHeight="1">
      <c r="A17" s="163" t="s">
        <v>295</v>
      </c>
      <c r="B17" s="164"/>
      <c r="C17" s="161">
        <v>877200</v>
      </c>
      <c r="D17" s="166" t="s">
        <v>2</v>
      </c>
      <c r="E17" s="166" t="s">
        <v>2</v>
      </c>
      <c r="F17" s="166" t="s">
        <v>2</v>
      </c>
      <c r="G17" s="166" t="s">
        <v>2</v>
      </c>
      <c r="H17" s="166" t="s">
        <v>2</v>
      </c>
      <c r="I17" s="166" t="s">
        <v>2</v>
      </c>
      <c r="J17" s="166" t="s">
        <v>2</v>
      </c>
      <c r="K17" s="158">
        <v>-15234</v>
      </c>
      <c r="L17" s="166" t="s">
        <v>2</v>
      </c>
      <c r="M17" s="166" t="s">
        <v>2</v>
      </c>
      <c r="N17" s="166" t="s">
        <v>2</v>
      </c>
      <c r="O17" s="166" t="s">
        <v>2</v>
      </c>
      <c r="P17" s="166" t="s">
        <v>2</v>
      </c>
      <c r="Q17" s="166" t="s">
        <v>2</v>
      </c>
      <c r="R17" s="166" t="s">
        <v>2</v>
      </c>
      <c r="S17" s="156">
        <f>1000*K17/$C17</f>
        <v>-17.366621067031463</v>
      </c>
    </row>
    <row r="18" spans="1:19" ht="15" customHeight="1">
      <c r="A18" s="163" t="s">
        <v>294</v>
      </c>
      <c r="B18" s="164" t="s">
        <v>251</v>
      </c>
      <c r="C18" s="161">
        <v>927743</v>
      </c>
      <c r="D18" s="166">
        <v>37289</v>
      </c>
      <c r="E18" s="166">
        <v>15185</v>
      </c>
      <c r="F18" s="166">
        <v>3241</v>
      </c>
      <c r="G18" s="166">
        <v>1428</v>
      </c>
      <c r="H18" s="166">
        <v>12797</v>
      </c>
      <c r="I18" s="166">
        <v>1234</v>
      </c>
      <c r="J18" s="159">
        <f>D18-E18</f>
        <v>22104</v>
      </c>
      <c r="K18" s="158">
        <v>28442</v>
      </c>
      <c r="L18" s="156">
        <f aca="true" t="shared" si="1" ref="L18:M20">1000*D18/$C18</f>
        <v>40.193243171869796</v>
      </c>
      <c r="M18" s="156">
        <f t="shared" si="1"/>
        <v>16.36767941121625</v>
      </c>
      <c r="N18" s="156">
        <f>1000*F18/D18</f>
        <v>86.91571240848508</v>
      </c>
      <c r="O18" s="156">
        <f>1000*G18/(D18+G18)</f>
        <v>36.883022961489786</v>
      </c>
      <c r="P18" s="156">
        <f aca="true" t="shared" si="2" ref="P18:R20">1000*H18/$C18</f>
        <v>13.793690709603846</v>
      </c>
      <c r="Q18" s="157">
        <f t="shared" si="2"/>
        <v>1.3301097394429275</v>
      </c>
      <c r="R18" s="156">
        <f t="shared" si="2"/>
        <v>23.825563760653544</v>
      </c>
      <c r="S18" s="156">
        <f>1000*K18/$C18</f>
        <v>30.65719709014242</v>
      </c>
    </row>
    <row r="19" spans="1:19" ht="15" customHeight="1">
      <c r="A19" s="163" t="s">
        <v>293</v>
      </c>
      <c r="B19" s="164"/>
      <c r="C19" s="161">
        <v>945100</v>
      </c>
      <c r="D19" s="166">
        <v>34339</v>
      </c>
      <c r="E19" s="166">
        <v>13475</v>
      </c>
      <c r="F19" s="166">
        <v>3018</v>
      </c>
      <c r="G19" s="166">
        <v>1479</v>
      </c>
      <c r="H19" s="166">
        <v>11401</v>
      </c>
      <c r="I19" s="166">
        <v>1156</v>
      </c>
      <c r="J19" s="159">
        <f>D19-E19</f>
        <v>20864</v>
      </c>
      <c r="K19" s="158">
        <v>-6607</v>
      </c>
      <c r="L19" s="156">
        <f t="shared" si="1"/>
        <v>36.333721299333405</v>
      </c>
      <c r="M19" s="156">
        <f t="shared" si="1"/>
        <v>14.257750502592318</v>
      </c>
      <c r="N19" s="156">
        <f>1000*F19/D19</f>
        <v>87.88840676781503</v>
      </c>
      <c r="O19" s="156">
        <f>1000*G19/(D19+G19)</f>
        <v>41.29208777709532</v>
      </c>
      <c r="P19" s="156">
        <f t="shared" si="2"/>
        <v>12.063273727647868</v>
      </c>
      <c r="Q19" s="157">
        <f t="shared" si="2"/>
        <v>1.2231509893133001</v>
      </c>
      <c r="R19" s="156">
        <f t="shared" si="2"/>
        <v>22.075970796741085</v>
      </c>
      <c r="S19" s="156">
        <f>1000*K19/$C19</f>
        <v>-6.9907946249074175</v>
      </c>
    </row>
    <row r="20" spans="1:19" ht="15" customHeight="1">
      <c r="A20" s="163" t="s">
        <v>292</v>
      </c>
      <c r="B20" s="164"/>
      <c r="C20" s="161">
        <v>952600</v>
      </c>
      <c r="D20" s="166">
        <v>32131</v>
      </c>
      <c r="E20" s="166">
        <v>12979</v>
      </c>
      <c r="F20" s="166">
        <v>2650</v>
      </c>
      <c r="G20" s="166">
        <v>2009</v>
      </c>
      <c r="H20" s="166">
        <v>9615</v>
      </c>
      <c r="I20" s="166">
        <v>1112</v>
      </c>
      <c r="J20" s="159">
        <f>D20-E20</f>
        <v>19152</v>
      </c>
      <c r="K20" s="158">
        <v>3948</v>
      </c>
      <c r="L20" s="156">
        <f t="shared" si="1"/>
        <v>33.729792147806</v>
      </c>
      <c r="M20" s="156">
        <f t="shared" si="1"/>
        <v>13.624816292252781</v>
      </c>
      <c r="N20" s="156">
        <f>1000*F20/D20</f>
        <v>82.47486850704927</v>
      </c>
      <c r="O20" s="156">
        <f>1000*G20/(D20+G20)</f>
        <v>58.845928529584064</v>
      </c>
      <c r="P20" s="156">
        <f t="shared" si="2"/>
        <v>10.093428511442369</v>
      </c>
      <c r="Q20" s="157">
        <f t="shared" si="2"/>
        <v>1.167331513751837</v>
      </c>
      <c r="R20" s="156">
        <f t="shared" si="2"/>
        <v>20.104975855553224</v>
      </c>
      <c r="S20" s="156">
        <f>1000*K20/$C20</f>
        <v>4.144446777241234</v>
      </c>
    </row>
    <row r="21" spans="1:19" ht="15" customHeight="1">
      <c r="A21" s="160"/>
      <c r="B21" s="164"/>
      <c r="C21" s="161"/>
      <c r="D21" s="166"/>
      <c r="E21" s="166"/>
      <c r="F21" s="166"/>
      <c r="G21" s="166"/>
      <c r="H21" s="166"/>
      <c r="I21" s="166"/>
      <c r="J21" s="160"/>
      <c r="K21" s="158"/>
      <c r="L21" s="160"/>
      <c r="M21" s="160"/>
      <c r="N21" s="160"/>
      <c r="O21" s="160"/>
      <c r="P21" s="160"/>
      <c r="Q21" s="160"/>
      <c r="R21" s="160"/>
      <c r="S21" s="160"/>
    </row>
    <row r="22" spans="1:19" ht="15" customHeight="1">
      <c r="A22" s="163" t="s">
        <v>291</v>
      </c>
      <c r="B22" s="164" t="s">
        <v>251</v>
      </c>
      <c r="C22" s="161">
        <v>957279</v>
      </c>
      <c r="D22" s="166">
        <v>26283</v>
      </c>
      <c r="E22" s="166">
        <v>12688</v>
      </c>
      <c r="F22" s="160">
        <v>2190</v>
      </c>
      <c r="G22" s="160">
        <v>2043</v>
      </c>
      <c r="H22" s="160">
        <v>8069</v>
      </c>
      <c r="I22" s="160">
        <v>1135</v>
      </c>
      <c r="J22" s="159">
        <f>D22-E22</f>
        <v>13595</v>
      </c>
      <c r="K22" s="158">
        <v>-21416</v>
      </c>
      <c r="L22" s="156">
        <v>27.5</v>
      </c>
      <c r="M22" s="156">
        <v>13.3</v>
      </c>
      <c r="N22" s="156">
        <f>1000*F22/D22</f>
        <v>83.32382148156603</v>
      </c>
      <c r="O22" s="156">
        <v>72.1</v>
      </c>
      <c r="P22" s="156">
        <f aca="true" t="shared" si="3" ref="P22:S26">1000*H22/$C22</f>
        <v>8.429099562405527</v>
      </c>
      <c r="Q22" s="157">
        <f t="shared" si="3"/>
        <v>1.185652249762086</v>
      </c>
      <c r="R22" s="156">
        <f t="shared" si="3"/>
        <v>14.201711308824283</v>
      </c>
      <c r="S22" s="156">
        <f t="shared" si="3"/>
        <v>-22.37174324308796</v>
      </c>
    </row>
    <row r="23" spans="1:19" ht="15" customHeight="1">
      <c r="A23" s="163" t="s">
        <v>290</v>
      </c>
      <c r="B23" s="164"/>
      <c r="C23" s="161">
        <v>960000</v>
      </c>
      <c r="D23" s="166">
        <v>22177</v>
      </c>
      <c r="E23" s="166">
        <v>11210</v>
      </c>
      <c r="F23" s="160">
        <v>1888</v>
      </c>
      <c r="G23" s="160">
        <v>1870</v>
      </c>
      <c r="H23" s="160">
        <v>7514</v>
      </c>
      <c r="I23" s="160">
        <v>1045</v>
      </c>
      <c r="J23" s="159">
        <f>D23-E23</f>
        <v>10967</v>
      </c>
      <c r="K23" s="158">
        <v>-8146</v>
      </c>
      <c r="L23" s="156">
        <v>23.1</v>
      </c>
      <c r="M23" s="156">
        <v>11.7</v>
      </c>
      <c r="N23" s="156">
        <f>1000*F23/D23</f>
        <v>85.13324615592731</v>
      </c>
      <c r="O23" s="156">
        <v>77.8</v>
      </c>
      <c r="P23" s="156">
        <f t="shared" si="3"/>
        <v>7.827083333333333</v>
      </c>
      <c r="Q23" s="157">
        <f t="shared" si="3"/>
        <v>1.0885416666666667</v>
      </c>
      <c r="R23" s="156">
        <f t="shared" si="3"/>
        <v>11.423958333333333</v>
      </c>
      <c r="S23" s="156">
        <f t="shared" si="3"/>
        <v>-8.485416666666667</v>
      </c>
    </row>
    <row r="24" spans="1:19" ht="15" customHeight="1">
      <c r="A24" s="163" t="s">
        <v>289</v>
      </c>
      <c r="B24" s="164"/>
      <c r="C24" s="161">
        <v>959000</v>
      </c>
      <c r="D24" s="160">
        <v>20626</v>
      </c>
      <c r="E24" s="160">
        <v>10251</v>
      </c>
      <c r="F24" s="160">
        <v>1484</v>
      </c>
      <c r="G24" s="160">
        <v>1725</v>
      </c>
      <c r="H24" s="160">
        <v>7614</v>
      </c>
      <c r="I24" s="160">
        <v>986</v>
      </c>
      <c r="J24" s="159">
        <f>D24-E24</f>
        <v>10375</v>
      </c>
      <c r="K24" s="158">
        <v>-11175</v>
      </c>
      <c r="L24" s="156">
        <v>21.5</v>
      </c>
      <c r="M24" s="156">
        <v>10.7</v>
      </c>
      <c r="N24" s="156">
        <f>1000*F24/D24</f>
        <v>71.9480267623388</v>
      </c>
      <c r="O24" s="156">
        <v>77.2</v>
      </c>
      <c r="P24" s="156">
        <f t="shared" si="3"/>
        <v>7.9395203336809175</v>
      </c>
      <c r="Q24" s="157">
        <f t="shared" si="3"/>
        <v>1.0281543274244005</v>
      </c>
      <c r="R24" s="156">
        <f t="shared" si="3"/>
        <v>10.818561001042752</v>
      </c>
      <c r="S24" s="156">
        <f t="shared" si="3"/>
        <v>-11.652763295099062</v>
      </c>
    </row>
    <row r="25" spans="1:19" ht="15" customHeight="1">
      <c r="A25" s="163" t="s">
        <v>288</v>
      </c>
      <c r="B25" s="164"/>
      <c r="C25" s="161">
        <v>958000</v>
      </c>
      <c r="D25" s="160">
        <v>19355</v>
      </c>
      <c r="E25" s="160">
        <v>10165</v>
      </c>
      <c r="F25" s="160">
        <v>1284</v>
      </c>
      <c r="G25" s="160">
        <v>1717</v>
      </c>
      <c r="H25" s="160">
        <v>7354</v>
      </c>
      <c r="I25" s="160">
        <v>908</v>
      </c>
      <c r="J25" s="159">
        <f>D25-E25</f>
        <v>9190</v>
      </c>
      <c r="K25" s="158">
        <v>-10472</v>
      </c>
      <c r="L25" s="156">
        <v>20.2</v>
      </c>
      <c r="M25" s="156">
        <v>10.6</v>
      </c>
      <c r="N25" s="156">
        <f>1000*F25/D25</f>
        <v>66.33944717127358</v>
      </c>
      <c r="O25" s="156">
        <v>81.5</v>
      </c>
      <c r="P25" s="156">
        <f t="shared" si="3"/>
        <v>7.676409185803758</v>
      </c>
      <c r="Q25" s="157">
        <f t="shared" si="3"/>
        <v>0.9478079331941545</v>
      </c>
      <c r="R25" s="156">
        <f t="shared" si="3"/>
        <v>9.592901878914406</v>
      </c>
      <c r="S25" s="156">
        <f t="shared" si="3"/>
        <v>-10.931106471816284</v>
      </c>
    </row>
    <row r="26" spans="1:19" ht="15" customHeight="1">
      <c r="A26" s="163" t="s">
        <v>287</v>
      </c>
      <c r="B26" s="164"/>
      <c r="C26" s="161">
        <v>962000</v>
      </c>
      <c r="D26" s="160">
        <v>19006</v>
      </c>
      <c r="E26" s="160">
        <v>9038</v>
      </c>
      <c r="F26" s="160">
        <v>1116</v>
      </c>
      <c r="G26" s="160">
        <v>1729</v>
      </c>
      <c r="H26" s="160">
        <v>7425</v>
      </c>
      <c r="I26" s="160">
        <v>930</v>
      </c>
      <c r="J26" s="159">
        <f>D26-E26</f>
        <v>9968</v>
      </c>
      <c r="K26" s="158">
        <v>-5568</v>
      </c>
      <c r="L26" s="156">
        <v>19.8</v>
      </c>
      <c r="M26" s="156">
        <v>9.4</v>
      </c>
      <c r="N26" s="156">
        <f>1000*F26/D26</f>
        <v>58.718299484373354</v>
      </c>
      <c r="O26" s="156">
        <v>83.4</v>
      </c>
      <c r="P26" s="156">
        <f t="shared" si="3"/>
        <v>7.718295218295219</v>
      </c>
      <c r="Q26" s="157">
        <f t="shared" si="3"/>
        <v>0.9667359667359667</v>
      </c>
      <c r="R26" s="156">
        <f t="shared" si="3"/>
        <v>10.361746361746361</v>
      </c>
      <c r="S26" s="156">
        <f t="shared" si="3"/>
        <v>-5.787941787941788</v>
      </c>
    </row>
    <row r="27" spans="1:19" ht="15" customHeight="1">
      <c r="A27" s="160"/>
      <c r="B27" s="164"/>
      <c r="C27" s="161"/>
      <c r="D27" s="160"/>
      <c r="E27" s="160"/>
      <c r="F27" s="160"/>
      <c r="G27" s="160"/>
      <c r="H27" s="160"/>
      <c r="I27" s="160"/>
      <c r="J27" s="160"/>
      <c r="K27" s="158"/>
      <c r="L27" s="160"/>
      <c r="M27" s="160"/>
      <c r="N27" s="160"/>
      <c r="O27" s="160"/>
      <c r="P27" s="160"/>
      <c r="Q27" s="160"/>
      <c r="R27" s="160"/>
      <c r="S27" s="160"/>
    </row>
    <row r="28" spans="1:19" ht="15" customHeight="1">
      <c r="A28" s="163" t="s">
        <v>286</v>
      </c>
      <c r="B28" s="164" t="s">
        <v>251</v>
      </c>
      <c r="C28" s="161">
        <v>966187</v>
      </c>
      <c r="D28" s="160">
        <v>18264</v>
      </c>
      <c r="E28" s="160">
        <v>8775</v>
      </c>
      <c r="F28" s="160">
        <v>952</v>
      </c>
      <c r="G28" s="160">
        <v>1592</v>
      </c>
      <c r="H28" s="160">
        <v>7413</v>
      </c>
      <c r="I28" s="160">
        <v>824</v>
      </c>
      <c r="J28" s="159">
        <f>D28-E28</f>
        <v>9489</v>
      </c>
      <c r="K28" s="158">
        <v>-6736</v>
      </c>
      <c r="L28" s="156">
        <v>18.9</v>
      </c>
      <c r="M28" s="156">
        <v>9.1</v>
      </c>
      <c r="N28" s="156">
        <f>1000*F28/D28</f>
        <v>52.12439772229523</v>
      </c>
      <c r="O28" s="156">
        <v>80.2</v>
      </c>
      <c r="P28" s="156">
        <f aca="true" t="shared" si="4" ref="P28:S32">1000*H28/$C28</f>
        <v>7.672427801243445</v>
      </c>
      <c r="Q28" s="157">
        <f t="shared" si="4"/>
        <v>0.8528369766929176</v>
      </c>
      <c r="R28" s="156">
        <f t="shared" si="4"/>
        <v>9.821080184270746</v>
      </c>
      <c r="S28" s="156">
        <f t="shared" si="4"/>
        <v>-6.971735285198414</v>
      </c>
    </row>
    <row r="29" spans="1:19" ht="15" customHeight="1">
      <c r="A29" s="163" t="s">
        <v>285</v>
      </c>
      <c r="B29" s="164"/>
      <c r="C29" s="161">
        <v>969000</v>
      </c>
      <c r="D29" s="160">
        <v>16848</v>
      </c>
      <c r="E29" s="160">
        <v>9075</v>
      </c>
      <c r="F29" s="160">
        <v>871</v>
      </c>
      <c r="G29" s="160">
        <v>1597</v>
      </c>
      <c r="H29" s="160">
        <v>7494</v>
      </c>
      <c r="I29" s="160">
        <v>863</v>
      </c>
      <c r="J29" s="159">
        <f>D29-E29</f>
        <v>7773</v>
      </c>
      <c r="K29" s="158">
        <v>-6057</v>
      </c>
      <c r="L29" s="156">
        <v>17.4</v>
      </c>
      <c r="M29" s="156">
        <v>9.4</v>
      </c>
      <c r="N29" s="156">
        <f>1000*F29/D29</f>
        <v>51.69753086419753</v>
      </c>
      <c r="O29" s="156">
        <v>86.6</v>
      </c>
      <c r="P29" s="156">
        <f t="shared" si="4"/>
        <v>7.733746130030959</v>
      </c>
      <c r="Q29" s="157">
        <f t="shared" si="4"/>
        <v>0.890608875128999</v>
      </c>
      <c r="R29" s="156">
        <f t="shared" si="4"/>
        <v>8.021671826625386</v>
      </c>
      <c r="S29" s="156">
        <f t="shared" si="4"/>
        <v>-6.25077399380805</v>
      </c>
    </row>
    <row r="30" spans="1:19" ht="15" customHeight="1">
      <c r="A30" s="163" t="s">
        <v>284</v>
      </c>
      <c r="B30" s="164"/>
      <c r="C30" s="161">
        <v>969000</v>
      </c>
      <c r="D30" s="160">
        <v>16556</v>
      </c>
      <c r="E30" s="160">
        <v>9559</v>
      </c>
      <c r="F30" s="160">
        <v>852</v>
      </c>
      <c r="G30" s="160">
        <v>1664</v>
      </c>
      <c r="H30" s="160">
        <v>7848</v>
      </c>
      <c r="I30" s="160">
        <v>810</v>
      </c>
      <c r="J30" s="159">
        <f>D30-E30</f>
        <v>6997</v>
      </c>
      <c r="K30" s="158">
        <v>-6333</v>
      </c>
      <c r="L30" s="156">
        <v>17.1</v>
      </c>
      <c r="M30" s="156">
        <v>9.9</v>
      </c>
      <c r="N30" s="156">
        <f>1000*F30/D30</f>
        <v>51.461705726020774</v>
      </c>
      <c r="O30" s="156">
        <v>91.3</v>
      </c>
      <c r="P30" s="156">
        <f t="shared" si="4"/>
        <v>8.09907120743034</v>
      </c>
      <c r="Q30" s="157">
        <f t="shared" si="4"/>
        <v>0.8359133126934984</v>
      </c>
      <c r="R30" s="156">
        <f t="shared" si="4"/>
        <v>7.220846233230134</v>
      </c>
      <c r="S30" s="156">
        <f t="shared" si="4"/>
        <v>-6.535603715170279</v>
      </c>
    </row>
    <row r="31" spans="1:19" ht="15" customHeight="1">
      <c r="A31" s="163" t="s">
        <v>283</v>
      </c>
      <c r="B31" s="164"/>
      <c r="C31" s="161">
        <v>970000</v>
      </c>
      <c r="D31" s="160">
        <v>17678</v>
      </c>
      <c r="E31" s="160">
        <v>8627</v>
      </c>
      <c r="F31" s="160">
        <v>816</v>
      </c>
      <c r="G31" s="160">
        <v>1611</v>
      </c>
      <c r="H31" s="160">
        <v>8137</v>
      </c>
      <c r="I31" s="160">
        <v>764</v>
      </c>
      <c r="J31" s="159">
        <f>D31-E31</f>
        <v>9051</v>
      </c>
      <c r="K31" s="158">
        <v>-6087</v>
      </c>
      <c r="L31" s="156">
        <v>18.2</v>
      </c>
      <c r="M31" s="156">
        <v>8.9</v>
      </c>
      <c r="N31" s="156">
        <f>1000*F31/D31</f>
        <v>46.15906776784704</v>
      </c>
      <c r="O31" s="156">
        <v>83.5</v>
      </c>
      <c r="P31" s="156">
        <f t="shared" si="4"/>
        <v>8.388659793814433</v>
      </c>
      <c r="Q31" s="157">
        <f t="shared" si="4"/>
        <v>0.7876288659793814</v>
      </c>
      <c r="R31" s="156">
        <f t="shared" si="4"/>
        <v>9.330927835051547</v>
      </c>
      <c r="S31" s="156">
        <f t="shared" si="4"/>
        <v>-6.275257731958763</v>
      </c>
    </row>
    <row r="32" spans="1:19" ht="15" customHeight="1">
      <c r="A32" s="163" t="s">
        <v>282</v>
      </c>
      <c r="B32" s="164"/>
      <c r="C32" s="161">
        <v>972000</v>
      </c>
      <c r="D32" s="160">
        <v>16291</v>
      </c>
      <c r="E32" s="160">
        <v>8654</v>
      </c>
      <c r="F32" s="160">
        <v>731</v>
      </c>
      <c r="G32" s="160">
        <v>1458</v>
      </c>
      <c r="H32" s="160">
        <v>7956</v>
      </c>
      <c r="I32" s="160">
        <v>821</v>
      </c>
      <c r="J32" s="159">
        <f>D32-E32</f>
        <v>7637</v>
      </c>
      <c r="K32" s="158">
        <v>-5790</v>
      </c>
      <c r="L32" s="156">
        <v>16.8</v>
      </c>
      <c r="M32" s="156">
        <v>8.9</v>
      </c>
      <c r="N32" s="156">
        <f>1000*F32/D32</f>
        <v>44.871401387269046</v>
      </c>
      <c r="O32" s="156">
        <v>82.1</v>
      </c>
      <c r="P32" s="156">
        <f t="shared" si="4"/>
        <v>8.185185185185185</v>
      </c>
      <c r="Q32" s="157">
        <f t="shared" si="4"/>
        <v>0.8446502057613169</v>
      </c>
      <c r="R32" s="156">
        <f t="shared" si="4"/>
        <v>7.856995884773663</v>
      </c>
      <c r="S32" s="156">
        <f t="shared" si="4"/>
        <v>-5.95679012345679</v>
      </c>
    </row>
    <row r="33" spans="1:19" ht="15" customHeight="1">
      <c r="A33" s="160"/>
      <c r="B33" s="164"/>
      <c r="C33" s="161"/>
      <c r="D33" s="160"/>
      <c r="E33" s="160"/>
      <c r="F33" s="160"/>
      <c r="G33" s="160"/>
      <c r="H33" s="160"/>
      <c r="I33" s="160"/>
      <c r="J33" s="160"/>
      <c r="K33" s="158"/>
      <c r="L33" s="160"/>
      <c r="M33" s="160"/>
      <c r="N33" s="160"/>
      <c r="O33" s="160"/>
      <c r="P33" s="160"/>
      <c r="Q33" s="160"/>
      <c r="R33" s="160"/>
      <c r="S33" s="160"/>
    </row>
    <row r="34" spans="1:19" ht="15" customHeight="1">
      <c r="A34" s="163" t="s">
        <v>281</v>
      </c>
      <c r="B34" s="164" t="s">
        <v>251</v>
      </c>
      <c r="C34" s="161">
        <v>973418</v>
      </c>
      <c r="D34" s="160">
        <v>16303</v>
      </c>
      <c r="E34" s="160">
        <v>8810</v>
      </c>
      <c r="F34" s="160">
        <v>629</v>
      </c>
      <c r="G34" s="160">
        <v>1479</v>
      </c>
      <c r="H34" s="160">
        <v>8159</v>
      </c>
      <c r="I34" s="160">
        <v>751</v>
      </c>
      <c r="J34" s="159">
        <f>D34-E34</f>
        <v>7493</v>
      </c>
      <c r="K34" s="158">
        <v>-5274</v>
      </c>
      <c r="L34" s="156">
        <v>16.7</v>
      </c>
      <c r="M34" s="156">
        <v>9.1</v>
      </c>
      <c r="N34" s="156">
        <f>1000*F34/D34</f>
        <v>38.581856100104275</v>
      </c>
      <c r="O34" s="156">
        <v>83.2</v>
      </c>
      <c r="P34" s="156">
        <f aca="true" t="shared" si="5" ref="P34:S38">1000*H34/$C34</f>
        <v>8.381805144347032</v>
      </c>
      <c r="Q34" s="157">
        <f t="shared" si="5"/>
        <v>0.7715082318181912</v>
      </c>
      <c r="R34" s="156">
        <f t="shared" si="5"/>
        <v>7.6976180839064</v>
      </c>
      <c r="S34" s="156">
        <f t="shared" si="5"/>
        <v>-5.4180218570028496</v>
      </c>
    </row>
    <row r="35" spans="1:19" ht="15" customHeight="1">
      <c r="A35" s="163" t="s">
        <v>280</v>
      </c>
      <c r="B35" s="164"/>
      <c r="C35" s="161">
        <v>976000</v>
      </c>
      <c r="D35" s="160">
        <v>15815</v>
      </c>
      <c r="E35" s="160">
        <v>8855</v>
      </c>
      <c r="F35" s="160">
        <v>547</v>
      </c>
      <c r="G35" s="160">
        <v>1564</v>
      </c>
      <c r="H35" s="160">
        <v>8091</v>
      </c>
      <c r="I35" s="160">
        <v>682</v>
      </c>
      <c r="J35" s="159">
        <f>D35-E35</f>
        <v>6960</v>
      </c>
      <c r="K35" s="158">
        <v>-4375</v>
      </c>
      <c r="L35" s="156">
        <v>16.2</v>
      </c>
      <c r="M35" s="156">
        <v>9.1</v>
      </c>
      <c r="N35" s="156">
        <f>1000*F35/D35</f>
        <v>34.58741700916851</v>
      </c>
      <c r="O35" s="156">
        <v>90</v>
      </c>
      <c r="P35" s="156">
        <f t="shared" si="5"/>
        <v>8.289959016393443</v>
      </c>
      <c r="Q35" s="157">
        <f t="shared" si="5"/>
        <v>0.6987704918032787</v>
      </c>
      <c r="R35" s="156">
        <f t="shared" si="5"/>
        <v>7.131147540983607</v>
      </c>
      <c r="S35" s="156">
        <f t="shared" si="5"/>
        <v>-4.482581967213115</v>
      </c>
    </row>
    <row r="36" spans="1:19" ht="15" customHeight="1">
      <c r="A36" s="163" t="s">
        <v>279</v>
      </c>
      <c r="B36" s="164"/>
      <c r="C36" s="161">
        <v>977000</v>
      </c>
      <c r="D36" s="160">
        <v>16084</v>
      </c>
      <c r="E36" s="160">
        <v>8703</v>
      </c>
      <c r="F36" s="160">
        <v>501</v>
      </c>
      <c r="G36" s="160">
        <v>1572</v>
      </c>
      <c r="H36" s="160">
        <v>8398</v>
      </c>
      <c r="I36" s="160">
        <v>791</v>
      </c>
      <c r="J36" s="159">
        <f>D36-E36</f>
        <v>7381</v>
      </c>
      <c r="K36" s="158">
        <v>-5340</v>
      </c>
      <c r="L36" s="156">
        <v>16.5</v>
      </c>
      <c r="M36" s="156">
        <v>8.9</v>
      </c>
      <c r="N36" s="156">
        <f>1000*F36/D36</f>
        <v>31.14896791842825</v>
      </c>
      <c r="O36" s="156">
        <v>89</v>
      </c>
      <c r="P36" s="156">
        <f t="shared" si="5"/>
        <v>8.595701125895598</v>
      </c>
      <c r="Q36" s="157">
        <f t="shared" si="5"/>
        <v>0.8096212896622313</v>
      </c>
      <c r="R36" s="156">
        <f t="shared" si="5"/>
        <v>7.554759467758444</v>
      </c>
      <c r="S36" s="156">
        <f t="shared" si="5"/>
        <v>-5.465711361310133</v>
      </c>
    </row>
    <row r="37" spans="1:19" ht="15" customHeight="1">
      <c r="A37" s="163" t="s">
        <v>278</v>
      </c>
      <c r="B37" s="164"/>
      <c r="C37" s="161">
        <v>979000</v>
      </c>
      <c r="D37" s="160">
        <v>16273</v>
      </c>
      <c r="E37" s="160">
        <v>8154</v>
      </c>
      <c r="F37" s="160">
        <v>400</v>
      </c>
      <c r="G37" s="160">
        <v>1343</v>
      </c>
      <c r="H37" s="160">
        <v>8343</v>
      </c>
      <c r="I37" s="160">
        <v>722</v>
      </c>
      <c r="J37" s="159">
        <f>D37-E37</f>
        <v>8119</v>
      </c>
      <c r="K37" s="158">
        <v>-7507</v>
      </c>
      <c r="L37" s="156">
        <v>16.6</v>
      </c>
      <c r="M37" s="156">
        <v>8.3</v>
      </c>
      <c r="N37" s="156">
        <f>1000*F37/D37</f>
        <v>24.580593621335954</v>
      </c>
      <c r="O37" s="156">
        <v>76.2</v>
      </c>
      <c r="P37" s="156">
        <f t="shared" si="5"/>
        <v>8.521961184882533</v>
      </c>
      <c r="Q37" s="157">
        <f t="shared" si="5"/>
        <v>0.7374872318692544</v>
      </c>
      <c r="R37" s="156">
        <f t="shared" si="5"/>
        <v>8.293156281920327</v>
      </c>
      <c r="S37" s="156">
        <f t="shared" si="5"/>
        <v>-7.66802860061287</v>
      </c>
    </row>
    <row r="38" spans="1:19" ht="15" customHeight="1">
      <c r="A38" s="163" t="s">
        <v>277</v>
      </c>
      <c r="B38" s="164"/>
      <c r="C38" s="161">
        <v>984000</v>
      </c>
      <c r="D38" s="160">
        <v>16953</v>
      </c>
      <c r="E38" s="160">
        <v>8365</v>
      </c>
      <c r="F38" s="160">
        <v>390</v>
      </c>
      <c r="G38" s="160">
        <v>1303</v>
      </c>
      <c r="H38" s="160">
        <v>8670</v>
      </c>
      <c r="I38" s="160">
        <v>684</v>
      </c>
      <c r="J38" s="159">
        <f>D38-E38</f>
        <v>8588</v>
      </c>
      <c r="K38" s="158">
        <v>-7326</v>
      </c>
      <c r="L38" s="156">
        <v>17.2</v>
      </c>
      <c r="M38" s="156">
        <v>8.5</v>
      </c>
      <c r="N38" s="156">
        <f>1000*F38/D38</f>
        <v>23.0047779154132</v>
      </c>
      <c r="O38" s="156">
        <v>71.4</v>
      </c>
      <c r="P38" s="156">
        <f t="shared" si="5"/>
        <v>8.810975609756097</v>
      </c>
      <c r="Q38" s="157">
        <f t="shared" si="5"/>
        <v>0.6951219512195121</v>
      </c>
      <c r="R38" s="156">
        <f t="shared" si="5"/>
        <v>8.727642276422765</v>
      </c>
      <c r="S38" s="156">
        <f t="shared" si="5"/>
        <v>-7.445121951219512</v>
      </c>
    </row>
    <row r="39" spans="1:19" ht="15" customHeight="1">
      <c r="A39" s="160"/>
      <c r="B39" s="164"/>
      <c r="C39" s="161"/>
      <c r="D39" s="160"/>
      <c r="E39" s="160"/>
      <c r="F39" s="160"/>
      <c r="G39" s="160"/>
      <c r="H39" s="160"/>
      <c r="I39" s="160"/>
      <c r="J39" s="160"/>
      <c r="K39" s="158"/>
      <c r="L39" s="160"/>
      <c r="M39" s="160"/>
      <c r="N39" s="160"/>
      <c r="O39" s="160"/>
      <c r="P39" s="160"/>
      <c r="Q39" s="160"/>
      <c r="R39" s="160"/>
      <c r="S39" s="160"/>
    </row>
    <row r="40" spans="1:19" ht="15" customHeight="1">
      <c r="A40" s="163" t="s">
        <v>276</v>
      </c>
      <c r="B40" s="164" t="s">
        <v>251</v>
      </c>
      <c r="C40" s="161">
        <v>980499</v>
      </c>
      <c r="D40" s="160">
        <v>17433</v>
      </c>
      <c r="E40" s="160">
        <v>8603</v>
      </c>
      <c r="F40" s="160">
        <v>355</v>
      </c>
      <c r="G40" s="160">
        <v>1233</v>
      </c>
      <c r="H40" s="160">
        <v>8380</v>
      </c>
      <c r="I40" s="160">
        <v>763</v>
      </c>
      <c r="J40" s="159">
        <f>D40-E40</f>
        <v>8830</v>
      </c>
      <c r="K40" s="158">
        <v>-5481</v>
      </c>
      <c r="L40" s="156">
        <v>17.8</v>
      </c>
      <c r="M40" s="156">
        <v>8.8</v>
      </c>
      <c r="N40" s="156">
        <f>1000*F40/D40</f>
        <v>20.363678081798888</v>
      </c>
      <c r="O40" s="156">
        <v>66.1</v>
      </c>
      <c r="P40" s="156">
        <f aca="true" t="shared" si="6" ref="P40:S44">1000*H40/$C40</f>
        <v>8.54666858405771</v>
      </c>
      <c r="Q40" s="157">
        <f t="shared" si="6"/>
        <v>0.778175194467307</v>
      </c>
      <c r="R40" s="156">
        <f t="shared" si="6"/>
        <v>9.005618567688494</v>
      </c>
      <c r="S40" s="156">
        <f t="shared" si="6"/>
        <v>-5.590010800622948</v>
      </c>
    </row>
    <row r="41" spans="1:19" ht="15" customHeight="1">
      <c r="A41" s="163" t="s">
        <v>275</v>
      </c>
      <c r="B41" s="164"/>
      <c r="C41" s="161">
        <v>982000</v>
      </c>
      <c r="D41" s="160">
        <v>13291</v>
      </c>
      <c r="E41" s="160">
        <v>7830</v>
      </c>
      <c r="F41" s="160">
        <v>299</v>
      </c>
      <c r="G41" s="160">
        <v>1175</v>
      </c>
      <c r="H41" s="160">
        <v>8532</v>
      </c>
      <c r="I41" s="160">
        <v>775</v>
      </c>
      <c r="J41" s="159">
        <f>D41-E41</f>
        <v>5461</v>
      </c>
      <c r="K41" s="158">
        <v>-7492</v>
      </c>
      <c r="L41" s="156">
        <v>13.5</v>
      </c>
      <c r="M41" s="156">
        <v>8</v>
      </c>
      <c r="N41" s="156">
        <f>1000*F41/D41</f>
        <v>22.496426153035888</v>
      </c>
      <c r="O41" s="156">
        <v>81.2</v>
      </c>
      <c r="P41" s="156">
        <f t="shared" si="6"/>
        <v>8.688391038696537</v>
      </c>
      <c r="Q41" s="157">
        <f t="shared" si="6"/>
        <v>0.7892057026476579</v>
      </c>
      <c r="R41" s="156">
        <f t="shared" si="6"/>
        <v>5.5610997963340125</v>
      </c>
      <c r="S41" s="156">
        <f t="shared" si="6"/>
        <v>-7.629327902240326</v>
      </c>
    </row>
    <row r="42" spans="1:19" ht="15" customHeight="1">
      <c r="A42" s="163" t="s">
        <v>274</v>
      </c>
      <c r="B42" s="164"/>
      <c r="C42" s="161">
        <v>985000</v>
      </c>
      <c r="D42" s="160">
        <v>18006</v>
      </c>
      <c r="E42" s="160">
        <v>7779</v>
      </c>
      <c r="F42" s="160">
        <v>287</v>
      </c>
      <c r="G42" s="160">
        <v>1152</v>
      </c>
      <c r="H42" s="160">
        <v>8616</v>
      </c>
      <c r="I42" s="160">
        <v>793</v>
      </c>
      <c r="J42" s="159">
        <f>D42-E42</f>
        <v>10227</v>
      </c>
      <c r="K42" s="158">
        <v>-5537</v>
      </c>
      <c r="L42" s="156">
        <f aca="true" t="shared" si="7" ref="L42:M44">1000*D42/$C42</f>
        <v>18.28020304568528</v>
      </c>
      <c r="M42" s="156">
        <f t="shared" si="7"/>
        <v>7.8974619289340104</v>
      </c>
      <c r="N42" s="156">
        <f>1000*F42/D42</f>
        <v>15.93913140064423</v>
      </c>
      <c r="O42" s="156">
        <f>1000*G42/(D42+G42)</f>
        <v>60.13153773880363</v>
      </c>
      <c r="P42" s="156">
        <f t="shared" si="6"/>
        <v>8.747208121827411</v>
      </c>
      <c r="Q42" s="157">
        <f t="shared" si="6"/>
        <v>0.8050761421319796</v>
      </c>
      <c r="R42" s="156">
        <f t="shared" si="6"/>
        <v>10.38274111675127</v>
      </c>
      <c r="S42" s="156">
        <f t="shared" si="6"/>
        <v>-5.621319796954315</v>
      </c>
    </row>
    <row r="43" spans="1:19" ht="15" customHeight="1">
      <c r="A43" s="163" t="s">
        <v>273</v>
      </c>
      <c r="B43" s="164"/>
      <c r="C43" s="161">
        <v>991000</v>
      </c>
      <c r="D43" s="160">
        <v>17006</v>
      </c>
      <c r="E43" s="160">
        <v>7823</v>
      </c>
      <c r="F43" s="160">
        <v>262</v>
      </c>
      <c r="G43" s="160">
        <v>1138</v>
      </c>
      <c r="H43" s="160">
        <v>8553</v>
      </c>
      <c r="I43" s="160">
        <v>852</v>
      </c>
      <c r="J43" s="159">
        <f>D43-E43</f>
        <v>9183</v>
      </c>
      <c r="K43" s="158">
        <v>-11771</v>
      </c>
      <c r="L43" s="156">
        <f t="shared" si="7"/>
        <v>17.16044399596367</v>
      </c>
      <c r="M43" s="156">
        <f t="shared" si="7"/>
        <v>7.894046417759839</v>
      </c>
      <c r="N43" s="156">
        <f>1000*F43/D43</f>
        <v>15.406327178642831</v>
      </c>
      <c r="O43" s="156">
        <f>1000*G43/(D43+G43)</f>
        <v>62.720458553791886</v>
      </c>
      <c r="P43" s="156">
        <f t="shared" si="6"/>
        <v>8.630676084762866</v>
      </c>
      <c r="Q43" s="157">
        <f t="shared" si="6"/>
        <v>0.8597376387487387</v>
      </c>
      <c r="R43" s="156">
        <f t="shared" si="6"/>
        <v>9.266397578203835</v>
      </c>
      <c r="S43" s="156">
        <f t="shared" si="6"/>
        <v>-11.877901109989908</v>
      </c>
    </row>
    <row r="44" spans="1:19" ht="15" customHeight="1">
      <c r="A44" s="163" t="s">
        <v>272</v>
      </c>
      <c r="B44" s="164"/>
      <c r="C44" s="161">
        <v>998000</v>
      </c>
      <c r="D44" s="160">
        <v>17185</v>
      </c>
      <c r="E44" s="160">
        <v>7622</v>
      </c>
      <c r="F44" s="160">
        <v>279</v>
      </c>
      <c r="G44" s="160">
        <v>1106</v>
      </c>
      <c r="H44" s="160">
        <v>9229</v>
      </c>
      <c r="I44" s="160">
        <v>883</v>
      </c>
      <c r="J44" s="159">
        <f>D44-E44</f>
        <v>9563</v>
      </c>
      <c r="K44" s="158">
        <v>-2871</v>
      </c>
      <c r="L44" s="156">
        <f t="shared" si="7"/>
        <v>17.21943887775551</v>
      </c>
      <c r="M44" s="156">
        <f t="shared" si="7"/>
        <v>7.637274549098197</v>
      </c>
      <c r="N44" s="156">
        <f>1000*F44/D44</f>
        <v>16.23508874018039</v>
      </c>
      <c r="O44" s="156">
        <f>1000*G44/(D44+G44)</f>
        <v>60.46689628779181</v>
      </c>
      <c r="P44" s="156">
        <f t="shared" si="6"/>
        <v>9.24749498997996</v>
      </c>
      <c r="Q44" s="157">
        <f t="shared" si="6"/>
        <v>0.8847695390781564</v>
      </c>
      <c r="R44" s="156">
        <f t="shared" si="6"/>
        <v>9.582164328657315</v>
      </c>
      <c r="S44" s="156">
        <f t="shared" si="6"/>
        <v>-2.876753507014028</v>
      </c>
    </row>
    <row r="45" spans="1:19" ht="15" customHeight="1">
      <c r="A45" s="160"/>
      <c r="B45" s="164"/>
      <c r="C45" s="161"/>
      <c r="D45" s="160"/>
      <c r="E45" s="160"/>
      <c r="F45" s="160"/>
      <c r="G45" s="160"/>
      <c r="H45" s="160"/>
      <c r="I45" s="160"/>
      <c r="J45" s="160"/>
      <c r="K45" s="158"/>
      <c r="L45" s="160"/>
      <c r="M45" s="160"/>
      <c r="N45" s="160"/>
      <c r="O45" s="160"/>
      <c r="P45" s="160"/>
      <c r="Q45" s="160"/>
      <c r="R45" s="160"/>
      <c r="S45" s="160"/>
    </row>
    <row r="46" spans="1:19" ht="15" customHeight="1">
      <c r="A46" s="163" t="s">
        <v>271</v>
      </c>
      <c r="B46" s="164" t="s">
        <v>251</v>
      </c>
      <c r="C46" s="161">
        <v>999535</v>
      </c>
      <c r="D46" s="160">
        <v>18125</v>
      </c>
      <c r="E46" s="160">
        <v>7776</v>
      </c>
      <c r="F46" s="160">
        <v>237</v>
      </c>
      <c r="G46" s="160">
        <v>1078</v>
      </c>
      <c r="H46" s="160">
        <v>9766</v>
      </c>
      <c r="I46" s="160">
        <v>955</v>
      </c>
      <c r="J46" s="159">
        <f>D46-E46</f>
        <v>10349</v>
      </c>
      <c r="K46" s="158">
        <v>-1550</v>
      </c>
      <c r="L46" s="156">
        <f aca="true" t="shared" si="8" ref="L46:M50">1000*D46/$C46</f>
        <v>18.133432045901344</v>
      </c>
      <c r="M46" s="156">
        <f t="shared" si="8"/>
        <v>7.779617522147799</v>
      </c>
      <c r="N46" s="156">
        <f>1000*F46/D46</f>
        <v>13.075862068965517</v>
      </c>
      <c r="O46" s="156">
        <f>1000*G46/(D46+G46)</f>
        <v>56.13706191740874</v>
      </c>
      <c r="P46" s="156">
        <f aca="true" t="shared" si="9" ref="P46:S50">1000*H46/$C46</f>
        <v>9.770543302635726</v>
      </c>
      <c r="Q46" s="157">
        <f t="shared" si="9"/>
        <v>0.9554442815909397</v>
      </c>
      <c r="R46" s="156">
        <f t="shared" si="9"/>
        <v>10.353814523753545</v>
      </c>
      <c r="S46" s="156">
        <f t="shared" si="9"/>
        <v>-1.5507210853046667</v>
      </c>
    </row>
    <row r="47" spans="1:19" ht="15" customHeight="1">
      <c r="A47" s="163" t="s">
        <v>270</v>
      </c>
      <c r="B47" s="164"/>
      <c r="C47" s="161">
        <v>1009348</v>
      </c>
      <c r="D47" s="160">
        <v>19067</v>
      </c>
      <c r="E47" s="160">
        <v>7544</v>
      </c>
      <c r="F47" s="160">
        <v>234</v>
      </c>
      <c r="G47" s="160">
        <v>1077</v>
      </c>
      <c r="H47" s="160">
        <v>10154</v>
      </c>
      <c r="I47" s="160">
        <v>1043</v>
      </c>
      <c r="J47" s="159">
        <f>D47-E47</f>
        <v>11523</v>
      </c>
      <c r="K47" s="158">
        <v>-2115</v>
      </c>
      <c r="L47" s="156">
        <f t="shared" si="8"/>
        <v>18.890412424654333</v>
      </c>
      <c r="M47" s="156">
        <f t="shared" si="8"/>
        <v>7.474131815786032</v>
      </c>
      <c r="N47" s="156">
        <f>1000*F47/D47</f>
        <v>12.27251271830912</v>
      </c>
      <c r="O47" s="156">
        <f>1000*G47/(D47+G47)</f>
        <v>53.46505162827641</v>
      </c>
      <c r="P47" s="156">
        <f t="shared" si="9"/>
        <v>10.059959498607022</v>
      </c>
      <c r="Q47" s="157">
        <f t="shared" si="9"/>
        <v>1.0333403345526022</v>
      </c>
      <c r="R47" s="156">
        <f t="shared" si="9"/>
        <v>11.416280608868298</v>
      </c>
      <c r="S47" s="156">
        <f t="shared" si="9"/>
        <v>-2.0954120878032154</v>
      </c>
    </row>
    <row r="48" spans="1:19" ht="15" customHeight="1">
      <c r="A48" s="163" t="s">
        <v>269</v>
      </c>
      <c r="B48" s="164"/>
      <c r="C48" s="161">
        <v>1021450</v>
      </c>
      <c r="D48" s="160">
        <v>19840</v>
      </c>
      <c r="E48" s="160">
        <v>7645</v>
      </c>
      <c r="F48" s="160">
        <v>236</v>
      </c>
      <c r="G48" s="160">
        <v>1048</v>
      </c>
      <c r="H48" s="160">
        <v>10020</v>
      </c>
      <c r="I48" s="160">
        <v>1087</v>
      </c>
      <c r="J48" s="159">
        <f>D48-E48</f>
        <v>12195</v>
      </c>
      <c r="K48" s="158">
        <v>-998</v>
      </c>
      <c r="L48" s="156">
        <f t="shared" si="8"/>
        <v>19.423368740515933</v>
      </c>
      <c r="M48" s="156">
        <f t="shared" si="8"/>
        <v>7.4844583680062655</v>
      </c>
      <c r="N48" s="156">
        <f>1000*F48/D48</f>
        <v>11.89516129032258</v>
      </c>
      <c r="O48" s="156">
        <f>1000*G48/(D48+G48)</f>
        <v>50.17234775947912</v>
      </c>
      <c r="P48" s="156">
        <f t="shared" si="9"/>
        <v>9.809584414312987</v>
      </c>
      <c r="Q48" s="157">
        <f t="shared" si="9"/>
        <v>1.0641734788780655</v>
      </c>
      <c r="R48" s="156">
        <f t="shared" si="9"/>
        <v>11.938910372509667</v>
      </c>
      <c r="S48" s="156">
        <f t="shared" si="9"/>
        <v>-0.9770424396690979</v>
      </c>
    </row>
    <row r="49" spans="1:19" ht="15" customHeight="1">
      <c r="A49" s="163" t="s">
        <v>268</v>
      </c>
      <c r="B49" s="164"/>
      <c r="C49" s="161">
        <v>1036942</v>
      </c>
      <c r="D49" s="160">
        <v>20312</v>
      </c>
      <c r="E49" s="160">
        <v>7885</v>
      </c>
      <c r="F49" s="160">
        <v>226</v>
      </c>
      <c r="G49" s="160">
        <v>981</v>
      </c>
      <c r="H49" s="160">
        <v>9743</v>
      </c>
      <c r="I49" s="160">
        <v>1030</v>
      </c>
      <c r="J49" s="159">
        <f>D49-E49</f>
        <v>12427</v>
      </c>
      <c r="K49" s="158">
        <v>1477</v>
      </c>
      <c r="L49" s="156">
        <f t="shared" si="8"/>
        <v>19.588366562449973</v>
      </c>
      <c r="M49" s="156">
        <f t="shared" si="8"/>
        <v>7.604089717650553</v>
      </c>
      <c r="N49" s="156">
        <f>1000*F49/D49</f>
        <v>11.126427727451752</v>
      </c>
      <c r="O49" s="156">
        <f>1000*G49/(D49+G49)</f>
        <v>46.07147888977598</v>
      </c>
      <c r="P49" s="156">
        <f t="shared" si="9"/>
        <v>9.395896781112155</v>
      </c>
      <c r="Q49" s="157">
        <f t="shared" si="9"/>
        <v>0.9933053150513722</v>
      </c>
      <c r="R49" s="156">
        <f t="shared" si="9"/>
        <v>11.98427684479942</v>
      </c>
      <c r="S49" s="156">
        <f t="shared" si="9"/>
        <v>1.424380534301822</v>
      </c>
    </row>
    <row r="50" spans="1:19" ht="15" customHeight="1">
      <c r="A50" s="163" t="s">
        <v>267</v>
      </c>
      <c r="B50" s="164"/>
      <c r="C50" s="161">
        <v>1052801</v>
      </c>
      <c r="D50" s="160">
        <v>19723</v>
      </c>
      <c r="E50" s="160">
        <v>7857</v>
      </c>
      <c r="F50" s="160">
        <v>228</v>
      </c>
      <c r="G50" s="160">
        <v>993</v>
      </c>
      <c r="H50" s="160">
        <v>9023</v>
      </c>
      <c r="I50" s="160">
        <v>1053</v>
      </c>
      <c r="J50" s="159">
        <f>D50-E50</f>
        <v>11866</v>
      </c>
      <c r="K50" s="158">
        <v>1956</v>
      </c>
      <c r="L50" s="156">
        <f t="shared" si="8"/>
        <v>18.733834789290665</v>
      </c>
      <c r="M50" s="156">
        <f t="shared" si="8"/>
        <v>7.462948838384462</v>
      </c>
      <c r="N50" s="156">
        <f>1000*F50/D50</f>
        <v>11.560107488718755</v>
      </c>
      <c r="O50" s="156">
        <f>1000*G50/(D50+G50)</f>
        <v>47.933964085730835</v>
      </c>
      <c r="P50" s="156">
        <f t="shared" si="9"/>
        <v>8.570470582759706</v>
      </c>
      <c r="Q50" s="157">
        <f t="shared" si="9"/>
        <v>1.000189019577299</v>
      </c>
      <c r="R50" s="156">
        <f t="shared" si="9"/>
        <v>11.270885950906202</v>
      </c>
      <c r="S50" s="156">
        <f t="shared" si="9"/>
        <v>1.8579009708387435</v>
      </c>
    </row>
    <row r="51" spans="1:19" ht="15" customHeight="1">
      <c r="A51" s="160"/>
      <c r="B51" s="164"/>
      <c r="C51" s="161"/>
      <c r="D51" s="160"/>
      <c r="E51" s="160"/>
      <c r="F51" s="160"/>
      <c r="G51" s="160"/>
      <c r="H51" s="160"/>
      <c r="I51" s="160"/>
      <c r="J51" s="160"/>
      <c r="K51" s="158"/>
      <c r="L51" s="160"/>
      <c r="M51" s="160"/>
      <c r="N51" s="160"/>
      <c r="O51" s="160"/>
      <c r="P51" s="160"/>
      <c r="Q51" s="160"/>
      <c r="R51" s="160"/>
      <c r="S51" s="160"/>
    </row>
    <row r="52" spans="1:19" ht="15" customHeight="1">
      <c r="A52" s="163" t="s">
        <v>266</v>
      </c>
      <c r="B52" s="164" t="s">
        <v>251</v>
      </c>
      <c r="C52" s="161">
        <v>1066895</v>
      </c>
      <c r="D52" s="160">
        <v>18817</v>
      </c>
      <c r="E52" s="160">
        <v>7706</v>
      </c>
      <c r="F52" s="160">
        <v>186</v>
      </c>
      <c r="G52" s="160">
        <v>901</v>
      </c>
      <c r="H52" s="160">
        <v>8427</v>
      </c>
      <c r="I52" s="160">
        <v>1120</v>
      </c>
      <c r="J52" s="159">
        <f>D52-E52</f>
        <v>11111</v>
      </c>
      <c r="K52" s="158">
        <v>617</v>
      </c>
      <c r="L52" s="156">
        <f aca="true" t="shared" si="10" ref="L52:M56">1000*D52/$C52</f>
        <v>17.63716204499974</v>
      </c>
      <c r="M52" s="156">
        <f t="shared" si="10"/>
        <v>7.222828863196472</v>
      </c>
      <c r="N52" s="156">
        <f>1000*F52/D52</f>
        <v>9.884678747940692</v>
      </c>
      <c r="O52" s="156">
        <f>1000*G52/(D52+G52)</f>
        <v>45.694289481691854</v>
      </c>
      <c r="P52" s="156">
        <f aca="true" t="shared" si="11" ref="P52:S56">1000*H52/$C52</f>
        <v>7.898621701292067</v>
      </c>
      <c r="Q52" s="157">
        <f t="shared" si="11"/>
        <v>1.0497752824785944</v>
      </c>
      <c r="R52" s="156">
        <f t="shared" si="11"/>
        <v>10.41433318180327</v>
      </c>
      <c r="S52" s="156">
        <f t="shared" si="11"/>
        <v>0.5783137047225828</v>
      </c>
    </row>
    <row r="53" spans="1:19" ht="15" customHeight="1">
      <c r="A53" s="163" t="s">
        <v>265</v>
      </c>
      <c r="B53" s="164"/>
      <c r="C53" s="161">
        <v>1078685</v>
      </c>
      <c r="D53" s="160">
        <v>18062</v>
      </c>
      <c r="E53" s="160">
        <v>7539</v>
      </c>
      <c r="F53" s="160">
        <v>166</v>
      </c>
      <c r="G53" s="160">
        <v>842</v>
      </c>
      <c r="H53" s="160">
        <v>7784</v>
      </c>
      <c r="I53" s="160">
        <v>1167</v>
      </c>
      <c r="J53" s="159">
        <f>D53-E53</f>
        <v>10523</v>
      </c>
      <c r="K53" s="158">
        <v>1171</v>
      </c>
      <c r="L53" s="156">
        <f t="shared" si="10"/>
        <v>16.744462006980722</v>
      </c>
      <c r="M53" s="156">
        <f t="shared" si="10"/>
        <v>6.989065389803326</v>
      </c>
      <c r="N53" s="156">
        <f>1000*F53/D53</f>
        <v>9.19056582881187</v>
      </c>
      <c r="O53" s="156">
        <f>1000*G53/(D53+G53)</f>
        <v>44.54083791790097</v>
      </c>
      <c r="P53" s="156">
        <f t="shared" si="11"/>
        <v>7.2161937915146686</v>
      </c>
      <c r="Q53" s="157">
        <f t="shared" si="11"/>
        <v>1.0818728359066827</v>
      </c>
      <c r="R53" s="156">
        <f t="shared" si="11"/>
        <v>9.755396617177396</v>
      </c>
      <c r="S53" s="156">
        <f t="shared" si="11"/>
        <v>1.0855810547101332</v>
      </c>
    </row>
    <row r="54" spans="1:19" ht="15" customHeight="1">
      <c r="A54" s="163" t="s">
        <v>264</v>
      </c>
      <c r="B54" s="164"/>
      <c r="C54" s="161">
        <v>1088566</v>
      </c>
      <c r="D54" s="160">
        <v>17009</v>
      </c>
      <c r="E54" s="160">
        <v>7506</v>
      </c>
      <c r="F54" s="160">
        <v>160</v>
      </c>
      <c r="G54" s="160">
        <v>901</v>
      </c>
      <c r="H54" s="160">
        <v>7335</v>
      </c>
      <c r="I54" s="160">
        <v>1163</v>
      </c>
      <c r="J54" s="159">
        <f>D54-E54</f>
        <v>9503</v>
      </c>
      <c r="K54" s="158">
        <v>-203</v>
      </c>
      <c r="L54" s="156">
        <f t="shared" si="10"/>
        <v>15.625143537461211</v>
      </c>
      <c r="M54" s="156">
        <f t="shared" si="10"/>
        <v>6.895309976611432</v>
      </c>
      <c r="N54" s="156">
        <f>1000*F54/D54</f>
        <v>9.40678464342407</v>
      </c>
      <c r="O54" s="156">
        <f>1000*G54/(D54+G54)</f>
        <v>50.3070910106086</v>
      </c>
      <c r="P54" s="156">
        <f t="shared" si="11"/>
        <v>6.738222579062731</v>
      </c>
      <c r="Q54" s="157">
        <f t="shared" si="11"/>
        <v>1.0683780312815208</v>
      </c>
      <c r="R54" s="156">
        <f t="shared" si="11"/>
        <v>8.729833560849778</v>
      </c>
      <c r="S54" s="156">
        <f t="shared" si="11"/>
        <v>-0.1864838696045991</v>
      </c>
    </row>
    <row r="55" spans="1:19" ht="15" customHeight="1">
      <c r="A55" s="163" t="s">
        <v>263</v>
      </c>
      <c r="B55" s="164"/>
      <c r="C55" s="161">
        <v>1097284</v>
      </c>
      <c r="D55" s="160">
        <v>16462</v>
      </c>
      <c r="E55" s="160">
        <v>7466</v>
      </c>
      <c r="F55" s="160">
        <v>123</v>
      </c>
      <c r="G55" s="160">
        <v>786</v>
      </c>
      <c r="H55" s="160">
        <v>7180</v>
      </c>
      <c r="I55" s="160">
        <v>1151</v>
      </c>
      <c r="J55" s="159">
        <f>D55-E55</f>
        <v>8996</v>
      </c>
      <c r="K55" s="158">
        <v>42</v>
      </c>
      <c r="L55" s="156">
        <f t="shared" si="10"/>
        <v>15.002497074595091</v>
      </c>
      <c r="M55" s="156">
        <f t="shared" si="10"/>
        <v>6.80407260107684</v>
      </c>
      <c r="N55" s="156">
        <f>1000*F55/D55</f>
        <v>7.47175312841696</v>
      </c>
      <c r="O55" s="156">
        <f>1000*G55/(D55+G55)</f>
        <v>45.570500927643785</v>
      </c>
      <c r="P55" s="156">
        <f t="shared" si="11"/>
        <v>6.5434290484505375</v>
      </c>
      <c r="Q55" s="157">
        <f t="shared" si="11"/>
        <v>1.0489535981569038</v>
      </c>
      <c r="R55" s="156">
        <f t="shared" si="11"/>
        <v>8.19842447351825</v>
      </c>
      <c r="S55" s="156">
        <f t="shared" si="11"/>
        <v>0.03827632591015635</v>
      </c>
    </row>
    <row r="56" spans="1:19" ht="15" customHeight="1">
      <c r="A56" s="163" t="s">
        <v>262</v>
      </c>
      <c r="B56" s="164"/>
      <c r="C56" s="161">
        <v>1107627</v>
      </c>
      <c r="D56" s="160">
        <v>15863</v>
      </c>
      <c r="E56" s="160">
        <v>7361</v>
      </c>
      <c r="F56" s="160">
        <v>137</v>
      </c>
      <c r="G56" s="160">
        <v>737</v>
      </c>
      <c r="H56" s="160">
        <v>7046</v>
      </c>
      <c r="I56" s="160">
        <v>1275</v>
      </c>
      <c r="J56" s="159">
        <f>D56-E56</f>
        <v>8502</v>
      </c>
      <c r="K56" s="158">
        <v>503</v>
      </c>
      <c r="L56" s="156">
        <f t="shared" si="10"/>
        <v>14.321608267042967</v>
      </c>
      <c r="M56" s="156">
        <f t="shared" si="10"/>
        <v>6.64573904392002</v>
      </c>
      <c r="N56" s="156">
        <f>1000*F56/D56</f>
        <v>8.636449599697409</v>
      </c>
      <c r="O56" s="156">
        <f>1000*G56/(D56+G56)</f>
        <v>44.397590361445786</v>
      </c>
      <c r="P56" s="156">
        <f t="shared" si="11"/>
        <v>6.361347276655408</v>
      </c>
      <c r="Q56" s="157">
        <f t="shared" si="11"/>
        <v>1.1511095341662851</v>
      </c>
      <c r="R56" s="156">
        <f t="shared" si="11"/>
        <v>7.675869223122946</v>
      </c>
      <c r="S56" s="156">
        <f t="shared" si="11"/>
        <v>0.4541239966161894</v>
      </c>
    </row>
    <row r="57" spans="1:19" ht="15" customHeight="1">
      <c r="A57" s="160"/>
      <c r="B57" s="164"/>
      <c r="C57" s="161"/>
      <c r="D57" s="160"/>
      <c r="E57" s="160"/>
      <c r="F57" s="160"/>
      <c r="G57" s="160"/>
      <c r="H57" s="160"/>
      <c r="I57" s="160"/>
      <c r="J57" s="160"/>
      <c r="K57" s="158"/>
      <c r="L57" s="160"/>
      <c r="M57" s="160"/>
      <c r="N57" s="160"/>
      <c r="O57" s="160"/>
      <c r="P57" s="160"/>
      <c r="Q57" s="160"/>
      <c r="R57" s="160"/>
      <c r="S57" s="160"/>
    </row>
    <row r="58" spans="1:19" ht="15" customHeight="1">
      <c r="A58" s="163" t="s">
        <v>261</v>
      </c>
      <c r="B58" s="164" t="s">
        <v>251</v>
      </c>
      <c r="C58" s="161">
        <v>1116217</v>
      </c>
      <c r="D58" s="160">
        <v>15138</v>
      </c>
      <c r="E58" s="160">
        <v>7681</v>
      </c>
      <c r="F58" s="160">
        <v>125</v>
      </c>
      <c r="G58" s="160">
        <v>702</v>
      </c>
      <c r="H58" s="160">
        <v>6932</v>
      </c>
      <c r="I58" s="160">
        <v>1267</v>
      </c>
      <c r="J58" s="159">
        <f>D58-E58</f>
        <v>7457</v>
      </c>
      <c r="K58" s="158">
        <v>550</v>
      </c>
      <c r="L58" s="156">
        <f aca="true" t="shared" si="12" ref="L58:M62">1000*D58/$C58</f>
        <v>13.561879096985622</v>
      </c>
      <c r="M58" s="156">
        <f t="shared" si="12"/>
        <v>6.8812784610877635</v>
      </c>
      <c r="N58" s="156">
        <f>1000*F58/D58</f>
        <v>8.257365570088519</v>
      </c>
      <c r="O58" s="156">
        <f>1000*G58/(D58+G58)</f>
        <v>44.31818181818182</v>
      </c>
      <c r="P58" s="156">
        <f aca="true" t="shared" si="13" ref="P58:S62">1000*H58/$C58</f>
        <v>6.210261983109019</v>
      </c>
      <c r="Q58" s="157">
        <f t="shared" si="13"/>
        <v>1.1350839487303992</v>
      </c>
      <c r="R58" s="156">
        <f t="shared" si="13"/>
        <v>6.680600635897859</v>
      </c>
      <c r="S58" s="156">
        <f t="shared" si="13"/>
        <v>0.4927357314930699</v>
      </c>
    </row>
    <row r="59" spans="1:19" ht="15" customHeight="1">
      <c r="A59" s="163" t="s">
        <v>260</v>
      </c>
      <c r="B59" s="164"/>
      <c r="C59" s="161">
        <v>1122579</v>
      </c>
      <c r="D59" s="160">
        <v>14320</v>
      </c>
      <c r="E59" s="160">
        <v>7676</v>
      </c>
      <c r="F59" s="160">
        <v>103</v>
      </c>
      <c r="G59" s="160">
        <v>696</v>
      </c>
      <c r="H59" s="160">
        <v>6973</v>
      </c>
      <c r="I59" s="160">
        <v>1318</v>
      </c>
      <c r="J59" s="159">
        <f>D59-E59</f>
        <v>6644</v>
      </c>
      <c r="K59" s="158">
        <v>-269</v>
      </c>
      <c r="L59" s="156">
        <f t="shared" si="12"/>
        <v>12.756340533717449</v>
      </c>
      <c r="M59" s="156">
        <f t="shared" si="12"/>
        <v>6.837826112906085</v>
      </c>
      <c r="N59" s="156">
        <f>1000*F59/D59</f>
        <v>7.192737430167598</v>
      </c>
      <c r="O59" s="156">
        <f>1000*G59/(D59+G59)</f>
        <v>46.350559403303144</v>
      </c>
      <c r="P59" s="156">
        <f t="shared" si="13"/>
        <v>6.2115895629617155</v>
      </c>
      <c r="Q59" s="157">
        <f t="shared" si="13"/>
        <v>1.1740821804077932</v>
      </c>
      <c r="R59" s="156">
        <f t="shared" si="13"/>
        <v>5.918514420811364</v>
      </c>
      <c r="S59" s="156">
        <f t="shared" si="13"/>
        <v>-0.23962678795879844</v>
      </c>
    </row>
    <row r="60" spans="1:19" ht="15" customHeight="1">
      <c r="A60" s="163" t="s">
        <v>259</v>
      </c>
      <c r="B60" s="164"/>
      <c r="C60" s="161">
        <v>1129065</v>
      </c>
      <c r="D60" s="160">
        <v>14418</v>
      </c>
      <c r="E60" s="160">
        <v>7224</v>
      </c>
      <c r="F60" s="160">
        <v>86</v>
      </c>
      <c r="G60" s="160">
        <v>685</v>
      </c>
      <c r="H60" s="160">
        <v>7149</v>
      </c>
      <c r="I60" s="160">
        <v>1358</v>
      </c>
      <c r="J60" s="159">
        <f>D60-E60</f>
        <v>7194</v>
      </c>
      <c r="K60" s="158">
        <v>144</v>
      </c>
      <c r="L60" s="156">
        <f t="shared" si="12"/>
        <v>12.769858245539451</v>
      </c>
      <c r="M60" s="156">
        <f t="shared" si="12"/>
        <v>6.398214451780898</v>
      </c>
      <c r="N60" s="156">
        <f>1000*F60/D60</f>
        <v>5.9647662643917325</v>
      </c>
      <c r="O60" s="156">
        <f>1000*G60/(D60+G60)</f>
        <v>45.3552274382573</v>
      </c>
      <c r="P60" s="156">
        <f t="shared" si="13"/>
        <v>6.331787806725034</v>
      </c>
      <c r="Q60" s="157">
        <f t="shared" si="13"/>
        <v>1.2027651198115255</v>
      </c>
      <c r="R60" s="156">
        <f t="shared" si="13"/>
        <v>6.371643793758553</v>
      </c>
      <c r="S60" s="156">
        <f t="shared" si="13"/>
        <v>0.12753915850726044</v>
      </c>
    </row>
    <row r="61" spans="1:19" ht="15" customHeight="1">
      <c r="A61" s="163" t="s">
        <v>258</v>
      </c>
      <c r="B61" s="164"/>
      <c r="C61" s="161">
        <v>1134996</v>
      </c>
      <c r="D61" s="160">
        <v>14212</v>
      </c>
      <c r="E61" s="160">
        <v>7538</v>
      </c>
      <c r="F61" s="160">
        <v>82</v>
      </c>
      <c r="G61" s="160">
        <v>624</v>
      </c>
      <c r="H61" s="160">
        <v>6678</v>
      </c>
      <c r="I61" s="160">
        <v>1392</v>
      </c>
      <c r="J61" s="159">
        <f>D61-E61</f>
        <v>6674</v>
      </c>
      <c r="K61" s="158">
        <v>-1008</v>
      </c>
      <c r="L61" s="156">
        <f t="shared" si="12"/>
        <v>12.521630032176326</v>
      </c>
      <c r="M61" s="156">
        <f t="shared" si="12"/>
        <v>6.641433097561578</v>
      </c>
      <c r="N61" s="156">
        <f>1000*F61/D61</f>
        <v>5.769772023641993</v>
      </c>
      <c r="O61" s="156">
        <f>1000*G61/(D61+G61)</f>
        <v>42.05985440819628</v>
      </c>
      <c r="P61" s="156">
        <f t="shared" si="13"/>
        <v>5.883721176109872</v>
      </c>
      <c r="Q61" s="157">
        <f t="shared" si="13"/>
        <v>1.2264360403032257</v>
      </c>
      <c r="R61" s="156">
        <f t="shared" si="13"/>
        <v>5.880196934614747</v>
      </c>
      <c r="S61" s="156">
        <f t="shared" si="13"/>
        <v>-0.8881088567713014</v>
      </c>
    </row>
    <row r="62" spans="1:19" ht="15" customHeight="1">
      <c r="A62" s="163" t="s">
        <v>257</v>
      </c>
      <c r="B62" s="164"/>
      <c r="C62" s="161">
        <v>1139583</v>
      </c>
      <c r="D62" s="160">
        <v>13965</v>
      </c>
      <c r="E62" s="160">
        <v>7597</v>
      </c>
      <c r="F62" s="160">
        <v>94</v>
      </c>
      <c r="G62" s="160">
        <v>659</v>
      </c>
      <c r="H62" s="160">
        <v>6571</v>
      </c>
      <c r="I62" s="160">
        <v>1371</v>
      </c>
      <c r="J62" s="159">
        <f>D62-E62</f>
        <v>6368</v>
      </c>
      <c r="K62" s="158">
        <v>-1673</v>
      </c>
      <c r="L62" s="156">
        <f t="shared" si="12"/>
        <v>12.25448256072616</v>
      </c>
      <c r="M62" s="156">
        <f t="shared" si="12"/>
        <v>6.666473613593745</v>
      </c>
      <c r="N62" s="156">
        <f>1000*F62/D62</f>
        <v>6.731113498030791</v>
      </c>
      <c r="O62" s="156">
        <f>1000*G62/(D62+G62)</f>
        <v>45.0629102844639</v>
      </c>
      <c r="P62" s="156">
        <f t="shared" si="13"/>
        <v>5.766144282601618</v>
      </c>
      <c r="Q62" s="157">
        <f t="shared" si="13"/>
        <v>1.2030716498929872</v>
      </c>
      <c r="R62" s="156">
        <f t="shared" si="13"/>
        <v>5.588008947132416</v>
      </c>
      <c r="S62" s="156">
        <f t="shared" si="13"/>
        <v>-1.4680808681772193</v>
      </c>
    </row>
    <row r="63" spans="1:19" ht="15" customHeight="1">
      <c r="A63" s="160"/>
      <c r="B63" s="164"/>
      <c r="C63" s="161"/>
      <c r="D63" s="160"/>
      <c r="E63" s="160"/>
      <c r="F63" s="160"/>
      <c r="G63" s="160"/>
      <c r="H63" s="160"/>
      <c r="I63" s="160"/>
      <c r="J63" s="160"/>
      <c r="K63" s="158"/>
      <c r="L63" s="160"/>
      <c r="M63" s="160"/>
      <c r="N63" s="160"/>
      <c r="O63" s="160"/>
      <c r="P63" s="160"/>
      <c r="Q63" s="160"/>
      <c r="R63" s="160"/>
      <c r="S63" s="160"/>
    </row>
    <row r="64" spans="1:19" ht="15" customHeight="1">
      <c r="A64" s="163" t="s">
        <v>256</v>
      </c>
      <c r="B64" s="164" t="s">
        <v>251</v>
      </c>
      <c r="C64" s="161">
        <v>1149057</v>
      </c>
      <c r="D64" s="160">
        <v>13256</v>
      </c>
      <c r="E64" s="160">
        <v>7657</v>
      </c>
      <c r="F64" s="160">
        <v>66</v>
      </c>
      <c r="G64" s="160">
        <v>557</v>
      </c>
      <c r="H64" s="160">
        <v>6552</v>
      </c>
      <c r="I64" s="160">
        <v>1374</v>
      </c>
      <c r="J64" s="159">
        <f>D64-E64</f>
        <v>5599</v>
      </c>
      <c r="K64" s="158">
        <v>-1416</v>
      </c>
      <c r="L64" s="156">
        <f aca="true" t="shared" si="14" ref="L64:M68">1000*D64/$C64</f>
        <v>11.536416383173332</v>
      </c>
      <c r="M64" s="156">
        <f t="shared" si="14"/>
        <v>6.663725124167034</v>
      </c>
      <c r="N64" s="156">
        <f>1000*F64/D64</f>
        <v>4.978877489438744</v>
      </c>
      <c r="O64" s="156">
        <f>1000*G64/(D64+G64)</f>
        <v>40.324332150872365</v>
      </c>
      <c r="P64" s="156">
        <f aca="true" t="shared" si="15" ref="P64:S68">1000*H64/$C64</f>
        <v>5.702066999287242</v>
      </c>
      <c r="Q64" s="157">
        <f t="shared" si="15"/>
        <v>1.1957631344659143</v>
      </c>
      <c r="R64" s="156">
        <f t="shared" si="15"/>
        <v>4.872691259006298</v>
      </c>
      <c r="S64" s="156">
        <f t="shared" si="15"/>
        <v>-1.2323148459998068</v>
      </c>
    </row>
    <row r="65" spans="1:19" ht="15" customHeight="1">
      <c r="A65" s="163" t="s">
        <v>255</v>
      </c>
      <c r="B65" s="164"/>
      <c r="C65" s="161">
        <v>1151593</v>
      </c>
      <c r="D65" s="160">
        <v>13031</v>
      </c>
      <c r="E65" s="160">
        <v>7712</v>
      </c>
      <c r="F65" s="160">
        <v>61</v>
      </c>
      <c r="G65" s="160">
        <v>541</v>
      </c>
      <c r="H65" s="160">
        <v>6441</v>
      </c>
      <c r="I65" s="160">
        <v>1358</v>
      </c>
      <c r="J65" s="159">
        <f>D65-E65</f>
        <v>5319</v>
      </c>
      <c r="K65" s="158">
        <v>-2320</v>
      </c>
      <c r="L65" s="156">
        <f t="shared" si="14"/>
        <v>11.315629740715687</v>
      </c>
      <c r="M65" s="156">
        <f t="shared" si="14"/>
        <v>6.696810418264092</v>
      </c>
      <c r="N65" s="156">
        <f>1000*F65/D65</f>
        <v>4.68114496201366</v>
      </c>
      <c r="O65" s="156">
        <f>1000*G65/(D65+G65)</f>
        <v>39.86147951665193</v>
      </c>
      <c r="P65" s="156">
        <f t="shared" si="15"/>
        <v>5.593121875523731</v>
      </c>
      <c r="Q65" s="157">
        <f t="shared" si="15"/>
        <v>1.1792360669090556</v>
      </c>
      <c r="R65" s="156">
        <f t="shared" si="15"/>
        <v>4.618819322451595</v>
      </c>
      <c r="S65" s="156">
        <f t="shared" si="15"/>
        <v>-2.014600644498534</v>
      </c>
    </row>
    <row r="66" spans="1:19" ht="15" customHeight="1">
      <c r="A66" s="163" t="s">
        <v>254</v>
      </c>
      <c r="B66" s="164"/>
      <c r="C66" s="161">
        <v>1153553</v>
      </c>
      <c r="D66" s="160">
        <v>12318</v>
      </c>
      <c r="E66" s="160">
        <v>7652</v>
      </c>
      <c r="F66" s="160">
        <v>45</v>
      </c>
      <c r="G66" s="160">
        <v>604</v>
      </c>
      <c r="H66" s="160">
        <v>6117</v>
      </c>
      <c r="I66" s="160">
        <v>1361</v>
      </c>
      <c r="J66" s="159">
        <f>D66-E66</f>
        <v>4666</v>
      </c>
      <c r="K66" s="158">
        <v>-2617</v>
      </c>
      <c r="L66" s="156">
        <f t="shared" si="14"/>
        <v>10.678313003390395</v>
      </c>
      <c r="M66" s="156">
        <f t="shared" si="14"/>
        <v>6.6334186639018755</v>
      </c>
      <c r="N66" s="156">
        <f>1000*F66/D66</f>
        <v>3.653190452995616</v>
      </c>
      <c r="O66" s="156">
        <f>1000*G66/(D66+G66)</f>
        <v>46.741990403962234</v>
      </c>
      <c r="P66" s="156">
        <f t="shared" si="15"/>
        <v>5.302747251318318</v>
      </c>
      <c r="Q66" s="157">
        <f t="shared" si="15"/>
        <v>1.1798330895936293</v>
      </c>
      <c r="R66" s="156">
        <f t="shared" si="15"/>
        <v>4.044894339488519</v>
      </c>
      <c r="S66" s="156">
        <f t="shared" si="15"/>
        <v>-2.268643053245061</v>
      </c>
    </row>
    <row r="67" spans="1:19" ht="15" customHeight="1">
      <c r="A67" s="163" t="s">
        <v>253</v>
      </c>
      <c r="B67" s="164"/>
      <c r="C67" s="161">
        <v>1156012</v>
      </c>
      <c r="D67" s="160">
        <v>12317</v>
      </c>
      <c r="E67" s="160">
        <v>8261</v>
      </c>
      <c r="F67" s="160">
        <v>62</v>
      </c>
      <c r="G67" s="160">
        <v>461</v>
      </c>
      <c r="H67" s="160">
        <v>6092</v>
      </c>
      <c r="I67" s="160">
        <v>1285</v>
      </c>
      <c r="J67" s="159">
        <f>D67-E67</f>
        <v>4056</v>
      </c>
      <c r="K67" s="158">
        <v>-1427</v>
      </c>
      <c r="L67" s="156">
        <f t="shared" si="14"/>
        <v>10.654733687885592</v>
      </c>
      <c r="M67" s="156">
        <f t="shared" si="14"/>
        <v>7.146119590454078</v>
      </c>
      <c r="N67" s="156">
        <f>1000*F67/D67</f>
        <v>5.033693269464967</v>
      </c>
      <c r="O67" s="156">
        <f>1000*G67/(D67+G67)</f>
        <v>36.077633432462044</v>
      </c>
      <c r="P67" s="156">
        <f t="shared" si="15"/>
        <v>5.269841489534711</v>
      </c>
      <c r="Q67" s="157">
        <f t="shared" si="15"/>
        <v>1.1115801566073709</v>
      </c>
      <c r="R67" s="156">
        <f t="shared" si="15"/>
        <v>3.5086140974315145</v>
      </c>
      <c r="S67" s="156">
        <f t="shared" si="15"/>
        <v>-1.234416251734411</v>
      </c>
    </row>
    <row r="68" spans="1:19" ht="15" customHeight="1">
      <c r="A68" s="165" t="s">
        <v>252</v>
      </c>
      <c r="B68" s="164"/>
      <c r="C68" s="161">
        <v>1156669</v>
      </c>
      <c r="D68" s="160">
        <v>11684</v>
      </c>
      <c r="E68" s="160">
        <v>8091</v>
      </c>
      <c r="F68" s="160">
        <v>34</v>
      </c>
      <c r="G68" s="160">
        <v>456</v>
      </c>
      <c r="H68" s="160">
        <v>6035</v>
      </c>
      <c r="I68" s="160">
        <v>1275</v>
      </c>
      <c r="J68" s="159">
        <f>D68-E68</f>
        <v>3593</v>
      </c>
      <c r="K68" s="158">
        <v>-2731</v>
      </c>
      <c r="L68" s="156">
        <f t="shared" si="14"/>
        <v>10.10142054468478</v>
      </c>
      <c r="M68" s="156">
        <f t="shared" si="14"/>
        <v>6.995086753427299</v>
      </c>
      <c r="N68" s="156">
        <f>1000*F68/D68</f>
        <v>2.909962341663814</v>
      </c>
      <c r="O68" s="156">
        <f>1000*G68/(D68+G68)</f>
        <v>37.56177924217463</v>
      </c>
      <c r="P68" s="156">
        <f t="shared" si="15"/>
        <v>5.217568725365684</v>
      </c>
      <c r="Q68" s="157">
        <f t="shared" si="15"/>
        <v>1.1023032518378204</v>
      </c>
      <c r="R68" s="156">
        <f t="shared" si="15"/>
        <v>3.1063337912574815</v>
      </c>
      <c r="S68" s="156">
        <f t="shared" si="15"/>
        <v>-2.361090337858108</v>
      </c>
    </row>
    <row r="69" spans="1:19" ht="15" customHeight="1">
      <c r="A69" s="160"/>
      <c r="B69" s="164"/>
      <c r="C69" s="161"/>
      <c r="D69" s="160"/>
      <c r="E69" s="160"/>
      <c r="F69" s="160"/>
      <c r="G69" s="160"/>
      <c r="H69" s="160"/>
      <c r="I69" s="160"/>
      <c r="J69" s="160"/>
      <c r="K69" s="158"/>
      <c r="L69" s="160"/>
      <c r="M69" s="160"/>
      <c r="N69" s="160"/>
      <c r="O69" s="160"/>
      <c r="P69" s="160"/>
      <c r="Q69" s="160"/>
      <c r="R69" s="160"/>
      <c r="S69" s="160"/>
    </row>
    <row r="70" spans="1:19" ht="15" customHeight="1">
      <c r="A70" s="163" t="s">
        <v>23</v>
      </c>
      <c r="B70" s="164" t="s">
        <v>251</v>
      </c>
      <c r="C70" s="161">
        <v>1160066</v>
      </c>
      <c r="D70" s="160">
        <v>11535</v>
      </c>
      <c r="E70" s="160">
        <v>8231</v>
      </c>
      <c r="F70" s="160">
        <v>52</v>
      </c>
      <c r="G70" s="160">
        <v>507</v>
      </c>
      <c r="H70" s="160">
        <v>6052</v>
      </c>
      <c r="I70" s="160">
        <v>1208</v>
      </c>
      <c r="J70" s="159">
        <f>D70-E70</f>
        <v>3304</v>
      </c>
      <c r="K70" s="158">
        <v>-1340</v>
      </c>
      <c r="L70" s="156">
        <f aca="true" t="shared" si="16" ref="L70:M74">1000*D70/$C70</f>
        <v>9.943399772081934</v>
      </c>
      <c r="M70" s="156">
        <f t="shared" si="16"/>
        <v>7.095285957867914</v>
      </c>
      <c r="N70" s="156">
        <f>1000*F70/D70</f>
        <v>4.508019072388383</v>
      </c>
      <c r="O70" s="156">
        <f>1000*G70/(D70+G70)</f>
        <v>42.10264075734928</v>
      </c>
      <c r="P70" s="156">
        <f aca="true" t="shared" si="17" ref="P70:S74">1000*H70/$C70</f>
        <v>5.216944553154734</v>
      </c>
      <c r="Q70" s="157">
        <f t="shared" si="17"/>
        <v>1.0413200628240118</v>
      </c>
      <c r="R70" s="156">
        <f t="shared" si="17"/>
        <v>2.848113814214019</v>
      </c>
      <c r="S70" s="156">
        <f t="shared" si="17"/>
        <v>-1.1551066922054434</v>
      </c>
    </row>
    <row r="71" spans="1:19" ht="15" customHeight="1">
      <c r="A71" s="163" t="s">
        <v>16</v>
      </c>
      <c r="B71" s="164"/>
      <c r="C71" s="161">
        <v>1161509</v>
      </c>
      <c r="D71" s="160">
        <v>11284</v>
      </c>
      <c r="E71" s="160">
        <v>8516</v>
      </c>
      <c r="F71" s="160">
        <v>58</v>
      </c>
      <c r="G71" s="160">
        <v>445</v>
      </c>
      <c r="H71" s="160">
        <v>6285</v>
      </c>
      <c r="I71" s="160">
        <v>1296</v>
      </c>
      <c r="J71" s="159">
        <f>D71-E71</f>
        <v>2768</v>
      </c>
      <c r="K71" s="158">
        <v>-1265</v>
      </c>
      <c r="L71" s="156">
        <f t="shared" si="16"/>
        <v>9.714948399022306</v>
      </c>
      <c r="M71" s="156">
        <f t="shared" si="16"/>
        <v>7.331841595717296</v>
      </c>
      <c r="N71" s="156">
        <f>1000*F71/D71</f>
        <v>5.140021269053527</v>
      </c>
      <c r="O71" s="156">
        <f>1000*G71/(D71+G71)</f>
        <v>37.940148350242985</v>
      </c>
      <c r="P71" s="156">
        <f t="shared" si="17"/>
        <v>5.411064399845373</v>
      </c>
      <c r="Q71" s="157">
        <f t="shared" si="17"/>
        <v>1.1157898905647738</v>
      </c>
      <c r="R71" s="156">
        <f t="shared" si="17"/>
        <v>2.383106803305011</v>
      </c>
      <c r="S71" s="156">
        <f t="shared" si="17"/>
        <v>-1.0891004718861412</v>
      </c>
    </row>
    <row r="72" spans="1:19" ht="15" customHeight="1">
      <c r="A72" s="163" t="s">
        <v>17</v>
      </c>
      <c r="B72" s="164"/>
      <c r="C72" s="161">
        <v>1163645</v>
      </c>
      <c r="D72" s="160">
        <v>11401</v>
      </c>
      <c r="E72" s="160">
        <v>8641</v>
      </c>
      <c r="F72" s="160">
        <v>52</v>
      </c>
      <c r="G72" s="160">
        <v>408</v>
      </c>
      <c r="H72" s="160">
        <v>6230</v>
      </c>
      <c r="I72" s="160">
        <v>1352</v>
      </c>
      <c r="J72" s="159">
        <f>D72-E72</f>
        <v>2760</v>
      </c>
      <c r="K72" s="158">
        <v>-166</v>
      </c>
      <c r="L72" s="156">
        <f t="shared" si="16"/>
        <v>9.797661657979882</v>
      </c>
      <c r="M72" s="156">
        <f t="shared" si="16"/>
        <v>7.425804261608996</v>
      </c>
      <c r="N72" s="156">
        <f>1000*F72/D72</f>
        <v>4.561003420752566</v>
      </c>
      <c r="O72" s="156">
        <f>1000*G72/(D72+G72)</f>
        <v>34.549919552883395</v>
      </c>
      <c r="P72" s="156">
        <f t="shared" si="17"/>
        <v>5.353866514271965</v>
      </c>
      <c r="Q72" s="157">
        <f t="shared" si="17"/>
        <v>1.1618663767729849</v>
      </c>
      <c r="R72" s="156">
        <f t="shared" si="17"/>
        <v>2.371857396370886</v>
      </c>
      <c r="S72" s="156">
        <f t="shared" si="17"/>
        <v>-0.1426551912310026</v>
      </c>
    </row>
    <row r="73" spans="1:19" ht="15" customHeight="1">
      <c r="A73" s="163" t="s">
        <v>18</v>
      </c>
      <c r="B73" s="164"/>
      <c r="C73" s="161">
        <v>1165426</v>
      </c>
      <c r="D73" s="160">
        <v>11002</v>
      </c>
      <c r="E73" s="160">
        <v>8911</v>
      </c>
      <c r="F73" s="160">
        <v>55</v>
      </c>
      <c r="G73" s="160">
        <v>347</v>
      </c>
      <c r="H73" s="160">
        <v>6718</v>
      </c>
      <c r="I73" s="160">
        <v>1403</v>
      </c>
      <c r="J73" s="159">
        <f>D73-E73</f>
        <v>2091</v>
      </c>
      <c r="K73" s="158">
        <v>-199</v>
      </c>
      <c r="L73" s="156">
        <f t="shared" si="16"/>
        <v>9.440324825428641</v>
      </c>
      <c r="M73" s="156">
        <f t="shared" si="16"/>
        <v>7.646131114287822</v>
      </c>
      <c r="N73" s="156">
        <f>1000*F73/D73</f>
        <v>4.999091074350118</v>
      </c>
      <c r="O73" s="156">
        <f>1000*G73/(D73+G73)</f>
        <v>30.57538109084501</v>
      </c>
      <c r="P73" s="156">
        <f t="shared" si="17"/>
        <v>5.7644157587011104</v>
      </c>
      <c r="Q73" s="157">
        <f t="shared" si="17"/>
        <v>1.2038516387998894</v>
      </c>
      <c r="R73" s="156">
        <f t="shared" si="17"/>
        <v>1.7941937111408188</v>
      </c>
      <c r="S73" s="156">
        <f t="shared" si="17"/>
        <v>-0.170753012203263</v>
      </c>
    </row>
    <row r="74" spans="1:19" ht="15" customHeight="1">
      <c r="A74" s="163" t="s">
        <v>92</v>
      </c>
      <c r="B74" s="164"/>
      <c r="C74" s="161">
        <v>1167434</v>
      </c>
      <c r="D74" s="160">
        <v>11935</v>
      </c>
      <c r="E74" s="160">
        <v>8822</v>
      </c>
      <c r="F74" s="160">
        <v>64</v>
      </c>
      <c r="G74" s="160">
        <v>345</v>
      </c>
      <c r="H74" s="160">
        <v>6691</v>
      </c>
      <c r="I74" s="160">
        <v>1373</v>
      </c>
      <c r="J74" s="159">
        <f>D74-E74</f>
        <v>3113</v>
      </c>
      <c r="K74" s="158">
        <v>-493</v>
      </c>
      <c r="L74" s="156">
        <f t="shared" si="16"/>
        <v>10.223276005324498</v>
      </c>
      <c r="M74" s="156">
        <f t="shared" si="16"/>
        <v>7.556744107161518</v>
      </c>
      <c r="N74" s="156">
        <f>1000*F74/D74</f>
        <v>5.3623795559279435</v>
      </c>
      <c r="O74" s="156">
        <f>1000*G74/(D74+G74)</f>
        <v>28.094462540716613</v>
      </c>
      <c r="P74" s="156">
        <f t="shared" si="17"/>
        <v>5.731373251078862</v>
      </c>
      <c r="Q74" s="157">
        <f t="shared" si="17"/>
        <v>1.176083615861796</v>
      </c>
      <c r="R74" s="156">
        <f t="shared" si="17"/>
        <v>2.6665318981629795</v>
      </c>
      <c r="S74" s="156">
        <f t="shared" si="17"/>
        <v>-0.42229367998533535</v>
      </c>
    </row>
    <row r="75" spans="1:19" ht="15" customHeight="1">
      <c r="A75" s="160"/>
      <c r="B75" s="164"/>
      <c r="C75" s="161"/>
      <c r="D75" s="160"/>
      <c r="E75" s="160"/>
      <c r="F75" s="160"/>
      <c r="G75" s="160"/>
      <c r="H75" s="160"/>
      <c r="I75" s="160"/>
      <c r="J75" s="160"/>
      <c r="K75" s="158"/>
      <c r="L75" s="160"/>
      <c r="M75" s="160"/>
      <c r="N75" s="160"/>
      <c r="O75" s="160"/>
      <c r="P75" s="160"/>
      <c r="Q75" s="160"/>
      <c r="R75" s="160"/>
      <c r="S75" s="160"/>
    </row>
    <row r="76" spans="1:19" ht="15" customHeight="1">
      <c r="A76" s="163" t="s">
        <v>19</v>
      </c>
      <c r="B76" s="164" t="s">
        <v>251</v>
      </c>
      <c r="C76" s="161">
        <v>1175042</v>
      </c>
      <c r="D76" s="160">
        <v>11093</v>
      </c>
      <c r="E76" s="160">
        <v>9174</v>
      </c>
      <c r="F76" s="160">
        <v>56</v>
      </c>
      <c r="G76" s="160">
        <v>311</v>
      </c>
      <c r="H76" s="160">
        <v>6852</v>
      </c>
      <c r="I76" s="160">
        <v>1437</v>
      </c>
      <c r="J76" s="159">
        <f>D76-E76</f>
        <v>1919</v>
      </c>
      <c r="K76" s="158">
        <v>848</v>
      </c>
      <c r="L76" s="156">
        <f aca="true" t="shared" si="18" ref="L76:M80">1000*D76/$C76</f>
        <v>9.440513615683525</v>
      </c>
      <c r="M76" s="156">
        <f t="shared" si="18"/>
        <v>7.8073805021437535</v>
      </c>
      <c r="N76" s="156">
        <f>1000*F76/D76</f>
        <v>5.048228612638601</v>
      </c>
      <c r="O76" s="156">
        <f>1000*G76/(D76+G76)</f>
        <v>27.271132935811995</v>
      </c>
      <c r="P76" s="156">
        <f aca="true" t="shared" si="19" ref="P76:S80">1000*H76/$C76</f>
        <v>5.831280924426531</v>
      </c>
      <c r="Q76" s="157">
        <f t="shared" si="19"/>
        <v>1.222935009982622</v>
      </c>
      <c r="R76" s="156">
        <f t="shared" si="19"/>
        <v>1.6331331135397713</v>
      </c>
      <c r="S76" s="156">
        <f t="shared" si="19"/>
        <v>0.7216763315694248</v>
      </c>
    </row>
    <row r="77" spans="1:19" ht="15" customHeight="1">
      <c r="A77" s="163" t="s">
        <v>20</v>
      </c>
      <c r="B77" s="162"/>
      <c r="C77" s="161">
        <v>1175971</v>
      </c>
      <c r="D77" s="160">
        <v>11484</v>
      </c>
      <c r="E77" s="160">
        <v>8967</v>
      </c>
      <c r="F77" s="160">
        <v>43</v>
      </c>
      <c r="G77" s="160">
        <v>353</v>
      </c>
      <c r="H77" s="160">
        <v>6950</v>
      </c>
      <c r="I77" s="160">
        <v>1468</v>
      </c>
      <c r="J77" s="159">
        <f>D77-E77</f>
        <v>2517</v>
      </c>
      <c r="K77" s="158">
        <v>-485</v>
      </c>
      <c r="L77" s="156">
        <f t="shared" si="18"/>
        <v>9.765546939507862</v>
      </c>
      <c r="M77" s="156">
        <f t="shared" si="18"/>
        <v>7.62518803609953</v>
      </c>
      <c r="N77" s="156">
        <f>1000*F77/D77</f>
        <v>3.744339951236503</v>
      </c>
      <c r="O77" s="156">
        <f>1000*G77/(D77+G77)</f>
        <v>29.821745374672638</v>
      </c>
      <c r="P77" s="156">
        <f t="shared" si="19"/>
        <v>5.910009685612995</v>
      </c>
      <c r="Q77" s="157">
        <f t="shared" si="19"/>
        <v>1.2483301033783996</v>
      </c>
      <c r="R77" s="156">
        <f t="shared" si="19"/>
        <v>2.1403589034083326</v>
      </c>
      <c r="S77" s="156">
        <f t="shared" si="19"/>
        <v>-0.4124251363341443</v>
      </c>
    </row>
    <row r="78" spans="1:19" ht="15" customHeight="1">
      <c r="A78" s="163" t="s">
        <v>21</v>
      </c>
      <c r="B78" s="164"/>
      <c r="C78" s="161">
        <v>1175910</v>
      </c>
      <c r="D78" s="160">
        <v>11318</v>
      </c>
      <c r="E78" s="160">
        <v>9061</v>
      </c>
      <c r="F78" s="160">
        <v>39</v>
      </c>
      <c r="G78" s="160">
        <v>313</v>
      </c>
      <c r="H78" s="160">
        <v>6886</v>
      </c>
      <c r="I78" s="160">
        <v>1608</v>
      </c>
      <c r="J78" s="159">
        <f>D78-E78</f>
        <v>2257</v>
      </c>
      <c r="K78" s="158">
        <v>-1760</v>
      </c>
      <c r="L78" s="156">
        <f t="shared" si="18"/>
        <v>9.62488625830208</v>
      </c>
      <c r="M78" s="156">
        <f t="shared" si="18"/>
        <v>7.705521681081035</v>
      </c>
      <c r="N78" s="156">
        <f>1000*F78/D78</f>
        <v>3.445838487365259</v>
      </c>
      <c r="O78" s="156">
        <f>1000*G78/(D78+G78)</f>
        <v>26.910841716103516</v>
      </c>
      <c r="P78" s="156">
        <f t="shared" si="19"/>
        <v>5.855890331743075</v>
      </c>
      <c r="Q78" s="157">
        <f t="shared" si="19"/>
        <v>1.3674515906829605</v>
      </c>
      <c r="R78" s="156">
        <f t="shared" si="19"/>
        <v>1.919364577221046</v>
      </c>
      <c r="S78" s="156">
        <f t="shared" si="19"/>
        <v>-1.496713183832096</v>
      </c>
    </row>
    <row r="79" spans="1:19" ht="15" customHeight="1">
      <c r="A79" s="163" t="s">
        <v>250</v>
      </c>
      <c r="B79" s="162"/>
      <c r="C79" s="161">
        <v>1176758</v>
      </c>
      <c r="D79" s="160">
        <v>11642</v>
      </c>
      <c r="E79" s="160">
        <v>9418</v>
      </c>
      <c r="F79" s="160">
        <v>59</v>
      </c>
      <c r="G79" s="160">
        <v>280</v>
      </c>
      <c r="H79" s="160">
        <v>7094</v>
      </c>
      <c r="I79" s="160">
        <v>1852</v>
      </c>
      <c r="J79" s="159">
        <f>D79-E79</f>
        <v>2224</v>
      </c>
      <c r="K79" s="158">
        <v>-1400</v>
      </c>
      <c r="L79" s="156">
        <f t="shared" si="18"/>
        <v>9.893283070945769</v>
      </c>
      <c r="M79" s="156">
        <f t="shared" si="18"/>
        <v>8.003344782869545</v>
      </c>
      <c r="N79" s="156">
        <f>1000*F79/D79</f>
        <v>5.067857756399244</v>
      </c>
      <c r="O79" s="156">
        <f>1000*G79/(D79+G79)</f>
        <v>23.485992283173964</v>
      </c>
      <c r="P79" s="156">
        <f t="shared" si="19"/>
        <v>6.028427255221549</v>
      </c>
      <c r="Q79" s="157">
        <f t="shared" si="19"/>
        <v>1.573815516869229</v>
      </c>
      <c r="R79" s="156">
        <f t="shared" si="19"/>
        <v>1.889938288076223</v>
      </c>
      <c r="S79" s="156">
        <f t="shared" si="19"/>
        <v>-1.1897093540048167</v>
      </c>
    </row>
    <row r="80" spans="1:19" ht="15" customHeight="1">
      <c r="A80" s="155" t="s">
        <v>249</v>
      </c>
      <c r="B80" s="154"/>
      <c r="C80" s="153">
        <v>1176166</v>
      </c>
      <c r="D80" s="152">
        <v>11290</v>
      </c>
      <c r="E80" s="152">
        <v>9867</v>
      </c>
      <c r="F80" s="151">
        <v>46</v>
      </c>
      <c r="G80" s="151">
        <v>301</v>
      </c>
      <c r="H80" s="151">
        <v>6942</v>
      </c>
      <c r="I80" s="151">
        <v>1861</v>
      </c>
      <c r="J80" s="150">
        <f>D80-E80</f>
        <v>1423</v>
      </c>
      <c r="K80" s="149">
        <v>-1419</v>
      </c>
      <c r="L80" s="148">
        <f t="shared" si="18"/>
        <v>9.598985177262394</v>
      </c>
      <c r="M80" s="148">
        <f t="shared" si="18"/>
        <v>8.389121943671217</v>
      </c>
      <c r="N80" s="148">
        <f>1000*F80/D80</f>
        <v>4.0744021257750225</v>
      </c>
      <c r="O80" s="146">
        <f>1000*G80/(D80+G80)</f>
        <v>25.968423777068416</v>
      </c>
      <c r="P80" s="146">
        <f t="shared" si="19"/>
        <v>5.902228086851686</v>
      </c>
      <c r="Q80" s="147">
        <f t="shared" si="19"/>
        <v>1.5822596470226142</v>
      </c>
      <c r="R80" s="146">
        <f t="shared" si="19"/>
        <v>1.2098632335911768</v>
      </c>
      <c r="S80" s="146">
        <f t="shared" si="19"/>
        <v>-1.2064623531032184</v>
      </c>
    </row>
    <row r="81" spans="1:19" ht="15" customHeight="1">
      <c r="A81" s="145" t="s">
        <v>248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7"/>
      <c r="P81" s="7"/>
      <c r="Q81" s="7"/>
      <c r="R81" s="7"/>
      <c r="S81" s="144"/>
    </row>
    <row r="82" spans="1:19" ht="15" customHeight="1">
      <c r="A82" s="7" t="s">
        <v>247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44"/>
    </row>
    <row r="83" spans="1:19" ht="15" customHeight="1">
      <c r="A83" s="7" t="s">
        <v>246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44"/>
    </row>
  </sheetData>
  <sheetProtection/>
  <mergeCells count="20">
    <mergeCell ref="M6:M8"/>
    <mergeCell ref="N6:N8"/>
    <mergeCell ref="J6:J8"/>
    <mergeCell ref="K6:K8"/>
    <mergeCell ref="A6:B8"/>
    <mergeCell ref="A3:S3"/>
    <mergeCell ref="A4:S4"/>
    <mergeCell ref="D6:D8"/>
    <mergeCell ref="E6:E8"/>
    <mergeCell ref="G6:G8"/>
    <mergeCell ref="H6:H8"/>
    <mergeCell ref="I6:I8"/>
    <mergeCell ref="C6:C8"/>
    <mergeCell ref="L6:L8"/>
    <mergeCell ref="R1:S1"/>
    <mergeCell ref="O6:O8"/>
    <mergeCell ref="P6:P8"/>
    <mergeCell ref="Q6:Q8"/>
    <mergeCell ref="R6:R8"/>
    <mergeCell ref="S6:S8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C2" sqref="C2"/>
    </sheetView>
  </sheetViews>
  <sheetFormatPr defaultColWidth="13.09765625" defaultRowHeight="17.25" customHeight="1"/>
  <cols>
    <col min="1" max="1" width="3.09765625" style="0" customWidth="1"/>
    <col min="2" max="2" width="10.59765625" style="0" customWidth="1"/>
  </cols>
  <sheetData>
    <row r="1" spans="1:19" ht="17.25" customHeight="1">
      <c r="A1" s="348" t="s">
        <v>351</v>
      </c>
      <c r="B1" s="34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79" t="s">
        <v>350</v>
      </c>
    </row>
    <row r="2" spans="1:19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7.25" customHeight="1">
      <c r="A3" s="343" t="s">
        <v>349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17.25" customHeight="1">
      <c r="A4" s="349" t="s">
        <v>348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19" ht="17.25" customHeight="1" thickBot="1">
      <c r="A5" s="115"/>
      <c r="B5" s="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5" t="s">
        <v>347</v>
      </c>
    </row>
    <row r="6" spans="1:19" ht="17.25" customHeight="1">
      <c r="A6" s="301" t="s">
        <v>346</v>
      </c>
      <c r="B6" s="303"/>
      <c r="C6" s="317" t="s">
        <v>345</v>
      </c>
      <c r="D6" s="317" t="s">
        <v>344</v>
      </c>
      <c r="E6" s="350" t="s">
        <v>343</v>
      </c>
      <c r="F6" s="219"/>
      <c r="G6" s="317" t="s">
        <v>342</v>
      </c>
      <c r="H6" s="317" t="s">
        <v>341</v>
      </c>
      <c r="I6" s="317" t="s">
        <v>340</v>
      </c>
      <c r="J6" s="317" t="s">
        <v>339</v>
      </c>
      <c r="K6" s="317" t="s">
        <v>338</v>
      </c>
      <c r="L6" s="300" t="s">
        <v>337</v>
      </c>
      <c r="M6" s="300" t="s">
        <v>336</v>
      </c>
      <c r="N6" s="300" t="s">
        <v>335</v>
      </c>
      <c r="O6" s="300" t="s">
        <v>334</v>
      </c>
      <c r="P6" s="300" t="s">
        <v>333</v>
      </c>
      <c r="Q6" s="300" t="s">
        <v>332</v>
      </c>
      <c r="R6" s="300" t="s">
        <v>331</v>
      </c>
      <c r="S6" s="318" t="s">
        <v>330</v>
      </c>
    </row>
    <row r="7" spans="1:19" ht="17.25" customHeight="1">
      <c r="A7" s="351"/>
      <c r="B7" s="352"/>
      <c r="C7" s="330"/>
      <c r="D7" s="330"/>
      <c r="E7" s="346"/>
      <c r="F7" s="217" t="s">
        <v>329</v>
      </c>
      <c r="G7" s="330"/>
      <c r="H7" s="330"/>
      <c r="I7" s="330"/>
      <c r="J7" s="330"/>
      <c r="K7" s="330"/>
      <c r="L7" s="293"/>
      <c r="M7" s="293"/>
      <c r="N7" s="293"/>
      <c r="O7" s="293"/>
      <c r="P7" s="293"/>
      <c r="Q7" s="293"/>
      <c r="R7" s="293"/>
      <c r="S7" s="337"/>
    </row>
    <row r="8" spans="1:19" ht="17.25" customHeight="1">
      <c r="A8" s="304"/>
      <c r="B8" s="305"/>
      <c r="C8" s="289"/>
      <c r="D8" s="289"/>
      <c r="E8" s="347"/>
      <c r="F8" s="216" t="s">
        <v>328</v>
      </c>
      <c r="G8" s="289"/>
      <c r="H8" s="289"/>
      <c r="I8" s="289"/>
      <c r="J8" s="289"/>
      <c r="K8" s="289"/>
      <c r="L8" s="291"/>
      <c r="M8" s="291"/>
      <c r="N8" s="291"/>
      <c r="O8" s="291"/>
      <c r="P8" s="291"/>
      <c r="Q8" s="291"/>
      <c r="R8" s="291"/>
      <c r="S8" s="338"/>
    </row>
    <row r="9" spans="1:19" ht="17.25" customHeight="1">
      <c r="A9" s="212"/>
      <c r="B9" s="215"/>
      <c r="C9" s="214"/>
      <c r="D9" s="212"/>
      <c r="E9" s="212"/>
      <c r="F9" s="213"/>
      <c r="G9" s="212"/>
      <c r="H9" s="207" t="s">
        <v>302</v>
      </c>
      <c r="I9" s="207" t="s">
        <v>302</v>
      </c>
      <c r="J9" s="211"/>
      <c r="K9" s="210"/>
      <c r="L9" s="209"/>
      <c r="M9" s="208"/>
      <c r="N9" s="208"/>
      <c r="O9" s="208"/>
      <c r="P9" s="207"/>
      <c r="Q9" s="207"/>
      <c r="R9" s="206"/>
      <c r="S9" s="206"/>
    </row>
    <row r="10" spans="1:19" ht="17.25" customHeight="1">
      <c r="A10" s="310" t="s">
        <v>327</v>
      </c>
      <c r="B10" s="311"/>
      <c r="C10" s="205">
        <f aca="true" t="shared" si="0" ref="C10:K10">SUM(C12:C21,C24,C30,C40,C47,C53,C61,C67)</f>
        <v>1176166</v>
      </c>
      <c r="D10" s="204">
        <f t="shared" si="0"/>
        <v>11290</v>
      </c>
      <c r="E10" s="204">
        <f t="shared" si="0"/>
        <v>9867</v>
      </c>
      <c r="F10" s="204">
        <f t="shared" si="0"/>
        <v>46</v>
      </c>
      <c r="G10" s="204">
        <f t="shared" si="0"/>
        <v>301</v>
      </c>
      <c r="H10" s="204">
        <f t="shared" si="0"/>
        <v>6942</v>
      </c>
      <c r="I10" s="204">
        <f t="shared" si="0"/>
        <v>1861</v>
      </c>
      <c r="J10" s="204">
        <f t="shared" si="0"/>
        <v>1423</v>
      </c>
      <c r="K10" s="204">
        <f t="shared" si="0"/>
        <v>-1419</v>
      </c>
      <c r="L10" s="148">
        <f>1000*D10/$C10</f>
        <v>9.598985177262394</v>
      </c>
      <c r="M10" s="148">
        <f>1000*E10/$C10</f>
        <v>8.389121943671217</v>
      </c>
      <c r="N10" s="148">
        <f>1000*F10/D10</f>
        <v>4.0744021257750225</v>
      </c>
      <c r="O10" s="148">
        <f>1000*G10/(D10+G10)</f>
        <v>25.968423777068416</v>
      </c>
      <c r="P10" s="148">
        <f>1000*H10/$C10</f>
        <v>5.902228086851686</v>
      </c>
      <c r="Q10" s="148">
        <f>1000*I10/$C10</f>
        <v>1.5822596470226142</v>
      </c>
      <c r="R10" s="148">
        <f>1000*J10/$C10</f>
        <v>1.2098632335911768</v>
      </c>
      <c r="S10" s="148">
        <f>1000*K10/$C10</f>
        <v>-1.2064623531032184</v>
      </c>
    </row>
    <row r="11" spans="1:19" ht="17.25" customHeight="1">
      <c r="A11" s="202"/>
      <c r="B11" s="102"/>
      <c r="C11" s="201"/>
      <c r="D11" s="200"/>
      <c r="E11" s="200"/>
      <c r="F11" s="200"/>
      <c r="G11" s="200"/>
      <c r="H11" s="200"/>
      <c r="I11" s="200"/>
      <c r="J11" s="200"/>
      <c r="K11" s="200"/>
      <c r="L11" s="199"/>
      <c r="M11" s="199"/>
      <c r="N11" s="199"/>
      <c r="O11" s="199"/>
      <c r="P11" s="199"/>
      <c r="Q11" s="199"/>
      <c r="R11" s="199"/>
      <c r="S11" s="199"/>
    </row>
    <row r="12" spans="1:19" ht="17.25" customHeight="1">
      <c r="A12" s="310" t="s">
        <v>166</v>
      </c>
      <c r="B12" s="311"/>
      <c r="C12" s="205">
        <v>453211</v>
      </c>
      <c r="D12" s="204">
        <v>4679</v>
      </c>
      <c r="E12" s="204">
        <v>3217</v>
      </c>
      <c r="F12" s="204">
        <v>14</v>
      </c>
      <c r="G12" s="204">
        <v>115</v>
      </c>
      <c r="H12" s="204">
        <v>3090</v>
      </c>
      <c r="I12" s="204">
        <v>741</v>
      </c>
      <c r="J12" s="203">
        <f aca="true" t="shared" si="1" ref="J12:J19">D12-E12</f>
        <v>1462</v>
      </c>
      <c r="K12" s="203">
        <v>-1102</v>
      </c>
      <c r="L12" s="148">
        <f aca="true" t="shared" si="2" ref="L12:M19">1000*D12/$C12</f>
        <v>10.324109520730962</v>
      </c>
      <c r="M12" s="148">
        <f t="shared" si="2"/>
        <v>7.09823901008581</v>
      </c>
      <c r="N12" s="148">
        <f>1000*F12/D12</f>
        <v>2.992092327420389</v>
      </c>
      <c r="O12" s="148">
        <f aca="true" t="shared" si="3" ref="O12:O19">1000*G12/(D12+G12)</f>
        <v>23.98831873174802</v>
      </c>
      <c r="P12" s="148">
        <f aca="true" t="shared" si="4" ref="P12:S19">1000*H12/$C12</f>
        <v>6.818016332348509</v>
      </c>
      <c r="Q12" s="148">
        <f t="shared" si="4"/>
        <v>1.6350000330971666</v>
      </c>
      <c r="R12" s="148">
        <f t="shared" si="4"/>
        <v>3.225870510645152</v>
      </c>
      <c r="S12" s="148">
        <f t="shared" si="4"/>
        <v>-2.431538510759889</v>
      </c>
    </row>
    <row r="13" spans="1:19" ht="17.25" customHeight="1">
      <c r="A13" s="310" t="s">
        <v>165</v>
      </c>
      <c r="B13" s="311"/>
      <c r="C13" s="205">
        <v>48226</v>
      </c>
      <c r="D13" s="204">
        <v>389</v>
      </c>
      <c r="E13" s="204">
        <v>507</v>
      </c>
      <c r="F13" s="204">
        <v>1</v>
      </c>
      <c r="G13" s="204">
        <v>8</v>
      </c>
      <c r="H13" s="204">
        <v>234</v>
      </c>
      <c r="I13" s="204">
        <v>85</v>
      </c>
      <c r="J13" s="203">
        <f t="shared" si="1"/>
        <v>-118</v>
      </c>
      <c r="K13" s="203">
        <v>-213</v>
      </c>
      <c r="L13" s="148">
        <f t="shared" si="2"/>
        <v>8.066188363123626</v>
      </c>
      <c r="M13" s="148">
        <f t="shared" si="2"/>
        <v>10.51300128561357</v>
      </c>
      <c r="N13" s="148">
        <f>1000*F13/D13</f>
        <v>2.570694087403599</v>
      </c>
      <c r="O13" s="148">
        <f t="shared" si="3"/>
        <v>20.151133501259444</v>
      </c>
      <c r="P13" s="148">
        <f t="shared" si="4"/>
        <v>4.8521544395139555</v>
      </c>
      <c r="Q13" s="148">
        <f t="shared" si="4"/>
        <v>1.7625347323020777</v>
      </c>
      <c r="R13" s="148">
        <f t="shared" si="4"/>
        <v>-2.446812922489943</v>
      </c>
      <c r="S13" s="148">
        <f t="shared" si="4"/>
        <v>-4.416704682121677</v>
      </c>
    </row>
    <row r="14" spans="1:19" ht="17.25" customHeight="1">
      <c r="A14" s="310" t="s">
        <v>164</v>
      </c>
      <c r="B14" s="311"/>
      <c r="C14" s="205">
        <v>106728</v>
      </c>
      <c r="D14" s="204">
        <v>1117</v>
      </c>
      <c r="E14" s="204">
        <v>907</v>
      </c>
      <c r="F14" s="204">
        <v>7</v>
      </c>
      <c r="G14" s="204">
        <v>22</v>
      </c>
      <c r="H14" s="204">
        <v>698</v>
      </c>
      <c r="I14" s="204">
        <v>198</v>
      </c>
      <c r="J14" s="203">
        <f t="shared" si="1"/>
        <v>210</v>
      </c>
      <c r="K14" s="203">
        <v>49</v>
      </c>
      <c r="L14" s="148">
        <f t="shared" si="2"/>
        <v>10.465857132149015</v>
      </c>
      <c r="M14" s="148">
        <f t="shared" si="2"/>
        <v>8.498238512855108</v>
      </c>
      <c r="N14" s="148">
        <f>1000*F14/D14</f>
        <v>6.266786034019695</v>
      </c>
      <c r="O14" s="148">
        <f t="shared" si="3"/>
        <v>19.315188762071994</v>
      </c>
      <c r="P14" s="148">
        <f t="shared" si="4"/>
        <v>6.53998950603403</v>
      </c>
      <c r="Q14" s="148">
        <f t="shared" si="4"/>
        <v>1.8551832696199686</v>
      </c>
      <c r="R14" s="148">
        <f t="shared" si="4"/>
        <v>1.967618619293906</v>
      </c>
      <c r="S14" s="148">
        <f t="shared" si="4"/>
        <v>0.45911101116857805</v>
      </c>
    </row>
    <row r="15" spans="1:19" ht="17.25" customHeight="1">
      <c r="A15" s="310" t="s">
        <v>163</v>
      </c>
      <c r="B15" s="311"/>
      <c r="C15" s="205">
        <v>26790</v>
      </c>
      <c r="D15" s="204">
        <v>187</v>
      </c>
      <c r="E15" s="204">
        <v>279</v>
      </c>
      <c r="F15" s="204">
        <v>1</v>
      </c>
      <c r="G15" s="204">
        <v>10</v>
      </c>
      <c r="H15" s="204">
        <v>103</v>
      </c>
      <c r="I15" s="204">
        <v>28</v>
      </c>
      <c r="J15" s="203">
        <f t="shared" si="1"/>
        <v>-92</v>
      </c>
      <c r="K15" s="203">
        <v>-174</v>
      </c>
      <c r="L15" s="148">
        <f t="shared" si="2"/>
        <v>6.980216498693542</v>
      </c>
      <c r="M15" s="148">
        <f t="shared" si="2"/>
        <v>10.414333706606943</v>
      </c>
      <c r="N15" s="148">
        <f>1000*F15/D15</f>
        <v>5.347593582887701</v>
      </c>
      <c r="O15" s="148">
        <f t="shared" si="3"/>
        <v>50.76142131979695</v>
      </c>
      <c r="P15" s="148">
        <f t="shared" si="4"/>
        <v>3.8447181784247855</v>
      </c>
      <c r="Q15" s="148">
        <f t="shared" si="4"/>
        <v>1.0451661067562523</v>
      </c>
      <c r="R15" s="148">
        <f t="shared" si="4"/>
        <v>-3.4341172079134004</v>
      </c>
      <c r="S15" s="148">
        <f t="shared" si="4"/>
        <v>-6.4949608062709965</v>
      </c>
    </row>
    <row r="16" spans="1:19" ht="17.25" customHeight="1">
      <c r="A16" s="310" t="s">
        <v>162</v>
      </c>
      <c r="B16" s="311"/>
      <c r="C16" s="205">
        <v>19983</v>
      </c>
      <c r="D16" s="204">
        <v>125</v>
      </c>
      <c r="E16" s="204">
        <v>278</v>
      </c>
      <c r="F16" s="189" t="s">
        <v>130</v>
      </c>
      <c r="G16" s="204">
        <v>5</v>
      </c>
      <c r="H16" s="204">
        <v>56</v>
      </c>
      <c r="I16" s="204">
        <v>10</v>
      </c>
      <c r="J16" s="203">
        <f t="shared" si="1"/>
        <v>-153</v>
      </c>
      <c r="K16" s="203">
        <v>-127</v>
      </c>
      <c r="L16" s="148">
        <f t="shared" si="2"/>
        <v>6.255317019466546</v>
      </c>
      <c r="M16" s="148">
        <f t="shared" si="2"/>
        <v>13.911825051293599</v>
      </c>
      <c r="N16" s="148" t="s">
        <v>130</v>
      </c>
      <c r="O16" s="148">
        <f t="shared" si="3"/>
        <v>38.46153846153846</v>
      </c>
      <c r="P16" s="148">
        <f t="shared" si="4"/>
        <v>2.802382024721013</v>
      </c>
      <c r="Q16" s="148">
        <f t="shared" si="4"/>
        <v>0.5004253615573238</v>
      </c>
      <c r="R16" s="148">
        <f t="shared" si="4"/>
        <v>-7.656508031827053</v>
      </c>
      <c r="S16" s="148">
        <f t="shared" si="4"/>
        <v>-6.355402091778012</v>
      </c>
    </row>
    <row r="17" spans="1:19" ht="17.25" customHeight="1">
      <c r="A17" s="310" t="s">
        <v>161</v>
      </c>
      <c r="B17" s="311"/>
      <c r="C17" s="205">
        <v>68668</v>
      </c>
      <c r="D17" s="204">
        <v>588</v>
      </c>
      <c r="E17" s="204">
        <v>664</v>
      </c>
      <c r="F17" s="189">
        <v>2</v>
      </c>
      <c r="G17" s="204">
        <v>26</v>
      </c>
      <c r="H17" s="204">
        <v>345</v>
      </c>
      <c r="I17" s="204">
        <v>160</v>
      </c>
      <c r="J17" s="203">
        <f t="shared" si="1"/>
        <v>-76</v>
      </c>
      <c r="K17" s="203">
        <v>-250</v>
      </c>
      <c r="L17" s="148">
        <f t="shared" si="2"/>
        <v>8.56294052542669</v>
      </c>
      <c r="M17" s="148">
        <f t="shared" si="2"/>
        <v>9.669715151162114</v>
      </c>
      <c r="N17" s="148">
        <f>1000*F17/D17</f>
        <v>3.401360544217687</v>
      </c>
      <c r="O17" s="148">
        <f t="shared" si="3"/>
        <v>42.34527687296417</v>
      </c>
      <c r="P17" s="148">
        <f t="shared" si="4"/>
        <v>5.024174287877905</v>
      </c>
      <c r="Q17" s="148">
        <f t="shared" si="4"/>
        <v>2.3300518436535214</v>
      </c>
      <c r="R17" s="148">
        <f t="shared" si="4"/>
        <v>-1.1067746257354225</v>
      </c>
      <c r="S17" s="148">
        <f t="shared" si="4"/>
        <v>-3.640706005708627</v>
      </c>
    </row>
    <row r="18" spans="1:19" ht="17.25" customHeight="1">
      <c r="A18" s="310" t="s">
        <v>160</v>
      </c>
      <c r="B18" s="311"/>
      <c r="C18" s="205">
        <v>25753</v>
      </c>
      <c r="D18" s="204">
        <v>211</v>
      </c>
      <c r="E18" s="204">
        <v>285</v>
      </c>
      <c r="F18" s="204">
        <v>1</v>
      </c>
      <c r="G18" s="204">
        <v>11</v>
      </c>
      <c r="H18" s="204">
        <v>128</v>
      </c>
      <c r="I18" s="204">
        <v>32</v>
      </c>
      <c r="J18" s="203">
        <f t="shared" si="1"/>
        <v>-74</v>
      </c>
      <c r="K18" s="203">
        <v>-125</v>
      </c>
      <c r="L18" s="148">
        <f t="shared" si="2"/>
        <v>8.193220207354482</v>
      </c>
      <c r="M18" s="148">
        <f t="shared" si="2"/>
        <v>11.066671844057003</v>
      </c>
      <c r="N18" s="148">
        <f>1000*F18/D18</f>
        <v>4.739336492890995</v>
      </c>
      <c r="O18" s="148">
        <f t="shared" si="3"/>
        <v>49.549549549549546</v>
      </c>
      <c r="P18" s="148">
        <f t="shared" si="4"/>
        <v>4.9702947229448995</v>
      </c>
      <c r="Q18" s="148">
        <f t="shared" si="4"/>
        <v>1.2425736807362249</v>
      </c>
      <c r="R18" s="148">
        <f t="shared" si="4"/>
        <v>-2.8734516367025202</v>
      </c>
      <c r="S18" s="148">
        <f t="shared" si="4"/>
        <v>-4.853803440375879</v>
      </c>
    </row>
    <row r="19" spans="1:19" ht="17.25" customHeight="1">
      <c r="A19" s="310" t="s">
        <v>159</v>
      </c>
      <c r="B19" s="311"/>
      <c r="C19" s="205">
        <v>64841</v>
      </c>
      <c r="D19" s="204">
        <v>619</v>
      </c>
      <c r="E19" s="204">
        <v>449</v>
      </c>
      <c r="F19" s="204">
        <v>2</v>
      </c>
      <c r="G19" s="204">
        <v>13</v>
      </c>
      <c r="H19" s="204">
        <v>409</v>
      </c>
      <c r="I19" s="204">
        <v>108</v>
      </c>
      <c r="J19" s="203">
        <f t="shared" si="1"/>
        <v>170</v>
      </c>
      <c r="K19" s="203">
        <v>-38</v>
      </c>
      <c r="L19" s="148">
        <f t="shared" si="2"/>
        <v>9.546428956987091</v>
      </c>
      <c r="M19" s="148">
        <f t="shared" si="2"/>
        <v>6.924631020496291</v>
      </c>
      <c r="N19" s="148">
        <f>1000*F19/D19</f>
        <v>3.231017770597738</v>
      </c>
      <c r="O19" s="148">
        <f t="shared" si="3"/>
        <v>20.569620253164558</v>
      </c>
      <c r="P19" s="148">
        <f t="shared" si="4"/>
        <v>6.307737388380809</v>
      </c>
      <c r="Q19" s="148">
        <f t="shared" si="4"/>
        <v>1.6656128067118028</v>
      </c>
      <c r="R19" s="148">
        <f t="shared" si="4"/>
        <v>2.6217979364908004</v>
      </c>
      <c r="S19" s="148">
        <f t="shared" si="4"/>
        <v>-0.5860489505097084</v>
      </c>
    </row>
    <row r="20" spans="1:19" ht="17.25" customHeight="1">
      <c r="A20" s="202"/>
      <c r="B20" s="102"/>
      <c r="C20" s="201"/>
      <c r="D20" s="200"/>
      <c r="E20" s="200"/>
      <c r="F20" s="200"/>
      <c r="G20" s="200"/>
      <c r="H20" s="200"/>
      <c r="I20" s="200"/>
      <c r="J20" s="200"/>
      <c r="K20" s="200"/>
      <c r="L20" s="199"/>
      <c r="M20" s="199"/>
      <c r="N20" s="199"/>
      <c r="O20" s="199"/>
      <c r="P20" s="199"/>
      <c r="Q20" s="199"/>
      <c r="R20" s="199"/>
      <c r="S20" s="199"/>
    </row>
    <row r="21" spans="1:19" ht="17.25" customHeight="1">
      <c r="A21" s="310" t="s">
        <v>158</v>
      </c>
      <c r="B21" s="311"/>
      <c r="C21" s="189">
        <f aca="true" t="shared" si="5" ref="C21:K21">SUM(C22)</f>
        <v>10328</v>
      </c>
      <c r="D21" s="189">
        <f t="shared" si="5"/>
        <v>89</v>
      </c>
      <c r="E21" s="189">
        <f t="shared" si="5"/>
        <v>100</v>
      </c>
      <c r="F21" s="189">
        <f t="shared" si="5"/>
        <v>1</v>
      </c>
      <c r="G21" s="189">
        <f t="shared" si="5"/>
        <v>2</v>
      </c>
      <c r="H21" s="189">
        <f t="shared" si="5"/>
        <v>41</v>
      </c>
      <c r="I21" s="189">
        <f t="shared" si="5"/>
        <v>11</v>
      </c>
      <c r="J21" s="189">
        <f t="shared" si="5"/>
        <v>-11</v>
      </c>
      <c r="K21" s="189">
        <f t="shared" si="5"/>
        <v>-152</v>
      </c>
      <c r="L21" s="148">
        <f>1000*D21/$C21</f>
        <v>8.617350890782339</v>
      </c>
      <c r="M21" s="148">
        <f>1000*E21/$C21</f>
        <v>9.682416731216112</v>
      </c>
      <c r="N21" s="148">
        <f>1000*F21/D21</f>
        <v>11.235955056179776</v>
      </c>
      <c r="O21" s="148">
        <f>1000*G21/(D21+G21)</f>
        <v>21.978021978021978</v>
      </c>
      <c r="P21" s="148">
        <f aca="true" t="shared" si="6" ref="P21:S22">1000*H21/$C21</f>
        <v>3.969790859798606</v>
      </c>
      <c r="Q21" s="148">
        <f t="shared" si="6"/>
        <v>1.0650658404337723</v>
      </c>
      <c r="R21" s="148">
        <f t="shared" si="6"/>
        <v>-1.0650658404337723</v>
      </c>
      <c r="S21" s="148">
        <f t="shared" si="6"/>
        <v>-14.71727343144849</v>
      </c>
    </row>
    <row r="22" spans="1:19" ht="17.25" customHeight="1">
      <c r="A22" s="193"/>
      <c r="B22" s="126" t="s">
        <v>157</v>
      </c>
      <c r="C22" s="198">
        <v>10328</v>
      </c>
      <c r="D22" s="196">
        <v>89</v>
      </c>
      <c r="E22" s="196">
        <v>100</v>
      </c>
      <c r="F22" s="197">
        <v>1</v>
      </c>
      <c r="G22" s="196">
        <v>2</v>
      </c>
      <c r="H22" s="196">
        <v>41</v>
      </c>
      <c r="I22" s="196">
        <v>11</v>
      </c>
      <c r="J22" s="195">
        <f>D22-E22</f>
        <v>-11</v>
      </c>
      <c r="K22" s="195">
        <v>-152</v>
      </c>
      <c r="L22" s="194">
        <f>1000*D22/$C22</f>
        <v>8.617350890782339</v>
      </c>
      <c r="M22" s="194">
        <f>1000*E22/$C22</f>
        <v>9.682416731216112</v>
      </c>
      <c r="N22" s="194">
        <f>1000*F22/D22</f>
        <v>11.235955056179776</v>
      </c>
      <c r="O22" s="194">
        <f>1000*G22/(D22+G22)</f>
        <v>21.978021978021978</v>
      </c>
      <c r="P22" s="194">
        <f t="shared" si="6"/>
        <v>3.969790859798606</v>
      </c>
      <c r="Q22" s="194">
        <f t="shared" si="6"/>
        <v>1.0650658404337723</v>
      </c>
      <c r="R22" s="194">
        <f t="shared" si="6"/>
        <v>-1.0650658404337723</v>
      </c>
      <c r="S22" s="194">
        <f t="shared" si="6"/>
        <v>-14.71727343144849</v>
      </c>
    </row>
    <row r="23" spans="1:19" ht="17.25" customHeight="1">
      <c r="A23" s="193"/>
      <c r="B23" s="126"/>
      <c r="C23" s="192"/>
      <c r="D23" s="191"/>
      <c r="E23" s="191"/>
      <c r="F23" s="191"/>
      <c r="G23" s="191"/>
      <c r="H23" s="191"/>
      <c r="I23" s="191"/>
      <c r="J23" s="191"/>
      <c r="K23" s="191"/>
      <c r="L23" s="190"/>
      <c r="M23" s="190"/>
      <c r="N23" s="190"/>
      <c r="O23" s="190"/>
      <c r="P23" s="190"/>
      <c r="Q23" s="190"/>
      <c r="R23" s="190"/>
      <c r="S23" s="190"/>
    </row>
    <row r="24" spans="1:19" ht="17.25" customHeight="1">
      <c r="A24" s="310" t="s">
        <v>156</v>
      </c>
      <c r="B24" s="311"/>
      <c r="C24" s="189">
        <f aca="true" t="shared" si="7" ref="C24:K24">SUM(C25:C28)</f>
        <v>49067</v>
      </c>
      <c r="D24" s="189">
        <f t="shared" si="7"/>
        <v>532</v>
      </c>
      <c r="E24" s="189">
        <f t="shared" si="7"/>
        <v>348</v>
      </c>
      <c r="F24" s="189">
        <f t="shared" si="7"/>
        <v>3</v>
      </c>
      <c r="G24" s="189">
        <f t="shared" si="7"/>
        <v>16</v>
      </c>
      <c r="H24" s="189">
        <f t="shared" si="7"/>
        <v>279</v>
      </c>
      <c r="I24" s="189">
        <f t="shared" si="7"/>
        <v>73</v>
      </c>
      <c r="J24" s="189">
        <f t="shared" si="7"/>
        <v>184</v>
      </c>
      <c r="K24" s="189">
        <f t="shared" si="7"/>
        <v>586</v>
      </c>
      <c r="L24" s="148">
        <f aca="true" t="shared" si="8" ref="L24:M28">1000*D24/$C24</f>
        <v>10.842317647298591</v>
      </c>
      <c r="M24" s="148">
        <f t="shared" si="8"/>
        <v>7.0923431226690035</v>
      </c>
      <c r="N24" s="148">
        <f>1000*F24/D24</f>
        <v>5.639097744360902</v>
      </c>
      <c r="O24" s="148">
        <f>1000*G24/(D24+G24)</f>
        <v>29.197080291970803</v>
      </c>
      <c r="P24" s="148">
        <f aca="true" t="shared" si="9" ref="P24:S28">1000*H24/$C24</f>
        <v>5.686102675932908</v>
      </c>
      <c r="Q24" s="148">
        <f t="shared" si="9"/>
        <v>1.48776163205413</v>
      </c>
      <c r="R24" s="148">
        <f t="shared" si="9"/>
        <v>3.749974524629588</v>
      </c>
      <c r="S24" s="148">
        <f t="shared" si="9"/>
        <v>11.942853649092058</v>
      </c>
    </row>
    <row r="25" spans="1:19" ht="17.25" customHeight="1">
      <c r="A25" s="193"/>
      <c r="B25" s="126" t="s">
        <v>155</v>
      </c>
      <c r="C25" s="198">
        <v>15203</v>
      </c>
      <c r="D25" s="196">
        <v>155</v>
      </c>
      <c r="E25" s="196">
        <v>134</v>
      </c>
      <c r="F25" s="197">
        <v>2</v>
      </c>
      <c r="G25" s="196">
        <v>3</v>
      </c>
      <c r="H25" s="196">
        <v>104</v>
      </c>
      <c r="I25" s="196">
        <v>28</v>
      </c>
      <c r="J25" s="195">
        <f>D25-E25</f>
        <v>21</v>
      </c>
      <c r="K25" s="195">
        <v>202</v>
      </c>
      <c r="L25" s="194">
        <f t="shared" si="8"/>
        <v>10.195356179701374</v>
      </c>
      <c r="M25" s="194">
        <f t="shared" si="8"/>
        <v>8.814049858580542</v>
      </c>
      <c r="N25" s="194">
        <f>1000*F25/D25</f>
        <v>12.903225806451612</v>
      </c>
      <c r="O25" s="194">
        <f>1000*G25/(D25+G25)</f>
        <v>18.9873417721519</v>
      </c>
      <c r="P25" s="194">
        <f t="shared" si="9"/>
        <v>6.840755114122213</v>
      </c>
      <c r="Q25" s="194">
        <f t="shared" si="9"/>
        <v>1.8417417614944418</v>
      </c>
      <c r="R25" s="194">
        <f t="shared" si="9"/>
        <v>1.3813063211208314</v>
      </c>
      <c r="S25" s="194">
        <f t="shared" si="9"/>
        <v>13.28685127935276</v>
      </c>
    </row>
    <row r="26" spans="1:19" ht="17.25" customHeight="1">
      <c r="A26" s="193"/>
      <c r="B26" s="126" t="s">
        <v>154</v>
      </c>
      <c r="C26" s="198">
        <v>15111</v>
      </c>
      <c r="D26" s="196">
        <v>175</v>
      </c>
      <c r="E26" s="196">
        <v>105</v>
      </c>
      <c r="F26" s="197" t="s">
        <v>130</v>
      </c>
      <c r="G26" s="196">
        <v>6</v>
      </c>
      <c r="H26" s="196">
        <v>84</v>
      </c>
      <c r="I26" s="196">
        <v>22</v>
      </c>
      <c r="J26" s="195">
        <f>D26-E26</f>
        <v>70</v>
      </c>
      <c r="K26" s="195">
        <v>182</v>
      </c>
      <c r="L26" s="194">
        <f t="shared" si="8"/>
        <v>11.580967507114023</v>
      </c>
      <c r="M26" s="194">
        <f t="shared" si="8"/>
        <v>6.9485805042684134</v>
      </c>
      <c r="N26" s="194" t="s">
        <v>130</v>
      </c>
      <c r="O26" s="194">
        <f>1000*G26/(D26+G26)</f>
        <v>33.149171270718234</v>
      </c>
      <c r="P26" s="194">
        <f t="shared" si="9"/>
        <v>5.558864403414731</v>
      </c>
      <c r="Q26" s="194">
        <f t="shared" si="9"/>
        <v>1.4558930580371914</v>
      </c>
      <c r="R26" s="194">
        <f t="shared" si="9"/>
        <v>4.63238700284561</v>
      </c>
      <c r="S26" s="194">
        <f t="shared" si="9"/>
        <v>12.044206207398584</v>
      </c>
    </row>
    <row r="27" spans="1:19" ht="17.25" customHeight="1">
      <c r="A27" s="193"/>
      <c r="B27" s="126" t="s">
        <v>153</v>
      </c>
      <c r="C27" s="198">
        <v>13818</v>
      </c>
      <c r="D27" s="196">
        <v>138</v>
      </c>
      <c r="E27" s="196">
        <v>75</v>
      </c>
      <c r="F27" s="197" t="s">
        <v>130</v>
      </c>
      <c r="G27" s="196">
        <v>6</v>
      </c>
      <c r="H27" s="196">
        <v>72</v>
      </c>
      <c r="I27" s="196">
        <v>16</v>
      </c>
      <c r="J27" s="195">
        <f>D27-E27</f>
        <v>63</v>
      </c>
      <c r="K27" s="195">
        <v>171</v>
      </c>
      <c r="L27" s="194">
        <f t="shared" si="8"/>
        <v>9.98697351280938</v>
      </c>
      <c r="M27" s="194">
        <f t="shared" si="8"/>
        <v>5.427702996092054</v>
      </c>
      <c r="N27" s="194" t="s">
        <v>130</v>
      </c>
      <c r="O27" s="194">
        <f>1000*G27/(D27+G27)</f>
        <v>41.666666666666664</v>
      </c>
      <c r="P27" s="194">
        <f t="shared" si="9"/>
        <v>5.210594876248372</v>
      </c>
      <c r="Q27" s="194">
        <f t="shared" si="9"/>
        <v>1.1579099724996382</v>
      </c>
      <c r="R27" s="194">
        <f t="shared" si="9"/>
        <v>4.5592705167173255</v>
      </c>
      <c r="S27" s="194">
        <f t="shared" si="9"/>
        <v>12.375162831089883</v>
      </c>
    </row>
    <row r="28" spans="1:19" ht="17.25" customHeight="1">
      <c r="A28" s="193"/>
      <c r="B28" s="126" t="s">
        <v>152</v>
      </c>
      <c r="C28" s="198">
        <v>4935</v>
      </c>
      <c r="D28" s="196">
        <v>64</v>
      </c>
      <c r="E28" s="196">
        <v>34</v>
      </c>
      <c r="F28" s="197">
        <v>1</v>
      </c>
      <c r="G28" s="197">
        <v>1</v>
      </c>
      <c r="H28" s="196">
        <v>19</v>
      </c>
      <c r="I28" s="196">
        <v>7</v>
      </c>
      <c r="J28" s="195">
        <f>D28-E28</f>
        <v>30</v>
      </c>
      <c r="K28" s="195">
        <v>31</v>
      </c>
      <c r="L28" s="194">
        <f t="shared" si="8"/>
        <v>12.968591691995947</v>
      </c>
      <c r="M28" s="194">
        <f t="shared" si="8"/>
        <v>6.889564336372847</v>
      </c>
      <c r="N28" s="194">
        <f>1000*F28/D28</f>
        <v>15.625</v>
      </c>
      <c r="O28" s="194">
        <f>1000*G28/(D28+G28)</f>
        <v>15.384615384615385</v>
      </c>
      <c r="P28" s="194">
        <f t="shared" si="9"/>
        <v>3.850050658561297</v>
      </c>
      <c r="Q28" s="194">
        <f t="shared" si="9"/>
        <v>1.4184397163120568</v>
      </c>
      <c r="R28" s="194">
        <f t="shared" si="9"/>
        <v>6.079027355623101</v>
      </c>
      <c r="S28" s="194">
        <f t="shared" si="9"/>
        <v>6.281661600810537</v>
      </c>
    </row>
    <row r="29" spans="1:19" ht="17.25" customHeight="1">
      <c r="A29" s="193"/>
      <c r="B29" s="126"/>
      <c r="C29" s="192"/>
      <c r="D29" s="191"/>
      <c r="E29" s="191"/>
      <c r="F29" s="191"/>
      <c r="G29" s="191"/>
      <c r="H29" s="191"/>
      <c r="I29" s="191"/>
      <c r="J29" s="191"/>
      <c r="K29" s="191"/>
      <c r="L29" s="190"/>
      <c r="M29" s="190"/>
      <c r="N29" s="190"/>
      <c r="O29" s="190"/>
      <c r="P29" s="190"/>
      <c r="Q29" s="190"/>
      <c r="R29" s="190"/>
      <c r="S29" s="190"/>
    </row>
    <row r="30" spans="1:19" ht="17.25" customHeight="1">
      <c r="A30" s="310" t="s">
        <v>151</v>
      </c>
      <c r="B30" s="311"/>
      <c r="C30" s="189">
        <f aca="true" t="shared" si="10" ref="C30:K30">SUM(C31:C38)</f>
        <v>86735</v>
      </c>
      <c r="D30" s="189">
        <f t="shared" si="10"/>
        <v>957</v>
      </c>
      <c r="E30" s="189">
        <f t="shared" si="10"/>
        <v>603</v>
      </c>
      <c r="F30" s="189">
        <f t="shared" si="10"/>
        <v>5</v>
      </c>
      <c r="G30" s="189">
        <f t="shared" si="10"/>
        <v>21</v>
      </c>
      <c r="H30" s="189">
        <f t="shared" si="10"/>
        <v>575</v>
      </c>
      <c r="I30" s="189">
        <f t="shared" si="10"/>
        <v>146</v>
      </c>
      <c r="J30" s="189">
        <f t="shared" si="10"/>
        <v>354</v>
      </c>
      <c r="K30" s="189">
        <f t="shared" si="10"/>
        <v>522</v>
      </c>
      <c r="L30" s="148">
        <f aca="true" t="shared" si="11" ref="L30:L38">1000*D30/$C30</f>
        <v>11.033608116677236</v>
      </c>
      <c r="M30" s="148">
        <f aca="true" t="shared" si="12" ref="M30:M38">1000*E30/$C30</f>
        <v>6.952210756903211</v>
      </c>
      <c r="N30" s="148">
        <f>1000*F30/D30</f>
        <v>5.2246603970741905</v>
      </c>
      <c r="O30" s="148">
        <f>1000*G30/(D30+G30)</f>
        <v>21.47239263803681</v>
      </c>
      <c r="P30" s="148">
        <f aca="true" t="shared" si="13" ref="P30:S37">1000*H30/$C30</f>
        <v>6.629388366864587</v>
      </c>
      <c r="Q30" s="148">
        <f t="shared" si="13"/>
        <v>1.6832881766299648</v>
      </c>
      <c r="R30" s="148">
        <f t="shared" si="13"/>
        <v>4.081397359774025</v>
      </c>
      <c r="S30" s="148">
        <f t="shared" si="13"/>
        <v>6.018331700005764</v>
      </c>
    </row>
    <row r="31" spans="1:19" ht="17.25" customHeight="1">
      <c r="A31" s="193"/>
      <c r="B31" s="126" t="s">
        <v>150</v>
      </c>
      <c r="C31" s="198">
        <v>12194</v>
      </c>
      <c r="D31" s="196">
        <v>106</v>
      </c>
      <c r="E31" s="196">
        <v>108</v>
      </c>
      <c r="F31" s="197" t="s">
        <v>130</v>
      </c>
      <c r="G31" s="196">
        <v>1</v>
      </c>
      <c r="H31" s="196">
        <v>75</v>
      </c>
      <c r="I31" s="196">
        <v>15</v>
      </c>
      <c r="J31" s="195">
        <f aca="true" t="shared" si="14" ref="J31:J38">D31-E31</f>
        <v>-2</v>
      </c>
      <c r="K31" s="195">
        <v>375</v>
      </c>
      <c r="L31" s="194">
        <f t="shared" si="11"/>
        <v>8.692799737575857</v>
      </c>
      <c r="M31" s="194">
        <f t="shared" si="12"/>
        <v>8.856814826964081</v>
      </c>
      <c r="N31" s="194" t="s">
        <v>130</v>
      </c>
      <c r="O31" s="194">
        <f>1000*G31/(D31+G31)</f>
        <v>9.345794392523365</v>
      </c>
      <c r="P31" s="194">
        <f t="shared" si="13"/>
        <v>6.1505658520583895</v>
      </c>
      <c r="Q31" s="194">
        <f t="shared" si="13"/>
        <v>1.230113170411678</v>
      </c>
      <c r="R31" s="194">
        <f t="shared" si="13"/>
        <v>-0.1640150893882237</v>
      </c>
      <c r="S31" s="194">
        <f t="shared" si="13"/>
        <v>30.752829260291946</v>
      </c>
    </row>
    <row r="32" spans="1:19" ht="17.25" customHeight="1">
      <c r="A32" s="193"/>
      <c r="B32" s="126" t="s">
        <v>149</v>
      </c>
      <c r="C32" s="198">
        <v>21522</v>
      </c>
      <c r="D32" s="196">
        <v>175</v>
      </c>
      <c r="E32" s="196">
        <v>142</v>
      </c>
      <c r="F32" s="197">
        <v>1</v>
      </c>
      <c r="G32" s="196">
        <v>4</v>
      </c>
      <c r="H32" s="196">
        <v>105</v>
      </c>
      <c r="I32" s="196">
        <v>27</v>
      </c>
      <c r="J32" s="195">
        <f t="shared" si="14"/>
        <v>33</v>
      </c>
      <c r="K32" s="195">
        <v>83</v>
      </c>
      <c r="L32" s="194">
        <f t="shared" si="11"/>
        <v>8.131214571136512</v>
      </c>
      <c r="M32" s="194">
        <f t="shared" si="12"/>
        <v>6.597899823436483</v>
      </c>
      <c r="N32" s="194">
        <f>1000*F32/D32</f>
        <v>5.714285714285714</v>
      </c>
      <c r="O32" s="194">
        <f>1000*G32/(D32+G32)</f>
        <v>22.3463687150838</v>
      </c>
      <c r="P32" s="194">
        <f t="shared" si="13"/>
        <v>4.878728742681907</v>
      </c>
      <c r="Q32" s="194">
        <f t="shared" si="13"/>
        <v>1.2545302481182046</v>
      </c>
      <c r="R32" s="194">
        <f t="shared" si="13"/>
        <v>1.533314747700028</v>
      </c>
      <c r="S32" s="194">
        <f t="shared" si="13"/>
        <v>3.8565189108818885</v>
      </c>
    </row>
    <row r="33" spans="1:19" ht="17.25" customHeight="1">
      <c r="A33" s="193"/>
      <c r="B33" s="126" t="s">
        <v>148</v>
      </c>
      <c r="C33" s="198">
        <v>45265</v>
      </c>
      <c r="D33" s="196">
        <v>615</v>
      </c>
      <c r="E33" s="196">
        <v>229</v>
      </c>
      <c r="F33" s="197">
        <v>4</v>
      </c>
      <c r="G33" s="196">
        <v>14</v>
      </c>
      <c r="H33" s="196">
        <v>357</v>
      </c>
      <c r="I33" s="196">
        <v>96</v>
      </c>
      <c r="J33" s="195">
        <f t="shared" si="14"/>
        <v>386</v>
      </c>
      <c r="K33" s="195">
        <v>41</v>
      </c>
      <c r="L33" s="194">
        <f t="shared" si="11"/>
        <v>13.586656357008726</v>
      </c>
      <c r="M33" s="194">
        <f t="shared" si="12"/>
        <v>5.059096432121948</v>
      </c>
      <c r="N33" s="194">
        <f>1000*F33/D33</f>
        <v>6.504065040650406</v>
      </c>
      <c r="O33" s="194">
        <f>1000*G33/(D33+G33)</f>
        <v>22.257551669316374</v>
      </c>
      <c r="P33" s="194">
        <f t="shared" si="13"/>
        <v>7.886888324312383</v>
      </c>
      <c r="Q33" s="194">
        <f t="shared" si="13"/>
        <v>2.1208439191428257</v>
      </c>
      <c r="R33" s="194">
        <f t="shared" si="13"/>
        <v>8.527559924886777</v>
      </c>
      <c r="S33" s="194">
        <f t="shared" si="13"/>
        <v>0.9057770904672484</v>
      </c>
    </row>
    <row r="34" spans="1:19" ht="17.25" customHeight="1">
      <c r="A34" s="193"/>
      <c r="B34" s="126" t="s">
        <v>147</v>
      </c>
      <c r="C34" s="198">
        <v>1222</v>
      </c>
      <c r="D34" s="196">
        <v>13</v>
      </c>
      <c r="E34" s="196">
        <v>14</v>
      </c>
      <c r="F34" s="197" t="s">
        <v>130</v>
      </c>
      <c r="G34" s="197" t="s">
        <v>130</v>
      </c>
      <c r="H34" s="196">
        <v>9</v>
      </c>
      <c r="I34" s="197">
        <v>2</v>
      </c>
      <c r="J34" s="195">
        <f t="shared" si="14"/>
        <v>-1</v>
      </c>
      <c r="K34" s="195">
        <v>12</v>
      </c>
      <c r="L34" s="194">
        <f t="shared" si="11"/>
        <v>10.638297872340425</v>
      </c>
      <c r="M34" s="194">
        <f t="shared" si="12"/>
        <v>11.456628477905074</v>
      </c>
      <c r="N34" s="194" t="s">
        <v>130</v>
      </c>
      <c r="O34" s="194" t="s">
        <v>130</v>
      </c>
      <c r="P34" s="194">
        <f t="shared" si="13"/>
        <v>7.364975450081833</v>
      </c>
      <c r="Q34" s="194">
        <f t="shared" si="13"/>
        <v>1.6366612111292962</v>
      </c>
      <c r="R34" s="194">
        <f t="shared" si="13"/>
        <v>-0.8183306055646481</v>
      </c>
      <c r="S34" s="194">
        <f t="shared" si="13"/>
        <v>9.819967266775777</v>
      </c>
    </row>
    <row r="35" spans="1:19" ht="17.25" customHeight="1">
      <c r="A35" s="193"/>
      <c r="B35" s="126" t="s">
        <v>146</v>
      </c>
      <c r="C35" s="198">
        <v>1512</v>
      </c>
      <c r="D35" s="196">
        <v>13</v>
      </c>
      <c r="E35" s="196">
        <v>42</v>
      </c>
      <c r="F35" s="197" t="s">
        <v>130</v>
      </c>
      <c r="G35" s="197" t="s">
        <v>130</v>
      </c>
      <c r="H35" s="196">
        <v>6</v>
      </c>
      <c r="I35" s="196">
        <v>1</v>
      </c>
      <c r="J35" s="195">
        <f t="shared" si="14"/>
        <v>-29</v>
      </c>
      <c r="K35" s="195">
        <v>14</v>
      </c>
      <c r="L35" s="194">
        <f t="shared" si="11"/>
        <v>8.597883597883598</v>
      </c>
      <c r="M35" s="194">
        <f t="shared" si="12"/>
        <v>27.77777777777778</v>
      </c>
      <c r="N35" s="194" t="s">
        <v>130</v>
      </c>
      <c r="O35" s="194" t="s">
        <v>130</v>
      </c>
      <c r="P35" s="194">
        <f t="shared" si="13"/>
        <v>3.9682539682539684</v>
      </c>
      <c r="Q35" s="194">
        <f t="shared" si="13"/>
        <v>0.6613756613756614</v>
      </c>
      <c r="R35" s="194">
        <f t="shared" si="13"/>
        <v>-19.17989417989418</v>
      </c>
      <c r="S35" s="194">
        <f t="shared" si="13"/>
        <v>9.25925925925926</v>
      </c>
    </row>
    <row r="36" spans="1:19" ht="17.25" customHeight="1">
      <c r="A36" s="193"/>
      <c r="B36" s="126" t="s">
        <v>145</v>
      </c>
      <c r="C36" s="198">
        <v>3148</v>
      </c>
      <c r="D36" s="196">
        <v>26</v>
      </c>
      <c r="E36" s="196">
        <v>45</v>
      </c>
      <c r="F36" s="197" t="s">
        <v>130</v>
      </c>
      <c r="G36" s="197">
        <v>2</v>
      </c>
      <c r="H36" s="196">
        <v>17</v>
      </c>
      <c r="I36" s="196">
        <v>4</v>
      </c>
      <c r="J36" s="195">
        <f t="shared" si="14"/>
        <v>-19</v>
      </c>
      <c r="K36" s="195">
        <v>-4</v>
      </c>
      <c r="L36" s="194">
        <f t="shared" si="11"/>
        <v>8.259212198221093</v>
      </c>
      <c r="M36" s="194">
        <f t="shared" si="12"/>
        <v>14.294790343074968</v>
      </c>
      <c r="N36" s="194" t="s">
        <v>130</v>
      </c>
      <c r="O36" s="194">
        <f>1000*G36/(D36+G36)</f>
        <v>71.42857142857143</v>
      </c>
      <c r="P36" s="194">
        <f t="shared" si="13"/>
        <v>5.4002541296060995</v>
      </c>
      <c r="Q36" s="194">
        <f t="shared" si="13"/>
        <v>1.2706480304955527</v>
      </c>
      <c r="R36" s="194">
        <f t="shared" si="13"/>
        <v>-6.035578144853876</v>
      </c>
      <c r="S36" s="194">
        <f t="shared" si="13"/>
        <v>-1.2706480304955527</v>
      </c>
    </row>
    <row r="37" spans="1:19" ht="17.25" customHeight="1">
      <c r="A37" s="193"/>
      <c r="B37" s="126" t="s">
        <v>144</v>
      </c>
      <c r="C37" s="198">
        <v>684</v>
      </c>
      <c r="D37" s="196">
        <v>5</v>
      </c>
      <c r="E37" s="196">
        <v>12</v>
      </c>
      <c r="F37" s="197" t="s">
        <v>130</v>
      </c>
      <c r="G37" s="197" t="s">
        <v>130</v>
      </c>
      <c r="H37" s="197">
        <v>4</v>
      </c>
      <c r="I37" s="197">
        <v>1</v>
      </c>
      <c r="J37" s="195">
        <f t="shared" si="14"/>
        <v>-7</v>
      </c>
      <c r="K37" s="195">
        <v>4</v>
      </c>
      <c r="L37" s="194">
        <f t="shared" si="11"/>
        <v>7.309941520467836</v>
      </c>
      <c r="M37" s="194">
        <f t="shared" si="12"/>
        <v>17.54385964912281</v>
      </c>
      <c r="N37" s="194" t="s">
        <v>130</v>
      </c>
      <c r="O37" s="194" t="s">
        <v>130</v>
      </c>
      <c r="P37" s="194">
        <f t="shared" si="13"/>
        <v>5.847953216374269</v>
      </c>
      <c r="Q37" s="194">
        <f t="shared" si="13"/>
        <v>1.4619883040935673</v>
      </c>
      <c r="R37" s="194">
        <f t="shared" si="13"/>
        <v>-10.23391812865497</v>
      </c>
      <c r="S37" s="194">
        <f t="shared" si="13"/>
        <v>5.847953216374269</v>
      </c>
    </row>
    <row r="38" spans="1:19" ht="17.25" customHeight="1">
      <c r="A38" s="193"/>
      <c r="B38" s="126" t="s">
        <v>143</v>
      </c>
      <c r="C38" s="198">
        <v>1188</v>
      </c>
      <c r="D38" s="196">
        <v>4</v>
      </c>
      <c r="E38" s="196">
        <v>11</v>
      </c>
      <c r="F38" s="197" t="s">
        <v>130</v>
      </c>
      <c r="G38" s="197" t="s">
        <v>130</v>
      </c>
      <c r="H38" s="196">
        <v>2</v>
      </c>
      <c r="I38" s="197" t="s">
        <v>217</v>
      </c>
      <c r="J38" s="195">
        <f t="shared" si="14"/>
        <v>-7</v>
      </c>
      <c r="K38" s="195">
        <v>-3</v>
      </c>
      <c r="L38" s="194">
        <f t="shared" si="11"/>
        <v>3.367003367003367</v>
      </c>
      <c r="M38" s="194">
        <f t="shared" si="12"/>
        <v>9.25925925925926</v>
      </c>
      <c r="N38" s="194" t="s">
        <v>130</v>
      </c>
      <c r="O38" s="194" t="s">
        <v>130</v>
      </c>
      <c r="P38" s="194">
        <f>1000*H38/$C38</f>
        <v>1.6835016835016836</v>
      </c>
      <c r="Q38" s="194" t="s">
        <v>130</v>
      </c>
      <c r="R38" s="194">
        <f>1000*J38/$C38</f>
        <v>-5.892255892255892</v>
      </c>
      <c r="S38" s="194">
        <f>1000*K38/$C38</f>
        <v>-2.525252525252525</v>
      </c>
    </row>
    <row r="39" spans="1:19" ht="17.25" customHeight="1">
      <c r="A39" s="193"/>
      <c r="B39" s="126"/>
      <c r="C39" s="192"/>
      <c r="D39" s="191"/>
      <c r="E39" s="191"/>
      <c r="F39" s="191"/>
      <c r="G39" s="191"/>
      <c r="H39" s="191"/>
      <c r="I39" s="191"/>
      <c r="J39" s="191"/>
      <c r="K39" s="191"/>
      <c r="L39" s="190"/>
      <c r="M39" s="190"/>
      <c r="N39" s="190"/>
      <c r="O39" s="190"/>
      <c r="P39" s="190"/>
      <c r="Q39" s="190"/>
      <c r="R39" s="190"/>
      <c r="S39" s="190"/>
    </row>
    <row r="40" spans="1:19" ht="17.25" customHeight="1">
      <c r="A40" s="310" t="s">
        <v>142</v>
      </c>
      <c r="B40" s="311"/>
      <c r="C40" s="189">
        <f aca="true" t="shared" si="15" ref="C40:K40">SUM(C41:C45)</f>
        <v>95249</v>
      </c>
      <c r="D40" s="189">
        <f t="shared" si="15"/>
        <v>952</v>
      </c>
      <c r="E40" s="189">
        <f t="shared" si="15"/>
        <v>664</v>
      </c>
      <c r="F40" s="189">
        <f t="shared" si="15"/>
        <v>5</v>
      </c>
      <c r="G40" s="189">
        <f t="shared" si="15"/>
        <v>28</v>
      </c>
      <c r="H40" s="189">
        <f t="shared" si="15"/>
        <v>484</v>
      </c>
      <c r="I40" s="189">
        <f t="shared" si="15"/>
        <v>155</v>
      </c>
      <c r="J40" s="189">
        <f t="shared" si="15"/>
        <v>288</v>
      </c>
      <c r="K40" s="189">
        <f t="shared" si="15"/>
        <v>528</v>
      </c>
      <c r="L40" s="148">
        <f aca="true" t="shared" si="16" ref="L40:M45">1000*D40/$C40</f>
        <v>9.994855589035055</v>
      </c>
      <c r="M40" s="148">
        <f t="shared" si="16"/>
        <v>6.971201797394198</v>
      </c>
      <c r="N40" s="148">
        <f>1000*F40/D40</f>
        <v>5.2521008403361344</v>
      </c>
      <c r="O40" s="148">
        <f aca="true" t="shared" si="17" ref="O40:O45">1000*G40/(D40+G40)</f>
        <v>28.571428571428573</v>
      </c>
      <c r="P40" s="148">
        <f aca="true" t="shared" si="18" ref="P40:S45">1000*H40/$C40</f>
        <v>5.081418177618663</v>
      </c>
      <c r="Q40" s="148">
        <f t="shared" si="18"/>
        <v>1.627313672584489</v>
      </c>
      <c r="R40" s="148">
        <f t="shared" si="18"/>
        <v>3.0236537916408572</v>
      </c>
      <c r="S40" s="148">
        <f t="shared" si="18"/>
        <v>5.543365284674905</v>
      </c>
    </row>
    <row r="41" spans="1:19" ht="17.25" customHeight="1">
      <c r="A41" s="193"/>
      <c r="B41" s="126" t="s">
        <v>141</v>
      </c>
      <c r="C41" s="198">
        <v>33631</v>
      </c>
      <c r="D41" s="196">
        <v>350</v>
      </c>
      <c r="E41" s="196">
        <v>203</v>
      </c>
      <c r="F41" s="197">
        <v>2</v>
      </c>
      <c r="G41" s="196">
        <v>13</v>
      </c>
      <c r="H41" s="196">
        <v>180</v>
      </c>
      <c r="I41" s="196">
        <v>69</v>
      </c>
      <c r="J41" s="195">
        <f>D41-E41</f>
        <v>147</v>
      </c>
      <c r="K41" s="195">
        <v>484</v>
      </c>
      <c r="L41" s="194">
        <f t="shared" si="16"/>
        <v>10.40706491035057</v>
      </c>
      <c r="M41" s="194">
        <f t="shared" si="16"/>
        <v>6.03609764800333</v>
      </c>
      <c r="N41" s="194">
        <f>1000*F41/D41</f>
        <v>5.714285714285714</v>
      </c>
      <c r="O41" s="194">
        <f t="shared" si="17"/>
        <v>35.81267217630854</v>
      </c>
      <c r="P41" s="194">
        <f t="shared" si="18"/>
        <v>5.352204811037436</v>
      </c>
      <c r="Q41" s="194">
        <f t="shared" si="18"/>
        <v>2.0516785108976836</v>
      </c>
      <c r="R41" s="194">
        <f t="shared" si="18"/>
        <v>4.370967262347239</v>
      </c>
      <c r="S41" s="194">
        <f t="shared" si="18"/>
        <v>14.391484047456215</v>
      </c>
    </row>
    <row r="42" spans="1:19" ht="17.25" customHeight="1">
      <c r="A42" s="193"/>
      <c r="B42" s="126" t="s">
        <v>140</v>
      </c>
      <c r="C42" s="198">
        <v>11049</v>
      </c>
      <c r="D42" s="196">
        <v>80</v>
      </c>
      <c r="E42" s="196">
        <v>119</v>
      </c>
      <c r="F42" s="197">
        <v>2</v>
      </c>
      <c r="G42" s="197">
        <v>2</v>
      </c>
      <c r="H42" s="196">
        <v>52</v>
      </c>
      <c r="I42" s="196">
        <v>9</v>
      </c>
      <c r="J42" s="195">
        <f>D42-E42</f>
        <v>-39</v>
      </c>
      <c r="K42" s="195">
        <v>-64</v>
      </c>
      <c r="L42" s="194">
        <f t="shared" si="16"/>
        <v>7.2404742510634446</v>
      </c>
      <c r="M42" s="194">
        <f t="shared" si="16"/>
        <v>10.770205448456874</v>
      </c>
      <c r="N42" s="194">
        <f>1000*F42/D42</f>
        <v>25</v>
      </c>
      <c r="O42" s="194">
        <f t="shared" si="17"/>
        <v>24.390243902439025</v>
      </c>
      <c r="P42" s="194">
        <f t="shared" si="18"/>
        <v>4.706308263191239</v>
      </c>
      <c r="Q42" s="194">
        <f t="shared" si="18"/>
        <v>0.8145533532446375</v>
      </c>
      <c r="R42" s="194">
        <f t="shared" si="18"/>
        <v>-3.529731197393429</v>
      </c>
      <c r="S42" s="194">
        <f t="shared" si="18"/>
        <v>-5.792379400850756</v>
      </c>
    </row>
    <row r="43" spans="1:19" ht="17.25" customHeight="1">
      <c r="A43" s="193"/>
      <c r="B43" s="126" t="s">
        <v>139</v>
      </c>
      <c r="C43" s="198">
        <v>11381</v>
      </c>
      <c r="D43" s="196">
        <v>99</v>
      </c>
      <c r="E43" s="196">
        <v>101</v>
      </c>
      <c r="F43" s="197" t="s">
        <v>130</v>
      </c>
      <c r="G43" s="196">
        <v>2</v>
      </c>
      <c r="H43" s="196">
        <v>57</v>
      </c>
      <c r="I43" s="196">
        <v>16</v>
      </c>
      <c r="J43" s="195">
        <f>D43-E43</f>
        <v>-2</v>
      </c>
      <c r="K43" s="195">
        <v>-18</v>
      </c>
      <c r="L43" s="194">
        <f t="shared" si="16"/>
        <v>8.69870837360513</v>
      </c>
      <c r="M43" s="194">
        <f t="shared" si="16"/>
        <v>8.874439855900185</v>
      </c>
      <c r="N43" s="194" t="s">
        <v>130</v>
      </c>
      <c r="O43" s="194">
        <f t="shared" si="17"/>
        <v>19.801980198019802</v>
      </c>
      <c r="P43" s="194">
        <f t="shared" si="18"/>
        <v>5.008347245409015</v>
      </c>
      <c r="Q43" s="194">
        <f t="shared" si="18"/>
        <v>1.4058518583604254</v>
      </c>
      <c r="R43" s="194">
        <f t="shared" si="18"/>
        <v>-0.17573148229505317</v>
      </c>
      <c r="S43" s="194">
        <f t="shared" si="18"/>
        <v>-1.5815833406554785</v>
      </c>
    </row>
    <row r="44" spans="1:19" ht="17.25" customHeight="1">
      <c r="A44" s="193"/>
      <c r="B44" s="126" t="s">
        <v>138</v>
      </c>
      <c r="C44" s="198">
        <v>12506</v>
      </c>
      <c r="D44" s="196">
        <v>147</v>
      </c>
      <c r="E44" s="196">
        <v>86</v>
      </c>
      <c r="F44" s="197">
        <v>1</v>
      </c>
      <c r="G44" s="196">
        <v>2</v>
      </c>
      <c r="H44" s="196">
        <v>66</v>
      </c>
      <c r="I44" s="196">
        <v>16</v>
      </c>
      <c r="J44" s="195">
        <f>D44-E44</f>
        <v>61</v>
      </c>
      <c r="K44" s="195">
        <v>153</v>
      </c>
      <c r="L44" s="194">
        <f t="shared" si="16"/>
        <v>11.754357908204062</v>
      </c>
      <c r="M44" s="194">
        <f t="shared" si="16"/>
        <v>6.876699184391492</v>
      </c>
      <c r="N44" s="194">
        <f>1000*F44/D44</f>
        <v>6.802721088435374</v>
      </c>
      <c r="O44" s="194">
        <f t="shared" si="17"/>
        <v>13.422818791946309</v>
      </c>
      <c r="P44" s="194">
        <f t="shared" si="18"/>
        <v>5.277466815928355</v>
      </c>
      <c r="Q44" s="194">
        <f t="shared" si="18"/>
        <v>1.2793858947705101</v>
      </c>
      <c r="R44" s="194">
        <f t="shared" si="18"/>
        <v>4.87765872381257</v>
      </c>
      <c r="S44" s="194">
        <f t="shared" si="18"/>
        <v>12.234127618743003</v>
      </c>
    </row>
    <row r="45" spans="1:19" ht="17.25" customHeight="1">
      <c r="A45" s="193"/>
      <c r="B45" s="126" t="s">
        <v>137</v>
      </c>
      <c r="C45" s="198">
        <v>26682</v>
      </c>
      <c r="D45" s="196">
        <v>276</v>
      </c>
      <c r="E45" s="196">
        <v>155</v>
      </c>
      <c r="F45" s="197" t="s">
        <v>130</v>
      </c>
      <c r="G45" s="196">
        <v>9</v>
      </c>
      <c r="H45" s="196">
        <v>129</v>
      </c>
      <c r="I45" s="196">
        <v>45</v>
      </c>
      <c r="J45" s="195">
        <f>D45-E45</f>
        <v>121</v>
      </c>
      <c r="K45" s="195">
        <v>-27</v>
      </c>
      <c r="L45" s="194">
        <f t="shared" si="16"/>
        <v>10.344052170002248</v>
      </c>
      <c r="M45" s="194">
        <f t="shared" si="16"/>
        <v>5.809159733153437</v>
      </c>
      <c r="N45" s="194" t="s">
        <v>130</v>
      </c>
      <c r="O45" s="194">
        <f t="shared" si="17"/>
        <v>31.57894736842105</v>
      </c>
      <c r="P45" s="194">
        <f t="shared" si="18"/>
        <v>4.834720035979312</v>
      </c>
      <c r="Q45" s="194">
        <f t="shared" si="18"/>
        <v>1.6865302451090622</v>
      </c>
      <c r="R45" s="194">
        <f t="shared" si="18"/>
        <v>4.5348924368488115</v>
      </c>
      <c r="S45" s="194">
        <f t="shared" si="18"/>
        <v>-1.0119181470654375</v>
      </c>
    </row>
    <row r="46" spans="1:19" ht="17.25" customHeight="1">
      <c r="A46" s="193"/>
      <c r="B46" s="126"/>
      <c r="C46" s="192"/>
      <c r="D46" s="191"/>
      <c r="E46" s="191"/>
      <c r="F46" s="191"/>
      <c r="G46" s="191"/>
      <c r="H46" s="191"/>
      <c r="I46" s="191"/>
      <c r="J46" s="191"/>
      <c r="K46" s="191"/>
      <c r="L46" s="190"/>
      <c r="M46" s="190"/>
      <c r="N46" s="190"/>
      <c r="O46" s="190"/>
      <c r="P46" s="190"/>
      <c r="Q46" s="190"/>
      <c r="R46" s="190"/>
      <c r="S46" s="190"/>
    </row>
    <row r="47" spans="1:19" ht="17.25" customHeight="1">
      <c r="A47" s="310" t="s">
        <v>136</v>
      </c>
      <c r="B47" s="311"/>
      <c r="C47" s="189">
        <f aca="true" t="shared" si="19" ref="C47:K47">SUM(C48:C51)</f>
        <v>41412</v>
      </c>
      <c r="D47" s="189">
        <f t="shared" si="19"/>
        <v>324</v>
      </c>
      <c r="E47" s="189">
        <f t="shared" si="19"/>
        <v>483</v>
      </c>
      <c r="F47" s="189">
        <f t="shared" si="19"/>
        <v>2</v>
      </c>
      <c r="G47" s="189">
        <f t="shared" si="19"/>
        <v>6</v>
      </c>
      <c r="H47" s="189">
        <f t="shared" si="19"/>
        <v>181</v>
      </c>
      <c r="I47" s="189">
        <f t="shared" si="19"/>
        <v>44</v>
      </c>
      <c r="J47" s="189">
        <f t="shared" si="19"/>
        <v>-159</v>
      </c>
      <c r="K47" s="189">
        <f t="shared" si="19"/>
        <v>-371</v>
      </c>
      <c r="L47" s="148">
        <f aca="true" t="shared" si="20" ref="L47:M51">1000*D47/$C47</f>
        <v>7.823819182845552</v>
      </c>
      <c r="M47" s="148">
        <f t="shared" si="20"/>
        <v>11.663286004056795</v>
      </c>
      <c r="N47" s="148">
        <f>1000*F47/D47</f>
        <v>6.172839506172839</v>
      </c>
      <c r="O47" s="148">
        <f>1000*G47/(D47+G47)</f>
        <v>18.181818181818183</v>
      </c>
      <c r="P47" s="148">
        <f aca="true" t="shared" si="21" ref="P47:S51">1000*H47/$C47</f>
        <v>4.370713802762484</v>
      </c>
      <c r="Q47" s="148">
        <f t="shared" si="21"/>
        <v>1.0624939631024823</v>
      </c>
      <c r="R47" s="148">
        <f t="shared" si="21"/>
        <v>-3.8394668212112433</v>
      </c>
      <c r="S47" s="148">
        <f t="shared" si="21"/>
        <v>-8.958755916159568</v>
      </c>
    </row>
    <row r="48" spans="1:19" ht="17.25" customHeight="1">
      <c r="A48" s="193"/>
      <c r="B48" s="126" t="s">
        <v>135</v>
      </c>
      <c r="C48" s="198">
        <v>9836</v>
      </c>
      <c r="D48" s="196">
        <v>51</v>
      </c>
      <c r="E48" s="196">
        <v>108</v>
      </c>
      <c r="F48" s="197" t="s">
        <v>130</v>
      </c>
      <c r="G48" s="197">
        <v>2</v>
      </c>
      <c r="H48" s="196">
        <v>42</v>
      </c>
      <c r="I48" s="196">
        <v>12</v>
      </c>
      <c r="J48" s="195">
        <f>D48-E48</f>
        <v>-57</v>
      </c>
      <c r="K48" s="195">
        <v>-104</v>
      </c>
      <c r="L48" s="194">
        <f t="shared" si="20"/>
        <v>5.185034566897112</v>
      </c>
      <c r="M48" s="194">
        <f t="shared" si="20"/>
        <v>10.980073200488004</v>
      </c>
      <c r="N48" s="194" t="s">
        <v>130</v>
      </c>
      <c r="O48" s="194">
        <f>1000*G48/(D48+G48)</f>
        <v>37.735849056603776</v>
      </c>
      <c r="P48" s="194">
        <f t="shared" si="21"/>
        <v>4.270028466856446</v>
      </c>
      <c r="Q48" s="194">
        <f t="shared" si="21"/>
        <v>1.2200081333875559</v>
      </c>
      <c r="R48" s="194">
        <f t="shared" si="21"/>
        <v>-5.795038633590891</v>
      </c>
      <c r="S48" s="194">
        <f t="shared" si="21"/>
        <v>-10.573403822692152</v>
      </c>
    </row>
    <row r="49" spans="1:19" ht="17.25" customHeight="1">
      <c r="A49" s="193"/>
      <c r="B49" s="126" t="s">
        <v>134</v>
      </c>
      <c r="C49" s="198">
        <v>7357</v>
      </c>
      <c r="D49" s="196">
        <v>60</v>
      </c>
      <c r="E49" s="196">
        <v>65</v>
      </c>
      <c r="F49" s="197" t="s">
        <v>130</v>
      </c>
      <c r="G49" s="197">
        <v>1</v>
      </c>
      <c r="H49" s="196">
        <v>34</v>
      </c>
      <c r="I49" s="196">
        <v>8</v>
      </c>
      <c r="J49" s="195">
        <f>D49-E49</f>
        <v>-5</v>
      </c>
      <c r="K49" s="195">
        <v>-105</v>
      </c>
      <c r="L49" s="194">
        <f t="shared" si="20"/>
        <v>8.155498165012913</v>
      </c>
      <c r="M49" s="194">
        <f t="shared" si="20"/>
        <v>8.835123012097322</v>
      </c>
      <c r="N49" s="194" t="s">
        <v>130</v>
      </c>
      <c r="O49" s="194">
        <f>1000*G49/(D49+G49)</f>
        <v>16.39344262295082</v>
      </c>
      <c r="P49" s="194">
        <f t="shared" si="21"/>
        <v>4.621448960173984</v>
      </c>
      <c r="Q49" s="194">
        <f t="shared" si="21"/>
        <v>1.087399755335055</v>
      </c>
      <c r="R49" s="194">
        <f t="shared" si="21"/>
        <v>-0.6796248470844094</v>
      </c>
      <c r="S49" s="194">
        <f t="shared" si="21"/>
        <v>-14.272121788772598</v>
      </c>
    </row>
    <row r="50" spans="1:19" ht="17.25" customHeight="1">
      <c r="A50" s="193"/>
      <c r="B50" s="126" t="s">
        <v>133</v>
      </c>
      <c r="C50" s="198">
        <v>15621</v>
      </c>
      <c r="D50" s="196">
        <v>137</v>
      </c>
      <c r="E50" s="196">
        <v>192</v>
      </c>
      <c r="F50" s="197">
        <v>1</v>
      </c>
      <c r="G50" s="196">
        <v>1</v>
      </c>
      <c r="H50" s="196">
        <v>60</v>
      </c>
      <c r="I50" s="196">
        <v>11</v>
      </c>
      <c r="J50" s="195">
        <f>D50-E50</f>
        <v>-55</v>
      </c>
      <c r="K50" s="195">
        <v>-123</v>
      </c>
      <c r="L50" s="194">
        <f t="shared" si="20"/>
        <v>8.770245182766788</v>
      </c>
      <c r="M50" s="194">
        <f t="shared" si="20"/>
        <v>12.29114653351258</v>
      </c>
      <c r="N50" s="194">
        <f>1000*F50/D50</f>
        <v>7.299270072992701</v>
      </c>
      <c r="O50" s="194">
        <f>1000*G50/(D50+G50)</f>
        <v>7.246376811594203</v>
      </c>
      <c r="P50" s="194">
        <f t="shared" si="21"/>
        <v>3.840983291722681</v>
      </c>
      <c r="Q50" s="194">
        <f t="shared" si="21"/>
        <v>0.7041802701491582</v>
      </c>
      <c r="R50" s="194">
        <f t="shared" si="21"/>
        <v>-3.520901350745791</v>
      </c>
      <c r="S50" s="194">
        <f t="shared" si="21"/>
        <v>-7.874015748031496</v>
      </c>
    </row>
    <row r="51" spans="1:19" ht="17.25" customHeight="1">
      <c r="A51" s="193"/>
      <c r="B51" s="126" t="s">
        <v>132</v>
      </c>
      <c r="C51" s="198">
        <v>8598</v>
      </c>
      <c r="D51" s="196">
        <v>76</v>
      </c>
      <c r="E51" s="196">
        <v>118</v>
      </c>
      <c r="F51" s="197">
        <v>1</v>
      </c>
      <c r="G51" s="197">
        <v>2</v>
      </c>
      <c r="H51" s="196">
        <v>45</v>
      </c>
      <c r="I51" s="196">
        <v>13</v>
      </c>
      <c r="J51" s="195">
        <f>D51-E51</f>
        <v>-42</v>
      </c>
      <c r="K51" s="195">
        <v>-39</v>
      </c>
      <c r="L51" s="194">
        <f t="shared" si="20"/>
        <v>8.839264945336124</v>
      </c>
      <c r="M51" s="194">
        <f t="shared" si="20"/>
        <v>13.724121888811352</v>
      </c>
      <c r="N51" s="194">
        <f>1000*F51/D51</f>
        <v>13.157894736842104</v>
      </c>
      <c r="O51" s="194">
        <f>1000*G51/(D51+G51)</f>
        <v>25.641025641025642</v>
      </c>
      <c r="P51" s="194">
        <f t="shared" si="21"/>
        <v>5.2337752965806</v>
      </c>
      <c r="Q51" s="194">
        <f t="shared" si="21"/>
        <v>1.5119795301232846</v>
      </c>
      <c r="R51" s="194">
        <f t="shared" si="21"/>
        <v>-4.884856943475227</v>
      </c>
      <c r="S51" s="194">
        <f t="shared" si="21"/>
        <v>-4.535938590369853</v>
      </c>
    </row>
    <row r="52" spans="1:19" ht="17.25" customHeight="1">
      <c r="A52" s="193"/>
      <c r="B52" s="126"/>
      <c r="C52" s="192"/>
      <c r="D52" s="191"/>
      <c r="E52" s="191"/>
      <c r="F52" s="191"/>
      <c r="G52" s="191"/>
      <c r="H52" s="191"/>
      <c r="I52" s="191"/>
      <c r="J52" s="191"/>
      <c r="K52" s="191"/>
      <c r="L52" s="190"/>
      <c r="M52" s="190"/>
      <c r="N52" s="190"/>
      <c r="O52" s="190"/>
      <c r="P52" s="190"/>
      <c r="Q52" s="190"/>
      <c r="R52" s="190"/>
      <c r="S52" s="190"/>
    </row>
    <row r="53" spans="1:19" ht="17.25" customHeight="1">
      <c r="A53" s="310" t="s">
        <v>129</v>
      </c>
      <c r="B53" s="311"/>
      <c r="C53" s="189">
        <f aca="true" t="shared" si="22" ref="C53:K53">SUM(C54:C59)</f>
        <v>36019</v>
      </c>
      <c r="D53" s="189">
        <f t="shared" si="22"/>
        <v>282</v>
      </c>
      <c r="E53" s="189">
        <f t="shared" si="22"/>
        <v>411</v>
      </c>
      <c r="F53" s="189">
        <f t="shared" si="22"/>
        <v>2</v>
      </c>
      <c r="G53" s="189">
        <f t="shared" si="22"/>
        <v>7</v>
      </c>
      <c r="H53" s="189">
        <f t="shared" si="22"/>
        <v>168</v>
      </c>
      <c r="I53" s="189">
        <f t="shared" si="22"/>
        <v>32</v>
      </c>
      <c r="J53" s="189">
        <f t="shared" si="22"/>
        <v>-129</v>
      </c>
      <c r="K53" s="189">
        <f t="shared" si="22"/>
        <v>-161</v>
      </c>
      <c r="L53" s="148">
        <f aca="true" t="shared" si="23" ref="L53:M59">1000*D53/$C53</f>
        <v>7.829201254893251</v>
      </c>
      <c r="M53" s="148">
        <f t="shared" si="23"/>
        <v>11.410644382131652</v>
      </c>
      <c r="N53" s="148">
        <f>1000*F53/D53</f>
        <v>7.092198581560283</v>
      </c>
      <c r="O53" s="148">
        <f>1000*G53/(D53+G53)</f>
        <v>24.22145328719723</v>
      </c>
      <c r="P53" s="148">
        <f aca="true" t="shared" si="24" ref="P53:S59">1000*H53/$C53</f>
        <v>4.6642050029151285</v>
      </c>
      <c r="Q53" s="148">
        <f t="shared" si="24"/>
        <v>0.8884200005552625</v>
      </c>
      <c r="R53" s="148">
        <f t="shared" si="24"/>
        <v>-3.5814431272384017</v>
      </c>
      <c r="S53" s="148">
        <f t="shared" si="24"/>
        <v>-4.469863127793665</v>
      </c>
    </row>
    <row r="54" spans="1:19" ht="17.25" customHeight="1">
      <c r="A54" s="193"/>
      <c r="B54" s="126" t="s">
        <v>128</v>
      </c>
      <c r="C54" s="198">
        <v>5945</v>
      </c>
      <c r="D54" s="196">
        <v>52</v>
      </c>
      <c r="E54" s="196">
        <v>63</v>
      </c>
      <c r="F54" s="197" t="s">
        <v>130</v>
      </c>
      <c r="G54" s="197">
        <v>2</v>
      </c>
      <c r="H54" s="196">
        <v>26</v>
      </c>
      <c r="I54" s="196">
        <v>4</v>
      </c>
      <c r="J54" s="195">
        <f aca="true" t="shared" si="25" ref="J54:J59">D54-E54</f>
        <v>-11</v>
      </c>
      <c r="K54" s="195">
        <v>-10</v>
      </c>
      <c r="L54" s="194">
        <f t="shared" si="23"/>
        <v>8.746846089150546</v>
      </c>
      <c r="M54" s="194">
        <f t="shared" si="23"/>
        <v>10.597140454163162</v>
      </c>
      <c r="N54" s="194" t="s">
        <v>130</v>
      </c>
      <c r="O54" s="194">
        <f>1000*G54/(D54+G54)</f>
        <v>37.03703703703704</v>
      </c>
      <c r="P54" s="194">
        <f t="shared" si="24"/>
        <v>4.373423044575273</v>
      </c>
      <c r="Q54" s="194">
        <f t="shared" si="24"/>
        <v>0.6728343145500421</v>
      </c>
      <c r="R54" s="194">
        <f t="shared" si="24"/>
        <v>-1.8502943650126156</v>
      </c>
      <c r="S54" s="194">
        <f t="shared" si="24"/>
        <v>-1.682085786375105</v>
      </c>
    </row>
    <row r="55" spans="1:19" ht="17.25" customHeight="1">
      <c r="A55" s="193"/>
      <c r="B55" s="126" t="s">
        <v>127</v>
      </c>
      <c r="C55" s="198">
        <v>5511</v>
      </c>
      <c r="D55" s="196">
        <v>43</v>
      </c>
      <c r="E55" s="196">
        <v>58</v>
      </c>
      <c r="F55" s="197">
        <v>1</v>
      </c>
      <c r="G55" s="197" t="s">
        <v>130</v>
      </c>
      <c r="H55" s="196">
        <v>26</v>
      </c>
      <c r="I55" s="197">
        <v>4</v>
      </c>
      <c r="J55" s="195">
        <f t="shared" si="25"/>
        <v>-15</v>
      </c>
      <c r="K55" s="195">
        <v>-63</v>
      </c>
      <c r="L55" s="194">
        <f t="shared" si="23"/>
        <v>7.802576664852114</v>
      </c>
      <c r="M55" s="194">
        <f t="shared" si="23"/>
        <v>10.524405733986573</v>
      </c>
      <c r="N55" s="194">
        <f>1000*F55/D55</f>
        <v>23.25581395348837</v>
      </c>
      <c r="O55" s="194" t="s">
        <v>130</v>
      </c>
      <c r="P55" s="194">
        <f t="shared" si="24"/>
        <v>4.717837053166394</v>
      </c>
      <c r="Q55" s="194">
        <f t="shared" si="24"/>
        <v>0.7258210851025222</v>
      </c>
      <c r="R55" s="194">
        <f t="shared" si="24"/>
        <v>-2.721829069134458</v>
      </c>
      <c r="S55" s="194">
        <f t="shared" si="24"/>
        <v>-11.431682090364726</v>
      </c>
    </row>
    <row r="56" spans="1:19" ht="17.25" customHeight="1">
      <c r="A56" s="193"/>
      <c r="B56" s="126" t="s">
        <v>126</v>
      </c>
      <c r="C56" s="198">
        <v>7537</v>
      </c>
      <c r="D56" s="196">
        <v>60</v>
      </c>
      <c r="E56" s="196">
        <v>98</v>
      </c>
      <c r="F56" s="197" t="s">
        <v>130</v>
      </c>
      <c r="G56" s="197">
        <v>3</v>
      </c>
      <c r="H56" s="196">
        <v>40</v>
      </c>
      <c r="I56" s="196">
        <v>5</v>
      </c>
      <c r="J56" s="195">
        <f t="shared" si="25"/>
        <v>-38</v>
      </c>
      <c r="K56" s="195">
        <v>-53</v>
      </c>
      <c r="L56" s="194">
        <f t="shared" si="23"/>
        <v>7.960727079739949</v>
      </c>
      <c r="M56" s="194">
        <f t="shared" si="23"/>
        <v>13.002520896908583</v>
      </c>
      <c r="N56" s="194" t="s">
        <v>130</v>
      </c>
      <c r="O56" s="194">
        <f>1000*G56/(D56+G56)</f>
        <v>47.61904761904762</v>
      </c>
      <c r="P56" s="194">
        <f t="shared" si="24"/>
        <v>5.3071513864933</v>
      </c>
      <c r="Q56" s="194">
        <f t="shared" si="24"/>
        <v>0.6633939233116625</v>
      </c>
      <c r="R56" s="194">
        <f t="shared" si="24"/>
        <v>-5.041793817168635</v>
      </c>
      <c r="S56" s="194">
        <f t="shared" si="24"/>
        <v>-7.031975587103622</v>
      </c>
    </row>
    <row r="57" spans="1:19" ht="17.25" customHeight="1">
      <c r="A57" s="193"/>
      <c r="B57" s="126" t="s">
        <v>125</v>
      </c>
      <c r="C57" s="198">
        <v>8545</v>
      </c>
      <c r="D57" s="196">
        <v>65</v>
      </c>
      <c r="E57" s="196">
        <v>94</v>
      </c>
      <c r="F57" s="197">
        <v>1</v>
      </c>
      <c r="G57" s="196">
        <v>2</v>
      </c>
      <c r="H57" s="196">
        <v>33</v>
      </c>
      <c r="I57" s="196">
        <v>14</v>
      </c>
      <c r="J57" s="195">
        <f t="shared" si="25"/>
        <v>-29</v>
      </c>
      <c r="K57" s="195">
        <v>-12</v>
      </c>
      <c r="L57" s="194">
        <f t="shared" si="23"/>
        <v>7.606787595084845</v>
      </c>
      <c r="M57" s="194">
        <f t="shared" si="23"/>
        <v>11.000585137507315</v>
      </c>
      <c r="N57" s="194">
        <f>1000*F57/D57</f>
        <v>15.384615384615385</v>
      </c>
      <c r="O57" s="194">
        <f>1000*G57/(D57+G57)</f>
        <v>29.850746268656717</v>
      </c>
      <c r="P57" s="194">
        <f t="shared" si="24"/>
        <v>3.8619075482738445</v>
      </c>
      <c r="Q57" s="194">
        <f t="shared" si="24"/>
        <v>1.6383850204798127</v>
      </c>
      <c r="R57" s="194">
        <f t="shared" si="24"/>
        <v>-3.3937975424224693</v>
      </c>
      <c r="S57" s="194">
        <f t="shared" si="24"/>
        <v>-1.4043300175541251</v>
      </c>
    </row>
    <row r="58" spans="1:19" ht="17.25" customHeight="1">
      <c r="A58" s="193"/>
      <c r="B58" s="126" t="s">
        <v>124</v>
      </c>
      <c r="C58" s="198">
        <v>3382</v>
      </c>
      <c r="D58" s="196">
        <v>24</v>
      </c>
      <c r="E58" s="196">
        <v>35</v>
      </c>
      <c r="F58" s="197" t="s">
        <v>130</v>
      </c>
      <c r="G58" s="197" t="s">
        <v>130</v>
      </c>
      <c r="H58" s="196">
        <v>27</v>
      </c>
      <c r="I58" s="196">
        <v>2</v>
      </c>
      <c r="J58" s="195">
        <f t="shared" si="25"/>
        <v>-11</v>
      </c>
      <c r="K58" s="195">
        <v>4</v>
      </c>
      <c r="L58" s="194">
        <f t="shared" si="23"/>
        <v>7.09639266706091</v>
      </c>
      <c r="M58" s="194">
        <f t="shared" si="23"/>
        <v>10.348905972797162</v>
      </c>
      <c r="N58" s="194" t="s">
        <v>130</v>
      </c>
      <c r="O58" s="194" t="s">
        <v>130</v>
      </c>
      <c r="P58" s="194">
        <f t="shared" si="24"/>
        <v>7.983441750443524</v>
      </c>
      <c r="Q58" s="194">
        <f t="shared" si="24"/>
        <v>0.5913660555884093</v>
      </c>
      <c r="R58" s="194">
        <f t="shared" si="24"/>
        <v>-3.2525133057362505</v>
      </c>
      <c r="S58" s="194">
        <f t="shared" si="24"/>
        <v>1.1827321111768185</v>
      </c>
    </row>
    <row r="59" spans="1:19" ht="17.25" customHeight="1">
      <c r="A59" s="193"/>
      <c r="B59" s="126" t="s">
        <v>123</v>
      </c>
      <c r="C59" s="198">
        <v>5099</v>
      </c>
      <c r="D59" s="196">
        <v>38</v>
      </c>
      <c r="E59" s="196">
        <v>63</v>
      </c>
      <c r="F59" s="197" t="s">
        <v>130</v>
      </c>
      <c r="G59" s="197" t="s">
        <v>130</v>
      </c>
      <c r="H59" s="196">
        <v>16</v>
      </c>
      <c r="I59" s="197">
        <v>3</v>
      </c>
      <c r="J59" s="195">
        <f t="shared" si="25"/>
        <v>-25</v>
      </c>
      <c r="K59" s="195">
        <v>-27</v>
      </c>
      <c r="L59" s="194">
        <f t="shared" si="23"/>
        <v>7.452441655226515</v>
      </c>
      <c r="M59" s="194">
        <f t="shared" si="23"/>
        <v>12.355363796822907</v>
      </c>
      <c r="N59" s="194" t="s">
        <v>130</v>
      </c>
      <c r="O59" s="194" t="s">
        <v>130</v>
      </c>
      <c r="P59" s="194">
        <f t="shared" si="24"/>
        <v>3.1378701706216905</v>
      </c>
      <c r="Q59" s="194">
        <f t="shared" si="24"/>
        <v>0.588350656991567</v>
      </c>
      <c r="R59" s="194">
        <f t="shared" si="24"/>
        <v>-4.902922141596392</v>
      </c>
      <c r="S59" s="194">
        <f t="shared" si="24"/>
        <v>-5.295155912924103</v>
      </c>
    </row>
    <row r="60" spans="1:19" ht="17.25" customHeight="1">
      <c r="A60" s="193"/>
      <c r="B60" s="126"/>
      <c r="C60" s="192"/>
      <c r="D60" s="191"/>
      <c r="E60" s="191"/>
      <c r="F60" s="191"/>
      <c r="G60" s="191"/>
      <c r="H60" s="191"/>
      <c r="I60" s="191"/>
      <c r="J60" s="191"/>
      <c r="K60" s="191"/>
      <c r="L60" s="190"/>
      <c r="M60" s="190"/>
      <c r="N60" s="190"/>
      <c r="O60" s="190"/>
      <c r="P60" s="190"/>
      <c r="Q60" s="190"/>
      <c r="R60" s="190"/>
      <c r="S60" s="190"/>
    </row>
    <row r="61" spans="1:19" ht="17.25" customHeight="1">
      <c r="A61" s="310" t="s">
        <v>122</v>
      </c>
      <c r="B61" s="311"/>
      <c r="C61" s="189">
        <f>SUM(C62:C65)</f>
        <v>35429</v>
      </c>
      <c r="D61" s="189">
        <f>SUM(D62:D65)</f>
        <v>190</v>
      </c>
      <c r="E61" s="189">
        <f>SUM(E62:E65)</f>
        <v>594</v>
      </c>
      <c r="F61" s="189" t="s">
        <v>130</v>
      </c>
      <c r="G61" s="189">
        <f>SUM(G62:G65)</f>
        <v>9</v>
      </c>
      <c r="H61" s="189">
        <f>SUM(H62:H65)</f>
        <v>113</v>
      </c>
      <c r="I61" s="189">
        <f>SUM(I62:I65)</f>
        <v>29</v>
      </c>
      <c r="J61" s="189">
        <f>SUM(J62:J65)</f>
        <v>-404</v>
      </c>
      <c r="K61" s="189">
        <f>SUM(K62:K65)</f>
        <v>-296</v>
      </c>
      <c r="L61" s="148">
        <f aca="true" t="shared" si="26" ref="L61:M65">1000*D61/$C61</f>
        <v>5.3628383527618615</v>
      </c>
      <c r="M61" s="148">
        <f t="shared" si="26"/>
        <v>16.76592621863445</v>
      </c>
      <c r="N61" s="148" t="s">
        <v>130</v>
      </c>
      <c r="O61" s="148">
        <f>1000*G61/(D61+G61)</f>
        <v>45.22613065326633</v>
      </c>
      <c r="P61" s="148">
        <f aca="true" t="shared" si="27" ref="P61:S65">1000*H61/$C61</f>
        <v>3.189477546642581</v>
      </c>
      <c r="Q61" s="148">
        <f t="shared" si="27"/>
        <v>0.8185384854215473</v>
      </c>
      <c r="R61" s="148">
        <f t="shared" si="27"/>
        <v>-11.40308786587259</v>
      </c>
      <c r="S61" s="148">
        <f t="shared" si="27"/>
        <v>-8.35473764430269</v>
      </c>
    </row>
    <row r="62" spans="1:19" ht="17.25" customHeight="1">
      <c r="A62" s="193"/>
      <c r="B62" s="126" t="s">
        <v>121</v>
      </c>
      <c r="C62" s="198">
        <v>11198</v>
      </c>
      <c r="D62" s="196">
        <v>67</v>
      </c>
      <c r="E62" s="196">
        <v>178</v>
      </c>
      <c r="F62" s="197" t="s">
        <v>130</v>
      </c>
      <c r="G62" s="196">
        <v>5</v>
      </c>
      <c r="H62" s="196">
        <v>40</v>
      </c>
      <c r="I62" s="196">
        <v>7</v>
      </c>
      <c r="J62" s="195">
        <f>D62-E62</f>
        <v>-111</v>
      </c>
      <c r="K62" s="195">
        <v>-50</v>
      </c>
      <c r="L62" s="194">
        <f t="shared" si="26"/>
        <v>5.983211287729952</v>
      </c>
      <c r="M62" s="194">
        <f t="shared" si="26"/>
        <v>15.895695659939275</v>
      </c>
      <c r="N62" s="194" t="s">
        <v>130</v>
      </c>
      <c r="O62" s="194">
        <f>1000*G62/(D62+G62)</f>
        <v>69.44444444444444</v>
      </c>
      <c r="P62" s="194">
        <f t="shared" si="27"/>
        <v>3.5720664404357922</v>
      </c>
      <c r="Q62" s="194">
        <f t="shared" si="27"/>
        <v>0.6251116270762637</v>
      </c>
      <c r="R62" s="194">
        <f t="shared" si="27"/>
        <v>-9.912484372209324</v>
      </c>
      <c r="S62" s="194">
        <f t="shared" si="27"/>
        <v>-4.46508305054474</v>
      </c>
    </row>
    <row r="63" spans="1:19" ht="17.25" customHeight="1">
      <c r="A63" s="193"/>
      <c r="B63" s="126" t="s">
        <v>120</v>
      </c>
      <c r="C63" s="198">
        <v>8166</v>
      </c>
      <c r="D63" s="196">
        <v>24</v>
      </c>
      <c r="E63" s="196">
        <v>151</v>
      </c>
      <c r="F63" s="197" t="s">
        <v>130</v>
      </c>
      <c r="G63" s="197" t="s">
        <v>130</v>
      </c>
      <c r="H63" s="196">
        <v>25</v>
      </c>
      <c r="I63" s="196">
        <v>5</v>
      </c>
      <c r="J63" s="195">
        <f>D63-E63</f>
        <v>-127</v>
      </c>
      <c r="K63" s="195">
        <v>-80</v>
      </c>
      <c r="L63" s="194">
        <f t="shared" si="26"/>
        <v>2.9390154298310067</v>
      </c>
      <c r="M63" s="194">
        <f t="shared" si="26"/>
        <v>18.49130541268675</v>
      </c>
      <c r="N63" s="194" t="s">
        <v>130</v>
      </c>
      <c r="O63" s="194" t="s">
        <v>130</v>
      </c>
      <c r="P63" s="194">
        <f t="shared" si="27"/>
        <v>3.061474406073965</v>
      </c>
      <c r="Q63" s="194">
        <f t="shared" si="27"/>
        <v>0.612294881214793</v>
      </c>
      <c r="R63" s="194">
        <f t="shared" si="27"/>
        <v>-15.552289982855743</v>
      </c>
      <c r="S63" s="194">
        <f t="shared" si="27"/>
        <v>-9.796718099436688</v>
      </c>
    </row>
    <row r="64" spans="1:19" ht="17.25" customHeight="1">
      <c r="A64" s="193"/>
      <c r="B64" s="126" t="s">
        <v>119</v>
      </c>
      <c r="C64" s="198">
        <v>11599</v>
      </c>
      <c r="D64" s="196">
        <v>69</v>
      </c>
      <c r="E64" s="196">
        <v>194</v>
      </c>
      <c r="F64" s="197" t="s">
        <v>130</v>
      </c>
      <c r="G64" s="196">
        <v>2</v>
      </c>
      <c r="H64" s="196">
        <v>40</v>
      </c>
      <c r="I64" s="196">
        <v>15</v>
      </c>
      <c r="J64" s="195">
        <f>D64-E64</f>
        <v>-125</v>
      </c>
      <c r="K64" s="195">
        <v>-115</v>
      </c>
      <c r="L64" s="194">
        <f t="shared" si="26"/>
        <v>5.948788688680058</v>
      </c>
      <c r="M64" s="194">
        <f t="shared" si="26"/>
        <v>16.725579791361323</v>
      </c>
      <c r="N64" s="194" t="s">
        <v>130</v>
      </c>
      <c r="O64" s="194">
        <f>1000*G64/(D64+G64)</f>
        <v>28.169014084507044</v>
      </c>
      <c r="P64" s="194">
        <f t="shared" si="27"/>
        <v>3.448573152858005</v>
      </c>
      <c r="Q64" s="194">
        <f t="shared" si="27"/>
        <v>1.2932149323217519</v>
      </c>
      <c r="R64" s="194">
        <f t="shared" si="27"/>
        <v>-10.776791102681265</v>
      </c>
      <c r="S64" s="194">
        <f t="shared" si="27"/>
        <v>-9.914647814466765</v>
      </c>
    </row>
    <row r="65" spans="1:19" ht="17.25" customHeight="1">
      <c r="A65" s="193"/>
      <c r="B65" s="126" t="s">
        <v>118</v>
      </c>
      <c r="C65" s="198">
        <v>4466</v>
      </c>
      <c r="D65" s="196">
        <v>30</v>
      </c>
      <c r="E65" s="196">
        <v>71</v>
      </c>
      <c r="F65" s="197" t="s">
        <v>130</v>
      </c>
      <c r="G65" s="197">
        <v>2</v>
      </c>
      <c r="H65" s="196">
        <v>8</v>
      </c>
      <c r="I65" s="196">
        <v>2</v>
      </c>
      <c r="J65" s="195">
        <f>D65-E65</f>
        <v>-41</v>
      </c>
      <c r="K65" s="195">
        <v>-51</v>
      </c>
      <c r="L65" s="194">
        <f t="shared" si="26"/>
        <v>6.717420510523959</v>
      </c>
      <c r="M65" s="194">
        <f t="shared" si="26"/>
        <v>15.897895208240035</v>
      </c>
      <c r="N65" s="194" t="s">
        <v>130</v>
      </c>
      <c r="O65" s="194">
        <f>1000*G65/(D65+G65)</f>
        <v>62.5</v>
      </c>
      <c r="P65" s="194">
        <f t="shared" si="27"/>
        <v>1.7913121361397224</v>
      </c>
      <c r="Q65" s="194">
        <f t="shared" si="27"/>
        <v>0.4478280340349306</v>
      </c>
      <c r="R65" s="194">
        <f t="shared" si="27"/>
        <v>-9.180474697716077</v>
      </c>
      <c r="S65" s="194">
        <f t="shared" si="27"/>
        <v>-11.41961486789073</v>
      </c>
    </row>
    <row r="66" spans="1:19" ht="17.25" customHeight="1">
      <c r="A66" s="193"/>
      <c r="B66" s="126"/>
      <c r="C66" s="192"/>
      <c r="D66" s="191"/>
      <c r="E66" s="191"/>
      <c r="F66" s="191"/>
      <c r="G66" s="191"/>
      <c r="H66" s="191"/>
      <c r="I66" s="191"/>
      <c r="J66" s="191"/>
      <c r="K66" s="191"/>
      <c r="L66" s="190"/>
      <c r="M66" s="190"/>
      <c r="N66" s="190"/>
      <c r="O66" s="190"/>
      <c r="P66" s="190"/>
      <c r="Q66" s="190"/>
      <c r="R66" s="190"/>
      <c r="S66" s="190"/>
    </row>
    <row r="67" spans="1:19" ht="17.25" customHeight="1">
      <c r="A67" s="310" t="s">
        <v>117</v>
      </c>
      <c r="B67" s="311"/>
      <c r="C67" s="189">
        <f>SUM(C68)</f>
        <v>7727</v>
      </c>
      <c r="D67" s="189">
        <f>SUM(D68)</f>
        <v>49</v>
      </c>
      <c r="E67" s="189">
        <f>SUM(E68)</f>
        <v>78</v>
      </c>
      <c r="F67" s="189" t="s">
        <v>130</v>
      </c>
      <c r="G67" s="189">
        <f>SUM(G68)</f>
        <v>2</v>
      </c>
      <c r="H67" s="189">
        <f>SUM(H68)</f>
        <v>38</v>
      </c>
      <c r="I67" s="189">
        <f>SUM(I68)</f>
        <v>9</v>
      </c>
      <c r="J67" s="189">
        <f>SUM(J68)</f>
        <v>-29</v>
      </c>
      <c r="K67" s="189">
        <f>SUM(K68)</f>
        <v>-95</v>
      </c>
      <c r="L67" s="148">
        <f>1000*D67/$C67</f>
        <v>6.341400284715931</v>
      </c>
      <c r="M67" s="148">
        <f>1000*E67/$C67</f>
        <v>10.094473922609033</v>
      </c>
      <c r="N67" s="148" t="s">
        <v>130</v>
      </c>
      <c r="O67" s="148">
        <f>1000*G67/(D67+G67)</f>
        <v>39.21568627450981</v>
      </c>
      <c r="P67" s="148">
        <f aca="true" t="shared" si="28" ref="P67:S68">1000*H67/$C67</f>
        <v>4.9178206289633755</v>
      </c>
      <c r="Q67" s="148">
        <f t="shared" si="28"/>
        <v>1.164746991070273</v>
      </c>
      <c r="R67" s="148">
        <f t="shared" si="28"/>
        <v>-3.753073637893102</v>
      </c>
      <c r="S67" s="148">
        <f t="shared" si="28"/>
        <v>-12.294551572408437</v>
      </c>
    </row>
    <row r="68" spans="1:19" ht="17.25" customHeight="1">
      <c r="A68" s="188"/>
      <c r="B68" s="187" t="s">
        <v>116</v>
      </c>
      <c r="C68" s="186">
        <v>7727</v>
      </c>
      <c r="D68" s="48">
        <v>49</v>
      </c>
      <c r="E68" s="48">
        <v>78</v>
      </c>
      <c r="F68" s="185" t="s">
        <v>130</v>
      </c>
      <c r="G68" s="185">
        <v>2</v>
      </c>
      <c r="H68" s="48">
        <v>38</v>
      </c>
      <c r="I68" s="48">
        <v>9</v>
      </c>
      <c r="J68" s="184">
        <f>D68-E68</f>
        <v>-29</v>
      </c>
      <c r="K68" s="183">
        <v>-95</v>
      </c>
      <c r="L68" s="182">
        <f>1000*D68/$C68</f>
        <v>6.341400284715931</v>
      </c>
      <c r="M68" s="182">
        <f>1000*E68/$C68</f>
        <v>10.094473922609033</v>
      </c>
      <c r="N68" s="182" t="s">
        <v>130</v>
      </c>
      <c r="O68" s="182">
        <f>1000*G68/(D68+G68)</f>
        <v>39.21568627450981</v>
      </c>
      <c r="P68" s="182">
        <f t="shared" si="28"/>
        <v>4.9178206289633755</v>
      </c>
      <c r="Q68" s="182">
        <f t="shared" si="28"/>
        <v>1.164746991070273</v>
      </c>
      <c r="R68" s="182">
        <f t="shared" si="28"/>
        <v>-3.753073637893102</v>
      </c>
      <c r="S68" s="182">
        <f t="shared" si="28"/>
        <v>-12.294551572408437</v>
      </c>
    </row>
    <row r="69" spans="1:19" ht="17.25" customHeight="1">
      <c r="A69" s="115" t="s">
        <v>246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81"/>
      <c r="M69" s="181"/>
      <c r="N69" s="181"/>
      <c r="O69" s="181"/>
      <c r="P69" s="181"/>
      <c r="Q69" s="181"/>
      <c r="R69" s="180"/>
      <c r="S69" s="180"/>
    </row>
  </sheetData>
  <sheetProtection/>
  <mergeCells count="37">
    <mergeCell ref="P6:P8"/>
    <mergeCell ref="Q6:Q8"/>
    <mergeCell ref="J6:J8"/>
    <mergeCell ref="K6:K8"/>
    <mergeCell ref="A14:B14"/>
    <mergeCell ref="A10:B10"/>
    <mergeCell ref="A12:B12"/>
    <mergeCell ref="A13:B13"/>
    <mergeCell ref="A6:B8"/>
    <mergeCell ref="L6:L8"/>
    <mergeCell ref="A3:S3"/>
    <mergeCell ref="A4:S4"/>
    <mergeCell ref="D6:D8"/>
    <mergeCell ref="E6:E8"/>
    <mergeCell ref="G6:G8"/>
    <mergeCell ref="H6:H8"/>
    <mergeCell ref="I6:I8"/>
    <mergeCell ref="R6:R8"/>
    <mergeCell ref="S6:S8"/>
    <mergeCell ref="O6:O8"/>
    <mergeCell ref="A24:B24"/>
    <mergeCell ref="M6:M8"/>
    <mergeCell ref="N6:N8"/>
    <mergeCell ref="C6:C8"/>
    <mergeCell ref="A15:B15"/>
    <mergeCell ref="A16:B16"/>
    <mergeCell ref="A17:B17"/>
    <mergeCell ref="A30:B30"/>
    <mergeCell ref="A18:B18"/>
    <mergeCell ref="A1:B1"/>
    <mergeCell ref="A67:B67"/>
    <mergeCell ref="A40:B40"/>
    <mergeCell ref="A47:B47"/>
    <mergeCell ref="A53:B53"/>
    <mergeCell ref="A61:B61"/>
    <mergeCell ref="A19:B19"/>
    <mergeCell ref="A21:B21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6"/>
  <sheetViews>
    <sheetView zoomScalePageLayoutView="0" workbookViewId="0" topLeftCell="A1">
      <selection activeCell="A2" sqref="A2"/>
    </sheetView>
  </sheetViews>
  <sheetFormatPr defaultColWidth="9.3984375" defaultRowHeight="20.25" customHeight="1"/>
  <cols>
    <col min="1" max="17" width="9.3984375" style="0" customWidth="1"/>
    <col min="18" max="18" width="3.09765625" style="0" customWidth="1"/>
    <col min="19" max="20" width="10.59765625" style="0" customWidth="1"/>
    <col min="21" max="21" width="11.8984375" style="0" customWidth="1"/>
    <col min="22" max="23" width="10.59765625" style="0" customWidth="1"/>
    <col min="24" max="24" width="12" style="0" customWidth="1"/>
    <col min="25" max="25" width="10.59765625" style="0" customWidth="1"/>
    <col min="26" max="27" width="11.8984375" style="0" customWidth="1"/>
  </cols>
  <sheetData>
    <row r="1" spans="1:32" ht="20.25" customHeight="1">
      <c r="A1" s="348" t="s">
        <v>377</v>
      </c>
      <c r="B1" s="34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R1" s="9"/>
      <c r="S1" s="9"/>
      <c r="T1" s="9"/>
      <c r="U1" s="9"/>
      <c r="V1" s="9"/>
      <c r="W1" s="9"/>
      <c r="X1" s="9"/>
      <c r="Y1" s="9"/>
      <c r="AF1" s="114" t="s">
        <v>419</v>
      </c>
    </row>
    <row r="2" spans="1:27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0.25" customHeight="1">
      <c r="A3" s="343" t="s">
        <v>376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R3" s="373" t="s">
        <v>418</v>
      </c>
      <c r="S3" s="373"/>
      <c r="T3" s="373"/>
      <c r="U3" s="373"/>
      <c r="V3" s="373"/>
      <c r="W3" s="373"/>
      <c r="X3" s="373"/>
      <c r="Y3" s="373"/>
      <c r="Z3" s="373"/>
      <c r="AA3" s="373"/>
    </row>
    <row r="4" spans="1:27" ht="20.25" customHeight="1" thickBot="1">
      <c r="A4" s="363" t="s">
        <v>375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R4" s="9"/>
      <c r="S4" s="30"/>
      <c r="T4" s="30"/>
      <c r="U4" s="30"/>
      <c r="V4" s="30"/>
      <c r="W4" s="30"/>
      <c r="X4" s="30"/>
      <c r="Y4" s="30"/>
      <c r="Z4" s="30"/>
      <c r="AA4" s="218"/>
    </row>
    <row r="5" spans="1:27" ht="20.25" customHeight="1" thickBot="1">
      <c r="A5" s="229"/>
      <c r="B5" s="229"/>
      <c r="C5" s="229"/>
      <c r="D5" s="229"/>
      <c r="E5" s="229"/>
      <c r="F5" s="9"/>
      <c r="G5" s="7"/>
      <c r="H5" s="9"/>
      <c r="I5" s="7"/>
      <c r="J5" s="7"/>
      <c r="K5" s="7"/>
      <c r="L5" s="7"/>
      <c r="M5" s="228" t="s">
        <v>374</v>
      </c>
      <c r="R5" s="302" t="s">
        <v>417</v>
      </c>
      <c r="S5" s="303"/>
      <c r="T5" s="295" t="s">
        <v>416</v>
      </c>
      <c r="U5" s="296"/>
      <c r="V5" s="297"/>
      <c r="W5" s="295" t="s">
        <v>415</v>
      </c>
      <c r="X5" s="296"/>
      <c r="Y5" s="297"/>
      <c r="Z5" s="374" t="s">
        <v>414</v>
      </c>
      <c r="AA5" s="375"/>
    </row>
    <row r="6" spans="1:27" ht="20.25" customHeight="1">
      <c r="A6" s="303" t="s">
        <v>373</v>
      </c>
      <c r="B6" s="295" t="s">
        <v>372</v>
      </c>
      <c r="C6" s="355"/>
      <c r="D6" s="356"/>
      <c r="E6" s="295" t="s">
        <v>371</v>
      </c>
      <c r="F6" s="355"/>
      <c r="G6" s="355"/>
      <c r="H6" s="355"/>
      <c r="I6" s="355"/>
      <c r="J6" s="356"/>
      <c r="K6" s="360" t="s">
        <v>370</v>
      </c>
      <c r="L6" s="292" t="s">
        <v>369</v>
      </c>
      <c r="M6" s="353" t="s">
        <v>368</v>
      </c>
      <c r="R6" s="363"/>
      <c r="S6" s="352"/>
      <c r="T6" s="290" t="s">
        <v>410</v>
      </c>
      <c r="U6" s="290" t="s">
        <v>409</v>
      </c>
      <c r="V6" s="368" t="s">
        <v>411</v>
      </c>
      <c r="W6" s="290" t="s">
        <v>413</v>
      </c>
      <c r="X6" s="290" t="s">
        <v>412</v>
      </c>
      <c r="Y6" s="368" t="s">
        <v>411</v>
      </c>
      <c r="Z6" s="290" t="s">
        <v>410</v>
      </c>
      <c r="AA6" s="376" t="s">
        <v>409</v>
      </c>
    </row>
    <row r="7" spans="1:27" ht="20.25" customHeight="1">
      <c r="A7" s="365"/>
      <c r="B7" s="288" t="s">
        <v>240</v>
      </c>
      <c r="C7" s="288" t="s">
        <v>0</v>
      </c>
      <c r="D7" s="288" t="s">
        <v>1</v>
      </c>
      <c r="E7" s="288" t="s">
        <v>240</v>
      </c>
      <c r="F7" s="288" t="s">
        <v>0</v>
      </c>
      <c r="G7" s="358" t="s">
        <v>1</v>
      </c>
      <c r="H7" s="370" t="s">
        <v>367</v>
      </c>
      <c r="I7" s="371"/>
      <c r="J7" s="372"/>
      <c r="K7" s="361"/>
      <c r="L7" s="367"/>
      <c r="M7" s="354"/>
      <c r="R7" s="363"/>
      <c r="S7" s="352"/>
      <c r="T7" s="293"/>
      <c r="U7" s="293"/>
      <c r="V7" s="369"/>
      <c r="W7" s="293"/>
      <c r="X7" s="293"/>
      <c r="Y7" s="369"/>
      <c r="Z7" s="293"/>
      <c r="AA7" s="337"/>
    </row>
    <row r="8" spans="1:27" ht="20.25" customHeight="1">
      <c r="A8" s="366"/>
      <c r="B8" s="357"/>
      <c r="C8" s="357"/>
      <c r="D8" s="357"/>
      <c r="E8" s="357"/>
      <c r="F8" s="357"/>
      <c r="G8" s="359"/>
      <c r="H8" s="226" t="s">
        <v>366</v>
      </c>
      <c r="I8" s="226" t="s">
        <v>0</v>
      </c>
      <c r="J8" s="226" t="s">
        <v>1</v>
      </c>
      <c r="K8" s="357"/>
      <c r="L8" s="299"/>
      <c r="M8" s="319"/>
      <c r="R8" s="304"/>
      <c r="S8" s="305"/>
      <c r="T8" s="291"/>
      <c r="U8" s="291"/>
      <c r="V8" s="309"/>
      <c r="W8" s="291"/>
      <c r="X8" s="291"/>
      <c r="Y8" s="309"/>
      <c r="Z8" s="291"/>
      <c r="AA8" s="338"/>
    </row>
    <row r="9" spans="1:27" ht="20.25" customHeight="1">
      <c r="A9" s="225" t="s">
        <v>365</v>
      </c>
      <c r="B9" s="224">
        <f aca="true" t="shared" si="0" ref="B9:M9">SUM(B10:B21)</f>
        <v>11290</v>
      </c>
      <c r="C9" s="224">
        <f t="shared" si="0"/>
        <v>5790</v>
      </c>
      <c r="D9" s="224">
        <f t="shared" si="0"/>
        <v>5500</v>
      </c>
      <c r="E9" s="224">
        <f t="shared" si="0"/>
        <v>9867</v>
      </c>
      <c r="F9" s="224">
        <f t="shared" si="0"/>
        <v>5287</v>
      </c>
      <c r="G9" s="224">
        <f t="shared" si="0"/>
        <v>4580</v>
      </c>
      <c r="H9" s="224">
        <f t="shared" si="0"/>
        <v>46</v>
      </c>
      <c r="I9" s="224">
        <f t="shared" si="0"/>
        <v>27</v>
      </c>
      <c r="J9" s="224">
        <f t="shared" si="0"/>
        <v>19</v>
      </c>
      <c r="K9" s="224">
        <f t="shared" si="0"/>
        <v>301</v>
      </c>
      <c r="L9" s="224">
        <f t="shared" si="0"/>
        <v>6942</v>
      </c>
      <c r="M9" s="224">
        <f t="shared" si="0"/>
        <v>1861</v>
      </c>
      <c r="R9" s="377" t="s">
        <v>408</v>
      </c>
      <c r="S9" s="378"/>
      <c r="T9" s="263">
        <f>SUM(T11,T15,T16,T19,T20,T24,T25,T28:T32)</f>
        <v>577886</v>
      </c>
      <c r="U9" s="262">
        <v>1180977</v>
      </c>
      <c r="V9" s="260">
        <f>100*T9/U9</f>
        <v>48.93287506869312</v>
      </c>
      <c r="W9" s="261">
        <f>SUM(W11,W15,W16,W19,W20,W24,W25,W28:W32)</f>
        <v>102.97</v>
      </c>
      <c r="X9" s="261">
        <v>4185.22</v>
      </c>
      <c r="Y9" s="260">
        <f>100*W9/X9</f>
        <v>2.4603246663257843</v>
      </c>
      <c r="Z9" s="259">
        <f>T9/W9</f>
        <v>5612.178304360494</v>
      </c>
      <c r="AA9" s="259">
        <f>U9/X9</f>
        <v>282.1779978113456</v>
      </c>
    </row>
    <row r="10" spans="1:27" ht="20.25" customHeight="1">
      <c r="A10" s="223" t="s">
        <v>364</v>
      </c>
      <c r="B10" s="21">
        <f aca="true" t="shared" si="1" ref="B10:B21">SUM(C10:D10)</f>
        <v>919</v>
      </c>
      <c r="C10" s="21">
        <v>500</v>
      </c>
      <c r="D10" s="21">
        <v>419</v>
      </c>
      <c r="E10" s="21">
        <f aca="true" t="shared" si="2" ref="E10:E21">SUM(F10:G10)</f>
        <v>1055</v>
      </c>
      <c r="F10" s="21">
        <v>562</v>
      </c>
      <c r="G10" s="21">
        <v>493</v>
      </c>
      <c r="H10" s="21">
        <f aca="true" t="shared" si="3" ref="H10:H21">SUM(I10:J10)</f>
        <v>1</v>
      </c>
      <c r="I10" s="40" t="s">
        <v>217</v>
      </c>
      <c r="J10" s="36">
        <v>1</v>
      </c>
      <c r="K10" s="36">
        <v>31</v>
      </c>
      <c r="L10" s="36">
        <v>308</v>
      </c>
      <c r="M10" s="36">
        <v>129</v>
      </c>
      <c r="R10" s="9"/>
      <c r="S10" s="258"/>
      <c r="T10" s="53"/>
      <c r="U10" s="257"/>
      <c r="V10" s="257"/>
      <c r="W10" s="257"/>
      <c r="X10" s="257"/>
      <c r="Y10" s="257"/>
      <c r="Z10" s="257"/>
      <c r="AA10" s="257"/>
    </row>
    <row r="11" spans="1:27" ht="20.25" customHeight="1">
      <c r="A11" s="222" t="s">
        <v>363</v>
      </c>
      <c r="B11" s="21">
        <f t="shared" si="1"/>
        <v>892</v>
      </c>
      <c r="C11" s="21">
        <v>455</v>
      </c>
      <c r="D11" s="21">
        <v>437</v>
      </c>
      <c r="E11" s="21">
        <f t="shared" si="2"/>
        <v>958</v>
      </c>
      <c r="F11" s="21">
        <v>506</v>
      </c>
      <c r="G11" s="21">
        <v>452</v>
      </c>
      <c r="H11" s="21">
        <f t="shared" si="3"/>
        <v>7</v>
      </c>
      <c r="I11" s="36">
        <v>6</v>
      </c>
      <c r="J11" s="36">
        <v>1</v>
      </c>
      <c r="K11" s="36">
        <v>21</v>
      </c>
      <c r="L11" s="36">
        <v>388</v>
      </c>
      <c r="M11" s="36">
        <v>132</v>
      </c>
      <c r="R11" s="9"/>
      <c r="S11" s="252" t="s">
        <v>166</v>
      </c>
      <c r="T11" s="256">
        <f>SUM(T12:T14)</f>
        <v>369986</v>
      </c>
      <c r="U11" s="251">
        <v>456438</v>
      </c>
      <c r="V11" s="248">
        <f>100*T11/U$11</f>
        <v>81.05942099474628</v>
      </c>
      <c r="W11" s="255">
        <f>SUM(W12:W14)</f>
        <v>58.53</v>
      </c>
      <c r="X11" s="249">
        <v>467.77</v>
      </c>
      <c r="Y11" s="248">
        <f>100*W11/X$11</f>
        <v>12.512559591252112</v>
      </c>
      <c r="Z11" s="247">
        <f>T11/W11</f>
        <v>6321.305313514437</v>
      </c>
      <c r="AA11" s="247">
        <f>U11/X11</f>
        <v>975.7744190520983</v>
      </c>
    </row>
    <row r="12" spans="1:27" ht="20.25" customHeight="1">
      <c r="A12" s="222" t="s">
        <v>362</v>
      </c>
      <c r="B12" s="21">
        <f t="shared" si="1"/>
        <v>907</v>
      </c>
      <c r="C12" s="21">
        <v>469</v>
      </c>
      <c r="D12" s="21">
        <v>438</v>
      </c>
      <c r="E12" s="21">
        <f t="shared" si="2"/>
        <v>894</v>
      </c>
      <c r="F12" s="21">
        <v>488</v>
      </c>
      <c r="G12" s="21">
        <v>406</v>
      </c>
      <c r="H12" s="21">
        <f t="shared" si="3"/>
        <v>4</v>
      </c>
      <c r="I12" s="36">
        <v>3</v>
      </c>
      <c r="J12" s="36">
        <v>1</v>
      </c>
      <c r="K12" s="36">
        <v>30</v>
      </c>
      <c r="L12" s="36">
        <v>762</v>
      </c>
      <c r="M12" s="36">
        <v>227</v>
      </c>
      <c r="R12" s="9"/>
      <c r="S12" s="3" t="s">
        <v>406</v>
      </c>
      <c r="T12" s="256">
        <v>355989</v>
      </c>
      <c r="U12" s="97" t="s">
        <v>218</v>
      </c>
      <c r="V12" s="248">
        <f>100*T12/U$11</f>
        <v>77.9928489740118</v>
      </c>
      <c r="W12" s="250">
        <v>55.99</v>
      </c>
      <c r="X12" s="97" t="s">
        <v>218</v>
      </c>
      <c r="Y12" s="248">
        <f>100*W12/X$11</f>
        <v>11.96955768860765</v>
      </c>
      <c r="Z12" s="247">
        <f aca="true" t="shared" si="4" ref="Z12:Z32">T12/W12</f>
        <v>6358.081800321485</v>
      </c>
      <c r="AA12" s="97" t="s">
        <v>218</v>
      </c>
    </row>
    <row r="13" spans="1:27" ht="20.25" customHeight="1">
      <c r="A13" s="222" t="s">
        <v>361</v>
      </c>
      <c r="B13" s="21">
        <f t="shared" si="1"/>
        <v>950</v>
      </c>
      <c r="C13" s="21">
        <v>483</v>
      </c>
      <c r="D13" s="21">
        <v>467</v>
      </c>
      <c r="E13" s="21">
        <f t="shared" si="2"/>
        <v>832</v>
      </c>
      <c r="F13" s="21">
        <v>414</v>
      </c>
      <c r="G13" s="21">
        <v>418</v>
      </c>
      <c r="H13" s="21">
        <f t="shared" si="3"/>
        <v>6</v>
      </c>
      <c r="I13" s="36">
        <v>4</v>
      </c>
      <c r="J13" s="36">
        <v>2</v>
      </c>
      <c r="K13" s="36">
        <v>25</v>
      </c>
      <c r="L13" s="36">
        <v>701</v>
      </c>
      <c r="M13" s="36">
        <v>166</v>
      </c>
      <c r="R13" s="9"/>
      <c r="S13" s="3" t="s">
        <v>405</v>
      </c>
      <c r="T13" s="42">
        <v>7690</v>
      </c>
      <c r="U13" s="97" t="s">
        <v>218</v>
      </c>
      <c r="V13" s="248">
        <f>100*T13/U$11</f>
        <v>1.6847852282237674</v>
      </c>
      <c r="W13" s="250">
        <v>1.05</v>
      </c>
      <c r="X13" s="97" t="s">
        <v>218</v>
      </c>
      <c r="Y13" s="248">
        <f>100*W13/X$11</f>
        <v>0.22446929046326186</v>
      </c>
      <c r="Z13" s="247">
        <f t="shared" si="4"/>
        <v>7323.809523809524</v>
      </c>
      <c r="AA13" s="97" t="s">
        <v>218</v>
      </c>
    </row>
    <row r="14" spans="1:27" ht="20.25" customHeight="1">
      <c r="A14" s="222" t="s">
        <v>360</v>
      </c>
      <c r="B14" s="21">
        <f t="shared" si="1"/>
        <v>974</v>
      </c>
      <c r="C14" s="21">
        <v>487</v>
      </c>
      <c r="D14" s="21">
        <v>487</v>
      </c>
      <c r="E14" s="21">
        <f t="shared" si="2"/>
        <v>852</v>
      </c>
      <c r="F14" s="21">
        <v>456</v>
      </c>
      <c r="G14" s="21">
        <v>396</v>
      </c>
      <c r="H14" s="21">
        <f t="shared" si="3"/>
        <v>5</v>
      </c>
      <c r="I14" s="40">
        <v>3</v>
      </c>
      <c r="J14" s="40">
        <v>2</v>
      </c>
      <c r="K14" s="36">
        <v>28</v>
      </c>
      <c r="L14" s="36">
        <v>654</v>
      </c>
      <c r="M14" s="36">
        <v>153</v>
      </c>
      <c r="R14" s="9"/>
      <c r="S14" s="3" t="s">
        <v>407</v>
      </c>
      <c r="T14" s="42">
        <v>6307</v>
      </c>
      <c r="U14" s="97" t="s">
        <v>218</v>
      </c>
      <c r="V14" s="248">
        <f>100*T14/U$11</f>
        <v>1.3817867925107024</v>
      </c>
      <c r="W14" s="250">
        <v>1.49</v>
      </c>
      <c r="X14" s="97" t="s">
        <v>218</v>
      </c>
      <c r="Y14" s="248">
        <f>100*W14/X$11</f>
        <v>0.31853261218120016</v>
      </c>
      <c r="Z14" s="247">
        <f t="shared" si="4"/>
        <v>4232.885906040268</v>
      </c>
      <c r="AA14" s="97" t="s">
        <v>218</v>
      </c>
    </row>
    <row r="15" spans="1:27" ht="20.25" customHeight="1">
      <c r="A15" s="222" t="s">
        <v>359</v>
      </c>
      <c r="B15" s="21">
        <f t="shared" si="1"/>
        <v>942</v>
      </c>
      <c r="C15" s="21">
        <v>506</v>
      </c>
      <c r="D15" s="21">
        <v>436</v>
      </c>
      <c r="E15" s="21">
        <f t="shared" si="2"/>
        <v>734</v>
      </c>
      <c r="F15" s="21">
        <v>404</v>
      </c>
      <c r="G15" s="21">
        <v>330</v>
      </c>
      <c r="H15" s="21">
        <f t="shared" si="3"/>
        <v>3</v>
      </c>
      <c r="I15" s="36">
        <v>2</v>
      </c>
      <c r="J15" s="36">
        <v>1</v>
      </c>
      <c r="K15" s="36">
        <v>21</v>
      </c>
      <c r="L15" s="36">
        <v>722</v>
      </c>
      <c r="M15" s="36">
        <v>159</v>
      </c>
      <c r="R15" s="9"/>
      <c r="S15" s="252" t="s">
        <v>165</v>
      </c>
      <c r="T15" s="42">
        <v>14302</v>
      </c>
      <c r="U15" s="251">
        <v>47351</v>
      </c>
      <c r="V15" s="248">
        <f>100*T15/U15</f>
        <v>30.204219551857406</v>
      </c>
      <c r="W15" s="250">
        <v>3.51</v>
      </c>
      <c r="X15" s="249">
        <v>143.97</v>
      </c>
      <c r="Y15" s="248">
        <f>100*W15/X15</f>
        <v>2.438007918316316</v>
      </c>
      <c r="Z15" s="247">
        <f t="shared" si="4"/>
        <v>4074.643874643875</v>
      </c>
      <c r="AA15" s="247">
        <f>U15/X15</f>
        <v>328.8949086615267</v>
      </c>
    </row>
    <row r="16" spans="1:27" ht="20.25" customHeight="1">
      <c r="A16" s="222" t="s">
        <v>358</v>
      </c>
      <c r="B16" s="21">
        <f t="shared" si="1"/>
        <v>1005</v>
      </c>
      <c r="C16" s="21">
        <v>511</v>
      </c>
      <c r="D16" s="21">
        <v>494</v>
      </c>
      <c r="E16" s="21">
        <f t="shared" si="2"/>
        <v>756</v>
      </c>
      <c r="F16" s="21">
        <v>380</v>
      </c>
      <c r="G16" s="21">
        <v>376</v>
      </c>
      <c r="H16" s="21">
        <f t="shared" si="3"/>
        <v>5</v>
      </c>
      <c r="I16" s="36">
        <v>4</v>
      </c>
      <c r="J16" s="40">
        <v>1</v>
      </c>
      <c r="K16" s="36">
        <v>24</v>
      </c>
      <c r="L16" s="36">
        <v>519</v>
      </c>
      <c r="M16" s="36">
        <v>155</v>
      </c>
      <c r="R16" s="9"/>
      <c r="S16" s="252" t="s">
        <v>164</v>
      </c>
      <c r="T16" s="42">
        <f>SUM(T17:T18)</f>
        <v>33115</v>
      </c>
      <c r="U16" s="251">
        <v>108622</v>
      </c>
      <c r="V16" s="248">
        <f>100*T16/U$16</f>
        <v>30.48645762368581</v>
      </c>
      <c r="W16" s="254">
        <f>SUM(W17:W18)</f>
        <v>8.17</v>
      </c>
      <c r="X16" s="249">
        <v>371.13</v>
      </c>
      <c r="Y16" s="248">
        <f>100*W16/X$16</f>
        <v>2.201384959448172</v>
      </c>
      <c r="Z16" s="247">
        <f t="shared" si="4"/>
        <v>4053.2435740514074</v>
      </c>
      <c r="AA16" s="247">
        <f>U16/X16</f>
        <v>292.6791151348584</v>
      </c>
    </row>
    <row r="17" spans="1:27" ht="20.25" customHeight="1">
      <c r="A17" s="222" t="s">
        <v>357</v>
      </c>
      <c r="B17" s="21">
        <f t="shared" si="1"/>
        <v>941</v>
      </c>
      <c r="C17" s="21">
        <v>480</v>
      </c>
      <c r="D17" s="21">
        <v>461</v>
      </c>
      <c r="E17" s="21">
        <f t="shared" si="2"/>
        <v>732</v>
      </c>
      <c r="F17" s="21">
        <v>383</v>
      </c>
      <c r="G17" s="21">
        <v>349</v>
      </c>
      <c r="H17" s="21">
        <f t="shared" si="3"/>
        <v>1</v>
      </c>
      <c r="I17" s="36">
        <v>1</v>
      </c>
      <c r="J17" s="40" t="s">
        <v>217</v>
      </c>
      <c r="K17" s="36">
        <v>25</v>
      </c>
      <c r="L17" s="36">
        <v>308</v>
      </c>
      <c r="M17" s="36">
        <v>156</v>
      </c>
      <c r="R17" s="9"/>
      <c r="S17" s="3" t="s">
        <v>406</v>
      </c>
      <c r="T17" s="42">
        <v>26842</v>
      </c>
      <c r="U17" s="97" t="s">
        <v>218</v>
      </c>
      <c r="V17" s="248">
        <f>100*T17/U$16</f>
        <v>24.71138443409254</v>
      </c>
      <c r="W17" s="250">
        <v>5.97</v>
      </c>
      <c r="X17" s="97" t="s">
        <v>218</v>
      </c>
      <c r="Y17" s="248">
        <f>100*W17/X$16</f>
        <v>1.608600759841565</v>
      </c>
      <c r="Z17" s="247">
        <f t="shared" si="4"/>
        <v>4496.147403685092</v>
      </c>
      <c r="AA17" s="97" t="s">
        <v>218</v>
      </c>
    </row>
    <row r="18" spans="1:27" ht="20.25" customHeight="1">
      <c r="A18" s="222" t="s">
        <v>356</v>
      </c>
      <c r="B18" s="21">
        <f t="shared" si="1"/>
        <v>937</v>
      </c>
      <c r="C18" s="21">
        <v>486</v>
      </c>
      <c r="D18" s="21">
        <v>451</v>
      </c>
      <c r="E18" s="21">
        <f t="shared" si="2"/>
        <v>660</v>
      </c>
      <c r="F18" s="21">
        <v>365</v>
      </c>
      <c r="G18" s="21">
        <v>295</v>
      </c>
      <c r="H18" s="21">
        <f t="shared" si="3"/>
        <v>2</v>
      </c>
      <c r="I18" s="36">
        <v>1</v>
      </c>
      <c r="J18" s="40">
        <v>1</v>
      </c>
      <c r="K18" s="36">
        <v>28</v>
      </c>
      <c r="L18" s="36">
        <v>475</v>
      </c>
      <c r="M18" s="36">
        <v>150</v>
      </c>
      <c r="R18" s="9"/>
      <c r="S18" s="3" t="s">
        <v>405</v>
      </c>
      <c r="T18" s="42">
        <v>6273</v>
      </c>
      <c r="U18" s="97" t="s">
        <v>218</v>
      </c>
      <c r="V18" s="248">
        <f>100*T18/U$16</f>
        <v>5.775073189593268</v>
      </c>
      <c r="W18" s="250">
        <v>2.2</v>
      </c>
      <c r="X18" s="97" t="s">
        <v>218</v>
      </c>
      <c r="Y18" s="248">
        <f>100*W18/X$16</f>
        <v>0.5927841996066069</v>
      </c>
      <c r="Z18" s="247">
        <f t="shared" si="4"/>
        <v>2851.363636363636</v>
      </c>
      <c r="AA18" s="97" t="s">
        <v>218</v>
      </c>
    </row>
    <row r="19" spans="1:27" ht="20.25" customHeight="1">
      <c r="A19" s="222" t="s">
        <v>355</v>
      </c>
      <c r="B19" s="21">
        <f t="shared" si="1"/>
        <v>958</v>
      </c>
      <c r="C19" s="21">
        <v>473</v>
      </c>
      <c r="D19" s="21">
        <v>485</v>
      </c>
      <c r="E19" s="21">
        <f t="shared" si="2"/>
        <v>747</v>
      </c>
      <c r="F19" s="21">
        <v>428</v>
      </c>
      <c r="G19" s="21">
        <v>319</v>
      </c>
      <c r="H19" s="21">
        <f t="shared" si="3"/>
        <v>4</v>
      </c>
      <c r="I19" s="36">
        <v>1</v>
      </c>
      <c r="J19" s="40">
        <v>3</v>
      </c>
      <c r="K19" s="36">
        <v>25</v>
      </c>
      <c r="L19" s="36">
        <v>736</v>
      </c>
      <c r="M19" s="36">
        <v>145</v>
      </c>
      <c r="R19" s="9"/>
      <c r="S19" s="252" t="s">
        <v>163</v>
      </c>
      <c r="T19" s="42">
        <v>10822</v>
      </c>
      <c r="U19" s="251">
        <v>26381</v>
      </c>
      <c r="V19" s="248">
        <f>100*T19/U19</f>
        <v>41.02194761381297</v>
      </c>
      <c r="W19" s="250">
        <v>2.08</v>
      </c>
      <c r="X19" s="249">
        <v>268.67</v>
      </c>
      <c r="Y19" s="248">
        <f>100*W19/X19</f>
        <v>0.7741839431272565</v>
      </c>
      <c r="Z19" s="247">
        <f t="shared" si="4"/>
        <v>5202.884615384615</v>
      </c>
      <c r="AA19" s="247">
        <f>U19/X19</f>
        <v>98.19108944057766</v>
      </c>
    </row>
    <row r="20" spans="1:27" ht="20.25" customHeight="1">
      <c r="A20" s="222" t="s">
        <v>354</v>
      </c>
      <c r="B20" s="21">
        <f t="shared" si="1"/>
        <v>889</v>
      </c>
      <c r="C20" s="21">
        <v>459</v>
      </c>
      <c r="D20" s="21">
        <v>430</v>
      </c>
      <c r="E20" s="21">
        <f t="shared" si="2"/>
        <v>797</v>
      </c>
      <c r="F20" s="21">
        <v>443</v>
      </c>
      <c r="G20" s="21">
        <v>354</v>
      </c>
      <c r="H20" s="21">
        <f t="shared" si="3"/>
        <v>5</v>
      </c>
      <c r="I20" s="36">
        <v>2</v>
      </c>
      <c r="J20" s="36">
        <v>3</v>
      </c>
      <c r="K20" s="36">
        <v>26</v>
      </c>
      <c r="L20" s="36">
        <v>927</v>
      </c>
      <c r="M20" s="36">
        <v>139</v>
      </c>
      <c r="R20" s="9"/>
      <c r="S20" s="252" t="s">
        <v>161</v>
      </c>
      <c r="T20" s="256">
        <f>SUM(T21:T23)</f>
        <v>26341</v>
      </c>
      <c r="U20" s="251">
        <v>68368</v>
      </c>
      <c r="V20" s="248">
        <f>100*T20/U$20</f>
        <v>38.52825883454248</v>
      </c>
      <c r="W20" s="255">
        <f>SUM(W21:W23)</f>
        <v>5.98</v>
      </c>
      <c r="X20" s="249">
        <v>151.6</v>
      </c>
      <c r="Y20" s="248">
        <f>100*W20/X$20</f>
        <v>3.944591029023747</v>
      </c>
      <c r="Z20" s="247">
        <f t="shared" si="4"/>
        <v>4404.849498327759</v>
      </c>
      <c r="AA20" s="247">
        <f>U20/X20</f>
        <v>450.97625329815304</v>
      </c>
    </row>
    <row r="21" spans="1:27" ht="20.25" customHeight="1">
      <c r="A21" s="221" t="s">
        <v>353</v>
      </c>
      <c r="B21" s="28">
        <f t="shared" si="1"/>
        <v>976</v>
      </c>
      <c r="C21" s="28">
        <v>481</v>
      </c>
      <c r="D21" s="28">
        <v>495</v>
      </c>
      <c r="E21" s="28">
        <f t="shared" si="2"/>
        <v>850</v>
      </c>
      <c r="F21" s="28">
        <v>458</v>
      </c>
      <c r="G21" s="28">
        <v>392</v>
      </c>
      <c r="H21" s="28">
        <f t="shared" si="3"/>
        <v>3</v>
      </c>
      <c r="I21" s="220" t="s">
        <v>218</v>
      </c>
      <c r="J21" s="220">
        <v>3</v>
      </c>
      <c r="K21" s="47">
        <v>17</v>
      </c>
      <c r="L21" s="47">
        <v>442</v>
      </c>
      <c r="M21" s="47">
        <v>150</v>
      </c>
      <c r="R21" s="9"/>
      <c r="S21" s="3" t="s">
        <v>406</v>
      </c>
      <c r="T21" s="42">
        <v>10470</v>
      </c>
      <c r="U21" s="97" t="s">
        <v>218</v>
      </c>
      <c r="V21" s="248">
        <f>100*T21/U$20</f>
        <v>15.314182073484671</v>
      </c>
      <c r="W21" s="250">
        <v>2.04</v>
      </c>
      <c r="X21" s="97" t="s">
        <v>218</v>
      </c>
      <c r="Y21" s="248">
        <f>100*W21/X$20</f>
        <v>1.345646437994723</v>
      </c>
      <c r="Z21" s="247">
        <f t="shared" si="4"/>
        <v>5132.35294117647</v>
      </c>
      <c r="AA21" s="97" t="s">
        <v>218</v>
      </c>
    </row>
    <row r="22" spans="1:27" ht="20.25" customHeight="1">
      <c r="A22" s="9" t="s">
        <v>352</v>
      </c>
      <c r="B22" s="9"/>
      <c r="C22" s="9"/>
      <c r="D22" s="9"/>
      <c r="E22" s="9"/>
      <c r="F22" s="9"/>
      <c r="G22" s="9"/>
      <c r="H22" s="9"/>
      <c r="I22" s="9"/>
      <c r="J22" s="7"/>
      <c r="K22" s="7"/>
      <c r="L22" s="7"/>
      <c r="M22" s="7"/>
      <c r="R22" s="9"/>
      <c r="S22" s="3" t="s">
        <v>405</v>
      </c>
      <c r="T22" s="42">
        <v>9982</v>
      </c>
      <c r="U22" s="97" t="s">
        <v>218</v>
      </c>
      <c r="V22" s="248">
        <f>100*T22/U$20</f>
        <v>14.60039784694594</v>
      </c>
      <c r="W22" s="250">
        <v>2.71</v>
      </c>
      <c r="X22" s="97" t="s">
        <v>218</v>
      </c>
      <c r="Y22" s="248">
        <f>100*W22/X$20</f>
        <v>1.7875989445910292</v>
      </c>
      <c r="Z22" s="247">
        <f t="shared" si="4"/>
        <v>3683.3948339483395</v>
      </c>
      <c r="AA22" s="97" t="s">
        <v>218</v>
      </c>
    </row>
    <row r="23" spans="18:27" ht="20.25" customHeight="1">
      <c r="R23" s="9"/>
      <c r="S23" s="3" t="s">
        <v>407</v>
      </c>
      <c r="T23" s="42">
        <v>5889</v>
      </c>
      <c r="U23" s="97" t="s">
        <v>218</v>
      </c>
      <c r="V23" s="248">
        <f>100*T23/U$20</f>
        <v>8.613678914111865</v>
      </c>
      <c r="W23" s="250">
        <v>1.23</v>
      </c>
      <c r="X23" s="97" t="s">
        <v>218</v>
      </c>
      <c r="Y23" s="248">
        <f>100*W23/X$20</f>
        <v>0.8113456464379948</v>
      </c>
      <c r="Z23" s="247">
        <f t="shared" si="4"/>
        <v>4787.804878048781</v>
      </c>
      <c r="AA23" s="97" t="s">
        <v>218</v>
      </c>
    </row>
    <row r="24" spans="18:27" ht="20.25" customHeight="1">
      <c r="R24" s="9"/>
      <c r="S24" s="252" t="s">
        <v>160</v>
      </c>
      <c r="T24" s="42">
        <v>8019</v>
      </c>
      <c r="U24" s="251">
        <v>25541</v>
      </c>
      <c r="V24" s="248">
        <f>100*T24/U24</f>
        <v>31.39657805097686</v>
      </c>
      <c r="W24" s="250">
        <v>2.39</v>
      </c>
      <c r="X24" s="249">
        <v>81.95</v>
      </c>
      <c r="Y24" s="248">
        <f>100*W24/X24</f>
        <v>2.916412446613789</v>
      </c>
      <c r="Z24" s="247">
        <f t="shared" si="4"/>
        <v>3355.2301255230122</v>
      </c>
      <c r="AA24" s="247">
        <f>U24/X24</f>
        <v>311.66564978645516</v>
      </c>
    </row>
    <row r="25" spans="18:27" ht="20.25" customHeight="1">
      <c r="R25" s="9"/>
      <c r="S25" s="252" t="s">
        <v>159</v>
      </c>
      <c r="T25" s="42">
        <f>SUM(T26:T27)</f>
        <v>29917</v>
      </c>
      <c r="U25" s="251">
        <v>65370</v>
      </c>
      <c r="V25" s="248">
        <f>100*T25/U$25</f>
        <v>45.7656417316812</v>
      </c>
      <c r="W25" s="254">
        <f>SUM(W26:W27)</f>
        <v>5.6899999999999995</v>
      </c>
      <c r="X25" s="249">
        <v>59.93</v>
      </c>
      <c r="Y25" s="248">
        <f>100*W25/X$25</f>
        <v>9.494410145169365</v>
      </c>
      <c r="Z25" s="247">
        <f t="shared" si="4"/>
        <v>5257.820738137083</v>
      </c>
      <c r="AA25" s="247">
        <f>U25/X25</f>
        <v>1090.7725679959954</v>
      </c>
    </row>
    <row r="26" spans="18:27" ht="20.25" customHeight="1">
      <c r="R26" s="9"/>
      <c r="S26" s="3" t="s">
        <v>406</v>
      </c>
      <c r="T26" s="42">
        <v>22883</v>
      </c>
      <c r="U26" s="97" t="s">
        <v>218</v>
      </c>
      <c r="V26" s="248">
        <f>100*T26/U$25</f>
        <v>35.00535413798379</v>
      </c>
      <c r="W26" s="250">
        <v>4.64</v>
      </c>
      <c r="X26" s="97" t="s">
        <v>218</v>
      </c>
      <c r="Y26" s="248">
        <f>100*W26/X$25</f>
        <v>7.742366093776071</v>
      </c>
      <c r="Z26" s="247">
        <f t="shared" si="4"/>
        <v>4931.681034482759</v>
      </c>
      <c r="AA26" s="97" t="s">
        <v>218</v>
      </c>
    </row>
    <row r="27" spans="18:27" ht="20.25" customHeight="1">
      <c r="R27" s="9"/>
      <c r="S27" s="3" t="s">
        <v>405</v>
      </c>
      <c r="T27" s="42">
        <v>7034</v>
      </c>
      <c r="U27" s="97" t="s">
        <v>218</v>
      </c>
      <c r="V27" s="248">
        <f>100*T27/U$25</f>
        <v>10.760287593697415</v>
      </c>
      <c r="W27" s="250">
        <v>1.05</v>
      </c>
      <c r="X27" s="97" t="s">
        <v>218</v>
      </c>
      <c r="Y27" s="248">
        <f>100*W27/X$25</f>
        <v>1.7520440513932922</v>
      </c>
      <c r="Z27" s="247">
        <f t="shared" si="4"/>
        <v>6699.047619047618</v>
      </c>
      <c r="AA27" s="97" t="s">
        <v>218</v>
      </c>
    </row>
    <row r="28" spans="1:27" ht="20.25" customHeight="1">
      <c r="A28" s="343" t="s">
        <v>376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R28" s="9"/>
      <c r="S28" s="252" t="s">
        <v>155</v>
      </c>
      <c r="T28" s="42">
        <v>7096</v>
      </c>
      <c r="U28" s="251">
        <v>15426</v>
      </c>
      <c r="V28" s="248">
        <f>100*T28/U28</f>
        <v>46.00025930247634</v>
      </c>
      <c r="W28" s="250">
        <v>1.91</v>
      </c>
      <c r="X28" s="249">
        <v>13.57</v>
      </c>
      <c r="Y28" s="248">
        <f>100*W28/X28</f>
        <v>14.075165806927044</v>
      </c>
      <c r="Z28" s="247">
        <f t="shared" si="4"/>
        <v>3715.1832460732985</v>
      </c>
      <c r="AA28" s="247">
        <f>U28/X28</f>
        <v>1136.7722918201916</v>
      </c>
    </row>
    <row r="29" spans="1:27" ht="20.25" customHeight="1">
      <c r="A29" s="363" t="s">
        <v>403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R29" s="9"/>
      <c r="S29" s="252" t="s">
        <v>150</v>
      </c>
      <c r="T29" s="42">
        <v>6802</v>
      </c>
      <c r="U29" s="251">
        <v>12454</v>
      </c>
      <c r="V29" s="248">
        <f>100*T29/U29</f>
        <v>54.616990525132486</v>
      </c>
      <c r="W29" s="250">
        <v>2.36</v>
      </c>
      <c r="X29" s="253">
        <v>9.12</v>
      </c>
      <c r="Y29" s="248">
        <f>100*W29/X29</f>
        <v>25.877192982456144</v>
      </c>
      <c r="Z29" s="247">
        <f t="shared" si="4"/>
        <v>2882.2033898305085</v>
      </c>
      <c r="AA29" s="247">
        <f>U29/X29</f>
        <v>1365.5701754385966</v>
      </c>
    </row>
    <row r="30" spans="1:27" ht="20.25" customHeight="1" thickBot="1">
      <c r="A30" s="241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8" t="s">
        <v>242</v>
      </c>
      <c r="R30" s="9"/>
      <c r="S30" s="252" t="s">
        <v>148</v>
      </c>
      <c r="T30" s="42">
        <v>35123</v>
      </c>
      <c r="U30" s="251">
        <v>45581</v>
      </c>
      <c r="V30" s="248">
        <f>100*T30/U30</f>
        <v>77.0562295693381</v>
      </c>
      <c r="W30" s="250">
        <v>5.78</v>
      </c>
      <c r="X30" s="249">
        <v>13.56</v>
      </c>
      <c r="Y30" s="248">
        <f>100*W30/X30</f>
        <v>42.62536873156342</v>
      </c>
      <c r="Z30" s="247">
        <f t="shared" si="4"/>
        <v>6076.643598615917</v>
      </c>
      <c r="AA30" s="247">
        <f>U30/X30</f>
        <v>3361.4306784660766</v>
      </c>
    </row>
    <row r="31" spans="1:27" ht="20.25" customHeight="1">
      <c r="A31" s="303" t="s">
        <v>388</v>
      </c>
      <c r="B31" s="239" t="s">
        <v>402</v>
      </c>
      <c r="C31" s="239"/>
      <c r="D31" s="240"/>
      <c r="E31" s="239" t="s">
        <v>401</v>
      </c>
      <c r="F31" s="240"/>
      <c r="G31" s="239" t="s">
        <v>400</v>
      </c>
      <c r="H31" s="240"/>
      <c r="I31" s="239" t="s">
        <v>399</v>
      </c>
      <c r="J31" s="240"/>
      <c r="K31" s="239" t="s">
        <v>398</v>
      </c>
      <c r="L31" s="240"/>
      <c r="M31" s="239" t="s">
        <v>397</v>
      </c>
      <c r="N31" s="240"/>
      <c r="O31" s="239" t="s">
        <v>396</v>
      </c>
      <c r="P31" s="239"/>
      <c r="R31" s="9"/>
      <c r="S31" s="252" t="s">
        <v>141</v>
      </c>
      <c r="T31" s="42">
        <v>13026</v>
      </c>
      <c r="U31" s="251">
        <v>34304</v>
      </c>
      <c r="V31" s="248">
        <f>100*T31/U31</f>
        <v>37.97224813432836</v>
      </c>
      <c r="W31" s="250">
        <v>2.9</v>
      </c>
      <c r="X31" s="249">
        <v>110.44</v>
      </c>
      <c r="Y31" s="248">
        <f>100*W31/X31</f>
        <v>2.625860195581311</v>
      </c>
      <c r="Z31" s="247">
        <f t="shared" si="4"/>
        <v>4491.724137931034</v>
      </c>
      <c r="AA31" s="247">
        <f>U31/X31</f>
        <v>310.61209706628034</v>
      </c>
    </row>
    <row r="32" spans="1:27" ht="20.25" customHeight="1">
      <c r="A32" s="366"/>
      <c r="B32" s="236" t="s">
        <v>366</v>
      </c>
      <c r="C32" s="238" t="s">
        <v>0</v>
      </c>
      <c r="D32" s="237" t="s">
        <v>1</v>
      </c>
      <c r="E32" s="237" t="s">
        <v>0</v>
      </c>
      <c r="F32" s="237" t="s">
        <v>1</v>
      </c>
      <c r="G32" s="237" t="s">
        <v>0</v>
      </c>
      <c r="H32" s="237" t="s">
        <v>1</v>
      </c>
      <c r="I32" s="237" t="s">
        <v>0</v>
      </c>
      <c r="J32" s="237" t="s">
        <v>1</v>
      </c>
      <c r="K32" s="237" t="s">
        <v>0</v>
      </c>
      <c r="L32" s="237" t="s">
        <v>1</v>
      </c>
      <c r="M32" s="237" t="s">
        <v>0</v>
      </c>
      <c r="N32" s="237" t="s">
        <v>1</v>
      </c>
      <c r="O32" s="237" t="s">
        <v>0</v>
      </c>
      <c r="P32" s="236" t="s">
        <v>1</v>
      </c>
      <c r="R32" s="188"/>
      <c r="S32" s="187" t="s">
        <v>137</v>
      </c>
      <c r="T32" s="46">
        <v>23337</v>
      </c>
      <c r="U32" s="246">
        <v>26560</v>
      </c>
      <c r="V32" s="243">
        <f>100*T32/U32</f>
        <v>87.86521084337349</v>
      </c>
      <c r="W32" s="245">
        <v>3.67</v>
      </c>
      <c r="X32" s="244">
        <v>20.38</v>
      </c>
      <c r="Y32" s="243">
        <f>100*W32/X32</f>
        <v>18.007850834151128</v>
      </c>
      <c r="Z32" s="242">
        <f t="shared" si="4"/>
        <v>6358.855585831063</v>
      </c>
      <c r="AA32" s="242">
        <f>U32/X32</f>
        <v>1303.2384690873405</v>
      </c>
    </row>
    <row r="33" spans="1:27" ht="20.25" customHeight="1">
      <c r="A33" s="235" t="s">
        <v>380</v>
      </c>
      <c r="B33" s="172">
        <f>SUM(C33:D33)</f>
        <v>9061</v>
      </c>
      <c r="C33" s="145">
        <f aca="true" t="shared" si="5" ref="C33:D35">SUM(E33,G33,I33,K33,M33,O33,B40,D40,F40,H40,J40,L40,N40,B47,D47,F47,H47,J47,L47,N47)</f>
        <v>4843</v>
      </c>
      <c r="D33" s="145">
        <f t="shared" si="5"/>
        <v>4218</v>
      </c>
      <c r="E33" s="145">
        <v>24</v>
      </c>
      <c r="F33" s="145">
        <v>25</v>
      </c>
      <c r="G33" s="145">
        <v>3</v>
      </c>
      <c r="H33" s="145">
        <v>2</v>
      </c>
      <c r="I33" s="145">
        <v>6</v>
      </c>
      <c r="J33" s="145">
        <v>4</v>
      </c>
      <c r="K33" s="145">
        <v>16</v>
      </c>
      <c r="L33" s="145">
        <v>9</v>
      </c>
      <c r="M33" s="145">
        <v>19</v>
      </c>
      <c r="N33" s="145">
        <v>10</v>
      </c>
      <c r="O33" s="145">
        <v>28</v>
      </c>
      <c r="P33" s="145">
        <v>13</v>
      </c>
      <c r="R33" s="9" t="s">
        <v>404</v>
      </c>
      <c r="S33" s="9"/>
      <c r="T33" s="9"/>
      <c r="U33" s="9"/>
      <c r="V33" s="9"/>
      <c r="W33" s="9"/>
      <c r="X33" s="9"/>
      <c r="Y33" s="9"/>
      <c r="Z33" s="9"/>
      <c r="AA33" s="9"/>
    </row>
    <row r="34" spans="1:16" ht="20.25" customHeight="1">
      <c r="A34" s="233" t="s">
        <v>379</v>
      </c>
      <c r="B34" s="168">
        <f>SUM(C34:D34)</f>
        <v>9418</v>
      </c>
      <c r="C34" s="21">
        <f t="shared" si="5"/>
        <v>4961</v>
      </c>
      <c r="D34" s="21">
        <f t="shared" si="5"/>
        <v>4457</v>
      </c>
      <c r="E34" s="21">
        <v>40</v>
      </c>
      <c r="F34" s="21">
        <v>32</v>
      </c>
      <c r="G34" s="21">
        <v>8</v>
      </c>
      <c r="H34" s="21">
        <v>1</v>
      </c>
      <c r="I34" s="21">
        <v>5</v>
      </c>
      <c r="J34" s="21">
        <v>4</v>
      </c>
      <c r="K34" s="21">
        <v>23</v>
      </c>
      <c r="L34" s="21">
        <v>6</v>
      </c>
      <c r="M34" s="21">
        <v>28</v>
      </c>
      <c r="N34" s="21">
        <v>21</v>
      </c>
      <c r="O34" s="21">
        <v>35</v>
      </c>
      <c r="P34" s="21">
        <v>8</v>
      </c>
    </row>
    <row r="35" spans="1:32" ht="20.25" customHeight="1">
      <c r="A35" s="231" t="s">
        <v>378</v>
      </c>
      <c r="B35" s="153">
        <f>SUM(C35:D35)</f>
        <v>9867</v>
      </c>
      <c r="C35" s="151">
        <f t="shared" si="5"/>
        <v>5287</v>
      </c>
      <c r="D35" s="151">
        <f t="shared" si="5"/>
        <v>4580</v>
      </c>
      <c r="E35" s="151">
        <v>33</v>
      </c>
      <c r="F35" s="151">
        <v>27</v>
      </c>
      <c r="G35" s="151">
        <v>2</v>
      </c>
      <c r="H35" s="151">
        <v>2</v>
      </c>
      <c r="I35" s="151">
        <v>8</v>
      </c>
      <c r="J35" s="151">
        <v>2</v>
      </c>
      <c r="K35" s="151">
        <v>16</v>
      </c>
      <c r="L35" s="151">
        <v>6</v>
      </c>
      <c r="M35" s="151">
        <v>29</v>
      </c>
      <c r="N35" s="151">
        <v>10</v>
      </c>
      <c r="O35" s="151">
        <v>31</v>
      </c>
      <c r="P35" s="151">
        <v>10</v>
      </c>
      <c r="R35" s="373" t="s">
        <v>438</v>
      </c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</row>
    <row r="36" spans="1:32" ht="20.2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85" t="s">
        <v>322</v>
      </c>
    </row>
    <row r="37" spans="1:32" ht="20.25" customHeight="1" thickBo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R37" s="388" t="s">
        <v>437</v>
      </c>
      <c r="S37" s="389"/>
      <c r="T37" s="360" t="s">
        <v>435</v>
      </c>
      <c r="U37" s="227" t="s">
        <v>434</v>
      </c>
      <c r="V37" s="360" t="s">
        <v>433</v>
      </c>
      <c r="W37" s="360" t="s">
        <v>432</v>
      </c>
      <c r="X37" s="360" t="s">
        <v>431</v>
      </c>
      <c r="Y37" s="353" t="s">
        <v>430</v>
      </c>
      <c r="Z37" s="386" t="s">
        <v>436</v>
      </c>
      <c r="AA37" s="360" t="s">
        <v>435</v>
      </c>
      <c r="AB37" s="227" t="s">
        <v>434</v>
      </c>
      <c r="AC37" s="360" t="s">
        <v>433</v>
      </c>
      <c r="AD37" s="360" t="s">
        <v>432</v>
      </c>
      <c r="AE37" s="360" t="s">
        <v>431</v>
      </c>
      <c r="AF37" s="353" t="s">
        <v>430</v>
      </c>
    </row>
    <row r="38" spans="1:32" ht="20.25" customHeight="1">
      <c r="A38" s="303" t="s">
        <v>388</v>
      </c>
      <c r="B38" s="239" t="s">
        <v>395</v>
      </c>
      <c r="C38" s="240"/>
      <c r="D38" s="239" t="s">
        <v>394</v>
      </c>
      <c r="E38" s="240"/>
      <c r="F38" s="239" t="s">
        <v>393</v>
      </c>
      <c r="G38" s="240"/>
      <c r="H38" s="239" t="s">
        <v>392</v>
      </c>
      <c r="I38" s="240"/>
      <c r="J38" s="239" t="s">
        <v>391</v>
      </c>
      <c r="K38" s="240"/>
      <c r="L38" s="239" t="s">
        <v>390</v>
      </c>
      <c r="M38" s="240"/>
      <c r="N38" s="239" t="s">
        <v>389</v>
      </c>
      <c r="O38" s="239"/>
      <c r="P38" s="9"/>
      <c r="R38" s="390"/>
      <c r="S38" s="391"/>
      <c r="T38" s="357"/>
      <c r="U38" s="68" t="s">
        <v>429</v>
      </c>
      <c r="V38" s="357"/>
      <c r="W38" s="357"/>
      <c r="X38" s="357"/>
      <c r="Y38" s="338"/>
      <c r="Z38" s="387"/>
      <c r="AA38" s="357"/>
      <c r="AB38" s="68" t="s">
        <v>429</v>
      </c>
      <c r="AC38" s="357"/>
      <c r="AD38" s="357"/>
      <c r="AE38" s="357"/>
      <c r="AF38" s="338"/>
    </row>
    <row r="39" spans="1:32" ht="20.25" customHeight="1">
      <c r="A39" s="366"/>
      <c r="B39" s="237" t="s">
        <v>0</v>
      </c>
      <c r="C39" s="237" t="s">
        <v>1</v>
      </c>
      <c r="D39" s="237" t="s">
        <v>0</v>
      </c>
      <c r="E39" s="237" t="s">
        <v>1</v>
      </c>
      <c r="F39" s="237" t="s">
        <v>0</v>
      </c>
      <c r="G39" s="237" t="s">
        <v>1</v>
      </c>
      <c r="H39" s="237" t="s">
        <v>0</v>
      </c>
      <c r="I39" s="237" t="s">
        <v>1</v>
      </c>
      <c r="J39" s="237" t="s">
        <v>0</v>
      </c>
      <c r="K39" s="237" t="s">
        <v>1</v>
      </c>
      <c r="L39" s="237" t="s">
        <v>0</v>
      </c>
      <c r="M39" s="237" t="s">
        <v>1</v>
      </c>
      <c r="N39" s="237" t="s">
        <v>0</v>
      </c>
      <c r="O39" s="236" t="s">
        <v>1</v>
      </c>
      <c r="P39" s="9"/>
      <c r="R39" s="265"/>
      <c r="S39" s="284"/>
      <c r="T39" s="229"/>
      <c r="U39" s="229"/>
      <c r="V39" s="9"/>
      <c r="W39" s="9"/>
      <c r="X39" s="9"/>
      <c r="Y39" s="9"/>
      <c r="Z39" s="283"/>
      <c r="AA39" s="9"/>
      <c r="AB39" s="9"/>
      <c r="AC39" s="9"/>
      <c r="AD39" s="9"/>
      <c r="AE39" s="9"/>
      <c r="AF39" s="9"/>
    </row>
    <row r="40" spans="1:32" ht="20.25" customHeight="1">
      <c r="A40" s="235" t="s">
        <v>380</v>
      </c>
      <c r="B40" s="172">
        <v>25</v>
      </c>
      <c r="C40" s="145">
        <v>7</v>
      </c>
      <c r="D40" s="145">
        <v>35</v>
      </c>
      <c r="E40" s="145">
        <v>25</v>
      </c>
      <c r="F40" s="145">
        <v>46</v>
      </c>
      <c r="G40" s="145">
        <v>37</v>
      </c>
      <c r="H40" s="145">
        <v>129</v>
      </c>
      <c r="I40" s="145">
        <v>85</v>
      </c>
      <c r="J40" s="145">
        <v>154</v>
      </c>
      <c r="K40" s="145">
        <v>87</v>
      </c>
      <c r="L40" s="145">
        <v>227</v>
      </c>
      <c r="M40" s="145">
        <v>92</v>
      </c>
      <c r="N40" s="145">
        <v>339</v>
      </c>
      <c r="O40" s="145">
        <v>182</v>
      </c>
      <c r="P40" s="9"/>
      <c r="R40" s="363" t="s">
        <v>428</v>
      </c>
      <c r="S40" s="352"/>
      <c r="T40" s="44">
        <f>SUM(U40:Y40)</f>
        <v>6552</v>
      </c>
      <c r="U40" s="44">
        <v>2831</v>
      </c>
      <c r="V40" s="44">
        <v>1083</v>
      </c>
      <c r="W40" s="44">
        <v>246</v>
      </c>
      <c r="X40" s="44">
        <v>1213</v>
      </c>
      <c r="Y40" s="44">
        <v>1179</v>
      </c>
      <c r="Z40" s="282"/>
      <c r="AA40" s="9"/>
      <c r="AB40" s="9"/>
      <c r="AC40" s="9"/>
      <c r="AD40" s="9"/>
      <c r="AE40" s="9"/>
      <c r="AF40" s="9"/>
    </row>
    <row r="41" spans="1:32" ht="20.25" customHeight="1">
      <c r="A41" s="233" t="s">
        <v>379</v>
      </c>
      <c r="B41" s="168">
        <v>42</v>
      </c>
      <c r="C41" s="21">
        <v>13</v>
      </c>
      <c r="D41" s="21">
        <v>37</v>
      </c>
      <c r="E41" s="21">
        <v>20</v>
      </c>
      <c r="F41" s="21">
        <v>67</v>
      </c>
      <c r="G41" s="21">
        <v>26</v>
      </c>
      <c r="H41" s="21">
        <v>118</v>
      </c>
      <c r="I41" s="21">
        <v>84</v>
      </c>
      <c r="J41" s="21">
        <v>190</v>
      </c>
      <c r="K41" s="21">
        <v>108</v>
      </c>
      <c r="L41" s="21">
        <v>223</v>
      </c>
      <c r="M41" s="21">
        <v>134</v>
      </c>
      <c r="N41" s="21">
        <v>340</v>
      </c>
      <c r="O41" s="21">
        <v>156</v>
      </c>
      <c r="P41" s="9"/>
      <c r="R41" s="383" t="s">
        <v>427</v>
      </c>
      <c r="S41" s="365"/>
      <c r="T41" s="44">
        <f>SUM(U41:Y41)</f>
        <v>7329</v>
      </c>
      <c r="U41" s="44">
        <v>2775</v>
      </c>
      <c r="V41" s="44">
        <v>1229</v>
      </c>
      <c r="W41" s="44">
        <v>239</v>
      </c>
      <c r="X41" s="44">
        <v>1832</v>
      </c>
      <c r="Y41" s="44">
        <v>1254</v>
      </c>
      <c r="Z41" s="281" t="s">
        <v>145</v>
      </c>
      <c r="AA41" s="44">
        <f>SUM(AB41:AF41)</f>
        <v>3</v>
      </c>
      <c r="AB41" s="166" t="s">
        <v>423</v>
      </c>
      <c r="AC41" s="166" t="s">
        <v>423</v>
      </c>
      <c r="AD41" s="166" t="s">
        <v>423</v>
      </c>
      <c r="AE41" s="166" t="s">
        <v>423</v>
      </c>
      <c r="AF41" s="9">
        <v>3</v>
      </c>
    </row>
    <row r="42" spans="1:32" ht="20.25" customHeight="1">
      <c r="A42" s="231" t="s">
        <v>378</v>
      </c>
      <c r="B42" s="153">
        <v>31</v>
      </c>
      <c r="C42" s="151">
        <v>15</v>
      </c>
      <c r="D42" s="151">
        <v>32</v>
      </c>
      <c r="E42" s="151">
        <v>19</v>
      </c>
      <c r="F42" s="151">
        <v>73</v>
      </c>
      <c r="G42" s="151">
        <v>39</v>
      </c>
      <c r="H42" s="151">
        <v>133</v>
      </c>
      <c r="I42" s="151">
        <v>63</v>
      </c>
      <c r="J42" s="151">
        <v>214</v>
      </c>
      <c r="K42" s="151">
        <v>98</v>
      </c>
      <c r="L42" s="151">
        <v>262</v>
      </c>
      <c r="M42" s="151">
        <v>132</v>
      </c>
      <c r="N42" s="151">
        <v>339</v>
      </c>
      <c r="O42" s="151">
        <v>149</v>
      </c>
      <c r="P42" s="9"/>
      <c r="R42" s="383" t="s">
        <v>426</v>
      </c>
      <c r="S42" s="365"/>
      <c r="T42" s="44">
        <f>SUM(U42:Y42)</f>
        <v>7274</v>
      </c>
      <c r="U42" s="44">
        <v>2698</v>
      </c>
      <c r="V42" s="44">
        <v>1217</v>
      </c>
      <c r="W42" s="44">
        <v>237</v>
      </c>
      <c r="X42" s="44">
        <v>1832</v>
      </c>
      <c r="Y42" s="44">
        <v>1290</v>
      </c>
      <c r="Z42" s="281" t="s">
        <v>144</v>
      </c>
      <c r="AA42" s="280" t="s">
        <v>218</v>
      </c>
      <c r="AB42" s="166" t="s">
        <v>423</v>
      </c>
      <c r="AC42" s="166" t="s">
        <v>423</v>
      </c>
      <c r="AD42" s="166" t="s">
        <v>423</v>
      </c>
      <c r="AE42" s="166" t="s">
        <v>423</v>
      </c>
      <c r="AF42" s="166" t="s">
        <v>423</v>
      </c>
    </row>
    <row r="43" spans="1:32" ht="20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R43" s="383" t="s">
        <v>425</v>
      </c>
      <c r="S43" s="365"/>
      <c r="T43" s="44">
        <f>SUM(U43:Y43)</f>
        <v>7715</v>
      </c>
      <c r="U43" s="37">
        <v>2643</v>
      </c>
      <c r="V43" s="37">
        <v>1315</v>
      </c>
      <c r="W43" s="37">
        <v>218</v>
      </c>
      <c r="X43" s="37">
        <v>2157</v>
      </c>
      <c r="Y43" s="37">
        <v>1382</v>
      </c>
      <c r="Z43" s="281" t="s">
        <v>143</v>
      </c>
      <c r="AA43" s="280" t="s">
        <v>218</v>
      </c>
      <c r="AB43" s="166" t="s">
        <v>423</v>
      </c>
      <c r="AC43" s="166" t="s">
        <v>423</v>
      </c>
      <c r="AD43" s="166" t="s">
        <v>423</v>
      </c>
      <c r="AE43" s="166" t="s">
        <v>423</v>
      </c>
      <c r="AF43" s="166" t="s">
        <v>423</v>
      </c>
    </row>
    <row r="44" spans="1:32" ht="20.25" customHeight="1" thickBot="1">
      <c r="A44" s="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9"/>
      <c r="M44" s="9"/>
      <c r="N44" s="9"/>
      <c r="O44" s="228"/>
      <c r="P44" s="9"/>
      <c r="R44" s="384" t="s">
        <v>424</v>
      </c>
      <c r="S44" s="385"/>
      <c r="T44" s="279">
        <f aca="true" t="shared" si="6" ref="T44:Y44">SUM(T46:T63,AA41:AA63)</f>
        <v>8186</v>
      </c>
      <c r="U44" s="279">
        <f t="shared" si="6"/>
        <v>2571</v>
      </c>
      <c r="V44" s="279">
        <f t="shared" si="6"/>
        <v>1583</v>
      </c>
      <c r="W44" s="279">
        <f t="shared" si="6"/>
        <v>213</v>
      </c>
      <c r="X44" s="279">
        <f t="shared" si="6"/>
        <v>2265</v>
      </c>
      <c r="Y44" s="279">
        <f t="shared" si="6"/>
        <v>1554</v>
      </c>
      <c r="Z44" s="274" t="s">
        <v>141</v>
      </c>
      <c r="AA44" s="273">
        <f aca="true" t="shared" si="7" ref="AA44:AA63">SUM(AB44:AF44)</f>
        <v>160</v>
      </c>
      <c r="AB44" s="275">
        <v>44</v>
      </c>
      <c r="AC44" s="22">
        <v>9</v>
      </c>
      <c r="AD44" s="166" t="s">
        <v>423</v>
      </c>
      <c r="AE44" s="22">
        <v>88</v>
      </c>
      <c r="AF44" s="232">
        <v>19</v>
      </c>
    </row>
    <row r="45" spans="1:32" ht="20.25" customHeight="1">
      <c r="A45" s="303" t="s">
        <v>388</v>
      </c>
      <c r="B45" s="239" t="s">
        <v>387</v>
      </c>
      <c r="C45" s="240"/>
      <c r="D45" s="239" t="s">
        <v>386</v>
      </c>
      <c r="E45" s="240"/>
      <c r="F45" s="239" t="s">
        <v>385</v>
      </c>
      <c r="G45" s="240"/>
      <c r="H45" s="295" t="s">
        <v>384</v>
      </c>
      <c r="I45" s="297"/>
      <c r="J45" s="295" t="s">
        <v>383</v>
      </c>
      <c r="K45" s="297"/>
      <c r="L45" s="295" t="s">
        <v>382</v>
      </c>
      <c r="M45" s="297"/>
      <c r="N45" s="239" t="s">
        <v>381</v>
      </c>
      <c r="O45" s="239"/>
      <c r="P45" s="9"/>
      <c r="R45" s="275"/>
      <c r="S45" s="258"/>
      <c r="T45" s="275"/>
      <c r="U45" s="275"/>
      <c r="V45" s="21"/>
      <c r="W45" s="21"/>
      <c r="X45" s="160"/>
      <c r="Y45" s="21"/>
      <c r="Z45" s="274" t="s">
        <v>140</v>
      </c>
      <c r="AA45" s="273">
        <f t="shared" si="7"/>
        <v>20</v>
      </c>
      <c r="AB45" s="22">
        <v>1</v>
      </c>
      <c r="AC45" s="22">
        <v>11</v>
      </c>
      <c r="AD45" s="166" t="s">
        <v>423</v>
      </c>
      <c r="AE45" s="22">
        <v>5</v>
      </c>
      <c r="AF45" s="232">
        <v>3</v>
      </c>
    </row>
    <row r="46" spans="1:32" ht="20.25" customHeight="1">
      <c r="A46" s="366"/>
      <c r="B46" s="237" t="s">
        <v>0</v>
      </c>
      <c r="C46" s="237" t="s">
        <v>1</v>
      </c>
      <c r="D46" s="237" t="s">
        <v>0</v>
      </c>
      <c r="E46" s="237" t="s">
        <v>1</v>
      </c>
      <c r="F46" s="237" t="s">
        <v>0</v>
      </c>
      <c r="G46" s="237" t="s">
        <v>1</v>
      </c>
      <c r="H46" s="237" t="s">
        <v>0</v>
      </c>
      <c r="I46" s="237" t="s">
        <v>1</v>
      </c>
      <c r="J46" s="237" t="s">
        <v>0</v>
      </c>
      <c r="K46" s="238" t="s">
        <v>1</v>
      </c>
      <c r="L46" s="237" t="s">
        <v>0</v>
      </c>
      <c r="M46" s="237" t="s">
        <v>1</v>
      </c>
      <c r="N46" s="237" t="s">
        <v>0</v>
      </c>
      <c r="O46" s="236" t="s">
        <v>1</v>
      </c>
      <c r="P46" s="9"/>
      <c r="R46" s="381" t="s">
        <v>166</v>
      </c>
      <c r="S46" s="382"/>
      <c r="T46" s="44">
        <f aca="true" t="shared" si="8" ref="T46:T62">SUM(U46:Y46)</f>
        <v>3513</v>
      </c>
      <c r="U46" s="278">
        <v>1263</v>
      </c>
      <c r="V46" s="9">
        <v>900</v>
      </c>
      <c r="W46" s="276">
        <v>137</v>
      </c>
      <c r="X46" s="160">
        <v>436</v>
      </c>
      <c r="Y46" s="21">
        <v>777</v>
      </c>
      <c r="Z46" s="274" t="s">
        <v>139</v>
      </c>
      <c r="AA46" s="273">
        <f t="shared" si="7"/>
        <v>52</v>
      </c>
      <c r="AB46" s="22">
        <v>14</v>
      </c>
      <c r="AC46" s="22">
        <v>8</v>
      </c>
      <c r="AD46" s="166" t="s">
        <v>423</v>
      </c>
      <c r="AE46" s="22">
        <v>3</v>
      </c>
      <c r="AF46" s="232">
        <v>27</v>
      </c>
    </row>
    <row r="47" spans="1:32" ht="20.25" customHeight="1">
      <c r="A47" s="235" t="s">
        <v>380</v>
      </c>
      <c r="B47" s="172">
        <v>555</v>
      </c>
      <c r="C47" s="145">
        <v>260</v>
      </c>
      <c r="D47" s="145">
        <v>670</v>
      </c>
      <c r="E47" s="145">
        <v>390</v>
      </c>
      <c r="F47" s="145">
        <v>743</v>
      </c>
      <c r="G47" s="145">
        <v>565</v>
      </c>
      <c r="H47" s="145">
        <v>818</v>
      </c>
      <c r="I47" s="145">
        <v>851</v>
      </c>
      <c r="J47" s="145">
        <v>669</v>
      </c>
      <c r="K47" s="145">
        <v>870</v>
      </c>
      <c r="L47" s="145">
        <v>337</v>
      </c>
      <c r="M47" s="145">
        <v>704</v>
      </c>
      <c r="N47" s="234" t="s">
        <v>217</v>
      </c>
      <c r="O47" s="234" t="s">
        <v>217</v>
      </c>
      <c r="P47" s="9"/>
      <c r="R47" s="381" t="s">
        <v>165</v>
      </c>
      <c r="S47" s="382"/>
      <c r="T47" s="44">
        <f t="shared" si="8"/>
        <v>435</v>
      </c>
      <c r="U47" s="275">
        <v>157</v>
      </c>
      <c r="V47" s="9">
        <v>69</v>
      </c>
      <c r="W47" s="276">
        <v>9</v>
      </c>
      <c r="X47" s="160">
        <v>145</v>
      </c>
      <c r="Y47" s="21">
        <v>55</v>
      </c>
      <c r="Z47" s="274" t="s">
        <v>138</v>
      </c>
      <c r="AA47" s="273">
        <f t="shared" si="7"/>
        <v>70</v>
      </c>
      <c r="AB47" s="22">
        <v>13</v>
      </c>
      <c r="AC47" s="22">
        <v>9</v>
      </c>
      <c r="AD47" s="22">
        <v>1</v>
      </c>
      <c r="AE47" s="22">
        <v>43</v>
      </c>
      <c r="AF47" s="272">
        <v>4</v>
      </c>
    </row>
    <row r="48" spans="1:32" ht="20.25" customHeight="1">
      <c r="A48" s="233" t="s">
        <v>379</v>
      </c>
      <c r="B48" s="168">
        <v>546</v>
      </c>
      <c r="C48" s="21">
        <v>304</v>
      </c>
      <c r="D48" s="21">
        <v>696</v>
      </c>
      <c r="E48" s="21">
        <v>388</v>
      </c>
      <c r="F48" s="21">
        <v>734</v>
      </c>
      <c r="G48" s="21">
        <v>563</v>
      </c>
      <c r="H48" s="21">
        <v>839</v>
      </c>
      <c r="I48" s="21">
        <v>795</v>
      </c>
      <c r="J48" s="21">
        <v>667</v>
      </c>
      <c r="K48" s="21">
        <v>990</v>
      </c>
      <c r="L48" s="21">
        <v>323</v>
      </c>
      <c r="M48" s="21">
        <v>804</v>
      </c>
      <c r="N48" s="232" t="s">
        <v>217</v>
      </c>
      <c r="O48" s="232" t="s">
        <v>217</v>
      </c>
      <c r="P48" s="9"/>
      <c r="R48" s="381" t="s">
        <v>164</v>
      </c>
      <c r="S48" s="382"/>
      <c r="T48" s="44">
        <f t="shared" si="8"/>
        <v>1708</v>
      </c>
      <c r="U48" s="275">
        <v>234</v>
      </c>
      <c r="V48" s="9">
        <v>55</v>
      </c>
      <c r="W48" s="276">
        <v>12</v>
      </c>
      <c r="X48" s="232">
        <v>1322</v>
      </c>
      <c r="Y48" s="21">
        <v>85</v>
      </c>
      <c r="Z48" s="274" t="s">
        <v>137</v>
      </c>
      <c r="AA48" s="273">
        <f t="shared" si="7"/>
        <v>145</v>
      </c>
      <c r="AB48" s="22">
        <v>25</v>
      </c>
      <c r="AC48" s="22">
        <v>49</v>
      </c>
      <c r="AD48" s="22">
        <v>6</v>
      </c>
      <c r="AE48" s="22">
        <v>43</v>
      </c>
      <c r="AF48" s="22">
        <v>22</v>
      </c>
    </row>
    <row r="49" spans="1:32" ht="20.25" customHeight="1">
      <c r="A49" s="231" t="s">
        <v>378</v>
      </c>
      <c r="B49" s="153">
        <v>546</v>
      </c>
      <c r="C49" s="151">
        <v>292</v>
      </c>
      <c r="D49" s="151">
        <v>726</v>
      </c>
      <c r="E49" s="151">
        <v>421</v>
      </c>
      <c r="F49" s="151">
        <v>804</v>
      </c>
      <c r="G49" s="151">
        <v>592</v>
      </c>
      <c r="H49" s="151">
        <v>880</v>
      </c>
      <c r="I49" s="151">
        <v>804</v>
      </c>
      <c r="J49" s="151">
        <v>701</v>
      </c>
      <c r="K49" s="151">
        <v>1018</v>
      </c>
      <c r="L49" s="151">
        <v>427</v>
      </c>
      <c r="M49" s="151">
        <v>881</v>
      </c>
      <c r="N49" s="230" t="s">
        <v>217</v>
      </c>
      <c r="O49" s="230" t="s">
        <v>217</v>
      </c>
      <c r="P49" s="9"/>
      <c r="R49" s="381" t="s">
        <v>163</v>
      </c>
      <c r="S49" s="382"/>
      <c r="T49" s="44">
        <f t="shared" si="8"/>
        <v>121</v>
      </c>
      <c r="U49" s="275">
        <v>25</v>
      </c>
      <c r="V49" s="9">
        <v>30</v>
      </c>
      <c r="W49" s="276">
        <v>3</v>
      </c>
      <c r="X49" s="160">
        <v>11</v>
      </c>
      <c r="Y49" s="21">
        <v>52</v>
      </c>
      <c r="Z49" s="274" t="s">
        <v>135</v>
      </c>
      <c r="AA49" s="273">
        <f t="shared" si="7"/>
        <v>16</v>
      </c>
      <c r="AB49" s="22">
        <v>4</v>
      </c>
      <c r="AC49" s="22">
        <v>3</v>
      </c>
      <c r="AD49" s="22">
        <v>2</v>
      </c>
      <c r="AE49" s="166" t="s">
        <v>423</v>
      </c>
      <c r="AF49" s="22">
        <v>7</v>
      </c>
    </row>
    <row r="50" spans="1:32" ht="20.25" customHeight="1">
      <c r="A50" s="9" t="s">
        <v>352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R50" s="381" t="s">
        <v>162</v>
      </c>
      <c r="S50" s="382"/>
      <c r="T50" s="44">
        <f t="shared" si="8"/>
        <v>92</v>
      </c>
      <c r="U50" s="275">
        <v>4</v>
      </c>
      <c r="V50" s="9">
        <v>54</v>
      </c>
      <c r="W50" s="276">
        <v>2</v>
      </c>
      <c r="X50" s="166" t="s">
        <v>423</v>
      </c>
      <c r="Y50" s="21">
        <v>32</v>
      </c>
      <c r="Z50" s="274" t="s">
        <v>134</v>
      </c>
      <c r="AA50" s="273">
        <f t="shared" si="7"/>
        <v>16</v>
      </c>
      <c r="AB50" s="22">
        <v>3</v>
      </c>
      <c r="AC50" s="166" t="s">
        <v>423</v>
      </c>
      <c r="AD50" s="166" t="s">
        <v>423</v>
      </c>
      <c r="AE50" s="232">
        <v>2</v>
      </c>
      <c r="AF50" s="232">
        <v>11</v>
      </c>
    </row>
    <row r="51" spans="18:32" ht="20.25" customHeight="1">
      <c r="R51" s="381" t="s">
        <v>161</v>
      </c>
      <c r="S51" s="382"/>
      <c r="T51" s="44">
        <f t="shared" si="8"/>
        <v>492</v>
      </c>
      <c r="U51" s="275">
        <v>264</v>
      </c>
      <c r="V51" s="9">
        <v>106</v>
      </c>
      <c r="W51" s="276">
        <v>5</v>
      </c>
      <c r="X51" s="160">
        <v>28</v>
      </c>
      <c r="Y51" s="21">
        <v>89</v>
      </c>
      <c r="Z51" s="274" t="s">
        <v>133</v>
      </c>
      <c r="AA51" s="273">
        <f t="shared" si="7"/>
        <v>51</v>
      </c>
      <c r="AB51" s="166" t="s">
        <v>423</v>
      </c>
      <c r="AC51" s="22">
        <v>2</v>
      </c>
      <c r="AD51" s="22">
        <v>1</v>
      </c>
      <c r="AE51" s="272">
        <v>3</v>
      </c>
      <c r="AF51" s="232">
        <v>45</v>
      </c>
    </row>
    <row r="52" spans="18:32" ht="20.25" customHeight="1">
      <c r="R52" s="381" t="s">
        <v>160</v>
      </c>
      <c r="S52" s="382"/>
      <c r="T52" s="44">
        <f t="shared" si="8"/>
        <v>40</v>
      </c>
      <c r="U52" s="275">
        <v>7</v>
      </c>
      <c r="V52" s="9">
        <v>11</v>
      </c>
      <c r="W52" s="276">
        <v>6</v>
      </c>
      <c r="X52" s="232">
        <v>4</v>
      </c>
      <c r="Y52" s="21">
        <v>12</v>
      </c>
      <c r="Z52" s="274" t="s">
        <v>132</v>
      </c>
      <c r="AA52" s="273">
        <f t="shared" si="7"/>
        <v>14</v>
      </c>
      <c r="AB52" s="22">
        <v>4</v>
      </c>
      <c r="AC52" s="22">
        <v>6</v>
      </c>
      <c r="AD52" s="166" t="s">
        <v>423</v>
      </c>
      <c r="AE52" s="166" t="s">
        <v>423</v>
      </c>
      <c r="AF52" s="232">
        <v>4</v>
      </c>
    </row>
    <row r="53" spans="18:32" ht="20.25" customHeight="1">
      <c r="R53" s="381" t="s">
        <v>159</v>
      </c>
      <c r="S53" s="382"/>
      <c r="T53" s="44">
        <f t="shared" si="8"/>
        <v>246</v>
      </c>
      <c r="U53" s="275">
        <v>88</v>
      </c>
      <c r="V53" s="9">
        <v>70</v>
      </c>
      <c r="W53" s="276">
        <v>6</v>
      </c>
      <c r="X53" s="277">
        <v>43</v>
      </c>
      <c r="Y53" s="21">
        <v>39</v>
      </c>
      <c r="Z53" s="274" t="s">
        <v>128</v>
      </c>
      <c r="AA53" s="273">
        <f t="shared" si="7"/>
        <v>8</v>
      </c>
      <c r="AB53" s="22">
        <v>2</v>
      </c>
      <c r="AC53" s="166" t="s">
        <v>423</v>
      </c>
      <c r="AD53" s="166" t="s">
        <v>423</v>
      </c>
      <c r="AE53" s="232">
        <v>1</v>
      </c>
      <c r="AF53" s="232">
        <v>5</v>
      </c>
    </row>
    <row r="54" spans="18:32" ht="20.25" customHeight="1">
      <c r="R54" s="381" t="s">
        <v>157</v>
      </c>
      <c r="S54" s="382"/>
      <c r="T54" s="44">
        <f t="shared" si="8"/>
        <v>56</v>
      </c>
      <c r="U54" s="275">
        <v>22</v>
      </c>
      <c r="V54" s="9">
        <v>9</v>
      </c>
      <c r="W54" s="276">
        <v>1</v>
      </c>
      <c r="X54" s="166" t="s">
        <v>423</v>
      </c>
      <c r="Y54" s="21">
        <v>24</v>
      </c>
      <c r="Z54" s="274" t="s">
        <v>127</v>
      </c>
      <c r="AA54" s="273">
        <f t="shared" si="7"/>
        <v>17</v>
      </c>
      <c r="AB54" s="22">
        <v>10</v>
      </c>
      <c r="AC54" s="22">
        <v>5</v>
      </c>
      <c r="AD54" s="166" t="s">
        <v>423</v>
      </c>
      <c r="AE54" s="166" t="s">
        <v>423</v>
      </c>
      <c r="AF54" s="232">
        <v>2</v>
      </c>
    </row>
    <row r="55" spans="18:32" ht="20.25" customHeight="1">
      <c r="R55" s="381" t="s">
        <v>155</v>
      </c>
      <c r="S55" s="382"/>
      <c r="T55" s="44">
        <f t="shared" si="8"/>
        <v>117</v>
      </c>
      <c r="U55" s="275">
        <v>56</v>
      </c>
      <c r="V55" s="9">
        <v>31</v>
      </c>
      <c r="W55" s="276">
        <v>1</v>
      </c>
      <c r="X55" s="166">
        <v>23</v>
      </c>
      <c r="Y55" s="21">
        <v>6</v>
      </c>
      <c r="Z55" s="274" t="s">
        <v>126</v>
      </c>
      <c r="AA55" s="273">
        <f t="shared" si="7"/>
        <v>16</v>
      </c>
      <c r="AB55" s="22">
        <v>2</v>
      </c>
      <c r="AC55" s="22">
        <v>4</v>
      </c>
      <c r="AD55" s="22">
        <v>3</v>
      </c>
      <c r="AE55" s="22">
        <v>2</v>
      </c>
      <c r="AF55" s="232">
        <v>5</v>
      </c>
    </row>
    <row r="56" spans="18:32" ht="20.25" customHeight="1">
      <c r="R56" s="381" t="s">
        <v>154</v>
      </c>
      <c r="S56" s="382"/>
      <c r="T56" s="44">
        <f t="shared" si="8"/>
        <v>33</v>
      </c>
      <c r="U56" s="275">
        <v>5</v>
      </c>
      <c r="V56" s="9">
        <v>9</v>
      </c>
      <c r="W56" s="276">
        <v>1</v>
      </c>
      <c r="X56" s="166">
        <v>4</v>
      </c>
      <c r="Y56" s="21">
        <v>14</v>
      </c>
      <c r="Z56" s="274" t="s">
        <v>125</v>
      </c>
      <c r="AA56" s="273">
        <f t="shared" si="7"/>
        <v>8</v>
      </c>
      <c r="AB56" s="22">
        <v>6</v>
      </c>
      <c r="AC56" s="166" t="s">
        <v>423</v>
      </c>
      <c r="AD56" s="166" t="s">
        <v>423</v>
      </c>
      <c r="AE56" s="232">
        <v>1</v>
      </c>
      <c r="AF56" s="232">
        <v>1</v>
      </c>
    </row>
    <row r="57" spans="18:32" ht="20.25" customHeight="1">
      <c r="R57" s="381" t="s">
        <v>153</v>
      </c>
      <c r="S57" s="382"/>
      <c r="T57" s="44">
        <f t="shared" si="8"/>
        <v>213</v>
      </c>
      <c r="U57" s="275">
        <v>89</v>
      </c>
      <c r="V57" s="9">
        <v>37</v>
      </c>
      <c r="W57" s="166" t="s">
        <v>423</v>
      </c>
      <c r="X57" s="166">
        <v>1</v>
      </c>
      <c r="Y57" s="21">
        <v>86</v>
      </c>
      <c r="Z57" s="274" t="s">
        <v>124</v>
      </c>
      <c r="AA57" s="273">
        <f t="shared" si="7"/>
        <v>7</v>
      </c>
      <c r="AB57" s="166" t="s">
        <v>423</v>
      </c>
      <c r="AC57" s="166" t="s">
        <v>423</v>
      </c>
      <c r="AD57" s="166" t="s">
        <v>423</v>
      </c>
      <c r="AE57" s="232">
        <v>5</v>
      </c>
      <c r="AF57" s="232">
        <v>2</v>
      </c>
    </row>
    <row r="58" spans="18:32" ht="20.25" customHeight="1">
      <c r="R58" s="381" t="s">
        <v>152</v>
      </c>
      <c r="S58" s="382"/>
      <c r="T58" s="44">
        <f t="shared" si="8"/>
        <v>5</v>
      </c>
      <c r="U58" s="166" t="s">
        <v>423</v>
      </c>
      <c r="V58" s="166" t="s">
        <v>423</v>
      </c>
      <c r="W58" s="166" t="s">
        <v>423</v>
      </c>
      <c r="X58" s="166" t="s">
        <v>423</v>
      </c>
      <c r="Y58" s="275">
        <v>5</v>
      </c>
      <c r="Z58" s="274" t="s">
        <v>123</v>
      </c>
      <c r="AA58" s="273">
        <f t="shared" si="7"/>
        <v>7</v>
      </c>
      <c r="AB58" s="166" t="s">
        <v>423</v>
      </c>
      <c r="AC58" s="22">
        <v>4</v>
      </c>
      <c r="AD58" s="166" t="s">
        <v>423</v>
      </c>
      <c r="AE58" s="166" t="s">
        <v>423</v>
      </c>
      <c r="AF58" s="232">
        <v>3</v>
      </c>
    </row>
    <row r="59" spans="18:32" ht="20.25" customHeight="1">
      <c r="R59" s="381" t="s">
        <v>150</v>
      </c>
      <c r="S59" s="382"/>
      <c r="T59" s="44">
        <f t="shared" si="8"/>
        <v>29</v>
      </c>
      <c r="U59" s="275">
        <v>8</v>
      </c>
      <c r="V59" s="9">
        <v>1</v>
      </c>
      <c r="W59" s="166" t="s">
        <v>423</v>
      </c>
      <c r="X59" s="22">
        <v>14</v>
      </c>
      <c r="Y59" s="275">
        <v>6</v>
      </c>
      <c r="Z59" s="274" t="s">
        <v>121</v>
      </c>
      <c r="AA59" s="273">
        <f t="shared" si="7"/>
        <v>20</v>
      </c>
      <c r="AB59" s="22">
        <v>9</v>
      </c>
      <c r="AC59" s="22">
        <v>5</v>
      </c>
      <c r="AD59" s="166" t="s">
        <v>423</v>
      </c>
      <c r="AE59" s="22">
        <v>1</v>
      </c>
      <c r="AF59" s="22">
        <v>5</v>
      </c>
    </row>
    <row r="60" spans="18:32" ht="20.25" customHeight="1">
      <c r="R60" s="381" t="s">
        <v>149</v>
      </c>
      <c r="S60" s="382"/>
      <c r="T60" s="44">
        <f t="shared" si="8"/>
        <v>107</v>
      </c>
      <c r="U60" s="275">
        <v>72</v>
      </c>
      <c r="V60" s="9">
        <v>19</v>
      </c>
      <c r="W60" s="166" t="s">
        <v>423</v>
      </c>
      <c r="X60" s="232">
        <v>2</v>
      </c>
      <c r="Y60" s="232">
        <v>14</v>
      </c>
      <c r="Z60" s="274" t="s">
        <v>120</v>
      </c>
      <c r="AA60" s="273">
        <f t="shared" si="7"/>
        <v>24</v>
      </c>
      <c r="AB60" s="22">
        <v>4</v>
      </c>
      <c r="AC60" s="22">
        <v>17</v>
      </c>
      <c r="AD60" s="22">
        <v>1</v>
      </c>
      <c r="AE60" s="22">
        <v>1</v>
      </c>
      <c r="AF60" s="232">
        <v>1</v>
      </c>
    </row>
    <row r="61" spans="18:32" ht="20.25" customHeight="1">
      <c r="R61" s="381" t="s">
        <v>148</v>
      </c>
      <c r="S61" s="382"/>
      <c r="T61" s="44">
        <f t="shared" si="8"/>
        <v>227</v>
      </c>
      <c r="U61" s="232">
        <v>118</v>
      </c>
      <c r="V61" s="232">
        <v>37</v>
      </c>
      <c r="W61" s="232">
        <v>12</v>
      </c>
      <c r="X61" s="232">
        <v>34</v>
      </c>
      <c r="Y61" s="232">
        <v>26</v>
      </c>
      <c r="Z61" s="274" t="s">
        <v>119</v>
      </c>
      <c r="AA61" s="273">
        <f t="shared" si="7"/>
        <v>69</v>
      </c>
      <c r="AB61" s="22">
        <v>9</v>
      </c>
      <c r="AC61" s="22">
        <v>5</v>
      </c>
      <c r="AD61" s="22">
        <v>1</v>
      </c>
      <c r="AE61" s="166" t="s">
        <v>423</v>
      </c>
      <c r="AF61" s="232">
        <v>54</v>
      </c>
    </row>
    <row r="62" spans="18:32" ht="20.25" customHeight="1">
      <c r="R62" s="381" t="s">
        <v>147</v>
      </c>
      <c r="S62" s="382"/>
      <c r="T62" s="44">
        <f t="shared" si="8"/>
        <v>2</v>
      </c>
      <c r="U62" s="166" t="s">
        <v>423</v>
      </c>
      <c r="V62" s="166" t="s">
        <v>423</v>
      </c>
      <c r="W62" s="232">
        <v>2</v>
      </c>
      <c r="X62" s="232" t="s">
        <v>218</v>
      </c>
      <c r="Y62" s="272" t="s">
        <v>218</v>
      </c>
      <c r="Z62" s="274" t="s">
        <v>118</v>
      </c>
      <c r="AA62" s="273">
        <f t="shared" si="7"/>
        <v>11</v>
      </c>
      <c r="AB62" s="22">
        <v>2</v>
      </c>
      <c r="AC62" s="22">
        <v>7</v>
      </c>
      <c r="AD62" s="232">
        <v>1</v>
      </c>
      <c r="AE62" s="166" t="s">
        <v>423</v>
      </c>
      <c r="AF62" s="272">
        <v>1</v>
      </c>
    </row>
    <row r="63" spans="18:32" ht="20.25" customHeight="1">
      <c r="R63" s="379" t="s">
        <v>146</v>
      </c>
      <c r="S63" s="380"/>
      <c r="T63" s="271" t="s">
        <v>423</v>
      </c>
      <c r="U63" s="271" t="s">
        <v>423</v>
      </c>
      <c r="V63" s="271" t="s">
        <v>423</v>
      </c>
      <c r="W63" s="271" t="s">
        <v>423</v>
      </c>
      <c r="X63" s="266" t="s">
        <v>218</v>
      </c>
      <c r="Y63" s="266" t="s">
        <v>218</v>
      </c>
      <c r="Z63" s="270" t="s">
        <v>116</v>
      </c>
      <c r="AA63" s="269">
        <f t="shared" si="7"/>
        <v>16</v>
      </c>
      <c r="AB63" s="268">
        <v>7</v>
      </c>
      <c r="AC63" s="268">
        <v>1</v>
      </c>
      <c r="AD63" s="267" t="s">
        <v>218</v>
      </c>
      <c r="AE63" s="266" t="s">
        <v>218</v>
      </c>
      <c r="AF63" s="266">
        <v>8</v>
      </c>
    </row>
    <row r="64" spans="18:32" ht="20.25" customHeight="1">
      <c r="R64" s="265" t="s">
        <v>422</v>
      </c>
      <c r="S64" s="265"/>
      <c r="T64" s="264"/>
      <c r="U64" s="234"/>
      <c r="V64" s="234"/>
      <c r="W64" s="234"/>
      <c r="X64" s="234"/>
      <c r="Y64" s="234"/>
      <c r="Z64" s="235"/>
      <c r="AA64" s="30"/>
      <c r="AB64" s="235"/>
      <c r="AC64" s="235"/>
      <c r="AD64" s="235"/>
      <c r="AE64" s="235"/>
      <c r="AF64" s="235"/>
    </row>
    <row r="65" spans="18:32" ht="20.25" customHeight="1">
      <c r="R65" s="9" t="s">
        <v>421</v>
      </c>
      <c r="S65" s="30"/>
      <c r="T65" s="30"/>
      <c r="U65" s="30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8:32" ht="20.25" customHeight="1">
      <c r="R66" s="9" t="s">
        <v>420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</sheetData>
  <sheetProtection/>
  <mergeCells count="74">
    <mergeCell ref="AD37:AD38"/>
    <mergeCell ref="AF37:AF38"/>
    <mergeCell ref="R35:AF35"/>
    <mergeCell ref="Z37:Z38"/>
    <mergeCell ref="AE37:AE38"/>
    <mergeCell ref="Y37:Y38"/>
    <mergeCell ref="T37:T38"/>
    <mergeCell ref="R37:S38"/>
    <mergeCell ref="V37:V38"/>
    <mergeCell ref="W37:W38"/>
    <mergeCell ref="R56:S56"/>
    <mergeCell ref="X37:X38"/>
    <mergeCell ref="AA37:AA38"/>
    <mergeCell ref="R53:S53"/>
    <mergeCell ref="R55:S55"/>
    <mergeCell ref="R54:S54"/>
    <mergeCell ref="R48:S48"/>
    <mergeCell ref="R49:S49"/>
    <mergeCell ref="R50:S50"/>
    <mergeCell ref="AC37:AC38"/>
    <mergeCell ref="R40:S40"/>
    <mergeCell ref="R46:S46"/>
    <mergeCell ref="R47:S47"/>
    <mergeCell ref="R41:S41"/>
    <mergeCell ref="R42:S42"/>
    <mergeCell ref="R43:S43"/>
    <mergeCell ref="R44:S44"/>
    <mergeCell ref="R9:S9"/>
    <mergeCell ref="R63:S63"/>
    <mergeCell ref="R60:S60"/>
    <mergeCell ref="R62:S62"/>
    <mergeCell ref="R57:S57"/>
    <mergeCell ref="R58:S58"/>
    <mergeCell ref="R59:S59"/>
    <mergeCell ref="R61:S61"/>
    <mergeCell ref="R51:S51"/>
    <mergeCell ref="R52:S52"/>
    <mergeCell ref="W5:Y5"/>
    <mergeCell ref="Z5:AA5"/>
    <mergeCell ref="T6:T8"/>
    <mergeCell ref="U6:U8"/>
    <mergeCell ref="V6:V8"/>
    <mergeCell ref="W6:W8"/>
    <mergeCell ref="X6:X8"/>
    <mergeCell ref="Z6:Z8"/>
    <mergeCell ref="AA6:AA8"/>
    <mergeCell ref="L45:M45"/>
    <mergeCell ref="A28:P28"/>
    <mergeCell ref="A29:P29"/>
    <mergeCell ref="A31:A32"/>
    <mergeCell ref="A38:A39"/>
    <mergeCell ref="A45:A46"/>
    <mergeCell ref="H45:I45"/>
    <mergeCell ref="J45:K45"/>
    <mergeCell ref="A1:B1"/>
    <mergeCell ref="A3:M3"/>
    <mergeCell ref="A4:M4"/>
    <mergeCell ref="A6:A8"/>
    <mergeCell ref="L6:L8"/>
    <mergeCell ref="Y6:Y8"/>
    <mergeCell ref="H7:J7"/>
    <mergeCell ref="R3:AA3"/>
    <mergeCell ref="R5:S8"/>
    <mergeCell ref="T5:V5"/>
    <mergeCell ref="M6:M8"/>
    <mergeCell ref="B6:D6"/>
    <mergeCell ref="E6:J6"/>
    <mergeCell ref="F7:F8"/>
    <mergeCell ref="G7:G8"/>
    <mergeCell ref="K6:K8"/>
    <mergeCell ref="B7:B8"/>
    <mergeCell ref="C7:C8"/>
    <mergeCell ref="D7:D8"/>
    <mergeCell ref="E7:E8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川向　裕</cp:lastModifiedBy>
  <cp:lastPrinted>2013-05-10T08:28:03Z</cp:lastPrinted>
  <dcterms:created xsi:type="dcterms:W3CDTF">1997-12-02T04:37:42Z</dcterms:created>
  <dcterms:modified xsi:type="dcterms:W3CDTF">2015-06-18T04:19:49Z</dcterms:modified>
  <cp:category/>
  <cp:version/>
  <cp:contentType/>
  <cp:contentStatus/>
</cp:coreProperties>
</file>