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690" windowHeight="6465" activeTab="0"/>
  </bookViews>
  <sheets>
    <sheet name="180" sheetId="1" r:id="rId1"/>
    <sheet name="182" sheetId="2" r:id="rId2"/>
    <sheet name="184" sheetId="3" r:id="rId3"/>
    <sheet name="186" sheetId="4" r:id="rId4"/>
  </sheets>
  <definedNames>
    <definedName name="_xlnm.Print_Area" localSheetId="0">'180'!$A$1:$AG$51</definedName>
    <definedName name="_xlnm.Print_Area" localSheetId="1">'182'!$A$1:$AB$41</definedName>
    <definedName name="_xlnm.Print_Area" localSheetId="2">'184'!$A$1:$AC$49</definedName>
    <definedName name="_xlnm.Print_Area" localSheetId="3">'186'!$A$1:$AA$44</definedName>
  </definedNames>
  <calcPr fullCalcOnLoad="1"/>
</workbook>
</file>

<file path=xl/sharedStrings.xml><?xml version="1.0" encoding="utf-8"?>
<sst xmlns="http://schemas.openxmlformats.org/spreadsheetml/2006/main" count="687" uniqueCount="282">
  <si>
    <t>（単位：百万円）</t>
  </si>
  <si>
    <t>項　　　　　　　　　目</t>
  </si>
  <si>
    <t>平 成 元 年 度</t>
  </si>
  <si>
    <t>２　年　度</t>
  </si>
  <si>
    <t>１</t>
  </si>
  <si>
    <t>雇用者所得（県内活動による）</t>
  </si>
  <si>
    <t>２</t>
  </si>
  <si>
    <t>営　　業　　余　　剰</t>
  </si>
  <si>
    <t>３</t>
  </si>
  <si>
    <t>固　 定  資  本  減  耗</t>
  </si>
  <si>
    <t>４</t>
  </si>
  <si>
    <t>間        接        税</t>
  </si>
  <si>
    <t>５</t>
  </si>
  <si>
    <t>(控　除)補　　助　　金</t>
  </si>
  <si>
    <t>県内総生産（市場価格表示）</t>
  </si>
  <si>
    <t>６</t>
  </si>
  <si>
    <t>民 間 最 終 消 費 支 出</t>
  </si>
  <si>
    <t>７</t>
  </si>
  <si>
    <t>政 府 最 終 消 費 支 出</t>
  </si>
  <si>
    <t>８</t>
  </si>
  <si>
    <t>県内総固定資本形成</t>
  </si>
  <si>
    <t>９</t>
  </si>
  <si>
    <t>10</t>
  </si>
  <si>
    <t>財貨・サービスの移出</t>
  </si>
  <si>
    <t>11</t>
  </si>
  <si>
    <t>(控除)財貨･サービスの移入</t>
  </si>
  <si>
    <t>12</t>
  </si>
  <si>
    <t>統 計 上 の 不 突 合</t>
  </si>
  <si>
    <t>県内総支出（市場価格表示）</t>
  </si>
  <si>
    <t>59年度</t>
  </si>
  <si>
    <t>60年度</t>
  </si>
  <si>
    <t>61年度</t>
  </si>
  <si>
    <t>62年度</t>
  </si>
  <si>
    <t>63年度</t>
  </si>
  <si>
    <t>元年度</t>
  </si>
  <si>
    <t>２年度</t>
  </si>
  <si>
    <t>３年度</t>
  </si>
  <si>
    <t>４年度</t>
  </si>
  <si>
    <t>５年度</t>
  </si>
  <si>
    <t>６年度</t>
  </si>
  <si>
    <t>７年度</t>
  </si>
  <si>
    <t>８年度</t>
  </si>
  <si>
    <t>３　年　度</t>
  </si>
  <si>
    <t>４　年　度</t>
  </si>
  <si>
    <t>５　年　度</t>
  </si>
  <si>
    <t>６　年　度</t>
  </si>
  <si>
    <t>７　年　度</t>
  </si>
  <si>
    <t>８　年　度</t>
  </si>
  <si>
    <t>９　年　度</t>
  </si>
  <si>
    <t>項      　　　        目</t>
  </si>
  <si>
    <t>対　　　　　　前　　　　　　年　　　　　　度　　　　　　増　　　　　　加　　　　　　率　　　　　（％）</t>
  </si>
  <si>
    <t>９年度</t>
  </si>
  <si>
    <t>在庫品増加</t>
  </si>
  <si>
    <t>…</t>
  </si>
  <si>
    <r>
      <t>6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</si>
  <si>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r>
      <t>6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 xml:space="preserve">  年　度</t>
    </r>
  </si>
  <si>
    <r>
      <t>6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　年　度</t>
    </r>
  </si>
  <si>
    <r>
      <t>6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</si>
  <si>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</si>
  <si>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</si>
  <si>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資料　石川県統計課「石川県県民経済計算」</t>
  </si>
  <si>
    <t>９８　　県　　　内　　　総　　　生　　　産　　　と　　　総　　　支　　　出　　　勘　　　定</t>
  </si>
  <si>
    <r>
      <t>昭和5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</si>
  <si>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年　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</si>
  <si>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</si>
  <si>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t>構　　　　　　　　　　　　成　　　　　　　　　　　　比　　　　　　　　　　　（％）</t>
  </si>
  <si>
    <t>…</t>
  </si>
  <si>
    <r>
      <t>1</t>
    </r>
    <r>
      <rPr>
        <sz val="12"/>
        <rFont val="ＭＳ 明朝"/>
        <family val="1"/>
      </rPr>
      <t>80  県民経済計算</t>
    </r>
  </si>
  <si>
    <t>１６　　　県　　　民　　　経　　　済　　　計　　　算</t>
  </si>
  <si>
    <t>県民経済計算　181</t>
  </si>
  <si>
    <t>合　　　　　　　　　　　　計</t>
  </si>
  <si>
    <t>（控除）帰属利子</t>
  </si>
  <si>
    <t>（控除）そ　の　他</t>
  </si>
  <si>
    <t>輸入税</t>
  </si>
  <si>
    <t>第３次産業</t>
  </si>
  <si>
    <t>第２次産業</t>
  </si>
  <si>
    <t>第１次産業</t>
  </si>
  <si>
    <t>(参　　　考)</t>
  </si>
  <si>
    <t>合計（４＋５－６－７）</t>
  </si>
  <si>
    <t>小計（１＋２＋３）</t>
  </si>
  <si>
    <t>サービス業</t>
  </si>
  <si>
    <t>(1)</t>
  </si>
  <si>
    <t>対家計民間非営利サービス生産者</t>
  </si>
  <si>
    <t>公務</t>
  </si>
  <si>
    <t>(3)</t>
  </si>
  <si>
    <t>(2)</t>
  </si>
  <si>
    <t>電気・ガス・水道業</t>
  </si>
  <si>
    <t>政府サービス生産者</t>
  </si>
  <si>
    <r>
      <t>(1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)</t>
    </r>
  </si>
  <si>
    <t>運輸・通信業</t>
  </si>
  <si>
    <r>
      <t>(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)</t>
    </r>
  </si>
  <si>
    <t>不動産業</t>
  </si>
  <si>
    <r>
      <t>(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)</t>
    </r>
  </si>
  <si>
    <t>金融・保険業</t>
  </si>
  <si>
    <r>
      <t>(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)</t>
    </r>
  </si>
  <si>
    <t>卸売・小売業</t>
  </si>
  <si>
    <r>
      <t>(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)</t>
    </r>
  </si>
  <si>
    <r>
      <t>(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)</t>
    </r>
  </si>
  <si>
    <t>建設業</t>
  </si>
  <si>
    <r>
      <t>(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)</t>
    </r>
  </si>
  <si>
    <t>製造業</t>
  </si>
  <si>
    <r>
      <t>(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)</t>
    </r>
  </si>
  <si>
    <t>鉱業</t>
  </si>
  <si>
    <r>
      <t>(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)</t>
    </r>
  </si>
  <si>
    <t>水産業</t>
  </si>
  <si>
    <t>③</t>
  </si>
  <si>
    <t>林業</t>
  </si>
  <si>
    <t>②</t>
  </si>
  <si>
    <t>農業</t>
  </si>
  <si>
    <t>①</t>
  </si>
  <si>
    <t>農林水産業</t>
  </si>
  <si>
    <r>
      <t>(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)</t>
    </r>
  </si>
  <si>
    <t>産          　　　　  業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</si>
  <si>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</si>
  <si>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</si>
  <si>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</si>
  <si>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</si>
  <si>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９年度</t>
  </si>
  <si>
    <r>
      <t>1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年度</t>
    </r>
  </si>
  <si>
    <r>
      <t>1</t>
    </r>
    <r>
      <rPr>
        <sz val="12"/>
        <rFont val="ＭＳ 明朝"/>
        <family val="1"/>
      </rPr>
      <t>0</t>
    </r>
    <r>
      <rPr>
        <sz val="12"/>
        <rFont val="ＭＳ 明朝"/>
        <family val="1"/>
      </rPr>
      <t>年度</t>
    </r>
  </si>
  <si>
    <t>構　　成　　比</t>
  </si>
  <si>
    <t>構　　成　　比</t>
  </si>
  <si>
    <t>対 前 年 度 増 加 率</t>
  </si>
  <si>
    <t>対 前 年 度 増 加 率</t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</si>
  <si>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</si>
  <si>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1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</si>
  <si>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</si>
  <si>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1</t>
    </r>
    <r>
      <rPr>
        <sz val="12"/>
        <rFont val="ＭＳ 明朝"/>
        <family val="1"/>
      </rPr>
      <t xml:space="preserve">0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</si>
  <si>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平成９年度</t>
  </si>
  <si>
    <t>平成９年度</t>
  </si>
  <si>
    <t>項　　　　　　　　　　目</t>
  </si>
  <si>
    <t>（単位：百万円、％）</t>
  </si>
  <si>
    <t>（単位：百万円、％）</t>
  </si>
  <si>
    <t>実　数</t>
  </si>
  <si>
    <t>９９　　経　　済　　活　　動　　別　　県　　内　　総　　生　　産</t>
  </si>
  <si>
    <t>182  県民経済計算</t>
  </si>
  <si>
    <t>産          　　　　  業</t>
  </si>
  <si>
    <t>―</t>
  </si>
  <si>
    <t>(1)</t>
  </si>
  <si>
    <t>項　　　　　　　　　　目</t>
  </si>
  <si>
    <t>１００　　経　　済　　活　　動　　別　　県　　内　　純　　生　　産</t>
  </si>
  <si>
    <t>県民経済計算　183</t>
  </si>
  <si>
    <t>184  県民経済計算</t>
  </si>
  <si>
    <t>　２　企業所得＝営業余剰＋財産所得の受取－財産所得の支払</t>
  </si>
  <si>
    <t>注１　県民所得は通常４の額をいう。</t>
  </si>
  <si>
    <t>(参考)民間法人企業所得(配当受払前)</t>
  </si>
  <si>
    <t>家計（個人企業を含む）</t>
  </si>
  <si>
    <t>(4)</t>
  </si>
  <si>
    <t>対家計民間非営利団体</t>
  </si>
  <si>
    <t>一　般　政　府</t>
  </si>
  <si>
    <t>非金融法人企業および金融機関</t>
  </si>
  <si>
    <t>県民可処分所得</t>
  </si>
  <si>
    <t>その他の経常移転（純）</t>
  </si>
  <si>
    <t>県民所得（市場価格表示）（４＋５）</t>
  </si>
  <si>
    <t>間接税（控除）補助金</t>
  </si>
  <si>
    <t>県民所得（１＋２＋３）</t>
  </si>
  <si>
    <t>持　　　家</t>
  </si>
  <si>
    <t>c</t>
  </si>
  <si>
    <t>その他の産業(非農林水･非金融)</t>
  </si>
  <si>
    <t>b</t>
  </si>
  <si>
    <t>農林水産業</t>
  </si>
  <si>
    <t>a</t>
  </si>
  <si>
    <t>個　人　企　業</t>
  </si>
  <si>
    <t>公　的　企　業</t>
  </si>
  <si>
    <t>民間法人企業</t>
  </si>
  <si>
    <t>企業所得（配当受払後）</t>
  </si>
  <si>
    <t>③</t>
  </si>
  <si>
    <t>②</t>
  </si>
  <si>
    <t>利子</t>
  </si>
  <si>
    <t>①</t>
  </si>
  <si>
    <t>家　　　　計</t>
  </si>
  <si>
    <t>支　　　払</t>
  </si>
  <si>
    <t>受　　　取</t>
  </si>
  <si>
    <t>-</t>
  </si>
  <si>
    <t>財産所得（非企業部門）</t>
  </si>
  <si>
    <t>その他の雇主負担</t>
  </si>
  <si>
    <t>社会保障雇主負担</t>
  </si>
  <si>
    <t>賃　金 ・ 俸　給</t>
  </si>
  <si>
    <t>雇　用　者　所　得</t>
  </si>
  <si>
    <t>項　　　　　　　　　　　目</t>
  </si>
  <si>
    <t>家計（個人企業を含む）</t>
  </si>
  <si>
    <t>a 受                       取</t>
  </si>
  <si>
    <t>b 支                       払</t>
  </si>
  <si>
    <t>配         当  （  受  取  ）</t>
  </si>
  <si>
    <t>賃貸料（受取）</t>
  </si>
  <si>
    <t>１０１　　県 民 所 得 及 び 県 民 可 処 分 所 得 の 分 配</t>
  </si>
  <si>
    <t>県民総支出（市場価格）(Ａ+５)</t>
  </si>
  <si>
    <t>Ｂ</t>
  </si>
  <si>
    <t>県外からの要素所得（純）</t>
  </si>
  <si>
    <t>５</t>
  </si>
  <si>
    <t>県内総支出（市場価格）（1+2+3+4）</t>
  </si>
  <si>
    <t>Ａ</t>
  </si>
  <si>
    <t>統計上の不突合</t>
  </si>
  <si>
    <t>(控除)財貨・サービスの移入</t>
  </si>
  <si>
    <t>(特掲)財貨･ｻｰﾋﾞｽの移出入･統計上の不突合</t>
  </si>
  <si>
    <t>公的企業</t>
  </si>
  <si>
    <t>ｂ</t>
  </si>
  <si>
    <t>民間企業</t>
  </si>
  <si>
    <t>ａ</t>
  </si>
  <si>
    <t>在庫品増加</t>
  </si>
  <si>
    <t>一般政府</t>
  </si>
  <si>
    <t>(ｃ)</t>
  </si>
  <si>
    <t>企業設備</t>
  </si>
  <si>
    <t>(ｂ)</t>
  </si>
  <si>
    <t>住    宅</t>
  </si>
  <si>
    <t>(ａ)</t>
  </si>
  <si>
    <t>公    的</t>
  </si>
  <si>
    <t>民    間</t>
  </si>
  <si>
    <t>総固定資本形成</t>
  </si>
  <si>
    <t>県内総資本形成</t>
  </si>
  <si>
    <t>市 町 村</t>
  </si>
  <si>
    <t>県</t>
  </si>
  <si>
    <t>国出先機関</t>
  </si>
  <si>
    <t>政府最終消費支出</t>
  </si>
  <si>
    <t>対家計民間非営利団体最終消費支出</t>
  </si>
  <si>
    <t>その他の消費支出</t>
  </si>
  <si>
    <t>ｊ</t>
  </si>
  <si>
    <t>教養娯楽</t>
  </si>
  <si>
    <t>ｉ</t>
  </si>
  <si>
    <t>教　　　育</t>
  </si>
  <si>
    <t>ｈ</t>
  </si>
  <si>
    <t>交通・通信</t>
  </si>
  <si>
    <t>ｇ</t>
  </si>
  <si>
    <t>保健医療</t>
  </si>
  <si>
    <t>ｆ</t>
  </si>
  <si>
    <t>被服及び履物</t>
  </si>
  <si>
    <t>ｅ</t>
  </si>
  <si>
    <t>家具・家事用品</t>
  </si>
  <si>
    <t>ｄ</t>
  </si>
  <si>
    <t>光熱・水道</t>
  </si>
  <si>
    <t>ｃ</t>
  </si>
  <si>
    <t>住居</t>
  </si>
  <si>
    <t>食料</t>
  </si>
  <si>
    <t>家計最終消費支出</t>
  </si>
  <si>
    <t>民間最終消費支出</t>
  </si>
  <si>
    <t>（１）　県　　民　　総　　支　　出　（名　　目）</t>
  </si>
  <si>
    <t>県民経済計算　185</t>
  </si>
  <si>
    <t>１０２　　県　　　　民　　　　総　　　　支　　　　出</t>
  </si>
  <si>
    <r>
      <t>（２）　県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民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総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支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出（実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質）（平成２暦年価格評価）</t>
    </r>
  </si>
  <si>
    <t>186  県民経済計算</t>
  </si>
  <si>
    <t>％</t>
  </si>
  <si>
    <t>消費者物価指数対前年度増加率（金沢市)</t>
  </si>
  <si>
    <t>(6)</t>
  </si>
  <si>
    <t>賃金指数対前年度増加率</t>
  </si>
  <si>
    <t>(5)</t>
  </si>
  <si>
    <t>鉱工業生産指数対前年度増加率</t>
  </si>
  <si>
    <t>k㎡</t>
  </si>
  <si>
    <t>総　　面　　積</t>
  </si>
  <si>
    <t>世帯</t>
  </si>
  <si>
    <t>世　　帯　　数</t>
  </si>
  <si>
    <t>人</t>
  </si>
  <si>
    <t>総　　人　　口</t>
  </si>
  <si>
    <t>人　口・面　積・そ　の　他</t>
  </si>
  <si>
    <t>千円</t>
  </si>
  <si>
    <t>（１k㎡ 当 た り）</t>
  </si>
  <si>
    <t>名目県内純生産</t>
  </si>
  <si>
    <t>円</t>
  </si>
  <si>
    <t>（就業者1人当たり）</t>
  </si>
  <si>
    <t>１　人　当　た　り　生　産　水　準</t>
  </si>
  <si>
    <t>（〃）</t>
  </si>
  <si>
    <t>個人所得</t>
  </si>
  <si>
    <t>（県民１人当たり）</t>
  </si>
  <si>
    <t>家計所得</t>
  </si>
  <si>
    <t>（農林水産業を除く）</t>
  </si>
  <si>
    <t xml:space="preserve">〃　　 </t>
  </si>
  <si>
    <t>（雇用者１人当たり）</t>
  </si>
  <si>
    <t>雇用者所得</t>
  </si>
  <si>
    <t>民間最終消費支出</t>
  </si>
  <si>
    <t>県民可処分所得</t>
  </si>
  <si>
    <t>県民所得（分配）</t>
  </si>
  <si>
    <t>１人当たり所得水準に関するもの</t>
  </si>
  <si>
    <t>県　民　所　得（分　配）　    〃</t>
  </si>
  <si>
    <t>実質県内総生産（＝支出）　　　〃</t>
  </si>
  <si>
    <t>名目県内総生産（＝支出）　　  〃</t>
  </si>
  <si>
    <t>実質県民総生産（＝支出）　    〃</t>
  </si>
  <si>
    <t>名目県民総生産（＝支出）対前年度増加率</t>
  </si>
  <si>
    <t>経　済　成　長　に　関　す　る　も　の</t>
  </si>
  <si>
    <t>対前年度増加率（％）</t>
  </si>
  <si>
    <t>単位</t>
  </si>
  <si>
    <t>項　　　　　　　　　　　目</t>
  </si>
  <si>
    <t>県民経済計算　187</t>
  </si>
  <si>
    <t>１０３　　関　　　　　連　　　　　指　　　　　標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</si>
</sst>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[Red]\-#,##0.0"/>
    <numFmt numFmtId="179" formatCode="#,##0.0"/>
    <numFmt numFmtId="180" formatCode="0.0;&quot;△ &quot;0.0"/>
    <numFmt numFmtId="181" formatCode="#,##0_ ;[Red]\-#,##0\ "/>
    <numFmt numFmtId="182" formatCode="#,##0.0_ ;[Red]\-#,##0.0\ "/>
    <numFmt numFmtId="183" formatCode="#,##0;&quot;△ &quot;#,##0"/>
    <numFmt numFmtId="184" formatCode="0_ "/>
  </numFmts>
  <fonts count="5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明朝"/>
      <family val="1"/>
    </font>
    <font>
      <b/>
      <sz val="14"/>
      <color indexed="8"/>
      <name val="ＭＳ ゴシック"/>
      <family val="3"/>
    </font>
    <font>
      <b/>
      <sz val="12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 applyProtection="1">
      <alignment vertical="center"/>
      <protection/>
    </xf>
    <xf numFmtId="38" fontId="9" fillId="0" borderId="0" xfId="48" applyNumberFormat="1" applyFont="1" applyFill="1" applyBorder="1" applyAlignment="1" applyProtection="1">
      <alignment horizontal="right" vertical="center"/>
      <protection/>
    </xf>
    <xf numFmtId="38" fontId="9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17" xfId="0" applyNumberFormat="1" applyFont="1" applyFill="1" applyBorder="1" applyAlignment="1" applyProtection="1">
      <alignment vertical="center"/>
      <protection/>
    </xf>
    <xf numFmtId="178" fontId="9" fillId="0" borderId="0" xfId="0" applyNumberFormat="1" applyFont="1" applyFill="1" applyBorder="1" applyAlignment="1" applyProtection="1">
      <alignment vertical="center"/>
      <protection/>
    </xf>
    <xf numFmtId="178" fontId="9" fillId="0" borderId="18" xfId="0" applyNumberFormat="1" applyFont="1" applyFill="1" applyBorder="1" applyAlignment="1" applyProtection="1">
      <alignment vertical="center"/>
      <protection/>
    </xf>
    <xf numFmtId="178" fontId="9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178" fontId="9" fillId="0" borderId="15" xfId="0" applyNumberFormat="1" applyFont="1" applyFill="1" applyBorder="1" applyAlignment="1">
      <alignment vertical="center"/>
    </xf>
    <xf numFmtId="38" fontId="9" fillId="0" borderId="19" xfId="0" applyNumberFormat="1" applyFont="1" applyFill="1" applyBorder="1" applyAlignment="1" applyProtection="1">
      <alignment vertical="center"/>
      <protection/>
    </xf>
    <xf numFmtId="38" fontId="9" fillId="0" borderId="18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17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183" fontId="0" fillId="0" borderId="0" xfId="0" applyNumberFormat="1" applyFont="1" applyFill="1" applyBorder="1" applyAlignment="1">
      <alignment vertical="center"/>
    </xf>
    <xf numFmtId="183" fontId="0" fillId="0" borderId="17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83" fontId="0" fillId="0" borderId="20" xfId="0" applyNumberFormat="1" applyFont="1" applyFill="1" applyBorder="1" applyAlignment="1">
      <alignment vertical="center"/>
    </xf>
    <xf numFmtId="183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183" fontId="9" fillId="0" borderId="15" xfId="0" applyNumberFormat="1" applyFont="1" applyFill="1" applyBorder="1" applyAlignment="1">
      <alignment vertical="center"/>
    </xf>
    <xf numFmtId="183" fontId="9" fillId="0" borderId="22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vertical="center"/>
    </xf>
    <xf numFmtId="183" fontId="9" fillId="0" borderId="0" xfId="0" applyNumberFormat="1" applyFont="1" applyFill="1" applyBorder="1" applyAlignment="1">
      <alignment vertical="center"/>
    </xf>
    <xf numFmtId="183" fontId="9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17" xfId="0" applyNumberFormat="1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Border="1" applyAlignment="1" applyProtection="1" quotePrefix="1">
      <alignment horizontal="distributed" vertical="center"/>
      <protection/>
    </xf>
    <xf numFmtId="0" fontId="12" fillId="0" borderId="0" xfId="0" applyFont="1" applyFill="1" applyBorder="1" applyAlignment="1">
      <alignment horizontal="center" vertical="center"/>
    </xf>
    <xf numFmtId="178" fontId="9" fillId="0" borderId="20" xfId="0" applyNumberFormat="1" applyFont="1" applyFill="1" applyBorder="1" applyAlignment="1">
      <alignment vertical="center"/>
    </xf>
    <xf numFmtId="183" fontId="9" fillId="0" borderId="20" xfId="0" applyNumberFormat="1" applyFont="1" applyFill="1" applyBorder="1" applyAlignment="1">
      <alignment vertical="center"/>
    </xf>
    <xf numFmtId="183" fontId="9" fillId="0" borderId="21" xfId="0" applyNumberFormat="1" applyFont="1" applyFill="1" applyBorder="1" applyAlignment="1">
      <alignment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178" fontId="9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8" fontId="9" fillId="0" borderId="0" xfId="0" applyNumberFormat="1" applyFont="1" applyFill="1" applyBorder="1" applyAlignment="1" applyProtection="1">
      <alignment horizontal="right" vertical="center"/>
      <protection/>
    </xf>
    <xf numFmtId="38" fontId="9" fillId="0" borderId="0" xfId="0" applyNumberFormat="1" applyFont="1" applyFill="1" applyBorder="1" applyAlignment="1" applyProtection="1">
      <alignment vertical="center"/>
      <protection/>
    </xf>
    <xf numFmtId="38" fontId="9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 applyProtection="1">
      <alignment horizontal="left"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>
      <alignment horizontal="right" vertical="center"/>
    </xf>
    <xf numFmtId="178" fontId="9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top"/>
      <protection/>
    </xf>
    <xf numFmtId="178" fontId="9" fillId="0" borderId="19" xfId="0" applyNumberFormat="1" applyFont="1" applyFill="1" applyBorder="1" applyAlignment="1">
      <alignment vertical="center"/>
    </xf>
    <xf numFmtId="0" fontId="16" fillId="0" borderId="15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 quotePrefix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 quotePrefix="1">
      <alignment vertical="center"/>
      <protection/>
    </xf>
    <xf numFmtId="0" fontId="0" fillId="0" borderId="15" xfId="0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 quotePrefix="1">
      <alignment vertical="center"/>
      <protection/>
    </xf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40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Alignment="1">
      <alignment vertical="center"/>
    </xf>
    <xf numFmtId="38" fontId="0" fillId="0" borderId="0" xfId="48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38" fontId="9" fillId="0" borderId="0" xfId="48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9" fillId="0" borderId="15" xfId="0" applyFont="1" applyFill="1" applyBorder="1" applyAlignment="1" applyProtection="1">
      <alignment horizontal="distributed" vertical="center"/>
      <protection/>
    </xf>
    <xf numFmtId="0" fontId="9" fillId="0" borderId="14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3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13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3" fillId="0" borderId="26" xfId="0" applyFont="1" applyFill="1" applyBorder="1" applyAlignment="1" applyProtection="1">
      <alignment horizontal="center" vertical="center"/>
      <protection/>
    </xf>
    <xf numFmtId="0" fontId="13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13" xfId="0" applyFont="1" applyFill="1" applyBorder="1" applyAlignment="1" applyProtection="1">
      <alignment horizontal="distributed" vertical="center"/>
      <protection/>
    </xf>
    <xf numFmtId="0" fontId="16" fillId="0" borderId="0" xfId="0" applyFont="1" applyFill="1" applyBorder="1" applyAlignment="1" applyProtection="1">
      <alignment horizontal="distributed" vertical="center"/>
      <protection/>
    </xf>
    <xf numFmtId="0" fontId="16" fillId="0" borderId="13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distributed" vertical="center"/>
      <protection/>
    </xf>
    <xf numFmtId="0" fontId="16" fillId="0" borderId="14" xfId="0" applyFont="1" applyFill="1" applyBorder="1" applyAlignment="1" applyProtection="1">
      <alignment horizontal="distributed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28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 quotePrefix="1">
      <alignment horizontal="center" vertical="center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U274"/>
  <sheetViews>
    <sheetView showGridLines="0" tabSelected="1" defaultGridColor="0" zoomScalePageLayoutView="0" colorId="22" workbookViewId="0" topLeftCell="S1">
      <selection activeCell="AG1" sqref="AG1"/>
    </sheetView>
  </sheetViews>
  <sheetFormatPr defaultColWidth="10.59765625" defaultRowHeight="22.5" customHeight="1"/>
  <cols>
    <col min="1" max="1" width="2.59765625" style="10" customWidth="1"/>
    <col min="2" max="2" width="27.59765625" style="10" customWidth="1"/>
    <col min="3" max="3" width="14.59765625" style="10" customWidth="1"/>
    <col min="4" max="8" width="7.59765625" style="10" customWidth="1"/>
    <col min="9" max="9" width="9.59765625" style="10" customWidth="1"/>
    <col min="10" max="33" width="7.59765625" style="10" customWidth="1"/>
    <col min="34" max="16384" width="10.59765625" style="10" customWidth="1"/>
  </cols>
  <sheetData>
    <row r="1" spans="1:33" ht="22.5" customHeight="1">
      <c r="A1" s="40" t="s">
        <v>67</v>
      </c>
      <c r="AG1" s="41" t="s">
        <v>69</v>
      </c>
    </row>
    <row r="3" spans="1:33" ht="22.5" customHeight="1">
      <c r="A3" s="132" t="s">
        <v>68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</row>
    <row r="5" spans="1:177" s="4" customFormat="1" ht="22.5" customHeight="1">
      <c r="A5" s="141" t="s">
        <v>61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2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</row>
    <row r="6" spans="1:34" s="1" customFormat="1" ht="22.5" customHeight="1" thickBo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 t="s">
        <v>0</v>
      </c>
      <c r="AH6" s="5"/>
    </row>
    <row r="7" spans="1:177" s="6" customFormat="1" ht="22.5" customHeight="1">
      <c r="A7" s="145" t="s">
        <v>1</v>
      </c>
      <c r="B7" s="137"/>
      <c r="C7" s="16" t="s">
        <v>62</v>
      </c>
      <c r="D7" s="139" t="s">
        <v>54</v>
      </c>
      <c r="E7" s="137"/>
      <c r="F7" s="139" t="s">
        <v>55</v>
      </c>
      <c r="G7" s="137"/>
      <c r="H7" s="139" t="s">
        <v>56</v>
      </c>
      <c r="I7" s="137"/>
      <c r="J7" s="139" t="s">
        <v>57</v>
      </c>
      <c r="K7" s="137"/>
      <c r="L7" s="139" t="s">
        <v>2</v>
      </c>
      <c r="M7" s="137"/>
      <c r="N7" s="139" t="s">
        <v>3</v>
      </c>
      <c r="O7" s="137"/>
      <c r="P7" s="139" t="s">
        <v>42</v>
      </c>
      <c r="Q7" s="137"/>
      <c r="R7" s="139" t="s">
        <v>43</v>
      </c>
      <c r="S7" s="137"/>
      <c r="T7" s="139" t="s">
        <v>44</v>
      </c>
      <c r="U7" s="137"/>
      <c r="V7" s="139" t="s">
        <v>45</v>
      </c>
      <c r="W7" s="137"/>
      <c r="X7" s="139" t="s">
        <v>46</v>
      </c>
      <c r="Y7" s="137"/>
      <c r="Z7" s="139" t="s">
        <v>47</v>
      </c>
      <c r="AA7" s="137"/>
      <c r="AB7" s="136" t="s">
        <v>48</v>
      </c>
      <c r="AC7" s="137"/>
      <c r="AD7" s="136" t="s">
        <v>58</v>
      </c>
      <c r="AE7" s="137"/>
      <c r="AF7" s="136" t="s">
        <v>63</v>
      </c>
      <c r="AG7" s="138"/>
      <c r="AH7" s="5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</row>
    <row r="8" spans="1:177" s="6" customFormat="1" ht="22.5" customHeight="1">
      <c r="A8" s="6" t="s">
        <v>4</v>
      </c>
      <c r="B8" s="17" t="s">
        <v>5</v>
      </c>
      <c r="C8" s="12">
        <v>1528574.809</v>
      </c>
      <c r="D8" s="151">
        <v>1597409.848</v>
      </c>
      <c r="E8" s="151"/>
      <c r="F8" s="135">
        <v>1658738</v>
      </c>
      <c r="G8" s="135"/>
      <c r="H8" s="135">
        <v>1746683</v>
      </c>
      <c r="I8" s="135"/>
      <c r="J8" s="135">
        <v>1836358</v>
      </c>
      <c r="K8" s="135"/>
      <c r="L8" s="135">
        <v>1933889</v>
      </c>
      <c r="M8" s="135"/>
      <c r="N8" s="135">
        <v>2095763</v>
      </c>
      <c r="O8" s="135"/>
      <c r="P8" s="135">
        <v>2252040</v>
      </c>
      <c r="Q8" s="135"/>
      <c r="R8" s="135">
        <v>2323453</v>
      </c>
      <c r="S8" s="135"/>
      <c r="T8" s="135">
        <v>2418786</v>
      </c>
      <c r="U8" s="135"/>
      <c r="V8" s="135">
        <v>2504790</v>
      </c>
      <c r="W8" s="135"/>
      <c r="X8" s="135">
        <v>2573224</v>
      </c>
      <c r="Y8" s="135"/>
      <c r="Z8" s="135">
        <v>2643788</v>
      </c>
      <c r="AA8" s="135"/>
      <c r="AB8" s="135">
        <v>2672141</v>
      </c>
      <c r="AC8" s="135"/>
      <c r="AD8" s="135">
        <v>2654296</v>
      </c>
      <c r="AE8" s="135"/>
      <c r="AF8" s="135">
        <v>2648152</v>
      </c>
      <c r="AG8" s="135"/>
      <c r="AH8" s="5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</row>
    <row r="9" spans="1:177" s="6" customFormat="1" ht="22.5" customHeight="1">
      <c r="A9" s="6" t="s">
        <v>6</v>
      </c>
      <c r="B9" s="18" t="s">
        <v>7</v>
      </c>
      <c r="C9" s="12">
        <v>653071</v>
      </c>
      <c r="D9" s="135">
        <v>750686</v>
      </c>
      <c r="E9" s="135"/>
      <c r="F9" s="135">
        <v>769764</v>
      </c>
      <c r="G9" s="135"/>
      <c r="H9" s="135">
        <v>867106</v>
      </c>
      <c r="I9" s="135"/>
      <c r="J9" s="135">
        <v>989599</v>
      </c>
      <c r="K9" s="135"/>
      <c r="L9" s="135">
        <v>1045032</v>
      </c>
      <c r="M9" s="135"/>
      <c r="N9" s="135">
        <v>1153650</v>
      </c>
      <c r="O9" s="135"/>
      <c r="P9" s="135">
        <v>1121617</v>
      </c>
      <c r="Q9" s="135"/>
      <c r="R9" s="135">
        <v>1018081</v>
      </c>
      <c r="S9" s="135"/>
      <c r="T9" s="135">
        <v>977412</v>
      </c>
      <c r="U9" s="135"/>
      <c r="V9" s="135">
        <v>861984</v>
      </c>
      <c r="W9" s="135"/>
      <c r="X9" s="135">
        <v>909232</v>
      </c>
      <c r="Y9" s="135"/>
      <c r="Z9" s="135">
        <v>978470</v>
      </c>
      <c r="AA9" s="135"/>
      <c r="AB9" s="135">
        <v>902422</v>
      </c>
      <c r="AC9" s="135"/>
      <c r="AD9" s="135">
        <v>843288</v>
      </c>
      <c r="AE9" s="135"/>
      <c r="AF9" s="135">
        <v>867742</v>
      </c>
      <c r="AG9" s="135"/>
      <c r="AH9" s="5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</row>
    <row r="10" spans="1:34" s="1" customFormat="1" ht="22.5" customHeight="1">
      <c r="A10" s="6" t="s">
        <v>8</v>
      </c>
      <c r="B10" s="18" t="s">
        <v>9</v>
      </c>
      <c r="C10" s="12">
        <v>334792</v>
      </c>
      <c r="D10" s="135">
        <v>352287</v>
      </c>
      <c r="E10" s="135"/>
      <c r="F10" s="135">
        <v>356157</v>
      </c>
      <c r="G10" s="135"/>
      <c r="H10" s="135">
        <v>401409</v>
      </c>
      <c r="I10" s="135"/>
      <c r="J10" s="135">
        <v>436181</v>
      </c>
      <c r="K10" s="135"/>
      <c r="L10" s="135">
        <v>468933</v>
      </c>
      <c r="M10" s="135"/>
      <c r="N10" s="135">
        <v>504739</v>
      </c>
      <c r="O10" s="135"/>
      <c r="P10" s="135">
        <v>545122</v>
      </c>
      <c r="Q10" s="135"/>
      <c r="R10" s="135">
        <v>578415</v>
      </c>
      <c r="S10" s="135"/>
      <c r="T10" s="135">
        <v>618807</v>
      </c>
      <c r="U10" s="135"/>
      <c r="V10" s="135">
        <v>644155</v>
      </c>
      <c r="W10" s="135"/>
      <c r="X10" s="135">
        <v>654985</v>
      </c>
      <c r="Y10" s="135"/>
      <c r="Z10" s="135">
        <v>674955</v>
      </c>
      <c r="AA10" s="135"/>
      <c r="AB10" s="135">
        <v>676672</v>
      </c>
      <c r="AC10" s="135"/>
      <c r="AD10" s="135">
        <v>678934</v>
      </c>
      <c r="AE10" s="135"/>
      <c r="AF10" s="135">
        <v>713153</v>
      </c>
      <c r="AG10" s="135"/>
      <c r="AH10" s="5"/>
    </row>
    <row r="11" spans="1:34" s="1" customFormat="1" ht="22.5" customHeight="1">
      <c r="A11" s="6" t="s">
        <v>10</v>
      </c>
      <c r="B11" s="18" t="s">
        <v>11</v>
      </c>
      <c r="C11" s="12">
        <v>172574</v>
      </c>
      <c r="D11" s="135">
        <v>182318</v>
      </c>
      <c r="E11" s="135"/>
      <c r="F11" s="135">
        <v>167163</v>
      </c>
      <c r="G11" s="135"/>
      <c r="H11" s="135">
        <v>179913</v>
      </c>
      <c r="I11" s="135"/>
      <c r="J11" s="135">
        <v>196490</v>
      </c>
      <c r="K11" s="135"/>
      <c r="L11" s="135">
        <v>236878</v>
      </c>
      <c r="M11" s="135"/>
      <c r="N11" s="135">
        <v>272373</v>
      </c>
      <c r="O11" s="135"/>
      <c r="P11" s="135">
        <v>290436</v>
      </c>
      <c r="Q11" s="135"/>
      <c r="R11" s="135">
        <v>291710</v>
      </c>
      <c r="S11" s="135"/>
      <c r="T11" s="135">
        <v>306124</v>
      </c>
      <c r="U11" s="135"/>
      <c r="V11" s="135">
        <v>323216</v>
      </c>
      <c r="W11" s="135"/>
      <c r="X11" s="135">
        <v>334354</v>
      </c>
      <c r="Y11" s="135"/>
      <c r="Z11" s="135">
        <v>344488</v>
      </c>
      <c r="AA11" s="135"/>
      <c r="AB11" s="135">
        <v>363961</v>
      </c>
      <c r="AC11" s="135"/>
      <c r="AD11" s="135">
        <v>379275</v>
      </c>
      <c r="AE11" s="135"/>
      <c r="AF11" s="135">
        <v>375698</v>
      </c>
      <c r="AG11" s="135"/>
      <c r="AH11" s="5"/>
    </row>
    <row r="12" spans="1:34" s="1" customFormat="1" ht="22.5" customHeight="1">
      <c r="A12" s="6" t="s">
        <v>12</v>
      </c>
      <c r="B12" s="18" t="s">
        <v>13</v>
      </c>
      <c r="C12" s="12">
        <v>31627</v>
      </c>
      <c r="D12" s="135">
        <v>31193</v>
      </c>
      <c r="E12" s="157"/>
      <c r="F12" s="135">
        <v>31659</v>
      </c>
      <c r="G12" s="135"/>
      <c r="H12" s="135">
        <v>32464</v>
      </c>
      <c r="I12" s="135"/>
      <c r="J12" s="135">
        <v>31021</v>
      </c>
      <c r="K12" s="135"/>
      <c r="L12" s="135">
        <v>31733</v>
      </c>
      <c r="M12" s="135"/>
      <c r="N12" s="135">
        <v>32828</v>
      </c>
      <c r="O12" s="135"/>
      <c r="P12" s="135">
        <v>35926</v>
      </c>
      <c r="Q12" s="135"/>
      <c r="R12" s="135">
        <v>37738</v>
      </c>
      <c r="S12" s="135"/>
      <c r="T12" s="135">
        <v>55287</v>
      </c>
      <c r="U12" s="135"/>
      <c r="V12" s="135">
        <v>41885</v>
      </c>
      <c r="W12" s="135"/>
      <c r="X12" s="135">
        <v>42303</v>
      </c>
      <c r="Y12" s="135"/>
      <c r="Z12" s="135">
        <v>44044</v>
      </c>
      <c r="AA12" s="135"/>
      <c r="AB12" s="135">
        <v>45858</v>
      </c>
      <c r="AC12" s="135"/>
      <c r="AD12" s="135">
        <v>44098</v>
      </c>
      <c r="AE12" s="135"/>
      <c r="AF12" s="135">
        <v>48484</v>
      </c>
      <c r="AG12" s="135"/>
      <c r="AH12" s="5"/>
    </row>
    <row r="13" spans="1:177" s="30" customFormat="1" ht="22.5" customHeight="1">
      <c r="A13" s="142" t="s">
        <v>14</v>
      </c>
      <c r="B13" s="143"/>
      <c r="C13" s="32">
        <f>SUM(C8:C11)-C12</f>
        <v>2657384.809</v>
      </c>
      <c r="D13" s="144">
        <f>SUM(D8:D11)-D12</f>
        <v>2851507.848</v>
      </c>
      <c r="E13" s="144"/>
      <c r="F13" s="144">
        <f>SUM(F8:F11)-F12</f>
        <v>2920163</v>
      </c>
      <c r="G13" s="144"/>
      <c r="H13" s="144">
        <f>SUM(H8:H11)-H12</f>
        <v>3162647</v>
      </c>
      <c r="I13" s="144"/>
      <c r="J13" s="144">
        <f>SUM(J8:J11)-J12</f>
        <v>3427607</v>
      </c>
      <c r="K13" s="144"/>
      <c r="L13" s="144">
        <f>SUM(L8:L11)-L12</f>
        <v>3652999</v>
      </c>
      <c r="M13" s="144"/>
      <c r="N13" s="144">
        <f>SUM(N8:N11)-N12</f>
        <v>3993697</v>
      </c>
      <c r="O13" s="144"/>
      <c r="P13" s="144">
        <f>SUM(P8:P11)-P12</f>
        <v>4173289</v>
      </c>
      <c r="Q13" s="144"/>
      <c r="R13" s="144">
        <f>SUM(R8:R11)-R12</f>
        <v>4173921</v>
      </c>
      <c r="S13" s="144"/>
      <c r="T13" s="144">
        <f>SUM(T8:T11)-T12</f>
        <v>4265842</v>
      </c>
      <c r="U13" s="144"/>
      <c r="V13" s="144">
        <f>SUM(V8:V11)-V12</f>
        <v>4292260</v>
      </c>
      <c r="W13" s="144"/>
      <c r="X13" s="144">
        <f>SUM(X8:X11)-X12</f>
        <v>4429492</v>
      </c>
      <c r="Y13" s="144"/>
      <c r="Z13" s="144">
        <f>SUM(Z8:Z11)-Z12</f>
        <v>4597657</v>
      </c>
      <c r="AA13" s="144"/>
      <c r="AB13" s="144">
        <f>SUM(AB8:AB11)-AB12</f>
        <v>4569338</v>
      </c>
      <c r="AC13" s="144"/>
      <c r="AD13" s="144">
        <f>SUM(AD8:AD11)-AD12</f>
        <v>4511695</v>
      </c>
      <c r="AE13" s="144"/>
      <c r="AF13" s="144">
        <f>SUM(AF8:AF11)-AF12</f>
        <v>4556261</v>
      </c>
      <c r="AG13" s="144"/>
      <c r="AH13" s="29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</row>
    <row r="14" spans="1:177" s="9" customFormat="1" ht="22.5" customHeight="1">
      <c r="A14" s="19"/>
      <c r="B14" s="2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3"/>
      <c r="Q14" s="11"/>
      <c r="R14" s="13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7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</row>
    <row r="15" spans="1:34" ht="22.5" customHeight="1">
      <c r="A15" s="9" t="s">
        <v>15</v>
      </c>
      <c r="B15" s="21" t="s">
        <v>16</v>
      </c>
      <c r="C15" s="11">
        <v>1662052</v>
      </c>
      <c r="D15" s="133">
        <v>1746467</v>
      </c>
      <c r="E15" s="133"/>
      <c r="F15" s="133">
        <v>1827219</v>
      </c>
      <c r="G15" s="133"/>
      <c r="H15" s="133">
        <v>1915396</v>
      </c>
      <c r="I15" s="133"/>
      <c r="J15" s="133">
        <v>2031870</v>
      </c>
      <c r="K15" s="133"/>
      <c r="L15" s="133">
        <v>2105735</v>
      </c>
      <c r="M15" s="133"/>
      <c r="N15" s="133">
        <v>2223077</v>
      </c>
      <c r="O15" s="133"/>
      <c r="P15" s="133">
        <v>2330631</v>
      </c>
      <c r="Q15" s="133"/>
      <c r="R15" s="133">
        <v>2363988</v>
      </c>
      <c r="S15" s="133"/>
      <c r="T15" s="133">
        <v>2406073</v>
      </c>
      <c r="U15" s="133"/>
      <c r="V15" s="133">
        <v>2450455</v>
      </c>
      <c r="W15" s="133"/>
      <c r="X15" s="133">
        <v>2528161</v>
      </c>
      <c r="Y15" s="133"/>
      <c r="Z15" s="133">
        <v>2598954</v>
      </c>
      <c r="AA15" s="133"/>
      <c r="AB15" s="133">
        <v>2640950</v>
      </c>
      <c r="AC15" s="133"/>
      <c r="AD15" s="158">
        <v>2667629</v>
      </c>
      <c r="AE15" s="158"/>
      <c r="AF15" s="158">
        <v>2657795</v>
      </c>
      <c r="AG15" s="158"/>
      <c r="AH15" s="7"/>
    </row>
    <row r="16" spans="1:34" ht="22.5" customHeight="1">
      <c r="A16" s="9" t="s">
        <v>17</v>
      </c>
      <c r="B16" s="21" t="s">
        <v>18</v>
      </c>
      <c r="C16" s="11">
        <v>269126</v>
      </c>
      <c r="D16" s="133">
        <v>273075</v>
      </c>
      <c r="E16" s="133"/>
      <c r="F16" s="133">
        <v>284786</v>
      </c>
      <c r="G16" s="133"/>
      <c r="H16" s="133">
        <v>285942</v>
      </c>
      <c r="I16" s="133"/>
      <c r="J16" s="133">
        <v>299069</v>
      </c>
      <c r="K16" s="133"/>
      <c r="L16" s="133">
        <v>312345</v>
      </c>
      <c r="M16" s="133"/>
      <c r="N16" s="133">
        <v>333927</v>
      </c>
      <c r="O16" s="133"/>
      <c r="P16" s="133">
        <v>346269</v>
      </c>
      <c r="Q16" s="133"/>
      <c r="R16" s="133">
        <v>364479</v>
      </c>
      <c r="S16" s="133"/>
      <c r="T16" s="133">
        <v>379115</v>
      </c>
      <c r="U16" s="133"/>
      <c r="V16" s="133">
        <v>400138</v>
      </c>
      <c r="W16" s="133"/>
      <c r="X16" s="133">
        <v>411019</v>
      </c>
      <c r="Y16" s="133"/>
      <c r="Z16" s="133">
        <v>423832</v>
      </c>
      <c r="AA16" s="133"/>
      <c r="AB16" s="133">
        <v>423526</v>
      </c>
      <c r="AC16" s="133"/>
      <c r="AD16" s="133">
        <v>440513</v>
      </c>
      <c r="AE16" s="133"/>
      <c r="AF16" s="133">
        <v>450584</v>
      </c>
      <c r="AG16" s="133"/>
      <c r="AH16" s="7"/>
    </row>
    <row r="17" spans="1:34" ht="22.5" customHeight="1">
      <c r="A17" s="9" t="s">
        <v>19</v>
      </c>
      <c r="B17" s="21" t="s">
        <v>20</v>
      </c>
      <c r="C17" s="11">
        <v>734738</v>
      </c>
      <c r="D17" s="133">
        <v>781020</v>
      </c>
      <c r="E17" s="133"/>
      <c r="F17" s="133">
        <v>774670</v>
      </c>
      <c r="G17" s="133"/>
      <c r="H17" s="133">
        <v>887377</v>
      </c>
      <c r="I17" s="133"/>
      <c r="J17" s="133">
        <v>948409</v>
      </c>
      <c r="K17" s="133"/>
      <c r="L17" s="133">
        <v>1044545</v>
      </c>
      <c r="M17" s="133"/>
      <c r="N17" s="133">
        <v>1147184</v>
      </c>
      <c r="O17" s="133"/>
      <c r="P17" s="133">
        <v>1215349</v>
      </c>
      <c r="Q17" s="133"/>
      <c r="R17" s="133">
        <v>1233372</v>
      </c>
      <c r="S17" s="133"/>
      <c r="T17" s="133">
        <v>1251010</v>
      </c>
      <c r="U17" s="133"/>
      <c r="V17" s="133">
        <v>1161842</v>
      </c>
      <c r="W17" s="133"/>
      <c r="X17" s="133">
        <v>1230646</v>
      </c>
      <c r="Y17" s="133"/>
      <c r="Z17" s="133">
        <v>1378734</v>
      </c>
      <c r="AA17" s="133"/>
      <c r="AB17" s="133">
        <v>1208326</v>
      </c>
      <c r="AC17" s="133"/>
      <c r="AD17" s="133">
        <v>1199896</v>
      </c>
      <c r="AE17" s="133"/>
      <c r="AF17" s="133">
        <v>1240810</v>
      </c>
      <c r="AG17" s="133"/>
      <c r="AH17" s="7"/>
    </row>
    <row r="18" spans="1:34" ht="22.5" customHeight="1">
      <c r="A18" s="9" t="s">
        <v>21</v>
      </c>
      <c r="B18" s="21" t="s">
        <v>52</v>
      </c>
      <c r="C18" s="11">
        <v>29293</v>
      </c>
      <c r="D18" s="133">
        <v>59987</v>
      </c>
      <c r="E18" s="133"/>
      <c r="F18" s="133">
        <v>51148</v>
      </c>
      <c r="G18" s="133"/>
      <c r="H18" s="133">
        <v>15473</v>
      </c>
      <c r="I18" s="133"/>
      <c r="J18" s="133">
        <v>26600</v>
      </c>
      <c r="K18" s="133"/>
      <c r="L18" s="133">
        <v>18839</v>
      </c>
      <c r="M18" s="133"/>
      <c r="N18" s="133">
        <v>42635</v>
      </c>
      <c r="O18" s="133"/>
      <c r="P18" s="133">
        <v>45257</v>
      </c>
      <c r="Q18" s="133"/>
      <c r="R18" s="133">
        <v>33968</v>
      </c>
      <c r="S18" s="133"/>
      <c r="T18" s="133">
        <v>18103</v>
      </c>
      <c r="U18" s="133"/>
      <c r="V18" s="133">
        <v>-16115</v>
      </c>
      <c r="W18" s="140"/>
      <c r="X18" s="133">
        <v>29150</v>
      </c>
      <c r="Y18" s="133"/>
      <c r="Z18" s="133">
        <v>19492</v>
      </c>
      <c r="AA18" s="133"/>
      <c r="AB18" s="133">
        <v>30044</v>
      </c>
      <c r="AC18" s="133"/>
      <c r="AD18" s="133">
        <v>-4786</v>
      </c>
      <c r="AE18" s="133"/>
      <c r="AF18" s="133">
        <v>-4737</v>
      </c>
      <c r="AG18" s="133"/>
      <c r="AH18" s="7"/>
    </row>
    <row r="19" spans="1:34" ht="22.5" customHeight="1">
      <c r="A19" s="9" t="s">
        <v>22</v>
      </c>
      <c r="B19" s="21" t="s">
        <v>23</v>
      </c>
      <c r="C19" s="11" t="s">
        <v>53</v>
      </c>
      <c r="D19" s="133">
        <v>1749430</v>
      </c>
      <c r="E19" s="140"/>
      <c r="F19" s="133">
        <v>1771577</v>
      </c>
      <c r="G19" s="133"/>
      <c r="H19" s="133">
        <v>1933613</v>
      </c>
      <c r="I19" s="133"/>
      <c r="J19" s="133">
        <v>2187755</v>
      </c>
      <c r="K19" s="133"/>
      <c r="L19" s="133">
        <v>2413140</v>
      </c>
      <c r="M19" s="133"/>
      <c r="N19" s="133">
        <v>2804481</v>
      </c>
      <c r="O19" s="133"/>
      <c r="P19" s="133">
        <v>2882924</v>
      </c>
      <c r="Q19" s="133"/>
      <c r="R19" s="133">
        <v>2762513</v>
      </c>
      <c r="S19" s="133"/>
      <c r="T19" s="133">
        <v>2618446</v>
      </c>
      <c r="U19" s="133"/>
      <c r="V19" s="133">
        <v>2570574</v>
      </c>
      <c r="W19" s="133"/>
      <c r="X19" s="133">
        <v>2629234</v>
      </c>
      <c r="Y19" s="133"/>
      <c r="Z19" s="133">
        <v>2752120</v>
      </c>
      <c r="AA19" s="133"/>
      <c r="AB19" s="133">
        <v>2781817</v>
      </c>
      <c r="AC19" s="133"/>
      <c r="AD19" s="133">
        <v>2619498</v>
      </c>
      <c r="AE19" s="133"/>
      <c r="AF19" s="133">
        <v>2569207</v>
      </c>
      <c r="AG19" s="133"/>
      <c r="AH19" s="7"/>
    </row>
    <row r="20" spans="1:34" ht="22.5" customHeight="1">
      <c r="A20" s="9" t="s">
        <v>24</v>
      </c>
      <c r="B20" s="21" t="s">
        <v>25</v>
      </c>
      <c r="C20" s="11" t="s">
        <v>53</v>
      </c>
      <c r="D20" s="133">
        <v>1595223</v>
      </c>
      <c r="E20" s="140"/>
      <c r="F20" s="133">
        <v>1616046</v>
      </c>
      <c r="G20" s="133"/>
      <c r="H20" s="133">
        <v>1752827</v>
      </c>
      <c r="I20" s="133"/>
      <c r="J20" s="133">
        <v>2004572</v>
      </c>
      <c r="K20" s="133"/>
      <c r="L20" s="133">
        <v>2218582</v>
      </c>
      <c r="M20" s="133"/>
      <c r="N20" s="133">
        <v>2566013</v>
      </c>
      <c r="O20" s="133"/>
      <c r="P20" s="133">
        <v>2522802</v>
      </c>
      <c r="Q20" s="133"/>
      <c r="R20" s="133">
        <v>2376069</v>
      </c>
      <c r="S20" s="133"/>
      <c r="T20" s="133">
        <v>2228883</v>
      </c>
      <c r="U20" s="133"/>
      <c r="V20" s="133">
        <v>2201031</v>
      </c>
      <c r="W20" s="133"/>
      <c r="X20" s="133">
        <v>2301336</v>
      </c>
      <c r="Y20" s="133"/>
      <c r="Z20" s="133">
        <v>2402207</v>
      </c>
      <c r="AA20" s="133"/>
      <c r="AB20" s="133">
        <v>2429437</v>
      </c>
      <c r="AC20" s="133"/>
      <c r="AD20" s="133">
        <v>2280839</v>
      </c>
      <c r="AE20" s="133"/>
      <c r="AF20" s="133">
        <v>2231045</v>
      </c>
      <c r="AG20" s="133"/>
      <c r="AH20" s="7"/>
    </row>
    <row r="21" spans="1:34" ht="22.5" customHeight="1">
      <c r="A21" s="9" t="s">
        <v>26</v>
      </c>
      <c r="B21" s="21" t="s">
        <v>27</v>
      </c>
      <c r="C21" s="11">
        <v>-37824</v>
      </c>
      <c r="D21" s="133">
        <v>-163248</v>
      </c>
      <c r="E21" s="133"/>
      <c r="F21" s="133">
        <v>-173191</v>
      </c>
      <c r="G21" s="133"/>
      <c r="H21" s="133">
        <v>-122328</v>
      </c>
      <c r="I21" s="133"/>
      <c r="J21" s="133">
        <v>-61523</v>
      </c>
      <c r="K21" s="133"/>
      <c r="L21" s="133">
        <v>-23022</v>
      </c>
      <c r="M21" s="133"/>
      <c r="N21" s="133">
        <v>8405</v>
      </c>
      <c r="O21" s="133"/>
      <c r="P21" s="133">
        <v>-124339</v>
      </c>
      <c r="Q21" s="133"/>
      <c r="R21" s="133">
        <v>-208330</v>
      </c>
      <c r="S21" s="134"/>
      <c r="T21" s="133">
        <v>-178022</v>
      </c>
      <c r="U21" s="133"/>
      <c r="V21" s="133">
        <v>-73603</v>
      </c>
      <c r="W21" s="140"/>
      <c r="X21" s="133">
        <v>-97382</v>
      </c>
      <c r="Y21" s="133"/>
      <c r="Z21" s="133">
        <v>-173268</v>
      </c>
      <c r="AA21" s="133"/>
      <c r="AB21" s="133">
        <v>-85889</v>
      </c>
      <c r="AC21" s="133"/>
      <c r="AD21" s="133">
        <v>-130216</v>
      </c>
      <c r="AE21" s="133"/>
      <c r="AF21" s="133">
        <v>-126353</v>
      </c>
      <c r="AG21" s="133"/>
      <c r="AH21" s="7"/>
    </row>
    <row r="22" spans="1:34" s="28" customFormat="1" ht="22.5" customHeight="1">
      <c r="A22" s="146" t="s">
        <v>28</v>
      </c>
      <c r="B22" s="147"/>
      <c r="C22" s="33">
        <f>SUM(C15:C19,C21)-C20</f>
        <v>2657385</v>
      </c>
      <c r="D22" s="148">
        <f>SUM(D15:D19,D21)-D20</f>
        <v>2851508</v>
      </c>
      <c r="E22" s="148"/>
      <c r="F22" s="148">
        <f>SUM(F15:F19,F21)-F20</f>
        <v>2920163</v>
      </c>
      <c r="G22" s="148"/>
      <c r="H22" s="148">
        <f>SUM(H15:H19,H21)-H20</f>
        <v>3162646</v>
      </c>
      <c r="I22" s="148"/>
      <c r="J22" s="148">
        <f>SUM(J15:J19,J21)-J20</f>
        <v>3427608</v>
      </c>
      <c r="K22" s="148"/>
      <c r="L22" s="148">
        <f>SUM(L15:L19,L21)-L20</f>
        <v>3653000</v>
      </c>
      <c r="M22" s="148"/>
      <c r="N22" s="148">
        <f>SUM(N15:N19,N21)-N20</f>
        <v>3993696</v>
      </c>
      <c r="O22" s="148"/>
      <c r="P22" s="148">
        <f>SUM(P15:P19,P21)-P20</f>
        <v>4173289</v>
      </c>
      <c r="Q22" s="148"/>
      <c r="R22" s="148">
        <f>SUM(R15:R19,R21)-R20</f>
        <v>4173921</v>
      </c>
      <c r="S22" s="148"/>
      <c r="T22" s="148">
        <f>SUM(T15:T19,T21)-T20</f>
        <v>4265842</v>
      </c>
      <c r="U22" s="148"/>
      <c r="V22" s="148">
        <f>SUM(V15:V19,V21)-V20</f>
        <v>4292260</v>
      </c>
      <c r="W22" s="148"/>
      <c r="X22" s="148">
        <f>SUM(X15:X19,X21)-X20</f>
        <v>4429492</v>
      </c>
      <c r="Y22" s="148"/>
      <c r="Z22" s="148">
        <f>SUM(Z15:Z19,Z21)-Z20</f>
        <v>4597657</v>
      </c>
      <c r="AA22" s="148"/>
      <c r="AB22" s="148">
        <f>SUM(AB15:AB19,AB21)-AB20</f>
        <v>4569337</v>
      </c>
      <c r="AC22" s="148"/>
      <c r="AD22" s="148">
        <f>SUM(AD15:AD19,AD21)-AD20</f>
        <v>4511695</v>
      </c>
      <c r="AE22" s="148"/>
      <c r="AF22" s="148">
        <f>SUM(AF15:AF19,AF21)-AF20</f>
        <v>4556261</v>
      </c>
      <c r="AG22" s="148"/>
      <c r="AH22" s="29"/>
    </row>
    <row r="23" spans="2:177" s="9" customFormat="1" ht="22.5" customHeight="1">
      <c r="B23" s="10"/>
      <c r="C23" s="22"/>
      <c r="D23" s="10"/>
      <c r="E23" s="22"/>
      <c r="F23" s="10"/>
      <c r="G23" s="22"/>
      <c r="H23" s="10"/>
      <c r="I23" s="22"/>
      <c r="J23" s="10"/>
      <c r="K23" s="22"/>
      <c r="L23" s="10"/>
      <c r="M23" s="22"/>
      <c r="N23" s="10"/>
      <c r="O23" s="22"/>
      <c r="P23" s="10"/>
      <c r="Q23" s="22"/>
      <c r="R23" s="10"/>
      <c r="S23" s="22"/>
      <c r="T23" s="10"/>
      <c r="U23" s="22"/>
      <c r="V23" s="10"/>
      <c r="W23" s="22"/>
      <c r="X23" s="10"/>
      <c r="Y23" s="22"/>
      <c r="Z23" s="10"/>
      <c r="AA23" s="22"/>
      <c r="AB23" s="10"/>
      <c r="AC23" s="22"/>
      <c r="AD23" s="10"/>
      <c r="AE23" s="22"/>
      <c r="AF23" s="10"/>
      <c r="AG23" s="22"/>
      <c r="AH23" s="7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</row>
    <row r="24" spans="2:177" s="9" customFormat="1" ht="22.5" customHeight="1">
      <c r="B24" s="10"/>
      <c r="C24" s="22"/>
      <c r="D24" s="10"/>
      <c r="E24" s="22"/>
      <c r="F24" s="10"/>
      <c r="G24" s="22"/>
      <c r="H24" s="10"/>
      <c r="I24" s="22"/>
      <c r="J24" s="10"/>
      <c r="K24" s="22"/>
      <c r="L24" s="10"/>
      <c r="M24" s="22"/>
      <c r="N24" s="10"/>
      <c r="O24" s="22"/>
      <c r="P24" s="10"/>
      <c r="Q24" s="22"/>
      <c r="R24" s="10"/>
      <c r="S24" s="22"/>
      <c r="T24" s="10"/>
      <c r="U24" s="22"/>
      <c r="V24" s="10"/>
      <c r="W24" s="22"/>
      <c r="X24" s="10"/>
      <c r="Y24" s="22"/>
      <c r="Z24" s="10"/>
      <c r="AA24" s="22"/>
      <c r="AB24" s="10"/>
      <c r="AC24" s="22"/>
      <c r="AD24" s="10"/>
      <c r="AE24" s="22"/>
      <c r="AF24" s="10"/>
      <c r="AG24" s="22"/>
      <c r="AH24" s="7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</row>
    <row r="25" spans="2:177" s="9" customFormat="1" ht="22.5" customHeight="1">
      <c r="B25" s="10"/>
      <c r="C25" s="22"/>
      <c r="D25" s="10"/>
      <c r="E25" s="22"/>
      <c r="F25" s="10"/>
      <c r="G25" s="22"/>
      <c r="H25" s="10"/>
      <c r="I25" s="22"/>
      <c r="J25" s="10"/>
      <c r="K25" s="22"/>
      <c r="L25" s="10"/>
      <c r="M25" s="22"/>
      <c r="N25" s="10"/>
      <c r="O25" s="22"/>
      <c r="P25" s="10"/>
      <c r="Q25" s="22"/>
      <c r="R25" s="10"/>
      <c r="S25" s="22"/>
      <c r="T25" s="10"/>
      <c r="U25" s="22"/>
      <c r="V25" s="10"/>
      <c r="W25" s="22"/>
      <c r="X25" s="10"/>
      <c r="Y25" s="22"/>
      <c r="Z25" s="10"/>
      <c r="AA25" s="22"/>
      <c r="AB25" s="10"/>
      <c r="AC25" s="22"/>
      <c r="AD25" s="10"/>
      <c r="AE25" s="22"/>
      <c r="AF25" s="10"/>
      <c r="AG25" s="22"/>
      <c r="AH25" s="7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</row>
    <row r="26" spans="2:177" s="9" customFormat="1" ht="22.5" customHeight="1">
      <c r="B26" s="10"/>
      <c r="C26" s="22"/>
      <c r="D26" s="10"/>
      <c r="E26" s="22"/>
      <c r="F26" s="10"/>
      <c r="G26" s="22"/>
      <c r="H26" s="10"/>
      <c r="I26" s="22"/>
      <c r="J26" s="10"/>
      <c r="K26" s="22"/>
      <c r="L26" s="10"/>
      <c r="M26" s="22"/>
      <c r="N26" s="10"/>
      <c r="O26" s="22"/>
      <c r="P26" s="10"/>
      <c r="Q26" s="22"/>
      <c r="R26" s="10"/>
      <c r="S26" s="22"/>
      <c r="T26" s="10"/>
      <c r="U26" s="22"/>
      <c r="V26" s="10"/>
      <c r="W26" s="22"/>
      <c r="X26" s="10"/>
      <c r="Y26" s="22"/>
      <c r="Z26" s="10"/>
      <c r="AA26" s="22"/>
      <c r="AB26" s="10"/>
      <c r="AC26" s="22"/>
      <c r="AD26" s="10"/>
      <c r="AE26" s="22"/>
      <c r="AF26" s="10"/>
      <c r="AG26" s="22"/>
      <c r="AH26" s="7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</row>
    <row r="27" spans="2:177" s="9" customFormat="1" ht="22.5" customHeight="1">
      <c r="B27" s="10"/>
      <c r="C27" s="22"/>
      <c r="D27" s="10"/>
      <c r="E27" s="22"/>
      <c r="F27" s="10"/>
      <c r="G27" s="22"/>
      <c r="H27" s="10"/>
      <c r="I27" s="22"/>
      <c r="J27" s="10"/>
      <c r="K27" s="22"/>
      <c r="L27" s="10"/>
      <c r="M27" s="22"/>
      <c r="N27" s="10"/>
      <c r="O27" s="22"/>
      <c r="P27" s="10"/>
      <c r="Q27" s="22"/>
      <c r="R27" s="10"/>
      <c r="S27" s="22"/>
      <c r="T27" s="10"/>
      <c r="U27" s="22"/>
      <c r="V27" s="10"/>
      <c r="W27" s="22"/>
      <c r="X27" s="10"/>
      <c r="Y27" s="22"/>
      <c r="Z27" s="10"/>
      <c r="AA27" s="22"/>
      <c r="AB27" s="10"/>
      <c r="AC27" s="22"/>
      <c r="AD27" s="10"/>
      <c r="AE27" s="22"/>
      <c r="AF27" s="10"/>
      <c r="AG27" s="22"/>
      <c r="AH27" s="7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</row>
    <row r="28" spans="2:177" s="9" customFormat="1" ht="22.5" customHeight="1">
      <c r="B28" s="10"/>
      <c r="C28" s="22"/>
      <c r="D28" s="10"/>
      <c r="E28" s="22"/>
      <c r="F28" s="10"/>
      <c r="G28" s="22"/>
      <c r="H28" s="10"/>
      <c r="I28" s="22"/>
      <c r="J28" s="10"/>
      <c r="K28" s="22"/>
      <c r="L28" s="10"/>
      <c r="M28" s="22"/>
      <c r="N28" s="10"/>
      <c r="O28" s="22"/>
      <c r="P28" s="10"/>
      <c r="Q28" s="22"/>
      <c r="R28" s="10"/>
      <c r="S28" s="22"/>
      <c r="T28" s="10"/>
      <c r="U28" s="22"/>
      <c r="V28" s="10"/>
      <c r="W28" s="22"/>
      <c r="X28" s="10"/>
      <c r="Y28" s="22"/>
      <c r="Z28" s="10"/>
      <c r="AA28" s="22"/>
      <c r="AB28" s="10"/>
      <c r="AC28" s="22"/>
      <c r="AD28" s="10"/>
      <c r="AE28" s="22"/>
      <c r="AF28" s="10"/>
      <c r="AG28" s="22"/>
      <c r="AH28" s="7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</row>
    <row r="29" spans="2:177" s="9" customFormat="1" ht="22.5" customHeight="1">
      <c r="B29" s="10"/>
      <c r="C29" s="22"/>
      <c r="D29" s="10"/>
      <c r="E29" s="22"/>
      <c r="F29" s="10"/>
      <c r="G29" s="22"/>
      <c r="H29" s="10"/>
      <c r="I29" s="22"/>
      <c r="J29" s="10"/>
      <c r="K29" s="22"/>
      <c r="L29" s="10"/>
      <c r="M29" s="22"/>
      <c r="N29" s="10"/>
      <c r="O29" s="22"/>
      <c r="P29" s="10"/>
      <c r="Q29" s="22"/>
      <c r="R29" s="10"/>
      <c r="S29" s="22"/>
      <c r="T29" s="10"/>
      <c r="U29" s="22"/>
      <c r="V29" s="10"/>
      <c r="W29" s="22"/>
      <c r="X29" s="10"/>
      <c r="Y29" s="22"/>
      <c r="Z29" s="10"/>
      <c r="AA29" s="22"/>
      <c r="AB29" s="10"/>
      <c r="AC29" s="22"/>
      <c r="AD29" s="10"/>
      <c r="AE29" s="22"/>
      <c r="AF29" s="10"/>
      <c r="AG29" s="22"/>
      <c r="AH29" s="7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</row>
    <row r="30" spans="2:177" s="9" customFormat="1" ht="22.5" customHeight="1">
      <c r="B30" s="10"/>
      <c r="C30" s="22"/>
      <c r="D30" s="10"/>
      <c r="E30" s="22"/>
      <c r="F30" s="10"/>
      <c r="G30" s="22"/>
      <c r="H30" s="10"/>
      <c r="I30" s="22"/>
      <c r="J30" s="10"/>
      <c r="K30" s="22"/>
      <c r="L30" s="10"/>
      <c r="M30" s="22"/>
      <c r="N30" s="10"/>
      <c r="O30" s="22"/>
      <c r="P30" s="10"/>
      <c r="Q30" s="22"/>
      <c r="R30" s="10"/>
      <c r="S30" s="22"/>
      <c r="T30" s="10"/>
      <c r="U30" s="22"/>
      <c r="V30" s="10"/>
      <c r="W30" s="22"/>
      <c r="X30" s="10"/>
      <c r="Y30" s="22"/>
      <c r="Z30" s="10"/>
      <c r="AA30" s="22"/>
      <c r="AB30" s="10"/>
      <c r="AC30" s="22"/>
      <c r="AD30" s="10"/>
      <c r="AE30" s="22"/>
      <c r="AF30" s="10"/>
      <c r="AG30" s="22"/>
      <c r="AH30" s="7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</row>
    <row r="31" spans="2:177" s="9" customFormat="1" ht="22.5" customHeight="1">
      <c r="B31" s="10"/>
      <c r="C31" s="22"/>
      <c r="D31" s="10"/>
      <c r="E31" s="22"/>
      <c r="F31" s="10"/>
      <c r="G31" s="22"/>
      <c r="H31" s="10"/>
      <c r="I31" s="22"/>
      <c r="J31" s="10"/>
      <c r="K31" s="22"/>
      <c r="L31" s="10"/>
      <c r="M31" s="22"/>
      <c r="N31" s="10"/>
      <c r="O31" s="22"/>
      <c r="P31" s="10"/>
      <c r="Q31" s="22"/>
      <c r="R31" s="10"/>
      <c r="S31" s="22"/>
      <c r="T31" s="10"/>
      <c r="U31" s="22"/>
      <c r="V31" s="10"/>
      <c r="W31" s="22"/>
      <c r="X31" s="10"/>
      <c r="Y31" s="22"/>
      <c r="Z31" s="10"/>
      <c r="AA31" s="22"/>
      <c r="AB31" s="10"/>
      <c r="AC31" s="22"/>
      <c r="AD31" s="10"/>
      <c r="AE31" s="22"/>
      <c r="AF31" s="10"/>
      <c r="AG31" s="22"/>
      <c r="AH31" s="7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</row>
    <row r="32" ht="22.5" customHeight="1" thickBot="1">
      <c r="AH32" s="7"/>
    </row>
    <row r="33" spans="1:177" s="9" customFormat="1" ht="22.5" customHeight="1">
      <c r="A33" s="153" t="s">
        <v>49</v>
      </c>
      <c r="B33" s="154"/>
      <c r="C33" s="149" t="s">
        <v>50</v>
      </c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2" t="s">
        <v>65</v>
      </c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7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</row>
    <row r="34" spans="1:177" s="9" customFormat="1" ht="22.5" customHeight="1">
      <c r="A34" s="155"/>
      <c r="B34" s="156"/>
      <c r="C34" s="23" t="s">
        <v>30</v>
      </c>
      <c r="D34" s="23" t="s">
        <v>31</v>
      </c>
      <c r="E34" s="23" t="s">
        <v>32</v>
      </c>
      <c r="F34" s="23" t="s">
        <v>33</v>
      </c>
      <c r="G34" s="23" t="s">
        <v>34</v>
      </c>
      <c r="H34" s="23" t="s">
        <v>35</v>
      </c>
      <c r="I34" s="23" t="s">
        <v>36</v>
      </c>
      <c r="J34" s="23" t="s">
        <v>37</v>
      </c>
      <c r="K34" s="23" t="s">
        <v>38</v>
      </c>
      <c r="L34" s="23" t="s">
        <v>39</v>
      </c>
      <c r="M34" s="23" t="s">
        <v>40</v>
      </c>
      <c r="N34" s="23" t="s">
        <v>41</v>
      </c>
      <c r="O34" s="23" t="s">
        <v>51</v>
      </c>
      <c r="P34" s="23" t="s">
        <v>59</v>
      </c>
      <c r="Q34" s="23" t="s">
        <v>64</v>
      </c>
      <c r="R34" s="23" t="s">
        <v>29</v>
      </c>
      <c r="S34" s="23" t="s">
        <v>30</v>
      </c>
      <c r="T34" s="23" t="s">
        <v>31</v>
      </c>
      <c r="U34" s="23" t="s">
        <v>32</v>
      </c>
      <c r="V34" s="23" t="s">
        <v>33</v>
      </c>
      <c r="W34" s="23" t="s">
        <v>34</v>
      </c>
      <c r="X34" s="23" t="s">
        <v>35</v>
      </c>
      <c r="Y34" s="23" t="s">
        <v>36</v>
      </c>
      <c r="Z34" s="23" t="s">
        <v>37</v>
      </c>
      <c r="AA34" s="23" t="s">
        <v>38</v>
      </c>
      <c r="AB34" s="23" t="s">
        <v>39</v>
      </c>
      <c r="AC34" s="23" t="s">
        <v>40</v>
      </c>
      <c r="AD34" s="23" t="s">
        <v>41</v>
      </c>
      <c r="AE34" s="24" t="s">
        <v>51</v>
      </c>
      <c r="AF34" s="25" t="s">
        <v>59</v>
      </c>
      <c r="AG34" s="25" t="s">
        <v>64</v>
      </c>
      <c r="AH34" s="7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</row>
    <row r="35" spans="1:177" s="9" customFormat="1" ht="22.5" customHeight="1">
      <c r="A35" s="10"/>
      <c r="B35" s="26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7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</row>
    <row r="36" spans="1:177" s="9" customFormat="1" ht="22.5" customHeight="1">
      <c r="A36" s="9" t="s">
        <v>4</v>
      </c>
      <c r="B36" s="17" t="s">
        <v>5</v>
      </c>
      <c r="C36" s="31">
        <f>100*(D8-C8)/C8</f>
        <v>4.503216891624184</v>
      </c>
      <c r="D36" s="31">
        <f>100*(F8-D8)/D8</f>
        <v>3.839224609563068</v>
      </c>
      <c r="E36" s="31">
        <f>100*(H8-F8)/F8</f>
        <v>5.301922304788339</v>
      </c>
      <c r="F36" s="31">
        <f>100*(J8-H8)/H8</f>
        <v>5.134016876559742</v>
      </c>
      <c r="G36" s="31">
        <f>100*(L8-J8)/J8</f>
        <v>5.311110360833781</v>
      </c>
      <c r="H36" s="31">
        <f>100*(N8-L8)/L8</f>
        <v>8.370387338673522</v>
      </c>
      <c r="I36" s="31">
        <f>100*(P8-N8)/N8</f>
        <v>7.456806900398566</v>
      </c>
      <c r="J36" s="31">
        <f>100*(R8-P8)/P8</f>
        <v>3.171036038436262</v>
      </c>
      <c r="K36" s="31">
        <f>100*(T8-R8)/R8</f>
        <v>4.103074174515258</v>
      </c>
      <c r="L36" s="31">
        <f>100*(V8-T8)/T8</f>
        <v>3.5556680086621966</v>
      </c>
      <c r="M36" s="31">
        <f>100*(X8-V8)/V8</f>
        <v>2.7321252480247846</v>
      </c>
      <c r="N36" s="31">
        <f>100*(Z8-X8)/X8</f>
        <v>2.7422408620469887</v>
      </c>
      <c r="O36" s="31">
        <f>100*(AB8-Z8)/Z8</f>
        <v>1.072438485990556</v>
      </c>
      <c r="P36" s="31">
        <f>100*(AD8-AB8)/AB8</f>
        <v>-0.6678165560874221</v>
      </c>
      <c r="Q36" s="31">
        <f>100*(AF8-AD8)/AD8</f>
        <v>-0.23147380699062953</v>
      </c>
      <c r="R36" s="31">
        <f aca="true" t="shared" si="0" ref="R36:S41">100*C8/C$13</f>
        <v>57.52177117228338</v>
      </c>
      <c r="S36" s="31">
        <f t="shared" si="0"/>
        <v>56.01982996891966</v>
      </c>
      <c r="T36" s="31">
        <f aca="true" t="shared" si="1" ref="T36:T41">100*F8/F$13</f>
        <v>56.802925042197984</v>
      </c>
      <c r="U36" s="31">
        <f aca="true" t="shared" si="2" ref="U36:U41">100*H8/H$13</f>
        <v>55.22851586029044</v>
      </c>
      <c r="V36" s="31">
        <f aca="true" t="shared" si="3" ref="V36:V41">100*J8/J$13</f>
        <v>53.57551201173297</v>
      </c>
      <c r="W36" s="31">
        <f aca="true" t="shared" si="4" ref="W36:W41">100*L8/L$13</f>
        <v>52.93976264433689</v>
      </c>
      <c r="X36" s="31">
        <f aca="true" t="shared" si="5" ref="X36:X41">100*N8/N$13</f>
        <v>52.476765262862955</v>
      </c>
      <c r="Y36" s="31">
        <f aca="true" t="shared" si="6" ref="Y36:Y41">100*P8/P$13</f>
        <v>53.96319305947899</v>
      </c>
      <c r="Z36" s="31">
        <f aca="true" t="shared" si="7" ref="Z36:Z41">100*R8/R$13</f>
        <v>55.66595534510596</v>
      </c>
      <c r="AA36" s="31">
        <f aca="true" t="shared" si="8" ref="AA36:AA41">100*T8/T$13</f>
        <v>56.701256164668074</v>
      </c>
      <c r="AB36" s="31">
        <f aca="true" t="shared" si="9" ref="AB36:AB41">100*V8/V$13</f>
        <v>58.355970980322724</v>
      </c>
      <c r="AC36" s="31">
        <f aca="true" t="shared" si="10" ref="AC36:AC41">100*X8/X$13</f>
        <v>58.09298222008302</v>
      </c>
      <c r="AD36" s="31">
        <f aca="true" t="shared" si="11" ref="AD36:AD41">100*Z8/Z$13</f>
        <v>57.5029411719926</v>
      </c>
      <c r="AE36" s="31">
        <f aca="true" t="shared" si="12" ref="AE36:AE41">100*AB8/AB$13</f>
        <v>58.47982793131084</v>
      </c>
      <c r="AF36" s="31">
        <f aca="true" t="shared" si="13" ref="AF36:AF41">100*AD8/AD$13</f>
        <v>58.8314591301052</v>
      </c>
      <c r="AG36" s="31">
        <f aca="true" t="shared" si="14" ref="AG36:AG41">100*AF8/AF$13</f>
        <v>58.12116557853029</v>
      </c>
      <c r="AH36" s="7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</row>
    <row r="37" spans="1:34" ht="22.5" customHeight="1">
      <c r="A37" s="9" t="s">
        <v>6</v>
      </c>
      <c r="B37" s="21" t="s">
        <v>7</v>
      </c>
      <c r="C37" s="31">
        <f aca="true" t="shared" si="15" ref="C37:C46">100*(D9-C9)/C9</f>
        <v>14.947073135998995</v>
      </c>
      <c r="D37" s="31">
        <f aca="true" t="shared" si="16" ref="D37:D48">100*(F9-D9)/D9</f>
        <v>2.541408791425443</v>
      </c>
      <c r="E37" s="31">
        <f aca="true" t="shared" si="17" ref="E37:E50">100*(H9-F9)/F9</f>
        <v>12.645694004915793</v>
      </c>
      <c r="F37" s="31">
        <f aca="true" t="shared" si="18" ref="F37:F50">100*(J9-H9)/H9</f>
        <v>14.126646569162247</v>
      </c>
      <c r="G37" s="31">
        <f aca="true" t="shared" si="19" ref="G37:G50">100*(L9-J9)/J9</f>
        <v>5.6015618447472155</v>
      </c>
      <c r="H37" s="31">
        <f aca="true" t="shared" si="20" ref="H37:H50">100*(N9-L9)/L9</f>
        <v>10.39374870817353</v>
      </c>
      <c r="I37" s="31">
        <f aca="true" t="shared" si="21" ref="I37:I50">100*(P9-N9)/N9</f>
        <v>-2.776665366445629</v>
      </c>
      <c r="J37" s="31">
        <f aca="true" t="shared" si="22" ref="J37:J50">100*(R9-P9)/P9</f>
        <v>-9.23095851792546</v>
      </c>
      <c r="K37" s="31">
        <f aca="true" t="shared" si="23" ref="K37:K50">100*(T9-R9)/R9</f>
        <v>-3.9946723296083513</v>
      </c>
      <c r="L37" s="31">
        <f aca="true" t="shared" si="24" ref="L37:L50">100*(V9-T9)/T9</f>
        <v>-11.809554210506931</v>
      </c>
      <c r="M37" s="31">
        <f aca="true" t="shared" si="25" ref="M37:M50">100*(X9-V9)/V9</f>
        <v>5.481308237739912</v>
      </c>
      <c r="N37" s="31">
        <f aca="true" t="shared" si="26" ref="N37:N50">100*(Z9-X9)/X9</f>
        <v>7.614998152286765</v>
      </c>
      <c r="O37" s="31">
        <f aca="true" t="shared" si="27" ref="O37:O50">100*(AB9-Z9)/Z9</f>
        <v>-7.772134046010608</v>
      </c>
      <c r="P37" s="31">
        <f aca="true" t="shared" si="28" ref="P37:P50">100*(AD9-AB9)/AB9</f>
        <v>-6.552810104363591</v>
      </c>
      <c r="Q37" s="31">
        <f aca="true" t="shared" si="29" ref="Q37:Q50">100*(AF9-AD9)/AD9</f>
        <v>2.899839675176215</v>
      </c>
      <c r="R37" s="31">
        <f t="shared" si="0"/>
        <v>24.57570306672134</v>
      </c>
      <c r="S37" s="31">
        <f t="shared" si="0"/>
        <v>26.325931402451463</v>
      </c>
      <c r="T37" s="31">
        <f t="shared" si="1"/>
        <v>26.360309338896492</v>
      </c>
      <c r="U37" s="31">
        <f t="shared" si="2"/>
        <v>27.417097134141116</v>
      </c>
      <c r="V37" s="31">
        <f t="shared" si="3"/>
        <v>28.871425458052805</v>
      </c>
      <c r="W37" s="31">
        <f t="shared" si="4"/>
        <v>28.607508515605943</v>
      </c>
      <c r="X37" s="31">
        <f t="shared" si="5"/>
        <v>28.886768325188417</v>
      </c>
      <c r="Y37" s="31">
        <f t="shared" si="6"/>
        <v>26.876092214078632</v>
      </c>
      <c r="Z37" s="31">
        <f t="shared" si="7"/>
        <v>24.391477462079422</v>
      </c>
      <c r="AA37" s="31">
        <f t="shared" si="8"/>
        <v>22.912522310952912</v>
      </c>
      <c r="AB37" s="31">
        <f t="shared" si="9"/>
        <v>20.082287652658508</v>
      </c>
      <c r="AC37" s="31">
        <f t="shared" si="10"/>
        <v>20.526778240032943</v>
      </c>
      <c r="AD37" s="31">
        <f t="shared" si="11"/>
        <v>21.281926859702672</v>
      </c>
      <c r="AE37" s="31">
        <f t="shared" si="12"/>
        <v>19.749512949140552</v>
      </c>
      <c r="AF37" s="31">
        <f t="shared" si="13"/>
        <v>18.691157092844264</v>
      </c>
      <c r="AG37" s="31">
        <f t="shared" si="14"/>
        <v>19.04504592691244</v>
      </c>
      <c r="AH37" s="7"/>
    </row>
    <row r="38" spans="1:177" s="9" customFormat="1" ht="22.5" customHeight="1">
      <c r="A38" s="9" t="s">
        <v>8</v>
      </c>
      <c r="B38" s="21" t="s">
        <v>9</v>
      </c>
      <c r="C38" s="31">
        <f t="shared" si="15"/>
        <v>5.225632631604101</v>
      </c>
      <c r="D38" s="31">
        <f t="shared" si="16"/>
        <v>1.098536136729428</v>
      </c>
      <c r="E38" s="31">
        <f t="shared" si="17"/>
        <v>12.705632628307178</v>
      </c>
      <c r="F38" s="31">
        <f t="shared" si="18"/>
        <v>8.662486391685288</v>
      </c>
      <c r="G38" s="31">
        <f t="shared" si="19"/>
        <v>7.5088094162744365</v>
      </c>
      <c r="H38" s="31">
        <f t="shared" si="20"/>
        <v>7.635632382451225</v>
      </c>
      <c r="I38" s="31">
        <f t="shared" si="21"/>
        <v>8.0007687141275</v>
      </c>
      <c r="J38" s="31">
        <f t="shared" si="22"/>
        <v>6.107440169356584</v>
      </c>
      <c r="K38" s="31">
        <f t="shared" si="23"/>
        <v>6.983221389486787</v>
      </c>
      <c r="L38" s="31">
        <f t="shared" si="24"/>
        <v>4.09626911137075</v>
      </c>
      <c r="M38" s="31">
        <f t="shared" si="25"/>
        <v>1.681272364570639</v>
      </c>
      <c r="N38" s="31">
        <f t="shared" si="26"/>
        <v>3.0489247845370504</v>
      </c>
      <c r="O38" s="31">
        <f t="shared" si="27"/>
        <v>0.25438732952567206</v>
      </c>
      <c r="P38" s="31">
        <f t="shared" si="28"/>
        <v>0.3342830795422302</v>
      </c>
      <c r="Q38" s="31">
        <f t="shared" si="29"/>
        <v>5.0401069912539365</v>
      </c>
      <c r="R38" s="31">
        <f t="shared" si="0"/>
        <v>12.598551736509156</v>
      </c>
      <c r="S38" s="31">
        <f t="shared" si="0"/>
        <v>12.354411026681486</v>
      </c>
      <c r="T38" s="31">
        <f t="shared" si="1"/>
        <v>12.196476703526482</v>
      </c>
      <c r="U38" s="31">
        <f t="shared" si="2"/>
        <v>12.692184742717098</v>
      </c>
      <c r="V38" s="31">
        <f t="shared" si="3"/>
        <v>12.725525417587255</v>
      </c>
      <c r="W38" s="31">
        <f t="shared" si="4"/>
        <v>12.836932065954576</v>
      </c>
      <c r="X38" s="31">
        <f t="shared" si="5"/>
        <v>12.638389942952607</v>
      </c>
      <c r="Y38" s="31">
        <f t="shared" si="6"/>
        <v>13.062167513440837</v>
      </c>
      <c r="Z38" s="31">
        <f t="shared" si="7"/>
        <v>13.857832958505924</v>
      </c>
      <c r="AA38" s="31">
        <f t="shared" si="8"/>
        <v>14.506092818252528</v>
      </c>
      <c r="AB38" s="31">
        <f t="shared" si="9"/>
        <v>15.007362088969447</v>
      </c>
      <c r="AC38" s="31">
        <f t="shared" si="10"/>
        <v>14.786910101654998</v>
      </c>
      <c r="AD38" s="31">
        <f t="shared" si="11"/>
        <v>14.68041221865833</v>
      </c>
      <c r="AE38" s="31">
        <f t="shared" si="12"/>
        <v>14.80897232815782</v>
      </c>
      <c r="AF38" s="31">
        <f t="shared" si="13"/>
        <v>15.048313327917779</v>
      </c>
      <c r="AG38" s="31">
        <f t="shared" si="14"/>
        <v>15.652154255430055</v>
      </c>
      <c r="AH38" s="7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</row>
    <row r="39" spans="1:34" ht="22.5" customHeight="1">
      <c r="A39" s="9" t="s">
        <v>10</v>
      </c>
      <c r="B39" s="21" t="s">
        <v>11</v>
      </c>
      <c r="C39" s="31">
        <f t="shared" si="15"/>
        <v>5.646273482679894</v>
      </c>
      <c r="D39" s="31">
        <f t="shared" si="16"/>
        <v>-8.312399214559177</v>
      </c>
      <c r="E39" s="31">
        <f t="shared" si="17"/>
        <v>7.627285942463344</v>
      </c>
      <c r="F39" s="31">
        <f t="shared" si="18"/>
        <v>9.213897828394835</v>
      </c>
      <c r="G39" s="31">
        <f t="shared" si="19"/>
        <v>20.554735609954705</v>
      </c>
      <c r="H39" s="31">
        <f t="shared" si="20"/>
        <v>14.98450679252611</v>
      </c>
      <c r="I39" s="31">
        <f t="shared" si="21"/>
        <v>6.631714597261843</v>
      </c>
      <c r="J39" s="31">
        <f t="shared" si="22"/>
        <v>0.438650855954496</v>
      </c>
      <c r="K39" s="31">
        <f t="shared" si="23"/>
        <v>4.941208734702273</v>
      </c>
      <c r="L39" s="31">
        <f t="shared" si="24"/>
        <v>5.583358377650886</v>
      </c>
      <c r="M39" s="31">
        <f t="shared" si="25"/>
        <v>3.445992772635018</v>
      </c>
      <c r="N39" s="31">
        <f t="shared" si="26"/>
        <v>3.030919325026768</v>
      </c>
      <c r="O39" s="31">
        <f t="shared" si="27"/>
        <v>5.652736815215625</v>
      </c>
      <c r="P39" s="31">
        <f t="shared" si="28"/>
        <v>4.2075936707504376</v>
      </c>
      <c r="Q39" s="31">
        <f t="shared" si="29"/>
        <v>-0.9431151539120691</v>
      </c>
      <c r="R39" s="31">
        <f t="shared" si="0"/>
        <v>6.494129093217075</v>
      </c>
      <c r="S39" s="31">
        <f t="shared" si="0"/>
        <v>6.393740074321548</v>
      </c>
      <c r="T39" s="31">
        <f t="shared" si="1"/>
        <v>5.72444072471297</v>
      </c>
      <c r="U39" s="31">
        <f t="shared" si="2"/>
        <v>5.688684193967901</v>
      </c>
      <c r="V39" s="31">
        <f t="shared" si="3"/>
        <v>5.732570857744193</v>
      </c>
      <c r="W39" s="31">
        <f t="shared" si="4"/>
        <v>6.4844802859239765</v>
      </c>
      <c r="X39" s="31">
        <f t="shared" si="5"/>
        <v>6.820071728025436</v>
      </c>
      <c r="Y39" s="31">
        <f t="shared" si="6"/>
        <v>6.959403003242766</v>
      </c>
      <c r="Z39" s="31">
        <f t="shared" si="7"/>
        <v>6.9888720941292375</v>
      </c>
      <c r="AA39" s="31">
        <f t="shared" si="8"/>
        <v>7.176168268773199</v>
      </c>
      <c r="AB39" s="31">
        <f t="shared" si="9"/>
        <v>7.530205532749647</v>
      </c>
      <c r="AC39" s="31">
        <f t="shared" si="10"/>
        <v>7.54835994737094</v>
      </c>
      <c r="AD39" s="31">
        <f t="shared" si="11"/>
        <v>7.4926859485168205</v>
      </c>
      <c r="AE39" s="31">
        <f t="shared" si="12"/>
        <v>7.965289501455135</v>
      </c>
      <c r="AF39" s="31">
        <f t="shared" si="13"/>
        <v>8.406485810765133</v>
      </c>
      <c r="AG39" s="31">
        <f t="shared" si="14"/>
        <v>8.245752383368732</v>
      </c>
      <c r="AH39" s="7"/>
    </row>
    <row r="40" spans="1:34" ht="22.5" customHeight="1">
      <c r="A40" s="9" t="s">
        <v>12</v>
      </c>
      <c r="B40" s="21" t="s">
        <v>13</v>
      </c>
      <c r="C40" s="31">
        <f t="shared" si="15"/>
        <v>-1.3722452335030195</v>
      </c>
      <c r="D40" s="31">
        <f t="shared" si="16"/>
        <v>1.4939249190523516</v>
      </c>
      <c r="E40" s="31">
        <f t="shared" si="17"/>
        <v>2.5427208692630847</v>
      </c>
      <c r="F40" s="31">
        <f t="shared" si="18"/>
        <v>-4.444923607688517</v>
      </c>
      <c r="G40" s="31">
        <f t="shared" si="19"/>
        <v>2.295219367525225</v>
      </c>
      <c r="H40" s="31">
        <f t="shared" si="20"/>
        <v>3.4506664985976743</v>
      </c>
      <c r="I40" s="31">
        <f t="shared" si="21"/>
        <v>9.43706591933715</v>
      </c>
      <c r="J40" s="31">
        <f t="shared" si="22"/>
        <v>5.043700940822802</v>
      </c>
      <c r="K40" s="31">
        <f t="shared" si="23"/>
        <v>46.502199374635644</v>
      </c>
      <c r="L40" s="31">
        <f t="shared" si="24"/>
        <v>-24.2407799301825</v>
      </c>
      <c r="M40" s="31">
        <f t="shared" si="25"/>
        <v>0.9979706338784767</v>
      </c>
      <c r="N40" s="31">
        <f t="shared" si="26"/>
        <v>4.115547360707279</v>
      </c>
      <c r="O40" s="31">
        <f t="shared" si="27"/>
        <v>4.11860866406321</v>
      </c>
      <c r="P40" s="31">
        <f t="shared" si="28"/>
        <v>-3.8379344934362596</v>
      </c>
      <c r="Q40" s="31">
        <f t="shared" si="29"/>
        <v>9.946029298380878</v>
      </c>
      <c r="R40" s="31">
        <f t="shared" si="0"/>
        <v>1.1901550687309586</v>
      </c>
      <c r="S40" s="31">
        <f t="shared" si="0"/>
        <v>1.0939124723741598</v>
      </c>
      <c r="T40" s="31">
        <f t="shared" si="1"/>
        <v>1.084151809333931</v>
      </c>
      <c r="U40" s="31">
        <f t="shared" si="2"/>
        <v>1.0264819311165616</v>
      </c>
      <c r="V40" s="31">
        <f t="shared" si="3"/>
        <v>0.9050337451172202</v>
      </c>
      <c r="W40" s="31">
        <f t="shared" si="4"/>
        <v>0.8686835118213829</v>
      </c>
      <c r="X40" s="31">
        <f t="shared" si="5"/>
        <v>0.8219952590294156</v>
      </c>
      <c r="Y40" s="31">
        <f t="shared" si="6"/>
        <v>0.8608557902412222</v>
      </c>
      <c r="Z40" s="31">
        <f t="shared" si="7"/>
        <v>0.9041378598205381</v>
      </c>
      <c r="AA40" s="31">
        <f t="shared" si="8"/>
        <v>1.2960395626467178</v>
      </c>
      <c r="AB40" s="31">
        <f t="shared" si="9"/>
        <v>0.975826254700321</v>
      </c>
      <c r="AC40" s="31">
        <f t="shared" si="10"/>
        <v>0.9550305091419061</v>
      </c>
      <c r="AD40" s="31">
        <f t="shared" si="11"/>
        <v>0.9579661988704247</v>
      </c>
      <c r="AE40" s="31">
        <f t="shared" si="12"/>
        <v>1.0036027100643463</v>
      </c>
      <c r="AF40" s="31">
        <f t="shared" si="13"/>
        <v>0.9774153616323799</v>
      </c>
      <c r="AG40" s="31">
        <f t="shared" si="14"/>
        <v>1.0641181442415173</v>
      </c>
      <c r="AH40" s="7"/>
    </row>
    <row r="41" spans="1:177" s="30" customFormat="1" ht="22.5" customHeight="1">
      <c r="A41" s="142" t="s">
        <v>14</v>
      </c>
      <c r="B41" s="143"/>
      <c r="C41" s="37">
        <f t="shared" si="15"/>
        <v>7.305040592636291</v>
      </c>
      <c r="D41" s="37">
        <f t="shared" si="16"/>
        <v>2.4076788723605773</v>
      </c>
      <c r="E41" s="37">
        <f t="shared" si="17"/>
        <v>8.303783042247984</v>
      </c>
      <c r="F41" s="37">
        <f t="shared" si="18"/>
        <v>8.377792399847342</v>
      </c>
      <c r="G41" s="37">
        <f t="shared" si="19"/>
        <v>6.575783046306067</v>
      </c>
      <c r="H41" s="37">
        <f t="shared" si="20"/>
        <v>9.32652869601114</v>
      </c>
      <c r="I41" s="37">
        <f t="shared" si="21"/>
        <v>4.496885968064177</v>
      </c>
      <c r="J41" s="37">
        <f t="shared" si="22"/>
        <v>0.015143930842076837</v>
      </c>
      <c r="K41" s="37">
        <f t="shared" si="23"/>
        <v>2.202269760256603</v>
      </c>
      <c r="L41" s="37">
        <f t="shared" si="24"/>
        <v>0.6192915724492375</v>
      </c>
      <c r="M41" s="37">
        <f t="shared" si="25"/>
        <v>3.197196814731633</v>
      </c>
      <c r="N41" s="37">
        <f t="shared" si="26"/>
        <v>3.7964850145343982</v>
      </c>
      <c r="O41" s="37">
        <f t="shared" si="27"/>
        <v>-0.6159441646038406</v>
      </c>
      <c r="P41" s="37">
        <f t="shared" si="28"/>
        <v>-1.2615175327366897</v>
      </c>
      <c r="Q41" s="37">
        <f t="shared" si="29"/>
        <v>0.9877884032497765</v>
      </c>
      <c r="R41" s="37">
        <f t="shared" si="0"/>
        <v>100</v>
      </c>
      <c r="S41" s="37">
        <f t="shared" si="0"/>
        <v>100</v>
      </c>
      <c r="T41" s="37">
        <f t="shared" si="1"/>
        <v>100</v>
      </c>
      <c r="U41" s="37">
        <f t="shared" si="2"/>
        <v>100</v>
      </c>
      <c r="V41" s="37">
        <f t="shared" si="3"/>
        <v>100</v>
      </c>
      <c r="W41" s="37">
        <f t="shared" si="4"/>
        <v>100</v>
      </c>
      <c r="X41" s="37">
        <f t="shared" si="5"/>
        <v>100</v>
      </c>
      <c r="Y41" s="37">
        <f t="shared" si="6"/>
        <v>100</v>
      </c>
      <c r="Z41" s="37">
        <f t="shared" si="7"/>
        <v>100</v>
      </c>
      <c r="AA41" s="37">
        <f t="shared" si="8"/>
        <v>100</v>
      </c>
      <c r="AB41" s="37">
        <f t="shared" si="9"/>
        <v>100</v>
      </c>
      <c r="AC41" s="37">
        <f t="shared" si="10"/>
        <v>100</v>
      </c>
      <c r="AD41" s="37">
        <f t="shared" si="11"/>
        <v>100</v>
      </c>
      <c r="AE41" s="37">
        <f t="shared" si="12"/>
        <v>100</v>
      </c>
      <c r="AF41" s="37">
        <f t="shared" si="13"/>
        <v>100</v>
      </c>
      <c r="AG41" s="37">
        <f t="shared" si="14"/>
        <v>100</v>
      </c>
      <c r="AH41" s="29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  <c r="FH41" s="28"/>
      <c r="FI41" s="28"/>
      <c r="FJ41" s="28"/>
      <c r="FK41" s="28"/>
      <c r="FL41" s="28"/>
      <c r="FM41" s="28"/>
      <c r="FN41" s="28"/>
      <c r="FO41" s="28"/>
      <c r="FP41" s="28"/>
      <c r="FQ41" s="28"/>
      <c r="FR41" s="28"/>
      <c r="FS41" s="28"/>
      <c r="FT41" s="28"/>
      <c r="FU41" s="28"/>
    </row>
    <row r="42" spans="1:177" s="9" customFormat="1" ht="22.5" customHeight="1">
      <c r="A42" s="27"/>
      <c r="B42" s="20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7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</row>
    <row r="43" spans="1:34" ht="22.5" customHeight="1">
      <c r="A43" s="9" t="s">
        <v>15</v>
      </c>
      <c r="B43" s="21" t="s">
        <v>16</v>
      </c>
      <c r="C43" s="31">
        <f t="shared" si="15"/>
        <v>5.078962631734747</v>
      </c>
      <c r="D43" s="31">
        <f t="shared" si="16"/>
        <v>4.6237346597445015</v>
      </c>
      <c r="E43" s="31">
        <f t="shared" si="17"/>
        <v>4.825748856595734</v>
      </c>
      <c r="F43" s="31">
        <f t="shared" si="18"/>
        <v>6.08093574383574</v>
      </c>
      <c r="G43" s="31">
        <f t="shared" si="19"/>
        <v>3.635321157357508</v>
      </c>
      <c r="H43" s="31">
        <f t="shared" si="20"/>
        <v>5.572496064319584</v>
      </c>
      <c r="I43" s="31">
        <f t="shared" si="21"/>
        <v>4.838069036745016</v>
      </c>
      <c r="J43" s="31">
        <f t="shared" si="22"/>
        <v>1.4312432984886925</v>
      </c>
      <c r="K43" s="31">
        <f t="shared" si="23"/>
        <v>1.780254383693995</v>
      </c>
      <c r="L43" s="31">
        <f t="shared" si="24"/>
        <v>1.8445824378562081</v>
      </c>
      <c r="M43" s="31">
        <f t="shared" si="25"/>
        <v>3.1710845536849277</v>
      </c>
      <c r="N43" s="31">
        <f t="shared" si="26"/>
        <v>2.800177678557655</v>
      </c>
      <c r="O43" s="31">
        <f t="shared" si="27"/>
        <v>1.6158808505267888</v>
      </c>
      <c r="P43" s="31">
        <f t="shared" si="28"/>
        <v>1.0102046612014617</v>
      </c>
      <c r="Q43" s="31">
        <f t="shared" si="29"/>
        <v>-0.36864196633040053</v>
      </c>
      <c r="R43" s="31">
        <f aca="true" t="shared" si="30" ref="R43:S50">100*C15/C$22</f>
        <v>62.54464445309957</v>
      </c>
      <c r="S43" s="31">
        <f t="shared" si="30"/>
        <v>61.247136602808055</v>
      </c>
      <c r="T43" s="31">
        <f>100*F15/F$22</f>
        <v>62.57250023371983</v>
      </c>
      <c r="U43" s="31">
        <f>100*H15/H$22</f>
        <v>60.56308546704247</v>
      </c>
      <c r="V43" s="31">
        <f>100*J15/J$22</f>
        <v>59.279532548646166</v>
      </c>
      <c r="W43" s="31">
        <f>100*L15/L$22</f>
        <v>57.64399124007665</v>
      </c>
      <c r="X43" s="31">
        <f>100*N15/N$22</f>
        <v>55.66465249232791</v>
      </c>
      <c r="Y43" s="31">
        <f>100*P15/P$22</f>
        <v>55.846383991139845</v>
      </c>
      <c r="Z43" s="31">
        <f>100*R15/R$22</f>
        <v>56.63710453551948</v>
      </c>
      <c r="AA43" s="31">
        <f>100*T15/T$22</f>
        <v>56.403237625772356</v>
      </c>
      <c r="AB43" s="31">
        <f>100*V15/V$22</f>
        <v>57.09008773932614</v>
      </c>
      <c r="AC43" s="31">
        <f>100*X15/X$22</f>
        <v>57.07564208265869</v>
      </c>
      <c r="AD43" s="31">
        <f>100*Z15/Z$22</f>
        <v>56.52779230812564</v>
      </c>
      <c r="AE43" s="31">
        <f>100*AB15/AB$22</f>
        <v>57.79722528673197</v>
      </c>
      <c r="AF43" s="31">
        <f>100*AD15/AD$22</f>
        <v>59.1269799931068</v>
      </c>
      <c r="AG43" s="31">
        <f>100*AF15/AF$22</f>
        <v>58.33280841461892</v>
      </c>
      <c r="AH43" s="7"/>
    </row>
    <row r="44" spans="1:34" ht="22.5" customHeight="1">
      <c r="A44" s="9" t="s">
        <v>17</v>
      </c>
      <c r="B44" s="21" t="s">
        <v>18</v>
      </c>
      <c r="C44" s="31">
        <f t="shared" si="15"/>
        <v>1.4673424343987576</v>
      </c>
      <c r="D44" s="31">
        <f t="shared" si="16"/>
        <v>4.288565412432482</v>
      </c>
      <c r="E44" s="31">
        <f t="shared" si="17"/>
        <v>0.40591883027957837</v>
      </c>
      <c r="F44" s="31">
        <f t="shared" si="18"/>
        <v>4.590791139461849</v>
      </c>
      <c r="G44" s="31">
        <f t="shared" si="19"/>
        <v>4.439109369409735</v>
      </c>
      <c r="H44" s="31">
        <f t="shared" si="20"/>
        <v>6.9096671949286845</v>
      </c>
      <c r="I44" s="31">
        <f t="shared" si="21"/>
        <v>3.696017393023026</v>
      </c>
      <c r="J44" s="31">
        <f t="shared" si="22"/>
        <v>5.258917200211396</v>
      </c>
      <c r="K44" s="31">
        <f t="shared" si="23"/>
        <v>4.015594862804167</v>
      </c>
      <c r="L44" s="31">
        <f t="shared" si="24"/>
        <v>5.545283093520435</v>
      </c>
      <c r="M44" s="31">
        <f t="shared" si="25"/>
        <v>2.7193118374160914</v>
      </c>
      <c r="N44" s="31">
        <f t="shared" si="26"/>
        <v>3.117374135988847</v>
      </c>
      <c r="O44" s="31">
        <f t="shared" si="27"/>
        <v>-0.0721984182411899</v>
      </c>
      <c r="P44" s="31">
        <f t="shared" si="28"/>
        <v>4.010851754083575</v>
      </c>
      <c r="Q44" s="31">
        <f t="shared" si="29"/>
        <v>2.2861981371718882</v>
      </c>
      <c r="R44" s="31">
        <f t="shared" si="30"/>
        <v>10.12747494247164</v>
      </c>
      <c r="S44" s="31">
        <f t="shared" si="30"/>
        <v>9.576511796565185</v>
      </c>
      <c r="T44" s="31">
        <f aca="true" t="shared" si="31" ref="T44:T50">100*F16/F$22</f>
        <v>9.752400807763129</v>
      </c>
      <c r="U44" s="31">
        <f aca="true" t="shared" si="32" ref="U44:U50">100*H16/H$22</f>
        <v>9.041226871423484</v>
      </c>
      <c r="V44" s="31">
        <f aca="true" t="shared" si="33" ref="V44:V50">100*J16/J$22</f>
        <v>8.725297641970727</v>
      </c>
      <c r="W44" s="31">
        <f aca="true" t="shared" si="34" ref="W44:W50">100*L16/L$22</f>
        <v>8.550369559266356</v>
      </c>
      <c r="X44" s="31">
        <f aca="true" t="shared" si="35" ref="X44:X50">100*N16/N$22</f>
        <v>8.361352491526645</v>
      </c>
      <c r="Y44" s="31">
        <f aca="true" t="shared" si="36" ref="Y44:Y50">100*P16/P$22</f>
        <v>8.29726865309352</v>
      </c>
      <c r="Z44" s="31">
        <f aca="true" t="shared" si="37" ref="Z44:Z50">100*R16/R$22</f>
        <v>8.732292729066986</v>
      </c>
      <c r="AA44" s="31">
        <f aca="true" t="shared" si="38" ref="AA44:AA50">100*T16/T$22</f>
        <v>8.887225546562671</v>
      </c>
      <c r="AB44" s="31">
        <f aca="true" t="shared" si="39" ref="AB44:AB50">100*V16/V$22</f>
        <v>9.322315050812392</v>
      </c>
      <c r="AC44" s="31">
        <f aca="true" t="shared" si="40" ref="AC44:AC50">100*X16/X$22</f>
        <v>9.279145328629108</v>
      </c>
      <c r="AD44" s="31">
        <f aca="true" t="shared" si="41" ref="AD44:AD50">100*Z16/Z$22</f>
        <v>9.218434520017478</v>
      </c>
      <c r="AE44" s="31">
        <f aca="true" t="shared" si="42" ref="AE44:AE50">100*AB16/AB$22</f>
        <v>9.268872048614492</v>
      </c>
      <c r="AF44" s="31">
        <f aca="true" t="shared" si="43" ref="AF44:AF50">100*AD16/AD$22</f>
        <v>9.763802739325243</v>
      </c>
      <c r="AG44" s="31">
        <f aca="true" t="shared" si="44" ref="AG44:AG50">100*AF16/AF$22</f>
        <v>9.889336892684593</v>
      </c>
      <c r="AH44" s="7"/>
    </row>
    <row r="45" spans="1:34" ht="22.5" customHeight="1">
      <c r="A45" s="9" t="s">
        <v>19</v>
      </c>
      <c r="B45" s="21" t="s">
        <v>20</v>
      </c>
      <c r="C45" s="31">
        <f t="shared" si="15"/>
        <v>6.299116147524696</v>
      </c>
      <c r="D45" s="31">
        <f t="shared" si="16"/>
        <v>-0.813039358787227</v>
      </c>
      <c r="E45" s="31">
        <f t="shared" si="17"/>
        <v>14.549033782126584</v>
      </c>
      <c r="F45" s="31">
        <f t="shared" si="18"/>
        <v>6.877798275141231</v>
      </c>
      <c r="G45" s="31">
        <f t="shared" si="19"/>
        <v>10.136555009494849</v>
      </c>
      <c r="H45" s="31">
        <f t="shared" si="20"/>
        <v>9.826192265531882</v>
      </c>
      <c r="I45" s="31">
        <f t="shared" si="21"/>
        <v>5.941941310199584</v>
      </c>
      <c r="J45" s="31">
        <f t="shared" si="22"/>
        <v>1.4829485193142051</v>
      </c>
      <c r="K45" s="31">
        <f t="shared" si="23"/>
        <v>1.4300632736919598</v>
      </c>
      <c r="L45" s="31">
        <f t="shared" si="24"/>
        <v>-7.12768083388622</v>
      </c>
      <c r="M45" s="31">
        <f t="shared" si="25"/>
        <v>5.921975621470045</v>
      </c>
      <c r="N45" s="31">
        <f t="shared" si="26"/>
        <v>12.03335483965332</v>
      </c>
      <c r="O45" s="31">
        <f t="shared" si="27"/>
        <v>-12.359744519247368</v>
      </c>
      <c r="P45" s="31">
        <f t="shared" si="28"/>
        <v>-0.6976594064846738</v>
      </c>
      <c r="Q45" s="31">
        <f t="shared" si="29"/>
        <v>3.409795515611353</v>
      </c>
      <c r="R45" s="31">
        <f t="shared" si="30"/>
        <v>27.648910489071024</v>
      </c>
      <c r="S45" s="31">
        <f t="shared" si="30"/>
        <v>27.389718001843235</v>
      </c>
      <c r="T45" s="31">
        <f t="shared" si="31"/>
        <v>26.52831365920327</v>
      </c>
      <c r="U45" s="31">
        <f t="shared" si="32"/>
        <v>28.058056450200244</v>
      </c>
      <c r="V45" s="31">
        <f t="shared" si="33"/>
        <v>27.669704353590024</v>
      </c>
      <c r="W45" s="31">
        <f t="shared" si="34"/>
        <v>28.594169176019708</v>
      </c>
      <c r="X45" s="31">
        <f t="shared" si="35"/>
        <v>28.724870395743693</v>
      </c>
      <c r="Y45" s="31">
        <f t="shared" si="36"/>
        <v>29.122090514220318</v>
      </c>
      <c r="Z45" s="31">
        <f t="shared" si="37"/>
        <v>29.54948117130152</v>
      </c>
      <c r="AA45" s="31">
        <f t="shared" si="38"/>
        <v>29.326215082508917</v>
      </c>
      <c r="AB45" s="31">
        <f t="shared" si="39"/>
        <v>27.068304343166538</v>
      </c>
      <c r="AC45" s="31">
        <f t="shared" si="40"/>
        <v>27.7830053649493</v>
      </c>
      <c r="AD45" s="31">
        <f t="shared" si="41"/>
        <v>29.987752457392972</v>
      </c>
      <c r="AE45" s="31">
        <f t="shared" si="42"/>
        <v>26.444230311749823</v>
      </c>
      <c r="AF45" s="31">
        <f t="shared" si="43"/>
        <v>26.59523748834972</v>
      </c>
      <c r="AG45" s="31">
        <f t="shared" si="44"/>
        <v>27.233075541546018</v>
      </c>
      <c r="AH45" s="7"/>
    </row>
    <row r="46" spans="1:177" s="9" customFormat="1" ht="22.5" customHeight="1">
      <c r="A46" s="9" t="s">
        <v>21</v>
      </c>
      <c r="B46" s="21" t="s">
        <v>52</v>
      </c>
      <c r="C46" s="31">
        <f t="shared" si="15"/>
        <v>104.78271259345236</v>
      </c>
      <c r="D46" s="31">
        <f>100*(F18-D18)/D18</f>
        <v>-14.734859219497558</v>
      </c>
      <c r="E46" s="31">
        <f t="shared" si="17"/>
        <v>-69.74857276921874</v>
      </c>
      <c r="F46" s="31">
        <f t="shared" si="18"/>
        <v>71.91236347185419</v>
      </c>
      <c r="G46" s="31">
        <f t="shared" si="19"/>
        <v>-29.17669172932331</v>
      </c>
      <c r="H46" s="31">
        <f t="shared" si="20"/>
        <v>126.31243696586867</v>
      </c>
      <c r="I46" s="31">
        <f t="shared" si="21"/>
        <v>6.1498768617333175</v>
      </c>
      <c r="J46" s="31">
        <f t="shared" si="22"/>
        <v>-24.944207525907593</v>
      </c>
      <c r="K46" s="31">
        <f t="shared" si="23"/>
        <v>-46.70572303344324</v>
      </c>
      <c r="L46" s="31">
        <f t="shared" si="24"/>
        <v>-189.0183947412031</v>
      </c>
      <c r="M46" s="31">
        <f t="shared" si="25"/>
        <v>-280.8873720136519</v>
      </c>
      <c r="N46" s="31">
        <f t="shared" si="26"/>
        <v>-33.132075471698116</v>
      </c>
      <c r="O46" s="31">
        <f t="shared" si="27"/>
        <v>54.13502975579725</v>
      </c>
      <c r="P46" s="31">
        <f t="shared" si="28"/>
        <v>-115.92996937824525</v>
      </c>
      <c r="Q46" s="31">
        <f t="shared" si="29"/>
        <v>-1.0238194734642707</v>
      </c>
      <c r="R46" s="31">
        <f t="shared" si="30"/>
        <v>1.102324277438158</v>
      </c>
      <c r="S46" s="31">
        <f t="shared" si="30"/>
        <v>2.1036939051196772</v>
      </c>
      <c r="T46" s="31">
        <f t="shared" si="31"/>
        <v>1.7515460609561864</v>
      </c>
      <c r="U46" s="31">
        <f t="shared" si="32"/>
        <v>0.4892422357734631</v>
      </c>
      <c r="V46" s="31">
        <f t="shared" si="33"/>
        <v>0.7760514037777949</v>
      </c>
      <c r="W46" s="31">
        <f t="shared" si="34"/>
        <v>0.5157131125102655</v>
      </c>
      <c r="X46" s="31">
        <f t="shared" si="35"/>
        <v>1.067557470573624</v>
      </c>
      <c r="Y46" s="31">
        <f t="shared" si="36"/>
        <v>1.08444442740486</v>
      </c>
      <c r="Z46" s="31">
        <f t="shared" si="37"/>
        <v>0.8138151153316031</v>
      </c>
      <c r="AA46" s="31">
        <f t="shared" si="38"/>
        <v>0.42437108547386426</v>
      </c>
      <c r="AB46" s="31">
        <f t="shared" si="39"/>
        <v>-0.37544323969191057</v>
      </c>
      <c r="AC46" s="31">
        <f t="shared" si="40"/>
        <v>0.6580890088524824</v>
      </c>
      <c r="AD46" s="31">
        <f t="shared" si="41"/>
        <v>0.42395507102856955</v>
      </c>
      <c r="AE46" s="31">
        <f t="shared" si="42"/>
        <v>0.657513332897092</v>
      </c>
      <c r="AF46" s="31">
        <f t="shared" si="43"/>
        <v>-0.1060798657710683</v>
      </c>
      <c r="AG46" s="31">
        <f t="shared" si="44"/>
        <v>-0.10396682718571214</v>
      </c>
      <c r="AH46" s="7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</row>
    <row r="47" spans="1:177" ht="22.5" customHeight="1">
      <c r="A47" s="9" t="s">
        <v>22</v>
      </c>
      <c r="B47" s="21" t="s">
        <v>23</v>
      </c>
      <c r="C47" s="35" t="s">
        <v>66</v>
      </c>
      <c r="D47" s="31">
        <f t="shared" si="16"/>
        <v>1.2659551968355407</v>
      </c>
      <c r="E47" s="31">
        <f t="shared" si="17"/>
        <v>9.146427166304372</v>
      </c>
      <c r="F47" s="31">
        <f t="shared" si="18"/>
        <v>13.143374604949388</v>
      </c>
      <c r="G47" s="31">
        <f t="shared" si="19"/>
        <v>10.302113353643346</v>
      </c>
      <c r="H47" s="31">
        <f t="shared" si="20"/>
        <v>16.21708645167707</v>
      </c>
      <c r="I47" s="31">
        <f t="shared" si="21"/>
        <v>2.7970594202634995</v>
      </c>
      <c r="J47" s="31">
        <f t="shared" si="22"/>
        <v>-4.176696992359147</v>
      </c>
      <c r="K47" s="31">
        <f t="shared" si="23"/>
        <v>-5.215070481116288</v>
      </c>
      <c r="L47" s="31">
        <f t="shared" si="24"/>
        <v>-1.8282599679351799</v>
      </c>
      <c r="M47" s="31">
        <f t="shared" si="25"/>
        <v>2.281980600441769</v>
      </c>
      <c r="N47" s="31">
        <f t="shared" si="26"/>
        <v>4.673832758894796</v>
      </c>
      <c r="O47" s="31">
        <f t="shared" si="27"/>
        <v>1.0790590526575876</v>
      </c>
      <c r="P47" s="31">
        <f t="shared" si="28"/>
        <v>-5.834999210947378</v>
      </c>
      <c r="Q47" s="31">
        <f t="shared" si="29"/>
        <v>-1.9198716700680818</v>
      </c>
      <c r="R47" s="35" t="s">
        <v>66</v>
      </c>
      <c r="S47" s="31">
        <f t="shared" si="30"/>
        <v>61.351046533974305</v>
      </c>
      <c r="T47" s="31">
        <f t="shared" si="31"/>
        <v>60.66705865391761</v>
      </c>
      <c r="U47" s="31">
        <f t="shared" si="32"/>
        <v>61.13909049574312</v>
      </c>
      <c r="V47" s="31">
        <f t="shared" si="33"/>
        <v>63.82745634856728</v>
      </c>
      <c r="W47" s="31">
        <f t="shared" si="34"/>
        <v>66.05912948261702</v>
      </c>
      <c r="X47" s="31">
        <f t="shared" si="35"/>
        <v>70.2226959688469</v>
      </c>
      <c r="Y47" s="31">
        <f t="shared" si="36"/>
        <v>69.0803824034233</v>
      </c>
      <c r="Z47" s="31">
        <f t="shared" si="37"/>
        <v>66.18508112635577</v>
      </c>
      <c r="AA47" s="31">
        <f t="shared" si="38"/>
        <v>61.38169205516754</v>
      </c>
      <c r="AB47" s="31">
        <f t="shared" si="39"/>
        <v>59.88859015996235</v>
      </c>
      <c r="AC47" s="31">
        <f t="shared" si="40"/>
        <v>59.3574613070754</v>
      </c>
      <c r="AD47" s="31">
        <f t="shared" si="41"/>
        <v>59.859184797822024</v>
      </c>
      <c r="AE47" s="31">
        <f t="shared" si="42"/>
        <v>60.880101423904605</v>
      </c>
      <c r="AF47" s="31">
        <f t="shared" si="43"/>
        <v>58.060174723690324</v>
      </c>
      <c r="AG47" s="31">
        <f t="shared" si="44"/>
        <v>56.38849486453915</v>
      </c>
      <c r="AH47" s="7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</row>
    <row r="48" spans="1:34" ht="22.5" customHeight="1">
      <c r="A48" s="9" t="s">
        <v>24</v>
      </c>
      <c r="B48" s="21" t="s">
        <v>25</v>
      </c>
      <c r="C48" s="35" t="s">
        <v>66</v>
      </c>
      <c r="D48" s="31">
        <f t="shared" si="16"/>
        <v>1.3053347400332116</v>
      </c>
      <c r="E48" s="31">
        <f t="shared" si="17"/>
        <v>8.463929863382601</v>
      </c>
      <c r="F48" s="31">
        <f t="shared" si="18"/>
        <v>14.362227418906715</v>
      </c>
      <c r="G48" s="31">
        <f t="shared" si="19"/>
        <v>10.676094448091662</v>
      </c>
      <c r="H48" s="31">
        <f t="shared" si="20"/>
        <v>15.660047724176975</v>
      </c>
      <c r="I48" s="31">
        <f t="shared" si="21"/>
        <v>-1.6839743212524645</v>
      </c>
      <c r="J48" s="31">
        <f t="shared" si="22"/>
        <v>-5.81627095586574</v>
      </c>
      <c r="K48" s="31">
        <f t="shared" si="23"/>
        <v>-6.194517078418177</v>
      </c>
      <c r="L48" s="31">
        <f t="shared" si="24"/>
        <v>-1.249594527841973</v>
      </c>
      <c r="M48" s="31">
        <f t="shared" si="25"/>
        <v>4.557182520373407</v>
      </c>
      <c r="N48" s="31">
        <f t="shared" si="26"/>
        <v>4.383149613963368</v>
      </c>
      <c r="O48" s="31">
        <f t="shared" si="27"/>
        <v>1.1335409479699292</v>
      </c>
      <c r="P48" s="31">
        <f t="shared" si="28"/>
        <v>-6.116561162112868</v>
      </c>
      <c r="Q48" s="31">
        <f t="shared" si="29"/>
        <v>-2.1831440097262456</v>
      </c>
      <c r="R48" s="35" t="s">
        <v>66</v>
      </c>
      <c r="S48" s="31">
        <f t="shared" si="30"/>
        <v>55.94313605292358</v>
      </c>
      <c r="T48" s="31">
        <f t="shared" si="31"/>
        <v>55.34095185782437</v>
      </c>
      <c r="U48" s="31">
        <f t="shared" si="32"/>
        <v>55.42280103432379</v>
      </c>
      <c r="V48" s="31">
        <f t="shared" si="33"/>
        <v>58.48311708923541</v>
      </c>
      <c r="W48" s="31">
        <f t="shared" si="34"/>
        <v>60.73315083493019</v>
      </c>
      <c r="X48" s="31">
        <f t="shared" si="35"/>
        <v>64.25158549874602</v>
      </c>
      <c r="Y48" s="31">
        <f t="shared" si="36"/>
        <v>60.45116932951444</v>
      </c>
      <c r="Z48" s="31">
        <f t="shared" si="37"/>
        <v>56.92654460877434</v>
      </c>
      <c r="AA48" s="31">
        <f t="shared" si="38"/>
        <v>52.249544169709054</v>
      </c>
      <c r="AB48" s="31">
        <f t="shared" si="39"/>
        <v>51.27906976744186</v>
      </c>
      <c r="AC48" s="31">
        <f t="shared" si="40"/>
        <v>51.95485170759988</v>
      </c>
      <c r="AD48" s="31">
        <f t="shared" si="41"/>
        <v>52.248503966259335</v>
      </c>
      <c r="AE48" s="31">
        <f t="shared" si="42"/>
        <v>53.16826051569407</v>
      </c>
      <c r="AF48" s="31">
        <f t="shared" si="43"/>
        <v>50.55392707175463</v>
      </c>
      <c r="AG48" s="31">
        <f t="shared" si="44"/>
        <v>48.96657588316385</v>
      </c>
      <c r="AH48" s="7"/>
    </row>
    <row r="49" spans="1:34" ht="22.5" customHeight="1">
      <c r="A49" s="9" t="s">
        <v>26</v>
      </c>
      <c r="B49" s="21" t="s">
        <v>27</v>
      </c>
      <c r="C49" s="36">
        <v>-331.6</v>
      </c>
      <c r="D49" s="31">
        <v>-6.1</v>
      </c>
      <c r="E49" s="31">
        <v>29.4</v>
      </c>
      <c r="F49" s="31">
        <v>49.7</v>
      </c>
      <c r="G49" s="31">
        <v>62.6</v>
      </c>
      <c r="H49" s="31">
        <v>136.5</v>
      </c>
      <c r="I49" s="31">
        <f t="shared" si="21"/>
        <v>-1579.3456276026175</v>
      </c>
      <c r="J49" s="31">
        <v>-67.6</v>
      </c>
      <c r="K49" s="31">
        <v>14.5</v>
      </c>
      <c r="L49" s="31">
        <v>58.7</v>
      </c>
      <c r="M49" s="31">
        <v>-32.3</v>
      </c>
      <c r="N49" s="31">
        <v>-77.9</v>
      </c>
      <c r="O49" s="31">
        <v>50.4</v>
      </c>
      <c r="P49" s="31">
        <v>-51.6</v>
      </c>
      <c r="Q49" s="31">
        <v>3</v>
      </c>
      <c r="R49" s="31">
        <f t="shared" si="30"/>
        <v>-1.4233541620803911</v>
      </c>
      <c r="S49" s="31">
        <f t="shared" si="30"/>
        <v>-5.7249707873868845</v>
      </c>
      <c r="T49" s="31">
        <f t="shared" si="31"/>
        <v>-5.930867557735647</v>
      </c>
      <c r="U49" s="31">
        <f t="shared" si="32"/>
        <v>-3.8679004858589927</v>
      </c>
      <c r="V49" s="31">
        <f t="shared" si="33"/>
        <v>-1.7949252073165893</v>
      </c>
      <c r="W49" s="31">
        <f t="shared" si="34"/>
        <v>-0.6302217355598139</v>
      </c>
      <c r="X49" s="31">
        <f t="shared" si="35"/>
        <v>0.21045667972725016</v>
      </c>
      <c r="Y49" s="31">
        <f t="shared" si="36"/>
        <v>-2.979400659767392</v>
      </c>
      <c r="Z49" s="31">
        <f t="shared" si="37"/>
        <v>-4.9912300688010145</v>
      </c>
      <c r="AA49" s="31">
        <f t="shared" si="38"/>
        <v>-4.173197225776295</v>
      </c>
      <c r="AB49" s="31">
        <f t="shared" si="39"/>
        <v>-1.7147842861336453</v>
      </c>
      <c r="AC49" s="31">
        <f t="shared" si="40"/>
        <v>-2.1984913845650924</v>
      </c>
      <c r="AD49" s="31">
        <f t="shared" si="41"/>
        <v>-3.768615188127344</v>
      </c>
      <c r="AE49" s="31">
        <f t="shared" si="42"/>
        <v>-1.8796818882039124</v>
      </c>
      <c r="AF49" s="31">
        <f t="shared" si="43"/>
        <v>-2.8861880069463917</v>
      </c>
      <c r="AG49" s="31">
        <f t="shared" si="44"/>
        <v>-2.7731730030391146</v>
      </c>
      <c r="AH49" s="7"/>
    </row>
    <row r="50" spans="1:177" s="30" customFormat="1" ht="22.5" customHeight="1">
      <c r="A50" s="146" t="s">
        <v>28</v>
      </c>
      <c r="B50" s="147"/>
      <c r="C50" s="38">
        <f>100*(D22-C22)/C22</f>
        <v>7.3050385999770455</v>
      </c>
      <c r="D50" s="39">
        <f>100*(F22-D22)/D22</f>
        <v>2.407673413506117</v>
      </c>
      <c r="E50" s="39">
        <f t="shared" si="17"/>
        <v>8.303748797584245</v>
      </c>
      <c r="F50" s="39">
        <f t="shared" si="18"/>
        <v>8.37785828701663</v>
      </c>
      <c r="G50" s="39">
        <f t="shared" si="19"/>
        <v>6.575781127830254</v>
      </c>
      <c r="H50" s="39">
        <f t="shared" si="20"/>
        <v>9.326471393375307</v>
      </c>
      <c r="I50" s="39">
        <f t="shared" si="21"/>
        <v>4.496912133522431</v>
      </c>
      <c r="J50" s="39">
        <f t="shared" si="22"/>
        <v>0.015143930842076837</v>
      </c>
      <c r="K50" s="39">
        <f t="shared" si="23"/>
        <v>2.202269760256603</v>
      </c>
      <c r="L50" s="39">
        <f t="shared" si="24"/>
        <v>0.6192915724492375</v>
      </c>
      <c r="M50" s="39">
        <f t="shared" si="25"/>
        <v>3.197196814731633</v>
      </c>
      <c r="N50" s="39">
        <f t="shared" si="26"/>
        <v>3.7964850145343982</v>
      </c>
      <c r="O50" s="39">
        <f t="shared" si="27"/>
        <v>-0.615965914812697</v>
      </c>
      <c r="P50" s="39">
        <f t="shared" si="28"/>
        <v>-1.2614959238068892</v>
      </c>
      <c r="Q50" s="39">
        <f t="shared" si="29"/>
        <v>0.9877884032497765</v>
      </c>
      <c r="R50" s="39">
        <f t="shared" si="30"/>
        <v>100</v>
      </c>
      <c r="S50" s="39">
        <f t="shared" si="30"/>
        <v>100</v>
      </c>
      <c r="T50" s="39">
        <f t="shared" si="31"/>
        <v>100</v>
      </c>
      <c r="U50" s="39">
        <f t="shared" si="32"/>
        <v>100</v>
      </c>
      <c r="V50" s="39">
        <f t="shared" si="33"/>
        <v>100</v>
      </c>
      <c r="W50" s="39">
        <f t="shared" si="34"/>
        <v>100</v>
      </c>
      <c r="X50" s="39">
        <f t="shared" si="35"/>
        <v>100</v>
      </c>
      <c r="Y50" s="39">
        <f t="shared" si="36"/>
        <v>100</v>
      </c>
      <c r="Z50" s="39">
        <f t="shared" si="37"/>
        <v>100</v>
      </c>
      <c r="AA50" s="39">
        <f t="shared" si="38"/>
        <v>100</v>
      </c>
      <c r="AB50" s="39">
        <f t="shared" si="39"/>
        <v>100</v>
      </c>
      <c r="AC50" s="39">
        <f t="shared" si="40"/>
        <v>100</v>
      </c>
      <c r="AD50" s="39">
        <f t="shared" si="41"/>
        <v>100</v>
      </c>
      <c r="AE50" s="39">
        <f t="shared" si="42"/>
        <v>100</v>
      </c>
      <c r="AF50" s="39">
        <f t="shared" si="43"/>
        <v>100</v>
      </c>
      <c r="AG50" s="39">
        <f t="shared" si="44"/>
        <v>100</v>
      </c>
      <c r="AH50" s="29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</row>
    <row r="51" spans="1:34" ht="22.5" customHeight="1">
      <c r="A51" s="9" t="s">
        <v>60</v>
      </c>
      <c r="AH51" s="7"/>
    </row>
    <row r="52" spans="1:34" ht="22.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</row>
    <row r="53" spans="1:34" ht="22.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</row>
    <row r="54" spans="1:34" ht="22.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</row>
    <row r="55" spans="1:34" ht="22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</row>
    <row r="56" spans="1:34" ht="22.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</row>
    <row r="57" spans="1:34" ht="22.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</row>
    <row r="58" spans="1:34" ht="22.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</row>
    <row r="59" spans="1:34" ht="22.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</row>
    <row r="60" spans="1:34" ht="22.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</row>
    <row r="61" spans="1:34" ht="22.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</row>
    <row r="62" spans="1:34" ht="22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</row>
    <row r="63" spans="1:34" ht="22.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</row>
    <row r="64" spans="1:34" ht="22.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</row>
    <row r="65" spans="1:34" ht="22.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</row>
    <row r="66" spans="1:34" ht="22.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</row>
    <row r="67" spans="1:34" ht="22.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</row>
    <row r="68" spans="1:34" ht="22.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</row>
    <row r="69" spans="1:34" ht="22.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</row>
    <row r="70" spans="1:34" ht="22.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</row>
    <row r="71" spans="1:34" ht="22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</row>
    <row r="72" spans="1:34" ht="22.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</row>
    <row r="73" spans="1:34" ht="22.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</row>
    <row r="74" spans="1:34" ht="22.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</row>
    <row r="75" spans="1:34" ht="22.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</row>
    <row r="76" spans="1:34" ht="22.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</row>
    <row r="77" spans="1:34" ht="22.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</row>
    <row r="78" spans="1:34" ht="22.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</row>
    <row r="79" spans="1:34" ht="22.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</row>
    <row r="80" spans="1:34" ht="22.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</row>
    <row r="81" spans="1:34" ht="22.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</row>
    <row r="82" spans="1:34" ht="22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</row>
    <row r="83" spans="1:34" ht="22.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</row>
    <row r="84" spans="1:34" ht="22.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</row>
    <row r="85" spans="1:34" ht="22.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</row>
    <row r="86" spans="1:34" ht="22.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</row>
    <row r="87" spans="1:34" ht="22.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</row>
    <row r="88" spans="1:34" ht="22.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</row>
    <row r="89" spans="1:34" ht="22.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</row>
    <row r="90" spans="1:34" ht="22.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</row>
    <row r="91" spans="1:34" ht="22.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</row>
    <row r="92" spans="1:34" ht="22.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</row>
    <row r="93" spans="1:34" ht="22.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</row>
    <row r="94" spans="1:34" ht="22.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</row>
    <row r="95" spans="1:34" ht="22.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</row>
    <row r="96" spans="1:34" ht="22.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</row>
    <row r="97" spans="1:34" ht="22.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</row>
    <row r="98" spans="1:34" ht="22.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</row>
    <row r="99" spans="1:34" ht="22.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</row>
    <row r="100" spans="1:34" ht="22.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</row>
    <row r="101" spans="1:34" ht="22.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</row>
    <row r="102" spans="1:34" ht="22.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</row>
    <row r="103" spans="1:34" ht="22.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</row>
    <row r="104" spans="1:34" ht="22.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</row>
    <row r="105" spans="1:34" ht="22.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</row>
    <row r="106" spans="1:34" ht="22.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</row>
    <row r="107" spans="1:34" ht="22.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</row>
    <row r="108" spans="1:34" ht="22.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</row>
    <row r="109" spans="1:34" ht="22.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</row>
    <row r="110" spans="1:34" ht="22.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</row>
    <row r="111" spans="1:34" ht="22.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</row>
    <row r="112" spans="1:34" ht="22.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</row>
    <row r="113" spans="1:34" ht="22.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</row>
    <row r="114" spans="1:34" ht="22.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</row>
    <row r="115" spans="1:34" ht="22.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</row>
    <row r="116" spans="1:34" ht="22.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</row>
    <row r="117" spans="1:34" ht="22.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</row>
    <row r="118" spans="1:34" ht="22.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</row>
    <row r="119" spans="1:34" ht="22.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</row>
    <row r="120" spans="1:34" ht="22.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</row>
    <row r="121" spans="1:34" ht="22.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</row>
    <row r="122" spans="1:34" ht="22.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</row>
    <row r="123" spans="1:34" ht="22.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</row>
    <row r="124" spans="1:34" ht="22.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</row>
    <row r="125" spans="1:34" ht="22.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</row>
    <row r="126" spans="1:34" ht="22.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</row>
    <row r="127" spans="1:34" ht="22.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</row>
    <row r="128" spans="1:34" ht="22.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</row>
    <row r="129" spans="1:34" ht="22.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</row>
    <row r="130" spans="1:34" ht="22.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</row>
    <row r="131" spans="1:34" ht="22.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</row>
    <row r="132" spans="1:34" ht="22.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</row>
    <row r="133" ht="22.5" customHeight="1">
      <c r="AH133" s="7"/>
    </row>
    <row r="134" ht="22.5" customHeight="1">
      <c r="AH134" s="7"/>
    </row>
    <row r="135" ht="22.5" customHeight="1">
      <c r="AH135" s="7"/>
    </row>
    <row r="136" ht="22.5" customHeight="1">
      <c r="AH136" s="7"/>
    </row>
    <row r="137" ht="22.5" customHeight="1">
      <c r="AH137" s="7"/>
    </row>
    <row r="138" ht="22.5" customHeight="1">
      <c r="AH138" s="7"/>
    </row>
    <row r="139" ht="22.5" customHeight="1">
      <c r="AH139" s="7"/>
    </row>
    <row r="140" ht="22.5" customHeight="1">
      <c r="AH140" s="7"/>
    </row>
    <row r="141" ht="22.5" customHeight="1">
      <c r="AH141" s="7"/>
    </row>
    <row r="142" ht="22.5" customHeight="1">
      <c r="AH142" s="7"/>
    </row>
    <row r="143" ht="22.5" customHeight="1">
      <c r="AH143" s="7"/>
    </row>
    <row r="144" ht="22.5" customHeight="1">
      <c r="AH144" s="7"/>
    </row>
    <row r="145" ht="22.5" customHeight="1">
      <c r="AH145" s="7"/>
    </row>
    <row r="146" ht="22.5" customHeight="1">
      <c r="AH146" s="7"/>
    </row>
    <row r="147" ht="22.5" customHeight="1">
      <c r="AH147" s="7"/>
    </row>
    <row r="148" ht="22.5" customHeight="1">
      <c r="AH148" s="7"/>
    </row>
    <row r="149" ht="22.5" customHeight="1">
      <c r="AH149" s="7"/>
    </row>
    <row r="150" ht="22.5" customHeight="1">
      <c r="AH150" s="7"/>
    </row>
    <row r="151" ht="22.5" customHeight="1">
      <c r="AH151" s="7"/>
    </row>
    <row r="152" ht="22.5" customHeight="1">
      <c r="AH152" s="7"/>
    </row>
    <row r="153" ht="22.5" customHeight="1">
      <c r="AH153" s="7"/>
    </row>
    <row r="154" ht="22.5" customHeight="1">
      <c r="AH154" s="7"/>
    </row>
    <row r="155" ht="22.5" customHeight="1">
      <c r="AH155" s="7"/>
    </row>
    <row r="156" ht="22.5" customHeight="1">
      <c r="AH156" s="7"/>
    </row>
    <row r="157" ht="22.5" customHeight="1">
      <c r="AH157" s="7"/>
    </row>
    <row r="158" ht="22.5" customHeight="1">
      <c r="AH158" s="7"/>
    </row>
    <row r="159" ht="22.5" customHeight="1">
      <c r="AH159" s="7"/>
    </row>
    <row r="160" ht="22.5" customHeight="1">
      <c r="AH160" s="7"/>
    </row>
    <row r="161" ht="22.5" customHeight="1">
      <c r="AH161" s="7"/>
    </row>
    <row r="162" ht="22.5" customHeight="1">
      <c r="AH162" s="7"/>
    </row>
    <row r="163" ht="22.5" customHeight="1">
      <c r="AH163" s="7"/>
    </row>
    <row r="164" ht="22.5" customHeight="1">
      <c r="AH164" s="7"/>
    </row>
    <row r="165" ht="22.5" customHeight="1">
      <c r="AH165" s="7"/>
    </row>
    <row r="166" ht="22.5" customHeight="1">
      <c r="AH166" s="7"/>
    </row>
    <row r="167" ht="22.5" customHeight="1">
      <c r="AH167" s="7"/>
    </row>
    <row r="168" ht="22.5" customHeight="1">
      <c r="AH168" s="7"/>
    </row>
    <row r="169" ht="22.5" customHeight="1">
      <c r="AH169" s="7"/>
    </row>
    <row r="170" ht="22.5" customHeight="1">
      <c r="AH170" s="7"/>
    </row>
    <row r="171" ht="22.5" customHeight="1">
      <c r="AH171" s="7"/>
    </row>
    <row r="172" ht="22.5" customHeight="1">
      <c r="AH172" s="7"/>
    </row>
    <row r="173" ht="22.5" customHeight="1">
      <c r="AH173" s="7"/>
    </row>
    <row r="174" ht="22.5" customHeight="1">
      <c r="AH174" s="7"/>
    </row>
    <row r="175" ht="22.5" customHeight="1">
      <c r="AH175" s="7"/>
    </row>
    <row r="176" ht="22.5" customHeight="1">
      <c r="AH176" s="7"/>
    </row>
    <row r="177" ht="22.5" customHeight="1">
      <c r="AH177" s="7"/>
    </row>
    <row r="178" ht="22.5" customHeight="1">
      <c r="AH178" s="7"/>
    </row>
    <row r="179" ht="22.5" customHeight="1">
      <c r="AH179" s="7"/>
    </row>
    <row r="180" ht="22.5" customHeight="1">
      <c r="AH180" s="7"/>
    </row>
    <row r="181" ht="22.5" customHeight="1">
      <c r="AH181" s="7"/>
    </row>
    <row r="182" ht="22.5" customHeight="1">
      <c r="AH182" s="7"/>
    </row>
    <row r="183" ht="22.5" customHeight="1">
      <c r="AH183" s="7"/>
    </row>
    <row r="184" ht="22.5" customHeight="1">
      <c r="AH184" s="7"/>
    </row>
    <row r="185" ht="22.5" customHeight="1">
      <c r="AH185" s="7"/>
    </row>
    <row r="186" ht="22.5" customHeight="1">
      <c r="AH186" s="7"/>
    </row>
    <row r="187" ht="22.5" customHeight="1">
      <c r="AH187" s="7"/>
    </row>
    <row r="188" ht="22.5" customHeight="1">
      <c r="AH188" s="7"/>
    </row>
    <row r="189" ht="22.5" customHeight="1">
      <c r="AH189" s="7"/>
    </row>
    <row r="190" ht="22.5" customHeight="1">
      <c r="AH190" s="7"/>
    </row>
    <row r="191" ht="22.5" customHeight="1">
      <c r="AH191" s="7"/>
    </row>
    <row r="192" ht="22.5" customHeight="1">
      <c r="AH192" s="7"/>
    </row>
    <row r="193" ht="22.5" customHeight="1">
      <c r="AH193" s="7"/>
    </row>
    <row r="194" ht="22.5" customHeight="1">
      <c r="AH194" s="7"/>
    </row>
    <row r="195" ht="22.5" customHeight="1">
      <c r="AH195" s="7"/>
    </row>
    <row r="196" ht="22.5" customHeight="1">
      <c r="AH196" s="7"/>
    </row>
    <row r="197" ht="22.5" customHeight="1">
      <c r="AH197" s="7"/>
    </row>
    <row r="198" ht="22.5" customHeight="1">
      <c r="AH198" s="7"/>
    </row>
    <row r="199" ht="22.5" customHeight="1">
      <c r="AH199" s="7"/>
    </row>
    <row r="200" ht="22.5" customHeight="1">
      <c r="AH200" s="7"/>
    </row>
    <row r="201" ht="22.5" customHeight="1">
      <c r="AH201" s="7"/>
    </row>
    <row r="202" ht="22.5" customHeight="1">
      <c r="AH202" s="7"/>
    </row>
    <row r="203" ht="22.5" customHeight="1">
      <c r="AH203" s="7"/>
    </row>
    <row r="204" ht="22.5" customHeight="1">
      <c r="AH204" s="7"/>
    </row>
    <row r="205" ht="22.5" customHeight="1">
      <c r="AH205" s="7"/>
    </row>
    <row r="206" ht="22.5" customHeight="1">
      <c r="AH206" s="7"/>
    </row>
    <row r="207" ht="22.5" customHeight="1">
      <c r="AH207" s="7"/>
    </row>
    <row r="208" ht="22.5" customHeight="1">
      <c r="AH208" s="7"/>
    </row>
    <row r="209" ht="22.5" customHeight="1">
      <c r="AH209" s="7"/>
    </row>
    <row r="210" ht="22.5" customHeight="1">
      <c r="AH210" s="7"/>
    </row>
    <row r="211" ht="22.5" customHeight="1">
      <c r="AH211" s="7"/>
    </row>
    <row r="212" ht="22.5" customHeight="1">
      <c r="AH212" s="7"/>
    </row>
    <row r="213" ht="22.5" customHeight="1">
      <c r="AH213" s="7"/>
    </row>
    <row r="214" ht="22.5" customHeight="1">
      <c r="AH214" s="7"/>
    </row>
    <row r="215" ht="22.5" customHeight="1">
      <c r="AH215" s="7"/>
    </row>
    <row r="216" ht="22.5" customHeight="1">
      <c r="AH216" s="7"/>
    </row>
    <row r="217" ht="22.5" customHeight="1">
      <c r="AH217" s="7"/>
    </row>
    <row r="218" ht="22.5" customHeight="1">
      <c r="AH218" s="7"/>
    </row>
    <row r="219" ht="22.5" customHeight="1">
      <c r="AH219" s="7"/>
    </row>
    <row r="220" ht="22.5" customHeight="1">
      <c r="AH220" s="7"/>
    </row>
    <row r="221" ht="22.5" customHeight="1">
      <c r="AH221" s="7"/>
    </row>
    <row r="222" ht="22.5" customHeight="1">
      <c r="AH222" s="7"/>
    </row>
    <row r="223" ht="22.5" customHeight="1">
      <c r="AH223" s="7"/>
    </row>
    <row r="224" ht="22.5" customHeight="1">
      <c r="AH224" s="7"/>
    </row>
    <row r="225" ht="22.5" customHeight="1">
      <c r="AH225" s="7"/>
    </row>
    <row r="226" ht="22.5" customHeight="1">
      <c r="AH226" s="7"/>
    </row>
    <row r="227" ht="22.5" customHeight="1">
      <c r="AH227" s="7"/>
    </row>
    <row r="228" ht="22.5" customHeight="1">
      <c r="AH228" s="7"/>
    </row>
    <row r="229" ht="22.5" customHeight="1">
      <c r="AH229" s="7"/>
    </row>
    <row r="230" ht="22.5" customHeight="1">
      <c r="AH230" s="7"/>
    </row>
    <row r="231" ht="22.5" customHeight="1">
      <c r="AH231" s="7"/>
    </row>
    <row r="232" ht="22.5" customHeight="1">
      <c r="AH232" s="7"/>
    </row>
    <row r="233" ht="22.5" customHeight="1">
      <c r="AH233" s="7"/>
    </row>
    <row r="234" ht="22.5" customHeight="1">
      <c r="AH234" s="7"/>
    </row>
    <row r="235" ht="22.5" customHeight="1">
      <c r="AH235" s="7"/>
    </row>
    <row r="236" ht="22.5" customHeight="1">
      <c r="AH236" s="7"/>
    </row>
    <row r="237" ht="22.5" customHeight="1">
      <c r="AH237" s="7"/>
    </row>
    <row r="238" ht="22.5" customHeight="1">
      <c r="AH238" s="7"/>
    </row>
    <row r="239" ht="22.5" customHeight="1">
      <c r="AH239" s="7"/>
    </row>
    <row r="240" ht="22.5" customHeight="1">
      <c r="AH240" s="7"/>
    </row>
    <row r="241" ht="22.5" customHeight="1">
      <c r="AH241" s="7"/>
    </row>
    <row r="242" ht="22.5" customHeight="1">
      <c r="AH242" s="7"/>
    </row>
    <row r="243" ht="22.5" customHeight="1">
      <c r="AH243" s="7"/>
    </row>
    <row r="244" ht="22.5" customHeight="1">
      <c r="AH244" s="7"/>
    </row>
    <row r="245" ht="22.5" customHeight="1">
      <c r="AH245" s="7"/>
    </row>
    <row r="246" ht="22.5" customHeight="1">
      <c r="AH246" s="7"/>
    </row>
    <row r="247" ht="22.5" customHeight="1">
      <c r="AH247" s="7"/>
    </row>
    <row r="248" ht="22.5" customHeight="1">
      <c r="AH248" s="7"/>
    </row>
    <row r="249" ht="22.5" customHeight="1">
      <c r="AH249" s="7"/>
    </row>
    <row r="250" ht="22.5" customHeight="1">
      <c r="AH250" s="7"/>
    </row>
    <row r="251" ht="22.5" customHeight="1">
      <c r="AH251" s="7"/>
    </row>
    <row r="252" ht="22.5" customHeight="1">
      <c r="AH252" s="7"/>
    </row>
    <row r="253" ht="22.5" customHeight="1">
      <c r="AH253" s="7"/>
    </row>
    <row r="254" ht="22.5" customHeight="1">
      <c r="AH254" s="7"/>
    </row>
    <row r="255" ht="22.5" customHeight="1">
      <c r="AH255" s="7"/>
    </row>
    <row r="256" ht="22.5" customHeight="1">
      <c r="AH256" s="7"/>
    </row>
    <row r="257" ht="22.5" customHeight="1">
      <c r="AH257" s="7"/>
    </row>
    <row r="258" ht="22.5" customHeight="1">
      <c r="AH258" s="7"/>
    </row>
    <row r="259" ht="22.5" customHeight="1">
      <c r="AH259" s="7"/>
    </row>
    <row r="260" ht="22.5" customHeight="1">
      <c r="AH260" s="7"/>
    </row>
    <row r="261" ht="22.5" customHeight="1">
      <c r="AH261" s="7"/>
    </row>
    <row r="262" ht="22.5" customHeight="1">
      <c r="AH262" s="7"/>
    </row>
    <row r="263" ht="22.5" customHeight="1">
      <c r="AH263" s="7"/>
    </row>
    <row r="264" ht="22.5" customHeight="1">
      <c r="AH264" s="7"/>
    </row>
    <row r="265" ht="22.5" customHeight="1">
      <c r="AH265" s="7"/>
    </row>
    <row r="266" ht="22.5" customHeight="1">
      <c r="AH266" s="7"/>
    </row>
    <row r="267" ht="22.5" customHeight="1">
      <c r="AH267" s="7"/>
    </row>
    <row r="268" ht="22.5" customHeight="1">
      <c r="AH268" s="7"/>
    </row>
    <row r="269" ht="22.5" customHeight="1">
      <c r="AH269" s="7"/>
    </row>
    <row r="270" ht="22.5" customHeight="1">
      <c r="AH270" s="7"/>
    </row>
    <row r="271" ht="22.5" customHeight="1">
      <c r="AH271" s="7"/>
    </row>
    <row r="272" ht="22.5" customHeight="1">
      <c r="AH272" s="7"/>
    </row>
    <row r="273" ht="22.5" customHeight="1">
      <c r="AH273" s="7"/>
    </row>
    <row r="274" ht="22.5" customHeight="1">
      <c r="AH274" s="7"/>
    </row>
  </sheetData>
  <sheetProtection/>
  <mergeCells count="235">
    <mergeCell ref="Z8:AA8"/>
    <mergeCell ref="R20:S20"/>
    <mergeCell ref="R19:S19"/>
    <mergeCell ref="D21:E21"/>
    <mergeCell ref="AB9:AC9"/>
    <mergeCell ref="N10:O10"/>
    <mergeCell ref="AB10:AC10"/>
    <mergeCell ref="AB11:AC11"/>
    <mergeCell ref="Z10:AA10"/>
    <mergeCell ref="V11:W11"/>
    <mergeCell ref="N8:O8"/>
    <mergeCell ref="P8:Q8"/>
    <mergeCell ref="N9:O9"/>
    <mergeCell ref="P9:Q9"/>
    <mergeCell ref="P10:Q10"/>
    <mergeCell ref="N11:O11"/>
    <mergeCell ref="X8:Y8"/>
    <mergeCell ref="V10:W10"/>
    <mergeCell ref="Z11:AA11"/>
    <mergeCell ref="AD9:AE9"/>
    <mergeCell ref="AD10:AE10"/>
    <mergeCell ref="AD11:AE11"/>
    <mergeCell ref="X9:Y9"/>
    <mergeCell ref="X10:Y10"/>
    <mergeCell ref="X11:Y11"/>
    <mergeCell ref="Z9:AA9"/>
    <mergeCell ref="AF8:AG8"/>
    <mergeCell ref="AF9:AG9"/>
    <mergeCell ref="AF10:AG10"/>
    <mergeCell ref="AF11:AG11"/>
    <mergeCell ref="AB8:AC8"/>
    <mergeCell ref="AD8:AE8"/>
    <mergeCell ref="AF20:AG20"/>
    <mergeCell ref="AD16:AE16"/>
    <mergeCell ref="AD17:AE17"/>
    <mergeCell ref="AD19:AE19"/>
    <mergeCell ref="AF16:AG16"/>
    <mergeCell ref="AF17:AG17"/>
    <mergeCell ref="AF19:AG19"/>
    <mergeCell ref="AF21:AG21"/>
    <mergeCell ref="R8:S8"/>
    <mergeCell ref="R9:S9"/>
    <mergeCell ref="R10:S10"/>
    <mergeCell ref="R11:S11"/>
    <mergeCell ref="T11:U11"/>
    <mergeCell ref="T10:U10"/>
    <mergeCell ref="T9:U9"/>
    <mergeCell ref="T8:U8"/>
    <mergeCell ref="AF15:AG15"/>
    <mergeCell ref="X15:Y15"/>
    <mergeCell ref="AB15:AC15"/>
    <mergeCell ref="Z15:AA15"/>
    <mergeCell ref="Z20:AA20"/>
    <mergeCell ref="AD15:AE15"/>
    <mergeCell ref="AD20:AE20"/>
    <mergeCell ref="AB16:AC16"/>
    <mergeCell ref="X16:Y16"/>
    <mergeCell ref="Z16:AA16"/>
    <mergeCell ref="Z17:AA17"/>
    <mergeCell ref="AB21:AC21"/>
    <mergeCell ref="AB20:AC20"/>
    <mergeCell ref="X18:Y18"/>
    <mergeCell ref="Z19:AA19"/>
    <mergeCell ref="X19:Y19"/>
    <mergeCell ref="T20:U20"/>
    <mergeCell ref="V20:W20"/>
    <mergeCell ref="X20:Y20"/>
    <mergeCell ref="V19:W19"/>
    <mergeCell ref="T19:U19"/>
    <mergeCell ref="F20:G20"/>
    <mergeCell ref="R17:S17"/>
    <mergeCell ref="H16:I16"/>
    <mergeCell ref="J16:K16"/>
    <mergeCell ref="J15:K15"/>
    <mergeCell ref="AB17:AC17"/>
    <mergeCell ref="X17:Y17"/>
    <mergeCell ref="T17:U17"/>
    <mergeCell ref="V17:W17"/>
    <mergeCell ref="V16:W16"/>
    <mergeCell ref="J19:K19"/>
    <mergeCell ref="V15:W15"/>
    <mergeCell ref="T15:U15"/>
    <mergeCell ref="R15:S15"/>
    <mergeCell ref="R16:S16"/>
    <mergeCell ref="F19:G19"/>
    <mergeCell ref="V18:W18"/>
    <mergeCell ref="T18:U18"/>
    <mergeCell ref="J13:K13"/>
    <mergeCell ref="L20:M20"/>
    <mergeCell ref="D19:E19"/>
    <mergeCell ref="D20:E20"/>
    <mergeCell ref="P19:Q19"/>
    <mergeCell ref="P20:Q20"/>
    <mergeCell ref="N17:O17"/>
    <mergeCell ref="F17:G17"/>
    <mergeCell ref="L18:M18"/>
    <mergeCell ref="J18:K18"/>
    <mergeCell ref="AD22:AE22"/>
    <mergeCell ref="F9:G9"/>
    <mergeCell ref="F10:G10"/>
    <mergeCell ref="P17:Q17"/>
    <mergeCell ref="D17:E17"/>
    <mergeCell ref="P16:Q16"/>
    <mergeCell ref="L19:M19"/>
    <mergeCell ref="D12:E12"/>
    <mergeCell ref="P11:Q11"/>
    <mergeCell ref="F15:G15"/>
    <mergeCell ref="R22:S22"/>
    <mergeCell ref="T22:U22"/>
    <mergeCell ref="V22:W22"/>
    <mergeCell ref="X22:Y22"/>
    <mergeCell ref="Z22:AA22"/>
    <mergeCell ref="AB22:AC22"/>
    <mergeCell ref="R13:S13"/>
    <mergeCell ref="AF13:AG13"/>
    <mergeCell ref="V13:W13"/>
    <mergeCell ref="X13:Y13"/>
    <mergeCell ref="Z13:AA13"/>
    <mergeCell ref="AB13:AC13"/>
    <mergeCell ref="AD13:AE13"/>
    <mergeCell ref="A33:B34"/>
    <mergeCell ref="N13:O13"/>
    <mergeCell ref="P13:Q13"/>
    <mergeCell ref="F22:G22"/>
    <mergeCell ref="H22:I22"/>
    <mergeCell ref="J22:K22"/>
    <mergeCell ref="H17:I17"/>
    <mergeCell ref="L22:M22"/>
    <mergeCell ref="D13:E13"/>
    <mergeCell ref="L17:M17"/>
    <mergeCell ref="R33:AG33"/>
    <mergeCell ref="N15:O15"/>
    <mergeCell ref="N19:O19"/>
    <mergeCell ref="N20:O20"/>
    <mergeCell ref="T16:U16"/>
    <mergeCell ref="P15:Q15"/>
    <mergeCell ref="N16:O16"/>
    <mergeCell ref="N22:O22"/>
    <mergeCell ref="P22:Q22"/>
    <mergeCell ref="AF22:AG22"/>
    <mergeCell ref="D11:E11"/>
    <mergeCell ref="F11:G11"/>
    <mergeCell ref="H10:I10"/>
    <mergeCell ref="D15:E15"/>
    <mergeCell ref="D8:E8"/>
    <mergeCell ref="D9:E9"/>
    <mergeCell ref="D10:E10"/>
    <mergeCell ref="F8:G8"/>
    <mergeCell ref="F21:G21"/>
    <mergeCell ref="H19:I19"/>
    <mergeCell ref="H20:I20"/>
    <mergeCell ref="A50:B50"/>
    <mergeCell ref="F13:G13"/>
    <mergeCell ref="H13:I13"/>
    <mergeCell ref="C33:Q33"/>
    <mergeCell ref="H21:I21"/>
    <mergeCell ref="J21:K21"/>
    <mergeCell ref="A41:B41"/>
    <mergeCell ref="L13:M13"/>
    <mergeCell ref="H15:I15"/>
    <mergeCell ref="A22:B22"/>
    <mergeCell ref="D16:E16"/>
    <mergeCell ref="F16:G16"/>
    <mergeCell ref="J17:K17"/>
    <mergeCell ref="D22:E22"/>
    <mergeCell ref="L16:M16"/>
    <mergeCell ref="L15:M15"/>
    <mergeCell ref="H18:I18"/>
    <mergeCell ref="L8:M8"/>
    <mergeCell ref="L9:M9"/>
    <mergeCell ref="L10:M10"/>
    <mergeCell ref="L11:M11"/>
    <mergeCell ref="A7:B7"/>
    <mergeCell ref="H7:I7"/>
    <mergeCell ref="J7:K7"/>
    <mergeCell ref="L7:M7"/>
    <mergeCell ref="H8:I8"/>
    <mergeCell ref="H9:I9"/>
    <mergeCell ref="A5:AG5"/>
    <mergeCell ref="D7:E7"/>
    <mergeCell ref="A13:B13"/>
    <mergeCell ref="J8:K8"/>
    <mergeCell ref="J9:K9"/>
    <mergeCell ref="J10:K10"/>
    <mergeCell ref="H11:I11"/>
    <mergeCell ref="J11:K11"/>
    <mergeCell ref="T13:U13"/>
    <mergeCell ref="F7:G7"/>
    <mergeCell ref="X7:Y7"/>
    <mergeCell ref="Z7:AA7"/>
    <mergeCell ref="AB7:AC7"/>
    <mergeCell ref="AD21:AE21"/>
    <mergeCell ref="P21:Q21"/>
    <mergeCell ref="T21:U21"/>
    <mergeCell ref="AB19:AC19"/>
    <mergeCell ref="X21:Y21"/>
    <mergeCell ref="Z21:AA21"/>
    <mergeCell ref="V21:W21"/>
    <mergeCell ref="R7:S7"/>
    <mergeCell ref="T7:U7"/>
    <mergeCell ref="V7:W7"/>
    <mergeCell ref="N7:O7"/>
    <mergeCell ref="P7:Q7"/>
    <mergeCell ref="V9:W9"/>
    <mergeCell ref="V8:W8"/>
    <mergeCell ref="AD7:AE7"/>
    <mergeCell ref="AF7:AG7"/>
    <mergeCell ref="D18:E18"/>
    <mergeCell ref="F18:G18"/>
    <mergeCell ref="F12:G12"/>
    <mergeCell ref="H12:I12"/>
    <mergeCell ref="J12:K12"/>
    <mergeCell ref="L12:M12"/>
    <mergeCell ref="N12:O12"/>
    <mergeCell ref="P12:Q12"/>
    <mergeCell ref="N18:O18"/>
    <mergeCell ref="AD12:AE12"/>
    <mergeCell ref="AF12:AG12"/>
    <mergeCell ref="AF18:AG18"/>
    <mergeCell ref="AD18:AE18"/>
    <mergeCell ref="AB18:AC18"/>
    <mergeCell ref="Z18:AA18"/>
    <mergeCell ref="X12:Y12"/>
    <mergeCell ref="Z12:AA12"/>
    <mergeCell ref="AB12:AC12"/>
    <mergeCell ref="A3:AG3"/>
    <mergeCell ref="J20:K20"/>
    <mergeCell ref="L21:M21"/>
    <mergeCell ref="R21:S21"/>
    <mergeCell ref="R12:S12"/>
    <mergeCell ref="T12:U12"/>
    <mergeCell ref="V12:W12"/>
    <mergeCell ref="N21:O21"/>
    <mergeCell ref="R18:S18"/>
    <mergeCell ref="P18:Q18"/>
  </mergeCells>
  <printOptions horizontalCentered="1" verticalCentered="1"/>
  <pageMargins left="0.31496062992125984" right="0.11811023622047245" top="0.11811023622047245" bottom="0.11811023622047245" header="0" footer="0"/>
  <pageSetup horizontalDpi="300" verticalDpi="3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PageLayoutView="0" workbookViewId="0" topLeftCell="T1">
      <selection activeCell="AB1" sqref="AB1"/>
    </sheetView>
  </sheetViews>
  <sheetFormatPr defaultColWidth="11.8984375" defaultRowHeight="30" customHeight="1"/>
  <cols>
    <col min="1" max="1" width="3.09765625" style="0" customWidth="1"/>
    <col min="2" max="3" width="3.69921875" style="0" customWidth="1"/>
    <col min="4" max="4" width="25" style="0" customWidth="1"/>
    <col min="5" max="13" width="11.8984375" style="0" customWidth="1"/>
    <col min="14" max="15" width="9.3984375" style="0" customWidth="1"/>
    <col min="16" max="16" width="3.09765625" style="0" customWidth="1"/>
    <col min="17" max="17" width="3.69921875" style="0" customWidth="1"/>
    <col min="18" max="18" width="3.8984375" style="0" customWidth="1"/>
    <col min="19" max="19" width="25" style="0" customWidth="1"/>
  </cols>
  <sheetData>
    <row r="1" spans="1:28" ht="30" customHeight="1">
      <c r="A1" s="40" t="s">
        <v>135</v>
      </c>
      <c r="AB1" s="41" t="s">
        <v>141</v>
      </c>
    </row>
    <row r="3" spans="1:28" ht="30" customHeight="1">
      <c r="A3" s="141" t="s">
        <v>134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P3" s="141" t="s">
        <v>140</v>
      </c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</row>
    <row r="4" spans="1:28" ht="30" customHeight="1" thickBot="1">
      <c r="A4" s="42" t="s">
        <v>133</v>
      </c>
      <c r="B4" s="82"/>
      <c r="C4" s="82"/>
      <c r="D4" s="83"/>
      <c r="E4" s="82"/>
      <c r="F4" s="82"/>
      <c r="G4" s="82"/>
      <c r="H4" s="82"/>
      <c r="I4" s="82"/>
      <c r="J4" s="82"/>
      <c r="K4" s="82"/>
      <c r="L4" s="82"/>
      <c r="M4" s="81" t="s">
        <v>132</v>
      </c>
      <c r="P4" s="42" t="s">
        <v>133</v>
      </c>
      <c r="Q4" s="83"/>
      <c r="R4" s="83"/>
      <c r="S4" s="82"/>
      <c r="T4" s="82"/>
      <c r="U4" s="82"/>
      <c r="V4" s="82"/>
      <c r="W4" s="82"/>
      <c r="X4" s="82"/>
      <c r="Y4" s="82"/>
      <c r="Z4" s="82"/>
      <c r="AA4" s="82"/>
      <c r="AB4" s="81" t="s">
        <v>132</v>
      </c>
    </row>
    <row r="5" spans="1:28" ht="30" customHeight="1">
      <c r="A5" s="179" t="s">
        <v>130</v>
      </c>
      <c r="B5" s="180"/>
      <c r="C5" s="180"/>
      <c r="D5" s="181"/>
      <c r="E5" s="159" t="s">
        <v>129</v>
      </c>
      <c r="F5" s="159" t="s">
        <v>127</v>
      </c>
      <c r="G5" s="159" t="s">
        <v>125</v>
      </c>
      <c r="H5" s="136" t="s">
        <v>123</v>
      </c>
      <c r="I5" s="175"/>
      <c r="J5" s="176"/>
      <c r="K5" s="177" t="s">
        <v>121</v>
      </c>
      <c r="L5" s="178"/>
      <c r="M5" s="178"/>
      <c r="P5" s="179" t="s">
        <v>139</v>
      </c>
      <c r="Q5" s="180"/>
      <c r="R5" s="180"/>
      <c r="S5" s="181"/>
      <c r="T5" s="159" t="s">
        <v>129</v>
      </c>
      <c r="U5" s="159" t="s">
        <v>127</v>
      </c>
      <c r="V5" s="159" t="s">
        <v>125</v>
      </c>
      <c r="W5" s="136" t="s">
        <v>123</v>
      </c>
      <c r="X5" s="175"/>
      <c r="Y5" s="176"/>
      <c r="Z5" s="177" t="s">
        <v>121</v>
      </c>
      <c r="AA5" s="178"/>
      <c r="AB5" s="178"/>
    </row>
    <row r="6" spans="1:28" ht="30" customHeight="1">
      <c r="A6" s="182"/>
      <c r="B6" s="182"/>
      <c r="C6" s="182"/>
      <c r="D6" s="183"/>
      <c r="E6" s="160"/>
      <c r="F6" s="160"/>
      <c r="G6" s="160"/>
      <c r="H6" s="80" t="s">
        <v>117</v>
      </c>
      <c r="I6" s="80" t="s">
        <v>119</v>
      </c>
      <c r="J6" s="80" t="s">
        <v>118</v>
      </c>
      <c r="K6" s="80" t="s">
        <v>117</v>
      </c>
      <c r="L6" s="79" t="s">
        <v>116</v>
      </c>
      <c r="M6" s="78" t="s">
        <v>114</v>
      </c>
      <c r="P6" s="182"/>
      <c r="Q6" s="182"/>
      <c r="R6" s="182"/>
      <c r="S6" s="183"/>
      <c r="T6" s="160"/>
      <c r="U6" s="160"/>
      <c r="V6" s="160"/>
      <c r="W6" s="80" t="s">
        <v>117</v>
      </c>
      <c r="X6" s="80" t="s">
        <v>119</v>
      </c>
      <c r="Y6" s="80" t="s">
        <v>118</v>
      </c>
      <c r="Z6" s="80" t="s">
        <v>117</v>
      </c>
      <c r="AA6" s="79" t="s">
        <v>116</v>
      </c>
      <c r="AB6" s="78" t="s">
        <v>114</v>
      </c>
    </row>
    <row r="7" spans="1:28" ht="30" customHeight="1">
      <c r="A7" s="65" t="s">
        <v>4</v>
      </c>
      <c r="B7" s="171" t="s">
        <v>136</v>
      </c>
      <c r="C7" s="171"/>
      <c r="D7" s="172"/>
      <c r="E7" s="77">
        <f>SUM(E8,E12:E20)</f>
        <v>4177879.588290727</v>
      </c>
      <c r="F7" s="76">
        <f>SUM(F8,F12:F20)</f>
        <v>4097625.1890000002</v>
      </c>
      <c r="G7" s="76">
        <f>SUM(G8,G12:G20)</f>
        <v>4131021.913</v>
      </c>
      <c r="H7" s="75">
        <v>-0.9591867931660768</v>
      </c>
      <c r="I7" s="75">
        <f aca="true" t="shared" si="0" ref="I7:I31">100*(F7-E7)/E7</f>
        <v>-1.920936149420262</v>
      </c>
      <c r="J7" s="75">
        <f aca="true" t="shared" si="1" ref="J7:J31">100*(G7-F7)/F7</f>
        <v>0.8150263252396247</v>
      </c>
      <c r="K7" s="75">
        <f aca="true" t="shared" si="2" ref="K7:K31">100*E7/E$31</f>
        <v>91.43294775884465</v>
      </c>
      <c r="L7" s="75">
        <f aca="true" t="shared" si="3" ref="L7:L31">100*F7/F$31</f>
        <v>90.82230978617336</v>
      </c>
      <c r="M7" s="75">
        <f aca="true" t="shared" si="4" ref="M7:M31">100*G7/G$31</f>
        <v>90.6669237016789</v>
      </c>
      <c r="P7" s="65" t="s">
        <v>4</v>
      </c>
      <c r="Q7" s="171" t="s">
        <v>112</v>
      </c>
      <c r="R7" s="171"/>
      <c r="S7" s="172"/>
      <c r="T7" s="77">
        <f>SUM(T8,T12:T20)</f>
        <v>3255312.038290727</v>
      </c>
      <c r="U7" s="76">
        <f>SUM(U8,U12:U20)</f>
        <v>3155281.136</v>
      </c>
      <c r="V7" s="76">
        <f>SUM(V8,V12:V20)</f>
        <v>3162017.76</v>
      </c>
      <c r="W7" s="88">
        <v>-1.885864119112486</v>
      </c>
      <c r="X7" s="75">
        <f aca="true" t="shared" si="5" ref="X7:X27">100*(U7-T7)/T7</f>
        <v>-3.0728514229698987</v>
      </c>
      <c r="Y7" s="75">
        <f aca="true" t="shared" si="6" ref="Y7:Y27">100*(V7-U7)/U7</f>
        <v>0.213503130454485</v>
      </c>
      <c r="Z7" s="75">
        <v>91.06882210788648</v>
      </c>
      <c r="AA7" s="75">
        <v>90.21317434785652</v>
      </c>
      <c r="AB7" s="75">
        <v>89.93495012582677</v>
      </c>
    </row>
    <row r="8" spans="1:28" ht="30" customHeight="1">
      <c r="A8" s="74"/>
      <c r="B8" s="73" t="s">
        <v>111</v>
      </c>
      <c r="C8" s="165" t="s">
        <v>110</v>
      </c>
      <c r="D8" s="166"/>
      <c r="E8" s="53">
        <f>SUM(E9:E11)</f>
        <v>53197.872</v>
      </c>
      <c r="F8" s="52">
        <f>SUM(F9:F11)</f>
        <v>50485.577</v>
      </c>
      <c r="G8" s="52">
        <f>SUM(G9:G11)</f>
        <v>47764.89</v>
      </c>
      <c r="H8" s="47">
        <v>-16.33299522857238</v>
      </c>
      <c r="I8" s="47">
        <f t="shared" si="0"/>
        <v>-5.098502812292954</v>
      </c>
      <c r="J8" s="47">
        <f t="shared" si="1"/>
        <v>-5.38903814053665</v>
      </c>
      <c r="K8" s="47">
        <f t="shared" si="2"/>
        <v>1.1642361031873831</v>
      </c>
      <c r="L8" s="47">
        <f t="shared" si="3"/>
        <v>1.1189936859858824</v>
      </c>
      <c r="M8" s="47">
        <f t="shared" si="4"/>
        <v>1.0483351888356554</v>
      </c>
      <c r="P8" s="74"/>
      <c r="Q8" s="73" t="s">
        <v>138</v>
      </c>
      <c r="R8" s="165" t="s">
        <v>110</v>
      </c>
      <c r="S8" s="166"/>
      <c r="T8" s="53">
        <f>SUM(T9:T11)</f>
        <v>52151.906</v>
      </c>
      <c r="U8" s="52">
        <f>SUM(U9:U11)</f>
        <v>47720.753</v>
      </c>
      <c r="V8" s="52">
        <f>SUM(V9:V11)</f>
        <v>46505.095</v>
      </c>
      <c r="W8" s="35">
        <v>-16.68875811552033</v>
      </c>
      <c r="X8" s="47">
        <f t="shared" si="5"/>
        <v>-8.496627141489336</v>
      </c>
      <c r="Y8" s="47">
        <f t="shared" si="6"/>
        <v>-2.5474409425182287</v>
      </c>
      <c r="Z8" s="47">
        <v>1.45897308590884</v>
      </c>
      <c r="AA8" s="47">
        <v>1.3643920857897198</v>
      </c>
      <c r="AB8" s="47">
        <v>1.322710280862507</v>
      </c>
    </row>
    <row r="9" spans="1:28" ht="30" customHeight="1">
      <c r="A9" s="71"/>
      <c r="B9" s="69"/>
      <c r="C9" s="72" t="s">
        <v>109</v>
      </c>
      <c r="D9" s="50" t="s">
        <v>108</v>
      </c>
      <c r="E9" s="53">
        <v>32817.944</v>
      </c>
      <c r="F9" s="52">
        <v>32481.779</v>
      </c>
      <c r="G9" s="52">
        <v>30085.118</v>
      </c>
      <c r="H9" s="47">
        <v>-19.078937326951646</v>
      </c>
      <c r="I9" s="47">
        <f t="shared" si="0"/>
        <v>-1.0243329076312777</v>
      </c>
      <c r="J9" s="47">
        <f t="shared" si="1"/>
        <v>-7.3784782539158345</v>
      </c>
      <c r="K9" s="47">
        <f t="shared" si="2"/>
        <v>0.7182211205211698</v>
      </c>
      <c r="L9" s="47">
        <f t="shared" si="3"/>
        <v>0.7199463246817766</v>
      </c>
      <c r="M9" s="47">
        <f t="shared" si="4"/>
        <v>0.6603027424468678</v>
      </c>
      <c r="P9" s="71"/>
      <c r="Q9" s="69"/>
      <c r="R9" s="72" t="s">
        <v>109</v>
      </c>
      <c r="S9" s="50" t="s">
        <v>108</v>
      </c>
      <c r="T9" s="48">
        <v>34802.855</v>
      </c>
      <c r="U9" s="48">
        <v>32720.243</v>
      </c>
      <c r="V9" s="48">
        <v>31821.145</v>
      </c>
      <c r="W9" s="35">
        <v>-18.7454983912695</v>
      </c>
      <c r="X9" s="47">
        <f t="shared" si="5"/>
        <v>-5.984026310485173</v>
      </c>
      <c r="Y9" s="47">
        <f t="shared" si="6"/>
        <v>-2.7478341160241326</v>
      </c>
      <c r="Z9" s="47">
        <v>0.9736255614087796</v>
      </c>
      <c r="AA9" s="47">
        <v>0.9355099781077738</v>
      </c>
      <c r="AB9" s="47">
        <v>0.9050654694999885</v>
      </c>
    </row>
    <row r="10" spans="1:28" ht="30" customHeight="1">
      <c r="A10" s="71"/>
      <c r="B10" s="69"/>
      <c r="C10" s="72" t="s">
        <v>107</v>
      </c>
      <c r="D10" s="50" t="s">
        <v>106</v>
      </c>
      <c r="E10" s="53">
        <v>2820.197</v>
      </c>
      <c r="F10" s="52">
        <v>2514.945</v>
      </c>
      <c r="G10" s="52">
        <v>2298.056</v>
      </c>
      <c r="H10" s="47">
        <v>-12.394068685086438</v>
      </c>
      <c r="I10" s="47">
        <f t="shared" si="0"/>
        <v>-10.823782877579118</v>
      </c>
      <c r="J10" s="47">
        <f t="shared" si="1"/>
        <v>-8.624005693961502</v>
      </c>
      <c r="K10" s="47">
        <f t="shared" si="2"/>
        <v>0.06172004710077028</v>
      </c>
      <c r="L10" s="47">
        <f t="shared" si="3"/>
        <v>0.05574280305049827</v>
      </c>
      <c r="M10" s="47">
        <f t="shared" si="4"/>
        <v>0.05043731851397357</v>
      </c>
      <c r="P10" s="71"/>
      <c r="Q10" s="69"/>
      <c r="R10" s="72" t="s">
        <v>107</v>
      </c>
      <c r="S10" s="50" t="s">
        <v>106</v>
      </c>
      <c r="T10" s="48">
        <v>2759.211</v>
      </c>
      <c r="U10" s="48">
        <v>2362.436</v>
      </c>
      <c r="V10" s="48">
        <v>2184.46</v>
      </c>
      <c r="W10" s="35">
        <v>-10.83782126143687</v>
      </c>
      <c r="X10" s="47">
        <f t="shared" si="5"/>
        <v>-14.38001660619647</v>
      </c>
      <c r="Y10" s="47">
        <f t="shared" si="6"/>
        <v>-7.533579745652374</v>
      </c>
      <c r="Z10" s="47">
        <v>0.07719017186722985</v>
      </c>
      <c r="AA10" s="47">
        <v>0.06754480553952538</v>
      </c>
      <c r="AB10" s="47">
        <v>0.06213099231671094</v>
      </c>
    </row>
    <row r="11" spans="1:28" ht="30" customHeight="1">
      <c r="A11" s="71"/>
      <c r="B11" s="69"/>
      <c r="C11" s="72" t="s">
        <v>105</v>
      </c>
      <c r="D11" s="50" t="s">
        <v>104</v>
      </c>
      <c r="E11" s="53">
        <v>17559.731</v>
      </c>
      <c r="F11" s="52">
        <v>15488.852999999996</v>
      </c>
      <c r="G11" s="52">
        <v>15381.716</v>
      </c>
      <c r="H11" s="47">
        <v>-11.351064300794292</v>
      </c>
      <c r="I11" s="47">
        <f t="shared" si="0"/>
        <v>-11.793335558500322</v>
      </c>
      <c r="J11" s="47">
        <f t="shared" si="1"/>
        <v>-0.6917038982808811</v>
      </c>
      <c r="K11" s="47">
        <f t="shared" si="2"/>
        <v>0.38429493556544314</v>
      </c>
      <c r="L11" s="47">
        <f t="shared" si="3"/>
        <v>0.34330455825360756</v>
      </c>
      <c r="M11" s="47">
        <f t="shared" si="4"/>
        <v>0.337595127874814</v>
      </c>
      <c r="P11" s="71"/>
      <c r="Q11" s="69"/>
      <c r="R11" s="72" t="s">
        <v>105</v>
      </c>
      <c r="S11" s="50" t="s">
        <v>104</v>
      </c>
      <c r="T11" s="48">
        <v>14589.84</v>
      </c>
      <c r="U11" s="48">
        <v>12638.073999999997</v>
      </c>
      <c r="V11" s="48">
        <v>12499.49</v>
      </c>
      <c r="W11" s="35">
        <v>-12.490926607092666</v>
      </c>
      <c r="X11" s="47">
        <f t="shared" si="5"/>
        <v>-13.377569596376679</v>
      </c>
      <c r="Y11" s="47">
        <f t="shared" si="6"/>
        <v>-1.0965594915807357</v>
      </c>
      <c r="Z11" s="47">
        <v>0.4081573526328305</v>
      </c>
      <c r="AA11" s="47">
        <v>0.3613373021424206</v>
      </c>
      <c r="AB11" s="47">
        <v>0.35551381904580776</v>
      </c>
    </row>
    <row r="12" spans="1:28" ht="30" customHeight="1">
      <c r="A12" s="71"/>
      <c r="B12" s="69" t="s">
        <v>103</v>
      </c>
      <c r="C12" s="165" t="s">
        <v>102</v>
      </c>
      <c r="D12" s="166"/>
      <c r="E12" s="53">
        <v>7085.013</v>
      </c>
      <c r="F12" s="52">
        <v>7629.748</v>
      </c>
      <c r="G12" s="52">
        <v>7863.639</v>
      </c>
      <c r="H12" s="47">
        <v>-6.3664115458923405</v>
      </c>
      <c r="I12" s="47">
        <f t="shared" si="0"/>
        <v>7.688553288469615</v>
      </c>
      <c r="J12" s="47">
        <f t="shared" si="1"/>
        <v>3.065514090373634</v>
      </c>
      <c r="K12" s="47">
        <f t="shared" si="2"/>
        <v>0.15505559933209268</v>
      </c>
      <c r="L12" s="47">
        <f t="shared" si="3"/>
        <v>0.16911047362424747</v>
      </c>
      <c r="M12" s="47">
        <f t="shared" si="4"/>
        <v>0.1725897301553594</v>
      </c>
      <c r="P12" s="71"/>
      <c r="Q12" s="69" t="s">
        <v>103</v>
      </c>
      <c r="R12" s="165" t="s">
        <v>102</v>
      </c>
      <c r="S12" s="166"/>
      <c r="T12" s="48">
        <v>5469.904</v>
      </c>
      <c r="U12" s="48">
        <v>5795.439</v>
      </c>
      <c r="V12" s="48">
        <v>5959.733</v>
      </c>
      <c r="W12" s="35">
        <v>-7.171288101594064</v>
      </c>
      <c r="X12" s="47">
        <f t="shared" si="5"/>
        <v>5.95138415591937</v>
      </c>
      <c r="Y12" s="47">
        <f t="shared" si="6"/>
        <v>2.8348844669057836</v>
      </c>
      <c r="Z12" s="47">
        <v>0.1530230308074475</v>
      </c>
      <c r="AA12" s="47">
        <v>0.1656983724728126</v>
      </c>
      <c r="AB12" s="47">
        <v>0.16950831108495862</v>
      </c>
    </row>
    <row r="13" spans="1:28" ht="30" customHeight="1">
      <c r="A13" s="71"/>
      <c r="B13" s="69" t="s">
        <v>101</v>
      </c>
      <c r="C13" s="165" t="s">
        <v>100</v>
      </c>
      <c r="D13" s="166"/>
      <c r="E13" s="53">
        <v>1057727.717</v>
      </c>
      <c r="F13" s="52">
        <v>1030647.957</v>
      </c>
      <c r="G13" s="52">
        <v>983889.741</v>
      </c>
      <c r="H13" s="47">
        <v>0.4811473076596323</v>
      </c>
      <c r="I13" s="47">
        <f t="shared" si="0"/>
        <v>-2.5601825086710757</v>
      </c>
      <c r="J13" s="47">
        <f t="shared" si="1"/>
        <v>-4.536778604413419</v>
      </c>
      <c r="K13" s="47">
        <f t="shared" si="2"/>
        <v>23.148384496909333</v>
      </c>
      <c r="L13" s="47">
        <f t="shared" si="3"/>
        <v>22.843921470031912</v>
      </c>
      <c r="M13" s="47">
        <f t="shared" si="4"/>
        <v>21.594234539736178</v>
      </c>
      <c r="P13" s="71"/>
      <c r="Q13" s="69" t="s">
        <v>101</v>
      </c>
      <c r="R13" s="165" t="s">
        <v>100</v>
      </c>
      <c r="S13" s="166"/>
      <c r="T13" s="48">
        <v>836520.936</v>
      </c>
      <c r="U13" s="48">
        <v>810883.271</v>
      </c>
      <c r="V13" s="48">
        <v>755214.993</v>
      </c>
      <c r="W13" s="35">
        <v>0.16316260629257354</v>
      </c>
      <c r="X13" s="47">
        <f t="shared" si="5"/>
        <v>-3.064796575515719</v>
      </c>
      <c r="Y13" s="47">
        <f t="shared" si="6"/>
        <v>-6.8651407657416</v>
      </c>
      <c r="Z13" s="47">
        <v>23.40205037613143</v>
      </c>
      <c r="AA13" s="47">
        <v>23.1841001639618</v>
      </c>
      <c r="AB13" s="47">
        <v>21.480025694014955</v>
      </c>
    </row>
    <row r="14" spans="1:28" ht="30" customHeight="1">
      <c r="A14" s="71"/>
      <c r="B14" s="69" t="s">
        <v>99</v>
      </c>
      <c r="C14" s="165" t="s">
        <v>98</v>
      </c>
      <c r="D14" s="166"/>
      <c r="E14" s="53">
        <v>431031.804</v>
      </c>
      <c r="F14" s="52">
        <v>423509.778</v>
      </c>
      <c r="G14" s="52">
        <v>534197.468</v>
      </c>
      <c r="H14" s="47">
        <v>-8.669009463561391</v>
      </c>
      <c r="I14" s="47">
        <f t="shared" si="0"/>
        <v>-1.7451208774376223</v>
      </c>
      <c r="J14" s="47">
        <f t="shared" si="1"/>
        <v>26.13580506280542</v>
      </c>
      <c r="K14" s="47">
        <f t="shared" si="2"/>
        <v>9.433136495361842</v>
      </c>
      <c r="L14" s="47">
        <f t="shared" si="3"/>
        <v>9.386933767940945</v>
      </c>
      <c r="M14" s="47">
        <f t="shared" si="4"/>
        <v>11.724469657342642</v>
      </c>
      <c r="P14" s="71"/>
      <c r="Q14" s="69" t="s">
        <v>99</v>
      </c>
      <c r="R14" s="165" t="s">
        <v>98</v>
      </c>
      <c r="S14" s="166"/>
      <c r="T14" s="48">
        <v>364204.212</v>
      </c>
      <c r="U14" s="48">
        <v>350177.804</v>
      </c>
      <c r="V14" s="48">
        <v>451902.193</v>
      </c>
      <c r="W14" s="35">
        <v>-9.083235152933542</v>
      </c>
      <c r="X14" s="47">
        <f t="shared" si="5"/>
        <v>-3.8512481563502607</v>
      </c>
      <c r="Y14" s="47">
        <f t="shared" si="6"/>
        <v>29.04935373916504</v>
      </c>
      <c r="Z14" s="47">
        <v>10.188777052225806</v>
      </c>
      <c r="AA14" s="47">
        <v>10.011992568449699</v>
      </c>
      <c r="AB14" s="47">
        <v>12.853122364880944</v>
      </c>
    </row>
    <row r="15" spans="1:28" ht="30" customHeight="1">
      <c r="A15" s="71"/>
      <c r="B15" s="69" t="s">
        <v>97</v>
      </c>
      <c r="C15" s="165" t="s">
        <v>86</v>
      </c>
      <c r="D15" s="166"/>
      <c r="E15" s="53">
        <v>142152.7</v>
      </c>
      <c r="F15" s="52">
        <v>147252.983</v>
      </c>
      <c r="G15" s="52">
        <v>144127.688</v>
      </c>
      <c r="H15" s="47">
        <v>10.846750077515226</v>
      </c>
      <c r="I15" s="47">
        <f t="shared" si="0"/>
        <v>3.5878903460855796</v>
      </c>
      <c r="J15" s="47">
        <f t="shared" si="1"/>
        <v>-2.1223984304616854</v>
      </c>
      <c r="K15" s="47">
        <f t="shared" si="2"/>
        <v>3.1110136417780985</v>
      </c>
      <c r="L15" s="47">
        <f t="shared" si="3"/>
        <v>3.263806576273982</v>
      </c>
      <c r="M15" s="47">
        <f t="shared" si="4"/>
        <v>3.1632884952928064</v>
      </c>
      <c r="P15" s="71"/>
      <c r="Q15" s="69" t="s">
        <v>97</v>
      </c>
      <c r="R15" s="165" t="s">
        <v>86</v>
      </c>
      <c r="S15" s="166"/>
      <c r="T15" s="48">
        <v>64126.304</v>
      </c>
      <c r="U15" s="48">
        <v>67334.359</v>
      </c>
      <c r="V15" s="48">
        <v>31169.949</v>
      </c>
      <c r="W15" s="35">
        <v>10.372269445580502</v>
      </c>
      <c r="X15" s="47">
        <f t="shared" si="5"/>
        <v>5.002713083230246</v>
      </c>
      <c r="Y15" s="47">
        <f t="shared" si="6"/>
        <v>-53.70870167487597</v>
      </c>
      <c r="Z15" s="47">
        <v>1.7939622692756112</v>
      </c>
      <c r="AA15" s="47">
        <v>1.9251679981102519</v>
      </c>
      <c r="AB15" s="47">
        <v>0.886543979670615</v>
      </c>
    </row>
    <row r="16" spans="1:28" ht="30" customHeight="1">
      <c r="A16" s="71"/>
      <c r="B16" s="69" t="s">
        <v>96</v>
      </c>
      <c r="C16" s="165" t="s">
        <v>95</v>
      </c>
      <c r="D16" s="166"/>
      <c r="E16" s="53">
        <v>640944.865</v>
      </c>
      <c r="F16" s="52">
        <v>581714.832</v>
      </c>
      <c r="G16" s="52">
        <v>585029.762</v>
      </c>
      <c r="H16" s="47">
        <v>-2.539420185662082</v>
      </c>
      <c r="I16" s="47">
        <f t="shared" si="0"/>
        <v>-9.24104961820701</v>
      </c>
      <c r="J16" s="47">
        <f t="shared" si="1"/>
        <v>0.5698548184860335</v>
      </c>
      <c r="K16" s="47">
        <f t="shared" si="2"/>
        <v>14.027086496722339</v>
      </c>
      <c r="L16" s="47">
        <f t="shared" si="3"/>
        <v>12.893488848356402</v>
      </c>
      <c r="M16" s="47">
        <f t="shared" si="4"/>
        <v>12.84012767580431</v>
      </c>
      <c r="P16" s="71"/>
      <c r="Q16" s="69" t="s">
        <v>96</v>
      </c>
      <c r="R16" s="165" t="s">
        <v>95</v>
      </c>
      <c r="S16" s="166"/>
      <c r="T16" s="48">
        <v>540079.76</v>
      </c>
      <c r="U16" s="48">
        <v>487756.166</v>
      </c>
      <c r="V16" s="48">
        <v>494518.008</v>
      </c>
      <c r="W16" s="35">
        <v>-3.669640915388586</v>
      </c>
      <c r="X16" s="47">
        <f t="shared" si="5"/>
        <v>-9.68812347272558</v>
      </c>
      <c r="Y16" s="47">
        <f t="shared" si="6"/>
        <v>1.386316047104558</v>
      </c>
      <c r="Z16" s="47">
        <v>15.108974810702136</v>
      </c>
      <c r="AA16" s="47">
        <v>13.945518686294344</v>
      </c>
      <c r="AB16" s="47">
        <v>14.065212709558974</v>
      </c>
    </row>
    <row r="17" spans="1:28" ht="30" customHeight="1">
      <c r="A17" s="71"/>
      <c r="B17" s="69" t="s">
        <v>94</v>
      </c>
      <c r="C17" s="165" t="s">
        <v>93</v>
      </c>
      <c r="D17" s="166"/>
      <c r="E17" s="53">
        <v>202790.338</v>
      </c>
      <c r="F17" s="52">
        <v>194081.132</v>
      </c>
      <c r="G17" s="52">
        <v>210866.644</v>
      </c>
      <c r="H17" s="47">
        <v>-1.55634025773138</v>
      </c>
      <c r="I17" s="47">
        <f t="shared" si="0"/>
        <v>-4.294684887797749</v>
      </c>
      <c r="J17" s="47">
        <f t="shared" si="1"/>
        <v>8.648708829666136</v>
      </c>
      <c r="K17" s="47">
        <f t="shared" si="2"/>
        <v>4.438069118200297</v>
      </c>
      <c r="L17" s="47">
        <f t="shared" si="3"/>
        <v>4.301734756383841</v>
      </c>
      <c r="M17" s="47">
        <f t="shared" si="4"/>
        <v>4.628063061735951</v>
      </c>
      <c r="P17" s="71"/>
      <c r="Q17" s="69" t="s">
        <v>94</v>
      </c>
      <c r="R17" s="165" t="s">
        <v>93</v>
      </c>
      <c r="S17" s="166"/>
      <c r="T17" s="48">
        <v>180030.418</v>
      </c>
      <c r="U17" s="48">
        <v>169766.402</v>
      </c>
      <c r="V17" s="48">
        <v>188410.645</v>
      </c>
      <c r="W17" s="35">
        <v>-0.10175580564320225</v>
      </c>
      <c r="X17" s="47">
        <f t="shared" si="5"/>
        <v>-5.701267660223953</v>
      </c>
      <c r="Y17" s="47">
        <f t="shared" si="6"/>
        <v>10.982292597565912</v>
      </c>
      <c r="Z17" s="47">
        <v>5.036432120178279</v>
      </c>
      <c r="AA17" s="47">
        <v>4.853819790349831</v>
      </c>
      <c r="AB17" s="47">
        <v>5.358825676314308</v>
      </c>
    </row>
    <row r="18" spans="1:28" ht="30" customHeight="1">
      <c r="A18" s="71"/>
      <c r="B18" s="69" t="s">
        <v>92</v>
      </c>
      <c r="C18" s="165" t="s">
        <v>91</v>
      </c>
      <c r="D18" s="166"/>
      <c r="E18" s="53">
        <v>551364.533</v>
      </c>
      <c r="F18" s="52">
        <v>566584.881</v>
      </c>
      <c r="G18" s="52">
        <v>553443.066</v>
      </c>
      <c r="H18" s="47">
        <v>5.294248130322032</v>
      </c>
      <c r="I18" s="47">
        <f t="shared" si="0"/>
        <v>2.7604873162924313</v>
      </c>
      <c r="J18" s="47">
        <f t="shared" si="1"/>
        <v>-2.3194785884164917</v>
      </c>
      <c r="K18" s="47">
        <f t="shared" si="2"/>
        <v>12.066619795161193</v>
      </c>
      <c r="L18" s="47">
        <f t="shared" si="3"/>
        <v>12.558139216950273</v>
      </c>
      <c r="M18" s="47">
        <f t="shared" si="4"/>
        <v>12.1468685703012</v>
      </c>
      <c r="P18" s="71"/>
      <c r="Q18" s="69" t="s">
        <v>92</v>
      </c>
      <c r="R18" s="165" t="s">
        <v>91</v>
      </c>
      <c r="S18" s="166"/>
      <c r="T18" s="48">
        <v>357900.455</v>
      </c>
      <c r="U18" s="48">
        <v>357622.3</v>
      </c>
      <c r="V18" s="48">
        <v>350377.459</v>
      </c>
      <c r="W18" s="35">
        <v>7.119010547955757</v>
      </c>
      <c r="X18" s="47">
        <f t="shared" si="5"/>
        <v>-0.07771853768669501</v>
      </c>
      <c r="Y18" s="47">
        <f t="shared" si="6"/>
        <v>-2.0258359168318125</v>
      </c>
      <c r="Z18" s="47">
        <v>10.012426607754813</v>
      </c>
      <c r="AA18" s="47">
        <v>10.224839407331165</v>
      </c>
      <c r="AB18" s="47">
        <v>9.965528878110701</v>
      </c>
    </row>
    <row r="19" spans="1:28" ht="30" customHeight="1">
      <c r="A19" s="71"/>
      <c r="B19" s="69" t="s">
        <v>90</v>
      </c>
      <c r="C19" s="165" t="s">
        <v>89</v>
      </c>
      <c r="D19" s="166"/>
      <c r="E19" s="53">
        <v>252681.508</v>
      </c>
      <c r="F19" s="52">
        <v>237375.707</v>
      </c>
      <c r="G19" s="52">
        <v>217413.237</v>
      </c>
      <c r="H19" s="47">
        <v>-7.260327881598356</v>
      </c>
      <c r="I19" s="47">
        <f t="shared" si="0"/>
        <v>-6.0573490799334655</v>
      </c>
      <c r="J19" s="47">
        <f t="shared" si="1"/>
        <v>-8.409651624544715</v>
      </c>
      <c r="K19" s="47">
        <f t="shared" si="2"/>
        <v>5.529938006193774</v>
      </c>
      <c r="L19" s="47">
        <f t="shared" si="3"/>
        <v>5.261342607601272</v>
      </c>
      <c r="M19" s="47">
        <f t="shared" si="4"/>
        <v>4.771746503881117</v>
      </c>
      <c r="P19" s="71"/>
      <c r="Q19" s="69" t="s">
        <v>90</v>
      </c>
      <c r="R19" s="165" t="s">
        <v>89</v>
      </c>
      <c r="S19" s="166"/>
      <c r="T19" s="48">
        <v>171086.573</v>
      </c>
      <c r="U19" s="48">
        <v>157970.852</v>
      </c>
      <c r="V19" s="48">
        <v>142349.205</v>
      </c>
      <c r="W19" s="35">
        <v>-11.071981502518474</v>
      </c>
      <c r="X19" s="47">
        <f t="shared" si="5"/>
        <v>-7.666131111294158</v>
      </c>
      <c r="Y19" s="47">
        <f t="shared" si="6"/>
        <v>-9.88894267658949</v>
      </c>
      <c r="Z19" s="47">
        <v>4.786224023478222</v>
      </c>
      <c r="AA19" s="47">
        <v>4.516571233782903</v>
      </c>
      <c r="AB19" s="47">
        <v>4.048733948959884</v>
      </c>
    </row>
    <row r="20" spans="1:28" ht="30" customHeight="1">
      <c r="A20" s="71"/>
      <c r="B20" s="69" t="s">
        <v>88</v>
      </c>
      <c r="C20" s="165" t="s">
        <v>80</v>
      </c>
      <c r="D20" s="166"/>
      <c r="E20" s="53">
        <v>838903.2382907271</v>
      </c>
      <c r="F20" s="52">
        <v>858342.594</v>
      </c>
      <c r="G20" s="52">
        <v>846425.778</v>
      </c>
      <c r="H20" s="47">
        <v>0.5161884473316178</v>
      </c>
      <c r="I20" s="47">
        <f t="shared" si="0"/>
        <v>2.3172345536394356</v>
      </c>
      <c r="J20" s="47">
        <f t="shared" si="1"/>
        <v>-1.3883519335171186</v>
      </c>
      <c r="K20" s="47">
        <f t="shared" si="2"/>
        <v>18.3594080059983</v>
      </c>
      <c r="L20" s="47">
        <f t="shared" si="3"/>
        <v>19.024838383024598</v>
      </c>
      <c r="M20" s="47">
        <f t="shared" si="4"/>
        <v>18.577200278593683</v>
      </c>
      <c r="P20" s="71"/>
      <c r="Q20" s="69" t="s">
        <v>88</v>
      </c>
      <c r="R20" s="165" t="s">
        <v>80</v>
      </c>
      <c r="S20" s="166"/>
      <c r="T20" s="48">
        <v>683741.5702907272</v>
      </c>
      <c r="U20" s="48">
        <v>700253.79</v>
      </c>
      <c r="V20" s="48">
        <v>695610.48</v>
      </c>
      <c r="W20" s="35">
        <v>-0.6438428444629195</v>
      </c>
      <c r="X20" s="47">
        <f t="shared" si="5"/>
        <v>2.414979639493302</v>
      </c>
      <c r="Y20" s="47">
        <f t="shared" si="6"/>
        <v>-0.6630895921320262</v>
      </c>
      <c r="Z20" s="47">
        <v>19.127978731423894</v>
      </c>
      <c r="AA20" s="47">
        <v>20.021074041313987</v>
      </c>
      <c r="AB20" s="47">
        <v>19.78473828236892</v>
      </c>
    </row>
    <row r="21" spans="1:28" ht="30" customHeight="1">
      <c r="A21" s="65" t="s">
        <v>6</v>
      </c>
      <c r="B21" s="171" t="s">
        <v>87</v>
      </c>
      <c r="C21" s="171"/>
      <c r="D21" s="172"/>
      <c r="E21" s="64">
        <f>SUM(E22:E24)</f>
        <v>425824.765</v>
      </c>
      <c r="F21" s="63">
        <f>SUM(F22:F24)</f>
        <v>432231.971</v>
      </c>
      <c r="G21" s="63">
        <f>SUM(G22:G24)</f>
        <v>438371.99899999995</v>
      </c>
      <c r="H21" s="62">
        <v>2.0874430898901046</v>
      </c>
      <c r="I21" s="62">
        <f t="shared" si="0"/>
        <v>1.5046579078133244</v>
      </c>
      <c r="J21" s="62">
        <f t="shared" si="1"/>
        <v>1.4205399905505678</v>
      </c>
      <c r="K21" s="62">
        <f t="shared" si="2"/>
        <v>9.319180380829579</v>
      </c>
      <c r="L21" s="62">
        <f t="shared" si="3"/>
        <v>9.58025787107936</v>
      </c>
      <c r="M21" s="62">
        <f t="shared" si="4"/>
        <v>9.621309550842234</v>
      </c>
      <c r="P21" s="65" t="s">
        <v>6</v>
      </c>
      <c r="Q21" s="171" t="s">
        <v>87</v>
      </c>
      <c r="R21" s="171"/>
      <c r="S21" s="172"/>
      <c r="T21" s="64">
        <f>SUM(T22:T24)</f>
        <v>373007.765</v>
      </c>
      <c r="U21" s="63">
        <f>SUM(U22:U24)</f>
        <v>378409.843</v>
      </c>
      <c r="V21" s="63">
        <f>SUM(V22:V24)</f>
        <v>383559.04099999997</v>
      </c>
      <c r="W21" s="88">
        <v>1.428428701426736</v>
      </c>
      <c r="X21" s="62">
        <f t="shared" si="5"/>
        <v>1.4482481349952538</v>
      </c>
      <c r="Y21" s="62">
        <f t="shared" si="6"/>
        <v>1.3607463165274944</v>
      </c>
      <c r="Z21" s="62">
        <v>10.43506041696749</v>
      </c>
      <c r="AA21" s="62">
        <v>10.819179550124248</v>
      </c>
      <c r="AB21" s="62">
        <v>10.909288258597554</v>
      </c>
    </row>
    <row r="22" spans="1:28" ht="30" customHeight="1">
      <c r="A22" s="70"/>
      <c r="B22" s="69" t="s">
        <v>81</v>
      </c>
      <c r="C22" s="165" t="s">
        <v>86</v>
      </c>
      <c r="D22" s="166"/>
      <c r="E22" s="48">
        <v>13026.387</v>
      </c>
      <c r="F22" s="48">
        <v>13762.114</v>
      </c>
      <c r="G22" s="48">
        <v>14255.856</v>
      </c>
      <c r="H22" s="35">
        <v>9.364582610960284</v>
      </c>
      <c r="I22" s="47">
        <f t="shared" si="0"/>
        <v>5.647974376931984</v>
      </c>
      <c r="J22" s="47">
        <f t="shared" si="1"/>
        <v>3.587690088891868</v>
      </c>
      <c r="K22" s="47">
        <f t="shared" si="2"/>
        <v>0.28508264464959776</v>
      </c>
      <c r="L22" s="47">
        <f t="shared" si="3"/>
        <v>0.3050320425538152</v>
      </c>
      <c r="M22" s="47">
        <f t="shared" si="4"/>
        <v>0.31288495570227237</v>
      </c>
      <c r="P22" s="70"/>
      <c r="Q22" s="69" t="s">
        <v>81</v>
      </c>
      <c r="R22" s="165" t="s">
        <v>86</v>
      </c>
      <c r="S22" s="166"/>
      <c r="T22" s="48">
        <v>6495.323</v>
      </c>
      <c r="U22" s="48">
        <v>6480.643</v>
      </c>
      <c r="V22" s="48">
        <v>6589.187</v>
      </c>
      <c r="W22" s="35">
        <v>2.2069144141876</v>
      </c>
      <c r="X22" s="47">
        <f t="shared" si="5"/>
        <v>-0.22600877585302978</v>
      </c>
      <c r="Y22" s="47">
        <f t="shared" si="6"/>
        <v>1.6748955311996028</v>
      </c>
      <c r="Z22" s="47">
        <v>0.18170958969907378</v>
      </c>
      <c r="AA22" s="47">
        <v>0.18528915543366528</v>
      </c>
      <c r="AB22" s="47">
        <v>0.18741140916765314</v>
      </c>
    </row>
    <row r="23" spans="1:28" ht="30" customHeight="1">
      <c r="A23" s="70"/>
      <c r="B23" s="69" t="s">
        <v>85</v>
      </c>
      <c r="C23" s="165" t="s">
        <v>80</v>
      </c>
      <c r="D23" s="166"/>
      <c r="E23" s="48">
        <v>191418.175</v>
      </c>
      <c r="F23" s="48">
        <v>193030.476</v>
      </c>
      <c r="G23" s="48">
        <v>192957.857</v>
      </c>
      <c r="H23" s="35">
        <v>2.794556981147147</v>
      </c>
      <c r="I23" s="47">
        <f t="shared" si="0"/>
        <v>0.842292535700963</v>
      </c>
      <c r="J23" s="47">
        <f t="shared" si="1"/>
        <v>-0.037620484342589536</v>
      </c>
      <c r="K23" s="47">
        <f t="shared" si="2"/>
        <v>4.189189186763722</v>
      </c>
      <c r="L23" s="47">
        <f t="shared" si="3"/>
        <v>4.278447364221456</v>
      </c>
      <c r="M23" s="47">
        <f t="shared" si="4"/>
        <v>4.235004235441941</v>
      </c>
      <c r="P23" s="70"/>
      <c r="Q23" s="69" t="s">
        <v>85</v>
      </c>
      <c r="R23" s="165" t="s">
        <v>80</v>
      </c>
      <c r="S23" s="166"/>
      <c r="T23" s="48">
        <v>167131.976</v>
      </c>
      <c r="U23" s="48">
        <v>169026.031</v>
      </c>
      <c r="V23" s="48">
        <v>168582.872</v>
      </c>
      <c r="W23" s="35">
        <v>2.3022383481022612</v>
      </c>
      <c r="X23" s="47">
        <f t="shared" si="5"/>
        <v>1.1332690759307442</v>
      </c>
      <c r="Y23" s="47">
        <f t="shared" si="6"/>
        <v>-0.2621838762811541</v>
      </c>
      <c r="Z23" s="47">
        <v>4.6755923892553835</v>
      </c>
      <c r="AA23" s="47">
        <v>4.832651718401171</v>
      </c>
      <c r="AB23" s="47">
        <v>4.794878883092876</v>
      </c>
    </row>
    <row r="24" spans="1:28" ht="30" customHeight="1">
      <c r="A24" s="70"/>
      <c r="B24" s="69" t="s">
        <v>84</v>
      </c>
      <c r="C24" s="165" t="s">
        <v>83</v>
      </c>
      <c r="D24" s="166"/>
      <c r="E24" s="48">
        <v>221380.203</v>
      </c>
      <c r="F24" s="48">
        <v>225439.381</v>
      </c>
      <c r="G24" s="48">
        <v>231158.286</v>
      </c>
      <c r="H24" s="35">
        <v>1.0903648445094216</v>
      </c>
      <c r="I24" s="47">
        <f t="shared" si="0"/>
        <v>1.8335776844508473</v>
      </c>
      <c r="J24" s="47">
        <f t="shared" si="1"/>
        <v>2.5367817169441214</v>
      </c>
      <c r="K24" s="47">
        <f t="shared" si="2"/>
        <v>4.844908549416259</v>
      </c>
      <c r="L24" s="47">
        <f t="shared" si="3"/>
        <v>4.996778464304087</v>
      </c>
      <c r="M24" s="47">
        <f t="shared" si="4"/>
        <v>5.073420359698021</v>
      </c>
      <c r="P24" s="70"/>
      <c r="Q24" s="69" t="s">
        <v>84</v>
      </c>
      <c r="R24" s="165" t="s">
        <v>83</v>
      </c>
      <c r="S24" s="166"/>
      <c r="T24" s="48">
        <v>199380.466</v>
      </c>
      <c r="U24" s="48">
        <v>202903.169</v>
      </c>
      <c r="V24" s="48">
        <v>208386.982</v>
      </c>
      <c r="W24" s="35">
        <v>0.6825659071217145</v>
      </c>
      <c r="X24" s="47">
        <f t="shared" si="5"/>
        <v>1.7668245393708775</v>
      </c>
      <c r="Y24" s="47">
        <f t="shared" si="6"/>
        <v>2.7026748902083413</v>
      </c>
      <c r="Z24" s="47">
        <v>5.577758438013032</v>
      </c>
      <c r="AA24" s="47">
        <v>5.801238676289413</v>
      </c>
      <c r="AB24" s="47">
        <v>5.9269979663370265</v>
      </c>
    </row>
    <row r="25" spans="1:28" ht="30" customHeight="1">
      <c r="A25" s="65" t="s">
        <v>8</v>
      </c>
      <c r="B25" s="173" t="s">
        <v>82</v>
      </c>
      <c r="C25" s="173"/>
      <c r="D25" s="173"/>
      <c r="E25" s="64">
        <f>SUM(E26)</f>
        <v>126425.786</v>
      </c>
      <c r="F25" s="63">
        <f>SUM(F26)</f>
        <v>134224.375</v>
      </c>
      <c r="G25" s="63">
        <f>SUM(G26)</f>
        <v>131333.404</v>
      </c>
      <c r="H25" s="62">
        <v>3.0532543302149864</v>
      </c>
      <c r="I25" s="62">
        <f t="shared" si="0"/>
        <v>6.168511382638354</v>
      </c>
      <c r="J25" s="62">
        <f t="shared" si="1"/>
        <v>-2.153834577363456</v>
      </c>
      <c r="K25" s="62">
        <f t="shared" si="2"/>
        <v>2.766829929494962</v>
      </c>
      <c r="L25" s="62">
        <f t="shared" si="3"/>
        <v>2.9750324162958726</v>
      </c>
      <c r="M25" s="62">
        <f t="shared" si="4"/>
        <v>2.882481858175941</v>
      </c>
      <c r="P25" s="65" t="s">
        <v>8</v>
      </c>
      <c r="Q25" s="173" t="s">
        <v>82</v>
      </c>
      <c r="R25" s="173"/>
      <c r="S25" s="174"/>
      <c r="T25" s="64">
        <f>SUM(T26)</f>
        <v>111119.843</v>
      </c>
      <c r="U25" s="63">
        <f>SUM(U26)</f>
        <v>118251.499</v>
      </c>
      <c r="V25" s="63">
        <f>SUM(V26)</f>
        <v>115242.428</v>
      </c>
      <c r="W25" s="88">
        <v>3.053607343666817</v>
      </c>
      <c r="X25" s="62">
        <f t="shared" si="5"/>
        <v>6.4179860297318845</v>
      </c>
      <c r="Y25" s="62">
        <f t="shared" si="6"/>
        <v>-2.54463666460583</v>
      </c>
      <c r="Z25" s="62">
        <v>3.1086277124256165</v>
      </c>
      <c r="AA25" s="62">
        <v>3.3809485229281897</v>
      </c>
      <c r="AB25" s="62">
        <v>3.2777557879874726</v>
      </c>
    </row>
    <row r="26" spans="1:28" ht="30" customHeight="1">
      <c r="A26" s="70"/>
      <c r="B26" s="69" t="s">
        <v>81</v>
      </c>
      <c r="C26" s="165" t="s">
        <v>80</v>
      </c>
      <c r="D26" s="165"/>
      <c r="E26" s="68">
        <v>126425.786</v>
      </c>
      <c r="F26" s="67">
        <v>134224.375</v>
      </c>
      <c r="G26" s="66">
        <v>131333.404</v>
      </c>
      <c r="H26" s="47">
        <v>3.0532543302149864</v>
      </c>
      <c r="I26" s="47">
        <f t="shared" si="0"/>
        <v>6.168511382638354</v>
      </c>
      <c r="J26" s="47">
        <f t="shared" si="1"/>
        <v>-2.153834577363456</v>
      </c>
      <c r="K26" s="47">
        <f t="shared" si="2"/>
        <v>2.766829929494962</v>
      </c>
      <c r="L26" s="47">
        <f t="shared" si="3"/>
        <v>2.9750324162958726</v>
      </c>
      <c r="M26" s="47">
        <f t="shared" si="4"/>
        <v>2.882481858175941</v>
      </c>
      <c r="P26" s="70"/>
      <c r="Q26" s="69" t="s">
        <v>81</v>
      </c>
      <c r="R26" s="165" t="s">
        <v>80</v>
      </c>
      <c r="S26" s="166"/>
      <c r="T26" s="48">
        <v>111119.843</v>
      </c>
      <c r="U26" s="48">
        <v>118251.499</v>
      </c>
      <c r="V26" s="48">
        <v>115242.428</v>
      </c>
      <c r="W26" s="35">
        <v>3.053607343666817</v>
      </c>
      <c r="X26" s="47">
        <f t="shared" si="5"/>
        <v>6.4179860297318845</v>
      </c>
      <c r="Y26" s="47">
        <f t="shared" si="6"/>
        <v>-2.54463666460583</v>
      </c>
      <c r="Z26" s="47">
        <v>3.1086277124256165</v>
      </c>
      <c r="AA26" s="47">
        <v>3.3809485229281897</v>
      </c>
      <c r="AB26" s="47">
        <v>3.2777557879874726</v>
      </c>
    </row>
    <row r="27" spans="1:28" ht="30" customHeight="1">
      <c r="A27" s="65" t="s">
        <v>10</v>
      </c>
      <c r="B27" s="171" t="s">
        <v>79</v>
      </c>
      <c r="C27" s="171"/>
      <c r="D27" s="171"/>
      <c r="E27" s="64">
        <f>SUM(E7,E21,E25)</f>
        <v>4730130.139290728</v>
      </c>
      <c r="F27" s="63">
        <f>SUM(F7,F21,F25)</f>
        <v>4664081.535</v>
      </c>
      <c r="G27" s="63">
        <f>SUM(G7,G21,G25)</f>
        <v>4700727.316000001</v>
      </c>
      <c r="H27" s="62">
        <v>-0.5886533523471248</v>
      </c>
      <c r="I27" s="62">
        <f t="shared" si="0"/>
        <v>-1.396337993792098</v>
      </c>
      <c r="J27" s="62">
        <f t="shared" si="1"/>
        <v>0.7857019806580294</v>
      </c>
      <c r="K27" s="62">
        <f t="shared" si="2"/>
        <v>103.5189580691692</v>
      </c>
      <c r="L27" s="62">
        <f t="shared" si="3"/>
        <v>103.37760007354859</v>
      </c>
      <c r="M27" s="62">
        <f t="shared" si="4"/>
        <v>103.17071511069709</v>
      </c>
      <c r="P27" s="65" t="s">
        <v>10</v>
      </c>
      <c r="Q27" s="171" t="s">
        <v>79</v>
      </c>
      <c r="R27" s="171"/>
      <c r="S27" s="172"/>
      <c r="T27" s="64">
        <f>SUM(T7,T21,T25)</f>
        <v>3739439.646290727</v>
      </c>
      <c r="U27" s="63">
        <f>SUM(U7,U21,U25)</f>
        <v>3651942.4779999997</v>
      </c>
      <c r="V27" s="63">
        <f>SUM(V7,V21,V25)</f>
        <v>3660819.229</v>
      </c>
      <c r="W27" s="88">
        <v>-1.4241605726088271</v>
      </c>
      <c r="X27" s="62">
        <f t="shared" si="5"/>
        <v>-2.3398470510820686</v>
      </c>
      <c r="Y27" s="62">
        <f t="shared" si="6"/>
        <v>0.2430692995159538</v>
      </c>
      <c r="Z27" s="62">
        <v>104.61251023727957</v>
      </c>
      <c r="AA27" s="62">
        <v>104.41330242090895</v>
      </c>
      <c r="AB27" s="62">
        <v>104.12199417241179</v>
      </c>
    </row>
    <row r="28" spans="1:28" ht="30" customHeight="1">
      <c r="A28" s="65" t="s">
        <v>12</v>
      </c>
      <c r="B28" s="171" t="s">
        <v>73</v>
      </c>
      <c r="C28" s="171"/>
      <c r="D28" s="171"/>
      <c r="E28" s="64">
        <v>29030.911</v>
      </c>
      <c r="F28" s="63">
        <v>27245.092</v>
      </c>
      <c r="G28" s="63">
        <v>27543.212</v>
      </c>
      <c r="H28" s="62">
        <v>0.5716328856355977</v>
      </c>
      <c r="I28" s="62">
        <f t="shared" si="0"/>
        <v>-6.151439753302952</v>
      </c>
      <c r="J28" s="62">
        <f t="shared" si="1"/>
        <v>1.094215427864949</v>
      </c>
      <c r="K28" s="62">
        <f t="shared" si="2"/>
        <v>0.6353418553024026</v>
      </c>
      <c r="L28" s="62">
        <f t="shared" si="3"/>
        <v>0.6038771414280257</v>
      </c>
      <c r="M28" s="62">
        <f t="shared" si="4"/>
        <v>0.6045134481239356</v>
      </c>
      <c r="P28" s="65" t="s">
        <v>12</v>
      </c>
      <c r="Q28" s="171" t="s">
        <v>73</v>
      </c>
      <c r="R28" s="171"/>
      <c r="S28" s="172"/>
      <c r="T28" s="90" t="s">
        <v>137</v>
      </c>
      <c r="U28" s="90" t="s">
        <v>137</v>
      </c>
      <c r="V28" s="90" t="s">
        <v>137</v>
      </c>
      <c r="W28" s="90" t="s">
        <v>137</v>
      </c>
      <c r="X28" s="90" t="s">
        <v>137</v>
      </c>
      <c r="Y28" s="90" t="s">
        <v>137</v>
      </c>
      <c r="Z28" s="90" t="s">
        <v>137</v>
      </c>
      <c r="AA28" s="90" t="s">
        <v>137</v>
      </c>
      <c r="AB28" s="90" t="s">
        <v>137</v>
      </c>
    </row>
    <row r="29" spans="1:28" ht="30" customHeight="1">
      <c r="A29" s="65" t="s">
        <v>15</v>
      </c>
      <c r="B29" s="142" t="s">
        <v>72</v>
      </c>
      <c r="C29" s="142"/>
      <c r="D29" s="142"/>
      <c r="E29" s="64">
        <v>24946.902</v>
      </c>
      <c r="F29" s="63">
        <v>25273.151</v>
      </c>
      <c r="G29" s="63">
        <v>27084.319</v>
      </c>
      <c r="H29" s="62">
        <v>37.514934901606175</v>
      </c>
      <c r="I29" s="62">
        <f t="shared" si="0"/>
        <v>1.3077736065183703</v>
      </c>
      <c r="J29" s="62">
        <f t="shared" si="1"/>
        <v>7.166371933598615</v>
      </c>
      <c r="K29" s="62">
        <f t="shared" si="2"/>
        <v>0.5459632665584355</v>
      </c>
      <c r="L29" s="62">
        <f t="shared" si="3"/>
        <v>0.5601698163015507</v>
      </c>
      <c r="M29" s="62">
        <f t="shared" si="4"/>
        <v>0.5944417473451761</v>
      </c>
      <c r="P29" s="65" t="s">
        <v>15</v>
      </c>
      <c r="Q29" s="142" t="s">
        <v>72</v>
      </c>
      <c r="R29" s="142"/>
      <c r="S29" s="143"/>
      <c r="T29" s="90" t="s">
        <v>137</v>
      </c>
      <c r="U29" s="90" t="s">
        <v>137</v>
      </c>
      <c r="V29" s="90" t="s">
        <v>137</v>
      </c>
      <c r="W29" s="90" t="s">
        <v>137</v>
      </c>
      <c r="X29" s="90" t="s">
        <v>137</v>
      </c>
      <c r="Y29" s="90" t="s">
        <v>137</v>
      </c>
      <c r="Z29" s="90" t="s">
        <v>137</v>
      </c>
      <c r="AA29" s="90" t="s">
        <v>137</v>
      </c>
      <c r="AB29" s="90" t="s">
        <v>137</v>
      </c>
    </row>
    <row r="30" spans="1:28" ht="30" customHeight="1">
      <c r="A30" s="65" t="s">
        <v>17</v>
      </c>
      <c r="B30" s="142" t="s">
        <v>71</v>
      </c>
      <c r="C30" s="142"/>
      <c r="D30" s="143"/>
      <c r="E30" s="64">
        <v>164877.065</v>
      </c>
      <c r="F30" s="63">
        <v>154358.939</v>
      </c>
      <c r="G30" s="63">
        <v>144924.957</v>
      </c>
      <c r="H30" s="62">
        <v>-3.6971434556169824</v>
      </c>
      <c r="I30" s="62">
        <f t="shared" si="0"/>
        <v>-6.379374839065694</v>
      </c>
      <c r="J30" s="62">
        <f t="shared" si="1"/>
        <v>-6.111717313630938</v>
      </c>
      <c r="K30" s="62">
        <f t="shared" si="2"/>
        <v>3.608336657913175</v>
      </c>
      <c r="L30" s="62">
        <f t="shared" si="3"/>
        <v>3.4213073986750713</v>
      </c>
      <c r="M30" s="62">
        <f t="shared" si="4"/>
        <v>3.1807868114758397</v>
      </c>
      <c r="P30" s="65" t="s">
        <v>17</v>
      </c>
      <c r="Q30" s="142" t="s">
        <v>71</v>
      </c>
      <c r="R30" s="142"/>
      <c r="S30" s="143"/>
      <c r="T30" s="89">
        <v>164877.065</v>
      </c>
      <c r="U30" s="89">
        <v>154358.939</v>
      </c>
      <c r="V30" s="89">
        <v>144924.957</v>
      </c>
      <c r="W30" s="88">
        <v>-3.6971434556169824</v>
      </c>
      <c r="X30" s="62">
        <f>100*(U30-T30)/T30</f>
        <v>-6.379374839065694</v>
      </c>
      <c r="Y30" s="62">
        <f>100*(V30-U30)/U30</f>
        <v>-6.111717313630938</v>
      </c>
      <c r="Z30" s="62">
        <v>4.61251023727958</v>
      </c>
      <c r="AA30" s="62">
        <v>4.413302420908953</v>
      </c>
      <c r="AB30" s="62">
        <v>4.121994172411792</v>
      </c>
    </row>
    <row r="31" spans="1:28" ht="30" customHeight="1">
      <c r="A31" s="61" t="s">
        <v>19</v>
      </c>
      <c r="B31" s="169" t="s">
        <v>78</v>
      </c>
      <c r="C31" s="169"/>
      <c r="D31" s="169"/>
      <c r="E31" s="60">
        <f>SUM(E27:E28)-E29-E30</f>
        <v>4569337.083290728</v>
      </c>
      <c r="F31" s="59">
        <f>SUM(F27:F28)-F29-F30</f>
        <v>4511694.5370000005</v>
      </c>
      <c r="G31" s="59">
        <f>SUM(G27:G28)-G29-G30</f>
        <v>4556261.252</v>
      </c>
      <c r="H31" s="44">
        <v>-0.6159626013496887</v>
      </c>
      <c r="I31" s="44">
        <f t="shared" si="0"/>
        <v>-1.2615078563916002</v>
      </c>
      <c r="J31" s="44">
        <f t="shared" si="1"/>
        <v>0.9878043523228852</v>
      </c>
      <c r="K31" s="44">
        <f t="shared" si="2"/>
        <v>100</v>
      </c>
      <c r="L31" s="44">
        <f t="shared" si="3"/>
        <v>100</v>
      </c>
      <c r="M31" s="44">
        <f t="shared" si="4"/>
        <v>100</v>
      </c>
      <c r="P31" s="61" t="s">
        <v>19</v>
      </c>
      <c r="Q31" s="169" t="s">
        <v>78</v>
      </c>
      <c r="R31" s="169"/>
      <c r="S31" s="170"/>
      <c r="T31" s="60" t="e">
        <f>SUM(T27:T28)-T29-T30</f>
        <v>#VALUE!</v>
      </c>
      <c r="U31" s="59" t="e">
        <f>SUM(U27:U28)-U29-U30</f>
        <v>#VALUE!</v>
      </c>
      <c r="V31" s="59" t="e">
        <f>SUM(V27:V28)-V29-V30</f>
        <v>#VALUE!</v>
      </c>
      <c r="W31" s="85">
        <v>-1.3167275284671833</v>
      </c>
      <c r="X31" s="44" t="e">
        <f>100*(U31-T31)/T31</f>
        <v>#VALUE!</v>
      </c>
      <c r="Y31" s="44" t="e">
        <f>100*(V31-U31)/U31</f>
        <v>#VALUE!</v>
      </c>
      <c r="Z31" s="44">
        <v>100</v>
      </c>
      <c r="AA31" s="44">
        <v>100</v>
      </c>
      <c r="AB31" s="44">
        <v>100</v>
      </c>
    </row>
    <row r="32" spans="1:28" ht="30" customHeight="1">
      <c r="A32" s="27"/>
      <c r="B32" s="8"/>
      <c r="C32" s="8"/>
      <c r="D32" s="42"/>
      <c r="E32" s="58"/>
      <c r="F32" s="58"/>
      <c r="G32" s="58"/>
      <c r="H32" s="34"/>
      <c r="I32" s="34"/>
      <c r="J32" s="34"/>
      <c r="K32" s="34"/>
      <c r="L32" s="34"/>
      <c r="M32" s="34"/>
      <c r="P32" s="42"/>
      <c r="Q32" s="42"/>
      <c r="R32" s="42"/>
      <c r="S32" s="42"/>
      <c r="T32" s="58"/>
      <c r="U32" s="58"/>
      <c r="V32" s="58"/>
      <c r="W32" s="34"/>
      <c r="X32" s="34"/>
      <c r="Y32" s="34"/>
      <c r="Z32" s="34"/>
      <c r="AA32" s="34"/>
      <c r="AB32" s="34"/>
    </row>
    <row r="33" spans="1:28" ht="30" customHeight="1">
      <c r="A33" s="42" t="s">
        <v>77</v>
      </c>
      <c r="B33" s="57"/>
      <c r="C33" s="57"/>
      <c r="D33" s="42"/>
      <c r="E33" s="48"/>
      <c r="F33" s="48"/>
      <c r="G33" s="48"/>
      <c r="H33" s="31"/>
      <c r="I33" s="31"/>
      <c r="J33" s="31"/>
      <c r="K33" s="31"/>
      <c r="L33" s="47"/>
      <c r="M33" s="31"/>
      <c r="P33" s="42" t="s">
        <v>77</v>
      </c>
      <c r="Q33" s="42"/>
      <c r="R33" s="42"/>
      <c r="S33" s="42"/>
      <c r="T33" s="48"/>
      <c r="U33" s="48"/>
      <c r="V33" s="48"/>
      <c r="W33" s="47"/>
      <c r="X33" s="47"/>
      <c r="Y33" s="47"/>
      <c r="Z33" s="47"/>
      <c r="AA33" s="47"/>
      <c r="AB33" s="31"/>
    </row>
    <row r="34" spans="1:28" ht="30" customHeight="1">
      <c r="A34" s="163" t="s">
        <v>76</v>
      </c>
      <c r="B34" s="163"/>
      <c r="C34" s="163"/>
      <c r="D34" s="164"/>
      <c r="E34" s="56">
        <f>SUM(E8)</f>
        <v>53197.872</v>
      </c>
      <c r="F34" s="55">
        <f>SUM(F8)</f>
        <v>50485.577</v>
      </c>
      <c r="G34" s="55">
        <f>SUM(G8)</f>
        <v>47764.89</v>
      </c>
      <c r="H34" s="54">
        <v>-16.332995228572372</v>
      </c>
      <c r="I34" s="54">
        <f aca="true" t="shared" si="7" ref="I34:J40">100*(F34-E34)/E34</f>
        <v>-5.098502812292954</v>
      </c>
      <c r="J34" s="54">
        <f t="shared" si="7"/>
        <v>-5.38903814053665</v>
      </c>
      <c r="K34" s="54">
        <f aca="true" t="shared" si="8" ref="K34:M40">100*E34/E$31</f>
        <v>1.1642361031873831</v>
      </c>
      <c r="L34" s="54">
        <f t="shared" si="8"/>
        <v>1.1189936859858824</v>
      </c>
      <c r="M34" s="54">
        <f t="shared" si="8"/>
        <v>1.0483351888356554</v>
      </c>
      <c r="P34" s="163" t="s">
        <v>76</v>
      </c>
      <c r="Q34" s="163"/>
      <c r="R34" s="163"/>
      <c r="S34" s="164"/>
      <c r="T34" s="56">
        <f>SUM(T8)</f>
        <v>52151.906</v>
      </c>
      <c r="U34" s="55">
        <f>SUM(U8)</f>
        <v>47720.753</v>
      </c>
      <c r="V34" s="55">
        <f>SUM(V8)</f>
        <v>46505.095</v>
      </c>
      <c r="W34" s="87">
        <v>-16.68875811552033</v>
      </c>
      <c r="X34" s="54">
        <f aca="true" t="shared" si="9" ref="X34:Y36">100*(U34-T34)/T34</f>
        <v>-8.496627141489336</v>
      </c>
      <c r="Y34" s="54">
        <f t="shared" si="9"/>
        <v>-2.5474409425182287</v>
      </c>
      <c r="Z34" s="54">
        <v>1.3</v>
      </c>
      <c r="AA34" s="54">
        <v>1.2</v>
      </c>
      <c r="AB34" s="54">
        <v>1.2</v>
      </c>
    </row>
    <row r="35" spans="1:28" ht="30" customHeight="1">
      <c r="A35" s="165" t="s">
        <v>75</v>
      </c>
      <c r="B35" s="165"/>
      <c r="C35" s="165"/>
      <c r="D35" s="166"/>
      <c r="E35" s="53">
        <f>SUM(E12:E14)</f>
        <v>1495844.534</v>
      </c>
      <c r="F35" s="52">
        <f>SUM(F12:F14)</f>
        <v>1461787.483</v>
      </c>
      <c r="G35" s="52">
        <f>SUM(G12:G14)</f>
        <v>1525950.848</v>
      </c>
      <c r="H35" s="47">
        <v>-2.371127362941703</v>
      </c>
      <c r="I35" s="47">
        <f t="shared" si="7"/>
        <v>-2.2767774475151423</v>
      </c>
      <c r="J35" s="47">
        <f t="shared" si="7"/>
        <v>4.3893770979840845</v>
      </c>
      <c r="K35" s="47">
        <f t="shared" si="8"/>
        <v>32.736576591603274</v>
      </c>
      <c r="L35" s="47">
        <f t="shared" si="8"/>
        <v>32.39996571159711</v>
      </c>
      <c r="M35" s="47">
        <f t="shared" si="8"/>
        <v>33.49129392723418</v>
      </c>
      <c r="P35" s="165" t="s">
        <v>75</v>
      </c>
      <c r="Q35" s="165"/>
      <c r="R35" s="165"/>
      <c r="S35" s="166"/>
      <c r="T35" s="53">
        <f>SUM(T12:T14)</f>
        <v>1206195.052</v>
      </c>
      <c r="U35" s="52">
        <f>SUM(U12:U14)</f>
        <v>1166856.514</v>
      </c>
      <c r="V35" s="52">
        <f>SUM(V12:V14)</f>
        <v>1213076.919</v>
      </c>
      <c r="W35" s="35">
        <v>-2.8548098903113592</v>
      </c>
      <c r="X35" s="47">
        <f t="shared" si="9"/>
        <v>-3.261374512751686</v>
      </c>
      <c r="Y35" s="47">
        <f t="shared" si="9"/>
        <v>3.9611044241897275</v>
      </c>
      <c r="Z35" s="47">
        <v>31</v>
      </c>
      <c r="AA35" s="47">
        <v>30.4</v>
      </c>
      <c r="AB35" s="47">
        <v>31.6</v>
      </c>
    </row>
    <row r="36" spans="1:28" ht="30" customHeight="1">
      <c r="A36" s="165" t="s">
        <v>74</v>
      </c>
      <c r="B36" s="165"/>
      <c r="C36" s="165"/>
      <c r="D36" s="166"/>
      <c r="E36" s="53">
        <f>SUM(E15:E20,E21,E25)</f>
        <v>3181087.7332907273</v>
      </c>
      <c r="F36" s="52">
        <f>SUM(F15:F20,F21,F25)</f>
        <v>3151808.475</v>
      </c>
      <c r="G36" s="52">
        <f>SUM(G15:G20,G21,G25)</f>
        <v>3127011.5779999997</v>
      </c>
      <c r="H36" s="47">
        <v>0.5915112541444106</v>
      </c>
      <c r="I36" s="47">
        <f t="shared" si="7"/>
        <v>-0.9204165601694599</v>
      </c>
      <c r="J36" s="47">
        <f t="shared" si="7"/>
        <v>-0.7867513904061174</v>
      </c>
      <c r="K36" s="47">
        <f t="shared" si="8"/>
        <v>69.61814537437854</v>
      </c>
      <c r="L36" s="47">
        <f t="shared" si="8"/>
        <v>69.8586406759656</v>
      </c>
      <c r="M36" s="47">
        <f t="shared" si="8"/>
        <v>68.63108599462723</v>
      </c>
      <c r="P36" s="165" t="s">
        <v>74</v>
      </c>
      <c r="Q36" s="165"/>
      <c r="R36" s="165"/>
      <c r="S36" s="166"/>
      <c r="T36" s="53">
        <f>SUM(T15:T20,T21,T25)</f>
        <v>2481092.6882907273</v>
      </c>
      <c r="U36" s="52">
        <f>SUM(U15:U20,U21,U25)</f>
        <v>2437365.2109999997</v>
      </c>
      <c r="V36" s="52">
        <f>SUM(V15:V20,V21,V25)</f>
        <v>2401237.215</v>
      </c>
      <c r="W36" s="35">
        <v>-0.3266698964923289</v>
      </c>
      <c r="X36" s="47">
        <f t="shared" si="9"/>
        <v>-1.7624282033918035</v>
      </c>
      <c r="Y36" s="47">
        <f t="shared" si="9"/>
        <v>-1.4822561607489775</v>
      </c>
      <c r="Z36" s="47">
        <v>63.7</v>
      </c>
      <c r="AA36" s="47">
        <v>63.6</v>
      </c>
      <c r="AB36" s="47">
        <v>62.5</v>
      </c>
    </row>
    <row r="37" spans="1:28" ht="30" customHeight="1">
      <c r="A37" s="42"/>
      <c r="B37" s="165" t="s">
        <v>73</v>
      </c>
      <c r="C37" s="165"/>
      <c r="D37" s="166"/>
      <c r="E37" s="49">
        <f aca="true" t="shared" si="10" ref="E37:G40">SUM(E28)</f>
        <v>29030.911</v>
      </c>
      <c r="F37" s="48">
        <f t="shared" si="10"/>
        <v>27245.092</v>
      </c>
      <c r="G37" s="48">
        <f t="shared" si="10"/>
        <v>27543.212</v>
      </c>
      <c r="H37" s="47">
        <v>0.5716328856355977</v>
      </c>
      <c r="I37" s="47">
        <f t="shared" si="7"/>
        <v>-6.151439753302952</v>
      </c>
      <c r="J37" s="47">
        <f t="shared" si="7"/>
        <v>1.094215427864949</v>
      </c>
      <c r="K37" s="47">
        <f t="shared" si="8"/>
        <v>0.6353418553024026</v>
      </c>
      <c r="L37" s="47">
        <f t="shared" si="8"/>
        <v>0.6038771414280257</v>
      </c>
      <c r="M37" s="47">
        <f t="shared" si="8"/>
        <v>0.6045134481239356</v>
      </c>
      <c r="P37" s="42"/>
      <c r="Q37" s="165" t="s">
        <v>73</v>
      </c>
      <c r="R37" s="165"/>
      <c r="S37" s="166"/>
      <c r="T37" s="86" t="s">
        <v>137</v>
      </c>
      <c r="U37" s="86" t="s">
        <v>137</v>
      </c>
      <c r="V37" s="86" t="s">
        <v>137</v>
      </c>
      <c r="W37" s="86" t="s">
        <v>137</v>
      </c>
      <c r="X37" s="86" t="s">
        <v>137</v>
      </c>
      <c r="Y37" s="86" t="s">
        <v>137</v>
      </c>
      <c r="Z37" s="86" t="s">
        <v>137</v>
      </c>
      <c r="AA37" s="86" t="s">
        <v>137</v>
      </c>
      <c r="AB37" s="86" t="s">
        <v>137</v>
      </c>
    </row>
    <row r="38" spans="1:28" ht="30" customHeight="1">
      <c r="A38" s="42"/>
      <c r="B38" s="167" t="s">
        <v>72</v>
      </c>
      <c r="C38" s="167"/>
      <c r="D38" s="168"/>
      <c r="E38" s="49">
        <f t="shared" si="10"/>
        <v>24946.902</v>
      </c>
      <c r="F38" s="48">
        <f t="shared" si="10"/>
        <v>25273.151</v>
      </c>
      <c r="G38" s="48">
        <f t="shared" si="10"/>
        <v>27084.319</v>
      </c>
      <c r="H38" s="47">
        <v>37.514934901606175</v>
      </c>
      <c r="I38" s="47">
        <f t="shared" si="7"/>
        <v>1.3077736065183703</v>
      </c>
      <c r="J38" s="47">
        <f t="shared" si="7"/>
        <v>7.166371933598615</v>
      </c>
      <c r="K38" s="47">
        <f t="shared" si="8"/>
        <v>0.5459632665584355</v>
      </c>
      <c r="L38" s="47">
        <f t="shared" si="8"/>
        <v>0.5601698163015507</v>
      </c>
      <c r="M38" s="47">
        <f t="shared" si="8"/>
        <v>0.5944417473451761</v>
      </c>
      <c r="P38" s="42"/>
      <c r="Q38" s="167" t="s">
        <v>72</v>
      </c>
      <c r="R38" s="167"/>
      <c r="S38" s="168"/>
      <c r="T38" s="86" t="s">
        <v>137</v>
      </c>
      <c r="U38" s="86" t="s">
        <v>137</v>
      </c>
      <c r="V38" s="86" t="s">
        <v>137</v>
      </c>
      <c r="W38" s="86" t="s">
        <v>137</v>
      </c>
      <c r="X38" s="86" t="s">
        <v>137</v>
      </c>
      <c r="Y38" s="86" t="s">
        <v>137</v>
      </c>
      <c r="Z38" s="86" t="s">
        <v>137</v>
      </c>
      <c r="AA38" s="86" t="s">
        <v>137</v>
      </c>
      <c r="AB38" s="86" t="s">
        <v>137</v>
      </c>
    </row>
    <row r="39" spans="1:28" ht="30" customHeight="1">
      <c r="A39" s="42"/>
      <c r="B39" s="167" t="s">
        <v>71</v>
      </c>
      <c r="C39" s="167"/>
      <c r="D39" s="168"/>
      <c r="E39" s="49">
        <f t="shared" si="10"/>
        <v>164877.065</v>
      </c>
      <c r="F39" s="48">
        <f t="shared" si="10"/>
        <v>154358.939</v>
      </c>
      <c r="G39" s="48">
        <f t="shared" si="10"/>
        <v>144924.957</v>
      </c>
      <c r="H39" s="47">
        <v>-3.6971434556169824</v>
      </c>
      <c r="I39" s="47">
        <f t="shared" si="7"/>
        <v>-6.379374839065694</v>
      </c>
      <c r="J39" s="47">
        <f t="shared" si="7"/>
        <v>-6.111717313630938</v>
      </c>
      <c r="K39" s="47">
        <f t="shared" si="8"/>
        <v>3.608336657913175</v>
      </c>
      <c r="L39" s="47">
        <f t="shared" si="8"/>
        <v>3.4213073986750713</v>
      </c>
      <c r="M39" s="47">
        <f t="shared" si="8"/>
        <v>3.1807868114758397</v>
      </c>
      <c r="P39" s="42"/>
      <c r="Q39" s="167" t="s">
        <v>71</v>
      </c>
      <c r="R39" s="167"/>
      <c r="S39" s="168"/>
      <c r="T39" s="49">
        <v>164877.065</v>
      </c>
      <c r="U39" s="48">
        <v>154358.939</v>
      </c>
      <c r="V39" s="48">
        <v>144924.957</v>
      </c>
      <c r="W39" s="35">
        <v>-3.6971434556169824</v>
      </c>
      <c r="X39" s="47">
        <v>-6.379374839065694</v>
      </c>
      <c r="Y39" s="47">
        <v>-6.111717313630938</v>
      </c>
      <c r="Z39" s="47">
        <v>4.61251023727958</v>
      </c>
      <c r="AA39" s="47">
        <v>4.413302420908953</v>
      </c>
      <c r="AB39" s="47">
        <v>4.121994172411792</v>
      </c>
    </row>
    <row r="40" spans="1:28" ht="30" customHeight="1">
      <c r="A40" s="161" t="s">
        <v>70</v>
      </c>
      <c r="B40" s="161"/>
      <c r="C40" s="161"/>
      <c r="D40" s="162"/>
      <c r="E40" s="46">
        <f t="shared" si="10"/>
        <v>4569337.083290728</v>
      </c>
      <c r="F40" s="45">
        <f t="shared" si="10"/>
        <v>4511694.5370000005</v>
      </c>
      <c r="G40" s="45">
        <f t="shared" si="10"/>
        <v>4556261.252</v>
      </c>
      <c r="H40" s="44">
        <v>-0.6159626013496887</v>
      </c>
      <c r="I40" s="44">
        <f t="shared" si="7"/>
        <v>-1.2615078563916002</v>
      </c>
      <c r="J40" s="44">
        <f t="shared" si="7"/>
        <v>0.9878043523228852</v>
      </c>
      <c r="K40" s="44">
        <f t="shared" si="8"/>
        <v>100</v>
      </c>
      <c r="L40" s="44">
        <f t="shared" si="8"/>
        <v>100</v>
      </c>
      <c r="M40" s="44">
        <f t="shared" si="8"/>
        <v>100</v>
      </c>
      <c r="P40" s="161" t="s">
        <v>70</v>
      </c>
      <c r="Q40" s="161"/>
      <c r="R40" s="161"/>
      <c r="S40" s="162"/>
      <c r="T40" s="46">
        <v>3574562.581290727</v>
      </c>
      <c r="U40" s="45">
        <v>3497583.539</v>
      </c>
      <c r="V40" s="45">
        <v>3515894.272</v>
      </c>
      <c r="W40" s="85">
        <v>-1.3167275284671833</v>
      </c>
      <c r="X40" s="44">
        <v>-2.1535234183235654</v>
      </c>
      <c r="Y40" s="44">
        <v>0.5235252509575585</v>
      </c>
      <c r="Z40" s="44">
        <v>100</v>
      </c>
      <c r="AA40" s="44">
        <v>100</v>
      </c>
      <c r="AB40" s="44">
        <v>100</v>
      </c>
    </row>
    <row r="41" spans="1:28" ht="30" customHeight="1">
      <c r="A41" s="42" t="s">
        <v>60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3"/>
      <c r="M41" s="42"/>
      <c r="P41" s="42" t="s">
        <v>60</v>
      </c>
      <c r="Q41" s="42"/>
      <c r="R41" s="42"/>
      <c r="S41" s="42"/>
      <c r="T41" s="84"/>
      <c r="U41" s="84"/>
      <c r="V41" s="42"/>
      <c r="W41" s="43"/>
      <c r="X41" s="43"/>
      <c r="Y41" s="43"/>
      <c r="Z41" s="43"/>
      <c r="AA41" s="43"/>
      <c r="AB41" s="42"/>
    </row>
  </sheetData>
  <sheetProtection/>
  <mergeCells count="72">
    <mergeCell ref="C22:D22"/>
    <mergeCell ref="C23:D23"/>
    <mergeCell ref="C24:D24"/>
    <mergeCell ref="C26:D26"/>
    <mergeCell ref="H5:J5"/>
    <mergeCell ref="K5:M5"/>
    <mergeCell ref="C17:D17"/>
    <mergeCell ref="C18:D18"/>
    <mergeCell ref="C19:D19"/>
    <mergeCell ref="C20:D20"/>
    <mergeCell ref="A40:D40"/>
    <mergeCell ref="A34:D34"/>
    <mergeCell ref="A35:D35"/>
    <mergeCell ref="A36:D36"/>
    <mergeCell ref="B37:D37"/>
    <mergeCell ref="A3:M3"/>
    <mergeCell ref="A5:D6"/>
    <mergeCell ref="E5:E6"/>
    <mergeCell ref="F5:F6"/>
    <mergeCell ref="G5:G6"/>
    <mergeCell ref="B28:D28"/>
    <mergeCell ref="B29:D29"/>
    <mergeCell ref="B30:D30"/>
    <mergeCell ref="B31:D31"/>
    <mergeCell ref="B38:D38"/>
    <mergeCell ref="B39:D39"/>
    <mergeCell ref="B7:D7"/>
    <mergeCell ref="B21:D21"/>
    <mergeCell ref="B25:D25"/>
    <mergeCell ref="B27:D27"/>
    <mergeCell ref="C8:D8"/>
    <mergeCell ref="C12:D12"/>
    <mergeCell ref="C13:D13"/>
    <mergeCell ref="C14:D14"/>
    <mergeCell ref="C15:D15"/>
    <mergeCell ref="C16:D16"/>
    <mergeCell ref="R19:S19"/>
    <mergeCell ref="R20:S20"/>
    <mergeCell ref="R15:S15"/>
    <mergeCell ref="R16:S16"/>
    <mergeCell ref="R17:S17"/>
    <mergeCell ref="R18:S18"/>
    <mergeCell ref="P3:AB3"/>
    <mergeCell ref="W5:Y5"/>
    <mergeCell ref="Z5:AB5"/>
    <mergeCell ref="Q28:S28"/>
    <mergeCell ref="R23:S23"/>
    <mergeCell ref="R24:S24"/>
    <mergeCell ref="R12:S12"/>
    <mergeCell ref="P5:S6"/>
    <mergeCell ref="T5:T6"/>
    <mergeCell ref="U5:U6"/>
    <mergeCell ref="Q31:S31"/>
    <mergeCell ref="Q7:S7"/>
    <mergeCell ref="Q21:S21"/>
    <mergeCell ref="Q25:S25"/>
    <mergeCell ref="Q27:S27"/>
    <mergeCell ref="R8:S8"/>
    <mergeCell ref="R26:S26"/>
    <mergeCell ref="R22:S22"/>
    <mergeCell ref="R13:S13"/>
    <mergeCell ref="R14:S14"/>
    <mergeCell ref="V5:V6"/>
    <mergeCell ref="P40:S40"/>
    <mergeCell ref="P34:S34"/>
    <mergeCell ref="P35:S35"/>
    <mergeCell ref="P36:S36"/>
    <mergeCell ref="Q37:S37"/>
    <mergeCell ref="Q38:S38"/>
    <mergeCell ref="Q39:S39"/>
    <mergeCell ref="Q29:S29"/>
    <mergeCell ref="Q30:S30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U1">
      <selection activeCell="AC1" sqref="AC1"/>
    </sheetView>
  </sheetViews>
  <sheetFormatPr defaultColWidth="11.8984375" defaultRowHeight="26.25" customHeight="1"/>
  <cols>
    <col min="1" max="1" width="3.09765625" style="0" customWidth="1"/>
    <col min="2" max="2" width="3.69921875" style="0" customWidth="1"/>
    <col min="3" max="3" width="2.5" style="0" customWidth="1"/>
    <col min="4" max="4" width="30" style="0" customWidth="1"/>
    <col min="5" max="7" width="11.8984375" style="0" customWidth="1"/>
    <col min="8" max="15" width="9.3984375" style="0" customWidth="1"/>
    <col min="16" max="16" width="3.09765625" style="0" customWidth="1"/>
    <col min="17" max="17" width="3.69921875" style="0" customWidth="1"/>
    <col min="18" max="18" width="3.09765625" style="0" customWidth="1"/>
    <col min="19" max="19" width="5" style="0" customWidth="1"/>
    <col min="20" max="20" width="30" style="0" customWidth="1"/>
    <col min="21" max="23" width="11.8984375" style="0" customWidth="1"/>
    <col min="24" max="29" width="9.3984375" style="0" customWidth="1"/>
  </cols>
  <sheetData>
    <row r="1" spans="1:29" ht="26.25" customHeight="1">
      <c r="A1" s="40" t="s">
        <v>142</v>
      </c>
      <c r="AC1" s="41" t="s">
        <v>236</v>
      </c>
    </row>
    <row r="3" spans="1:29" ht="26.25" customHeight="1">
      <c r="A3" s="194" t="s">
        <v>185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P3" s="194" t="s">
        <v>237</v>
      </c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</row>
    <row r="4" spans="1:29" ht="26.25" customHeight="1" thickBot="1">
      <c r="A4" s="42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99" t="s">
        <v>131</v>
      </c>
      <c r="P4" s="198" t="s">
        <v>235</v>
      </c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</row>
    <row r="5" spans="1:29" ht="26.25" customHeight="1" thickBot="1">
      <c r="A5" s="196" t="s">
        <v>179</v>
      </c>
      <c r="B5" s="180"/>
      <c r="C5" s="180"/>
      <c r="D5" s="181"/>
      <c r="E5" s="159" t="s">
        <v>128</v>
      </c>
      <c r="F5" s="159" t="s">
        <v>126</v>
      </c>
      <c r="G5" s="159" t="s">
        <v>124</v>
      </c>
      <c r="H5" s="177" t="s">
        <v>122</v>
      </c>
      <c r="I5" s="178"/>
      <c r="J5" s="195"/>
      <c r="K5" s="177" t="s">
        <v>120</v>
      </c>
      <c r="L5" s="178"/>
      <c r="M5" s="178"/>
      <c r="P5" s="91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99" t="s">
        <v>131</v>
      </c>
    </row>
    <row r="6" spans="1:29" ht="26.25" customHeight="1">
      <c r="A6" s="182"/>
      <c r="B6" s="182"/>
      <c r="C6" s="182"/>
      <c r="D6" s="183"/>
      <c r="E6" s="160"/>
      <c r="F6" s="160"/>
      <c r="G6" s="160"/>
      <c r="H6" s="80" t="s">
        <v>51</v>
      </c>
      <c r="I6" s="80" t="s">
        <v>119</v>
      </c>
      <c r="J6" s="80" t="s">
        <v>118</v>
      </c>
      <c r="K6" s="80" t="s">
        <v>51</v>
      </c>
      <c r="L6" s="79" t="s">
        <v>115</v>
      </c>
      <c r="M6" s="78" t="s">
        <v>113</v>
      </c>
      <c r="P6" s="196" t="s">
        <v>179</v>
      </c>
      <c r="Q6" s="196"/>
      <c r="R6" s="196"/>
      <c r="S6" s="196"/>
      <c r="T6" s="197"/>
      <c r="U6" s="159" t="s">
        <v>128</v>
      </c>
      <c r="V6" s="159" t="s">
        <v>126</v>
      </c>
      <c r="W6" s="159" t="s">
        <v>124</v>
      </c>
      <c r="X6" s="177" t="s">
        <v>122</v>
      </c>
      <c r="Y6" s="178"/>
      <c r="Z6" s="195"/>
      <c r="AA6" s="177" t="s">
        <v>120</v>
      </c>
      <c r="AB6" s="178"/>
      <c r="AC6" s="178"/>
    </row>
    <row r="7" spans="1:29" ht="26.25" customHeight="1">
      <c r="A7" s="93" t="s">
        <v>4</v>
      </c>
      <c r="B7" s="186" t="s">
        <v>178</v>
      </c>
      <c r="C7" s="186"/>
      <c r="D7" s="187"/>
      <c r="E7" s="90">
        <f>SUM(E8:E10)</f>
        <v>2657141</v>
      </c>
      <c r="F7" s="90">
        <f>SUM(F8:F10)</f>
        <v>2641682</v>
      </c>
      <c r="G7" s="90">
        <f>SUM(G8:G10)</f>
        <v>2633123</v>
      </c>
      <c r="H7" s="88">
        <v>1.1</v>
      </c>
      <c r="I7" s="75">
        <f aca="true" t="shared" si="0" ref="I7:J13">100*(F7-E7)/E7</f>
        <v>-0.5817907292085742</v>
      </c>
      <c r="J7" s="75">
        <f t="shared" si="0"/>
        <v>-0.32399811938000106</v>
      </c>
      <c r="K7" s="98">
        <f aca="true" t="shared" si="1" ref="K7:K46">100*E7/E$33</f>
        <v>73.31761286988318</v>
      </c>
      <c r="L7" s="98">
        <f aca="true" t="shared" si="2" ref="L7:L46">100*F7/F$33</f>
        <v>74.67004276943315</v>
      </c>
      <c r="M7" s="98">
        <f aca="true" t="shared" si="3" ref="M7:M46">100*G7/G$33</f>
        <v>74.1842438674077</v>
      </c>
      <c r="P7" s="182"/>
      <c r="Q7" s="182"/>
      <c r="R7" s="182"/>
      <c r="S7" s="182"/>
      <c r="T7" s="183"/>
      <c r="U7" s="160"/>
      <c r="V7" s="160"/>
      <c r="W7" s="160"/>
      <c r="X7" s="80" t="s">
        <v>51</v>
      </c>
      <c r="Y7" s="80" t="s">
        <v>119</v>
      </c>
      <c r="Z7" s="80" t="s">
        <v>118</v>
      </c>
      <c r="AA7" s="80" t="s">
        <v>51</v>
      </c>
      <c r="AB7" s="79" t="s">
        <v>115</v>
      </c>
      <c r="AC7" s="78" t="s">
        <v>113</v>
      </c>
    </row>
    <row r="8" spans="1:29" ht="26.25" customHeight="1">
      <c r="A8" s="91"/>
      <c r="B8" s="91" t="s">
        <v>81</v>
      </c>
      <c r="C8" s="184" t="s">
        <v>177</v>
      </c>
      <c r="D8" s="185"/>
      <c r="E8" s="86">
        <v>2301655</v>
      </c>
      <c r="F8" s="86">
        <v>2295779</v>
      </c>
      <c r="G8" s="86">
        <v>2271949</v>
      </c>
      <c r="H8" s="35">
        <v>1.2</v>
      </c>
      <c r="I8" s="47">
        <f t="shared" si="0"/>
        <v>-0.25529455978415533</v>
      </c>
      <c r="J8" s="47">
        <f t="shared" si="0"/>
        <v>-1.037991897303704</v>
      </c>
      <c r="K8" s="35">
        <f t="shared" si="1"/>
        <v>63.50880523466048</v>
      </c>
      <c r="L8" s="35">
        <f t="shared" si="2"/>
        <v>64.89271461105707</v>
      </c>
      <c r="M8" s="35">
        <f t="shared" si="3"/>
        <v>64.00871462150195</v>
      </c>
      <c r="P8" s="93" t="s">
        <v>4</v>
      </c>
      <c r="Q8" s="186" t="s">
        <v>234</v>
      </c>
      <c r="R8" s="186"/>
      <c r="S8" s="186"/>
      <c r="T8" s="187"/>
      <c r="U8" s="90">
        <f>SUM(U9,U20)</f>
        <v>2640950</v>
      </c>
      <c r="V8" s="90">
        <f>SUM(V9,V20)</f>
        <v>2667629</v>
      </c>
      <c r="W8" s="90">
        <f>SUM(W9,W20)</f>
        <v>2657795</v>
      </c>
      <c r="X8" s="88">
        <v>1.6158808505267928</v>
      </c>
      <c r="Y8" s="75">
        <f aca="true" t="shared" si="4" ref="Y8:Y34">100*(V8-U8)/U8</f>
        <v>1.0102046612014617</v>
      </c>
      <c r="Z8" s="75">
        <f aca="true" t="shared" si="5" ref="Z8:Z34">100*(W8-V8)/V8</f>
        <v>-0.36864196633040053</v>
      </c>
      <c r="AA8" s="98">
        <f aca="true" t="shared" si="6" ref="AA8:AA43">100*U8/U$43</f>
        <v>57.17671164249005</v>
      </c>
      <c r="AB8" s="98">
        <f aca="true" t="shared" si="7" ref="AB8:AB43">100*V8/V$43</f>
        <v>58.60453048782095</v>
      </c>
      <c r="AC8" s="98">
        <f aca="true" t="shared" si="8" ref="AC8:AC43">100*W8/W$43</f>
        <v>57.90650319708641</v>
      </c>
    </row>
    <row r="9" spans="1:29" ht="26.25" customHeight="1">
      <c r="A9" s="91"/>
      <c r="B9" s="91" t="s">
        <v>85</v>
      </c>
      <c r="C9" s="184" t="s">
        <v>176</v>
      </c>
      <c r="D9" s="185"/>
      <c r="E9" s="86">
        <v>243171</v>
      </c>
      <c r="F9" s="86">
        <v>230317</v>
      </c>
      <c r="G9" s="86">
        <v>241296</v>
      </c>
      <c r="H9" s="35">
        <v>-0.4</v>
      </c>
      <c r="I9" s="47">
        <f t="shared" si="0"/>
        <v>-5.285992161894304</v>
      </c>
      <c r="J9" s="47">
        <f t="shared" si="0"/>
        <v>4.766908217804157</v>
      </c>
      <c r="K9" s="35">
        <f t="shared" si="1"/>
        <v>6.709736983917061</v>
      </c>
      <c r="L9" s="35">
        <f t="shared" si="2"/>
        <v>6.510162934269733</v>
      </c>
      <c r="M9" s="35">
        <f t="shared" si="3"/>
        <v>6.798148551446328</v>
      </c>
      <c r="P9" s="91"/>
      <c r="Q9" s="91" t="s">
        <v>81</v>
      </c>
      <c r="R9" s="184" t="s">
        <v>233</v>
      </c>
      <c r="S9" s="184"/>
      <c r="T9" s="185"/>
      <c r="U9" s="86">
        <f>SUM(U10:U19)</f>
        <v>2568416</v>
      </c>
      <c r="V9" s="86">
        <f>SUM(V10:V19)</f>
        <v>2580510</v>
      </c>
      <c r="W9" s="86">
        <f>SUM(W10:W19)</f>
        <v>2570200</v>
      </c>
      <c r="X9" s="35">
        <v>1.5777998284372643</v>
      </c>
      <c r="Y9" s="47">
        <f t="shared" si="4"/>
        <v>0.47087387712893863</v>
      </c>
      <c r="Z9" s="47">
        <f t="shared" si="5"/>
        <v>-0.39953342556316385</v>
      </c>
      <c r="AA9" s="35">
        <f t="shared" si="6"/>
        <v>55.60634658359974</v>
      </c>
      <c r="AB9" s="35">
        <f t="shared" si="7"/>
        <v>56.69063313119135</v>
      </c>
      <c r="AC9" s="35">
        <f t="shared" si="8"/>
        <v>55.998033902972765</v>
      </c>
    </row>
    <row r="10" spans="1:29" ht="26.25" customHeight="1">
      <c r="A10" s="91"/>
      <c r="B10" s="91" t="s">
        <v>84</v>
      </c>
      <c r="C10" s="184" t="s">
        <v>175</v>
      </c>
      <c r="D10" s="185"/>
      <c r="E10" s="86">
        <v>112315</v>
      </c>
      <c r="F10" s="86">
        <v>115586</v>
      </c>
      <c r="G10" s="86">
        <v>119878</v>
      </c>
      <c r="H10" s="35">
        <v>1.7</v>
      </c>
      <c r="I10" s="47">
        <f t="shared" si="0"/>
        <v>2.91234474469127</v>
      </c>
      <c r="J10" s="47">
        <f t="shared" si="0"/>
        <v>3.713252470022321</v>
      </c>
      <c r="K10" s="35">
        <f t="shared" si="1"/>
        <v>3.099070651305644</v>
      </c>
      <c r="L10" s="35">
        <f t="shared" si="2"/>
        <v>3.2671652241063462</v>
      </c>
      <c r="M10" s="35">
        <f t="shared" si="3"/>
        <v>3.3773806944594313</v>
      </c>
      <c r="P10" s="91"/>
      <c r="Q10" s="91"/>
      <c r="R10" s="107" t="s">
        <v>198</v>
      </c>
      <c r="S10" s="184" t="s">
        <v>232</v>
      </c>
      <c r="T10" s="185"/>
      <c r="U10" s="86">
        <v>573381</v>
      </c>
      <c r="V10" s="86">
        <v>572688</v>
      </c>
      <c r="W10" s="86">
        <v>560754</v>
      </c>
      <c r="X10" s="35">
        <v>1.5635351091303846</v>
      </c>
      <c r="Y10" s="47">
        <f t="shared" si="4"/>
        <v>-0.12086204460908193</v>
      </c>
      <c r="Z10" s="47">
        <f t="shared" si="5"/>
        <v>-2.0838571787779734</v>
      </c>
      <c r="AA10" s="35">
        <f t="shared" si="6"/>
        <v>12.413729945013191</v>
      </c>
      <c r="AB10" s="35">
        <f t="shared" si="7"/>
        <v>12.581251499368618</v>
      </c>
      <c r="AC10" s="35">
        <f t="shared" si="8"/>
        <v>12.217384446046061</v>
      </c>
    </row>
    <row r="11" spans="1:29" ht="26.25" customHeight="1">
      <c r="A11" s="93" t="s">
        <v>6</v>
      </c>
      <c r="B11" s="186" t="s">
        <v>174</v>
      </c>
      <c r="C11" s="186"/>
      <c r="D11" s="187"/>
      <c r="E11" s="90">
        <f>E12-E13</f>
        <v>202066</v>
      </c>
      <c r="F11" s="90">
        <f>F12-F13</f>
        <v>188266</v>
      </c>
      <c r="G11" s="90">
        <f>G12-G13</f>
        <v>172663</v>
      </c>
      <c r="H11" s="88">
        <v>-3.1</v>
      </c>
      <c r="I11" s="62">
        <f t="shared" si="0"/>
        <v>-6.829451763285263</v>
      </c>
      <c r="J11" s="62">
        <f t="shared" si="0"/>
        <v>-8.287741812116899</v>
      </c>
      <c r="K11" s="88">
        <f t="shared" si="1"/>
        <v>5.575540312751869</v>
      </c>
      <c r="L11" s="88">
        <f t="shared" si="2"/>
        <v>5.321545239748805</v>
      </c>
      <c r="M11" s="88">
        <f t="shared" si="3"/>
        <v>4.864517950311557</v>
      </c>
      <c r="P11" s="91"/>
      <c r="Q11" s="91"/>
      <c r="R11" s="107" t="s">
        <v>196</v>
      </c>
      <c r="S11" s="184" t="s">
        <v>231</v>
      </c>
      <c r="T11" s="185"/>
      <c r="U11" s="86">
        <v>579274</v>
      </c>
      <c r="V11" s="86">
        <v>598892</v>
      </c>
      <c r="W11" s="86">
        <v>586623</v>
      </c>
      <c r="X11" s="35">
        <v>6.087727298533238</v>
      </c>
      <c r="Y11" s="47">
        <f t="shared" si="4"/>
        <v>3.386652948345688</v>
      </c>
      <c r="Z11" s="47">
        <f t="shared" si="5"/>
        <v>-2.048616445035165</v>
      </c>
      <c r="AA11" s="35">
        <f t="shared" si="6"/>
        <v>12.54131371665188</v>
      </c>
      <c r="AB11" s="35">
        <f t="shared" si="7"/>
        <v>13.156921173413568</v>
      </c>
      <c r="AC11" s="35">
        <f t="shared" si="8"/>
        <v>12.78100328467185</v>
      </c>
    </row>
    <row r="12" spans="1:29" ht="26.25" customHeight="1">
      <c r="A12" s="91"/>
      <c r="B12" s="91"/>
      <c r="C12" s="91" t="s">
        <v>161</v>
      </c>
      <c r="D12" s="92" t="s">
        <v>172</v>
      </c>
      <c r="E12" s="86">
        <f>SUM(E15,E18,E22,E24,E25)</f>
        <v>380660</v>
      </c>
      <c r="F12" s="86">
        <f>SUM(F15,F18,F22,F24,F25)</f>
        <v>368254</v>
      </c>
      <c r="G12" s="86">
        <f>SUM(G15,G18,G22,G24,G25)</f>
        <v>346268</v>
      </c>
      <c r="H12" s="35">
        <v>-2.8</v>
      </c>
      <c r="I12" s="47">
        <f t="shared" si="0"/>
        <v>-3.259076341091788</v>
      </c>
      <c r="J12" s="47">
        <f t="shared" si="0"/>
        <v>-5.970335692212441</v>
      </c>
      <c r="K12" s="35">
        <f t="shared" si="1"/>
        <v>10.503425491929006</v>
      </c>
      <c r="L12" s="35">
        <f t="shared" si="2"/>
        <v>10.409103718772675</v>
      </c>
      <c r="M12" s="35">
        <f t="shared" si="3"/>
        <v>9.755575320818485</v>
      </c>
      <c r="P12" s="91"/>
      <c r="Q12" s="91"/>
      <c r="R12" s="107" t="s">
        <v>230</v>
      </c>
      <c r="S12" s="184" t="s">
        <v>229</v>
      </c>
      <c r="T12" s="185"/>
      <c r="U12" s="86">
        <v>99314</v>
      </c>
      <c r="V12" s="86">
        <v>99662</v>
      </c>
      <c r="W12" s="86">
        <v>100176</v>
      </c>
      <c r="X12" s="35">
        <v>4.625854640076696</v>
      </c>
      <c r="Y12" s="47">
        <f t="shared" si="4"/>
        <v>0.35040376986124816</v>
      </c>
      <c r="Z12" s="47">
        <f t="shared" si="5"/>
        <v>0.5157432120567518</v>
      </c>
      <c r="AA12" s="35">
        <f t="shared" si="6"/>
        <v>2.1501535205370255</v>
      </c>
      <c r="AB12" s="35">
        <f t="shared" si="7"/>
        <v>2.1894516506895116</v>
      </c>
      <c r="AC12" s="35">
        <f t="shared" si="8"/>
        <v>2.1825768594911676</v>
      </c>
    </row>
    <row r="13" spans="1:29" ht="26.25" customHeight="1">
      <c r="A13" s="91"/>
      <c r="B13" s="91"/>
      <c r="C13" s="91" t="s">
        <v>159</v>
      </c>
      <c r="D13" s="92" t="s">
        <v>171</v>
      </c>
      <c r="E13" s="86">
        <f>SUM(E16,E19,E23)</f>
        <v>178594</v>
      </c>
      <c r="F13" s="86">
        <f>SUM(F16,F19,F23)</f>
        <v>179988</v>
      </c>
      <c r="G13" s="86">
        <f>SUM(G16,G19,G23)</f>
        <v>173605</v>
      </c>
      <c r="H13" s="35">
        <v>-2.6</v>
      </c>
      <c r="I13" s="47">
        <f t="shared" si="0"/>
        <v>0.7805413395746778</v>
      </c>
      <c r="J13" s="47">
        <f t="shared" si="0"/>
        <v>-3.546347534280063</v>
      </c>
      <c r="K13" s="35">
        <f t="shared" si="1"/>
        <v>4.927885179177137</v>
      </c>
      <c r="L13" s="35">
        <f t="shared" si="2"/>
        <v>5.08755847902387</v>
      </c>
      <c r="M13" s="35">
        <f t="shared" si="3"/>
        <v>4.891057370506928</v>
      </c>
      <c r="P13" s="91"/>
      <c r="Q13" s="91"/>
      <c r="R13" s="107" t="s">
        <v>228</v>
      </c>
      <c r="S13" s="184" t="s">
        <v>227</v>
      </c>
      <c r="T13" s="185"/>
      <c r="U13" s="86">
        <v>59893</v>
      </c>
      <c r="V13" s="86">
        <v>61243</v>
      </c>
      <c r="W13" s="86">
        <v>60293</v>
      </c>
      <c r="X13" s="35">
        <v>-7.234681866055396</v>
      </c>
      <c r="Y13" s="47">
        <f t="shared" si="4"/>
        <v>2.254019668408662</v>
      </c>
      <c r="Z13" s="47">
        <f t="shared" si="5"/>
        <v>-1.5511976878990252</v>
      </c>
      <c r="AA13" s="35">
        <f t="shared" si="6"/>
        <v>1.2966867189472184</v>
      </c>
      <c r="AB13" s="35">
        <f t="shared" si="7"/>
        <v>1.3454334394571428</v>
      </c>
      <c r="AC13" s="35">
        <f t="shared" si="8"/>
        <v>1.3136290787144724</v>
      </c>
    </row>
    <row r="14" spans="1:29" ht="26.25" customHeight="1">
      <c r="A14" s="91"/>
      <c r="B14" s="91" t="s">
        <v>81</v>
      </c>
      <c r="C14" s="184" t="s">
        <v>149</v>
      </c>
      <c r="D14" s="185"/>
      <c r="E14" s="86">
        <f>E15-E16</f>
        <v>-66751</v>
      </c>
      <c r="F14" s="86">
        <f>F15-F16</f>
        <v>-69618</v>
      </c>
      <c r="G14" s="86">
        <f>G15-G16</f>
        <v>-66704</v>
      </c>
      <c r="H14" s="35">
        <v>-1.7</v>
      </c>
      <c r="I14" s="47">
        <v>-4.3</v>
      </c>
      <c r="J14" s="47">
        <v>4.2</v>
      </c>
      <c r="K14" s="35">
        <f t="shared" si="1"/>
        <v>-1.8418382677763703</v>
      </c>
      <c r="L14" s="35">
        <f t="shared" si="2"/>
        <v>-1.9678292230186667</v>
      </c>
      <c r="M14" s="35">
        <f t="shared" si="3"/>
        <v>-1.8792839540467967</v>
      </c>
      <c r="P14" s="91"/>
      <c r="Q14" s="91"/>
      <c r="R14" s="107" t="s">
        <v>226</v>
      </c>
      <c r="S14" s="184" t="s">
        <v>225</v>
      </c>
      <c r="T14" s="185"/>
      <c r="U14" s="86">
        <v>107893</v>
      </c>
      <c r="V14" s="86">
        <v>103306</v>
      </c>
      <c r="W14" s="86">
        <v>100373</v>
      </c>
      <c r="X14" s="35">
        <v>-2.507499909639648</v>
      </c>
      <c r="Y14" s="47">
        <f t="shared" si="4"/>
        <v>-4.251434291381276</v>
      </c>
      <c r="Z14" s="47">
        <f t="shared" si="5"/>
        <v>-2.839138094592763</v>
      </c>
      <c r="AA14" s="35">
        <f t="shared" si="6"/>
        <v>2.335889338777023</v>
      </c>
      <c r="AB14" s="35">
        <f t="shared" si="7"/>
        <v>2.2695058520412066</v>
      </c>
      <c r="AC14" s="35">
        <f t="shared" si="8"/>
        <v>2.1868689817691562</v>
      </c>
    </row>
    <row r="15" spans="1:29" ht="26.25" customHeight="1">
      <c r="A15" s="91"/>
      <c r="B15" s="91"/>
      <c r="C15" s="91" t="s">
        <v>161</v>
      </c>
      <c r="D15" s="92" t="s">
        <v>172</v>
      </c>
      <c r="E15" s="86">
        <v>86301</v>
      </c>
      <c r="F15" s="86">
        <v>86401</v>
      </c>
      <c r="G15" s="86">
        <v>84499</v>
      </c>
      <c r="H15" s="35">
        <v>-4.6</v>
      </c>
      <c r="I15" s="47">
        <f>100*(F15-E15)/E15</f>
        <v>0.11587351247378362</v>
      </c>
      <c r="J15" s="47">
        <f>100*(G15-F15)/F15</f>
        <v>-2.201363410145716</v>
      </c>
      <c r="K15" s="35">
        <f t="shared" si="1"/>
        <v>2.3812749523957475</v>
      </c>
      <c r="L15" s="35">
        <f t="shared" si="2"/>
        <v>2.442219148755147</v>
      </c>
      <c r="M15" s="35">
        <f t="shared" si="3"/>
        <v>2.38063106909631</v>
      </c>
      <c r="P15" s="91"/>
      <c r="Q15" s="91"/>
      <c r="R15" s="107" t="s">
        <v>224</v>
      </c>
      <c r="S15" s="184" t="s">
        <v>223</v>
      </c>
      <c r="T15" s="185"/>
      <c r="U15" s="86">
        <v>338311</v>
      </c>
      <c r="V15" s="86">
        <v>338697</v>
      </c>
      <c r="W15" s="86">
        <v>346285</v>
      </c>
      <c r="X15" s="35">
        <v>2.372371554538816</v>
      </c>
      <c r="Y15" s="47">
        <f t="shared" si="4"/>
        <v>0.11409620142413342</v>
      </c>
      <c r="Z15" s="47">
        <f t="shared" si="5"/>
        <v>2.2403505197861215</v>
      </c>
      <c r="AA15" s="35">
        <f t="shared" si="6"/>
        <v>7.324451614942522</v>
      </c>
      <c r="AB15" s="35">
        <f t="shared" si="7"/>
        <v>7.440756815371813</v>
      </c>
      <c r="AC15" s="35">
        <f t="shared" si="8"/>
        <v>7.544657680371537</v>
      </c>
    </row>
    <row r="16" spans="1:29" ht="26.25" customHeight="1">
      <c r="A16" s="91"/>
      <c r="B16" s="91"/>
      <c r="C16" s="91" t="s">
        <v>159</v>
      </c>
      <c r="D16" s="92" t="s">
        <v>171</v>
      </c>
      <c r="E16" s="86">
        <v>153052</v>
      </c>
      <c r="F16" s="86">
        <v>156019</v>
      </c>
      <c r="G16" s="86">
        <v>151203</v>
      </c>
      <c r="H16" s="35">
        <v>-1.9</v>
      </c>
      <c r="I16" s="47">
        <f>100*(F16-E16)/E16</f>
        <v>1.9385568303583096</v>
      </c>
      <c r="J16" s="47">
        <f>100*(G16-F16)/F16</f>
        <v>-3.0868035303392536</v>
      </c>
      <c r="K16" s="35">
        <f t="shared" si="1"/>
        <v>4.2231132201721175</v>
      </c>
      <c r="L16" s="35">
        <f t="shared" si="2"/>
        <v>4.410048371773813</v>
      </c>
      <c r="M16" s="35">
        <f t="shared" si="3"/>
        <v>4.259915023143107</v>
      </c>
      <c r="P16" s="91"/>
      <c r="Q16" s="91"/>
      <c r="R16" s="107" t="s">
        <v>222</v>
      </c>
      <c r="S16" s="184" t="s">
        <v>221</v>
      </c>
      <c r="T16" s="185"/>
      <c r="U16" s="86">
        <v>267155</v>
      </c>
      <c r="V16" s="86">
        <v>262409</v>
      </c>
      <c r="W16" s="86">
        <v>269521</v>
      </c>
      <c r="X16" s="35">
        <v>-3.986041129072831</v>
      </c>
      <c r="Y16" s="47">
        <f t="shared" si="4"/>
        <v>-1.7764967902528495</v>
      </c>
      <c r="Z16" s="47">
        <f t="shared" si="5"/>
        <v>2.7102728946034627</v>
      </c>
      <c r="AA16" s="35">
        <f t="shared" si="6"/>
        <v>5.783920331263155</v>
      </c>
      <c r="AB16" s="35">
        <f t="shared" si="7"/>
        <v>5.764803216931068</v>
      </c>
      <c r="AC16" s="35">
        <f t="shared" si="8"/>
        <v>5.872167961856324</v>
      </c>
    </row>
    <row r="17" spans="1:29" ht="26.25" customHeight="1">
      <c r="A17" s="91"/>
      <c r="B17" s="91" t="s">
        <v>85</v>
      </c>
      <c r="C17" s="184" t="s">
        <v>148</v>
      </c>
      <c r="D17" s="185"/>
      <c r="E17" s="86">
        <f>E18-E19</f>
        <v>-27</v>
      </c>
      <c r="F17" s="86">
        <f>F18-F19</f>
        <v>-1700</v>
      </c>
      <c r="G17" s="86">
        <f>G18-G19</f>
        <v>-874</v>
      </c>
      <c r="H17" s="35">
        <v>-100.9</v>
      </c>
      <c r="I17" s="97" t="s">
        <v>173</v>
      </c>
      <c r="J17" s="47">
        <v>48.6</v>
      </c>
      <c r="K17" s="35">
        <f t="shared" si="1"/>
        <v>-0.0007450020708298302</v>
      </c>
      <c r="L17" s="35">
        <f t="shared" si="2"/>
        <v>-0.04805236690413016</v>
      </c>
      <c r="M17" s="35">
        <f t="shared" si="3"/>
        <v>-0.024623623408444775</v>
      </c>
      <c r="P17" s="91"/>
      <c r="Q17" s="91"/>
      <c r="R17" s="107" t="s">
        <v>220</v>
      </c>
      <c r="S17" s="184" t="s">
        <v>219</v>
      </c>
      <c r="T17" s="185"/>
      <c r="U17" s="86">
        <v>96868</v>
      </c>
      <c r="V17" s="86">
        <v>89052</v>
      </c>
      <c r="W17" s="86">
        <v>86050</v>
      </c>
      <c r="X17" s="35">
        <v>2.1792789181662897</v>
      </c>
      <c r="Y17" s="47">
        <f t="shared" si="4"/>
        <v>-8.068712061774786</v>
      </c>
      <c r="Z17" s="47">
        <f t="shared" si="5"/>
        <v>-3.3710640973813053</v>
      </c>
      <c r="AA17" s="35">
        <f t="shared" si="6"/>
        <v>2.097197487034865</v>
      </c>
      <c r="AB17" s="35">
        <f t="shared" si="7"/>
        <v>1.9563629908812026</v>
      </c>
      <c r="AC17" s="35">
        <f t="shared" si="8"/>
        <v>1.8748077259943998</v>
      </c>
    </row>
    <row r="18" spans="1:29" ht="26.25" customHeight="1">
      <c r="A18" s="91"/>
      <c r="B18" s="91"/>
      <c r="C18" s="91" t="s">
        <v>161</v>
      </c>
      <c r="D18" s="92" t="s">
        <v>172</v>
      </c>
      <c r="E18" s="86">
        <v>9158</v>
      </c>
      <c r="F18" s="86">
        <v>6936</v>
      </c>
      <c r="G18" s="86">
        <v>5955</v>
      </c>
      <c r="H18" s="35">
        <v>-30.9</v>
      </c>
      <c r="I18" s="47">
        <f aca="true" t="shared" si="9" ref="I18:I36">100*(F18-E18)/E18</f>
        <v>-24.262939506442454</v>
      </c>
      <c r="J18" s="47">
        <f aca="true" t="shared" si="10" ref="J18:J36">100*(G18-F18)/F18</f>
        <v>-14.143598615916956</v>
      </c>
      <c r="K18" s="35">
        <f t="shared" si="1"/>
        <v>0.2526936653577624</v>
      </c>
      <c r="L18" s="35">
        <f t="shared" si="2"/>
        <v>0.19605365696885105</v>
      </c>
      <c r="M18" s="35">
        <f t="shared" si="3"/>
        <v>0.16777308626692064</v>
      </c>
      <c r="P18" s="91"/>
      <c r="Q18" s="91"/>
      <c r="R18" s="107" t="s">
        <v>218</v>
      </c>
      <c r="S18" s="184" t="s">
        <v>217</v>
      </c>
      <c r="T18" s="185"/>
      <c r="U18" s="86">
        <v>229382</v>
      </c>
      <c r="V18" s="86">
        <v>230785</v>
      </c>
      <c r="W18" s="86">
        <v>231577</v>
      </c>
      <c r="X18" s="35">
        <v>0.936397159125903</v>
      </c>
      <c r="Y18" s="47">
        <f t="shared" si="4"/>
        <v>0.611643459382166</v>
      </c>
      <c r="Z18" s="47">
        <f t="shared" si="5"/>
        <v>0.3431765496024438</v>
      </c>
      <c r="AA18" s="35">
        <f t="shared" si="6"/>
        <v>4.966132819620838</v>
      </c>
      <c r="AB18" s="35">
        <f t="shared" si="7"/>
        <v>5.0700628043224</v>
      </c>
      <c r="AC18" s="35">
        <f t="shared" si="8"/>
        <v>5.045465993754853</v>
      </c>
    </row>
    <row r="19" spans="1:29" ht="26.25" customHeight="1">
      <c r="A19" s="91"/>
      <c r="B19" s="91"/>
      <c r="C19" s="91" t="s">
        <v>159</v>
      </c>
      <c r="D19" s="92" t="s">
        <v>171</v>
      </c>
      <c r="E19" s="86">
        <v>9185</v>
      </c>
      <c r="F19" s="86">
        <v>8636</v>
      </c>
      <c r="G19" s="86">
        <v>6829</v>
      </c>
      <c r="H19" s="35">
        <v>-10.7</v>
      </c>
      <c r="I19" s="47">
        <f t="shared" si="9"/>
        <v>-5.977136635819271</v>
      </c>
      <c r="J19" s="47">
        <f t="shared" si="10"/>
        <v>-20.924038906901345</v>
      </c>
      <c r="K19" s="35">
        <f t="shared" si="1"/>
        <v>0.2534386674285922</v>
      </c>
      <c r="L19" s="35">
        <f t="shared" si="2"/>
        <v>0.2441060238729812</v>
      </c>
      <c r="M19" s="35">
        <f t="shared" si="3"/>
        <v>0.19239670967536543</v>
      </c>
      <c r="P19" s="91"/>
      <c r="Q19" s="91"/>
      <c r="R19" s="107" t="s">
        <v>216</v>
      </c>
      <c r="S19" s="184" t="s">
        <v>215</v>
      </c>
      <c r="T19" s="185"/>
      <c r="U19" s="86">
        <v>216945</v>
      </c>
      <c r="V19" s="86">
        <v>223776</v>
      </c>
      <c r="W19" s="86">
        <v>228548</v>
      </c>
      <c r="X19" s="35">
        <v>-0.028109821848246952</v>
      </c>
      <c r="Y19" s="47">
        <f t="shared" si="4"/>
        <v>3.148724331051649</v>
      </c>
      <c r="Z19" s="47">
        <f t="shared" si="5"/>
        <v>2.1324896324896323</v>
      </c>
      <c r="AA19" s="35">
        <f t="shared" si="6"/>
        <v>4.69687109081202</v>
      </c>
      <c r="AB19" s="35">
        <f t="shared" si="7"/>
        <v>4.916083688714818</v>
      </c>
      <c r="AC19" s="35">
        <f t="shared" si="8"/>
        <v>4.979471890302941</v>
      </c>
    </row>
    <row r="20" spans="1:29" ht="26.25" customHeight="1">
      <c r="A20" s="91"/>
      <c r="B20" s="91" t="s">
        <v>84</v>
      </c>
      <c r="C20" s="184" t="s">
        <v>170</v>
      </c>
      <c r="D20" s="185"/>
      <c r="E20" s="86">
        <v>268845</v>
      </c>
      <c r="F20" s="86">
        <v>259583</v>
      </c>
      <c r="G20" s="86">
        <v>240241</v>
      </c>
      <c r="H20" s="35">
        <v>-0.8</v>
      </c>
      <c r="I20" s="47">
        <f t="shared" si="9"/>
        <v>-3.4451077758559765</v>
      </c>
      <c r="J20" s="47">
        <f t="shared" si="10"/>
        <v>-7.451181317728819</v>
      </c>
      <c r="K20" s="35">
        <f t="shared" si="1"/>
        <v>7.41815117526836</v>
      </c>
      <c r="L20" s="35">
        <f t="shared" si="2"/>
        <v>7.337398563573423</v>
      </c>
      <c r="M20" s="35">
        <f t="shared" si="3"/>
        <v>6.768425527766798</v>
      </c>
      <c r="P20" s="91"/>
      <c r="Q20" s="91" t="s">
        <v>85</v>
      </c>
      <c r="R20" s="184" t="s">
        <v>214</v>
      </c>
      <c r="S20" s="184"/>
      <c r="T20" s="185"/>
      <c r="U20" s="86">
        <v>72534</v>
      </c>
      <c r="V20" s="86">
        <v>87119</v>
      </c>
      <c r="W20" s="86">
        <v>87595</v>
      </c>
      <c r="X20" s="35">
        <v>2.9829767296579774</v>
      </c>
      <c r="Y20" s="47">
        <f t="shared" si="4"/>
        <v>20.107811509085394</v>
      </c>
      <c r="Z20" s="47">
        <f t="shared" si="5"/>
        <v>0.5463790906690849</v>
      </c>
      <c r="AA20" s="35">
        <f t="shared" si="6"/>
        <v>1.5703650588903135</v>
      </c>
      <c r="AB20" s="35">
        <f t="shared" si="7"/>
        <v>1.9138973566296038</v>
      </c>
      <c r="AC20" s="35">
        <f t="shared" si="8"/>
        <v>1.9084692941136485</v>
      </c>
    </row>
    <row r="21" spans="1:29" ht="26.25" customHeight="1">
      <c r="A21" s="91"/>
      <c r="B21" s="91"/>
      <c r="C21" s="91" t="s">
        <v>169</v>
      </c>
      <c r="D21" s="92" t="s">
        <v>168</v>
      </c>
      <c r="E21" s="86">
        <f>E22-E23</f>
        <v>219726</v>
      </c>
      <c r="F21" s="86">
        <f>F22-F23</f>
        <v>206970</v>
      </c>
      <c r="G21" s="86">
        <f>G22-G23</f>
        <v>194355</v>
      </c>
      <c r="H21" s="35">
        <v>-0.4</v>
      </c>
      <c r="I21" s="47">
        <f t="shared" si="9"/>
        <v>-5.805412195188553</v>
      </c>
      <c r="J21" s="47">
        <f t="shared" si="10"/>
        <v>-6.095086244383244</v>
      </c>
      <c r="K21" s="35">
        <f t="shared" si="1"/>
        <v>6.062826852413158</v>
      </c>
      <c r="L21" s="35">
        <f t="shared" si="2"/>
        <v>5.850234340086952</v>
      </c>
      <c r="M21" s="35">
        <f t="shared" si="3"/>
        <v>5.475657125341287</v>
      </c>
      <c r="P21" s="93" t="s">
        <v>6</v>
      </c>
      <c r="Q21" s="186" t="s">
        <v>213</v>
      </c>
      <c r="R21" s="186"/>
      <c r="S21" s="186"/>
      <c r="T21" s="187"/>
      <c r="U21" s="90">
        <f>SUM(U22:U24)</f>
        <v>423526</v>
      </c>
      <c r="V21" s="90">
        <f>SUM(V22:V24)</f>
        <v>440513</v>
      </c>
      <c r="W21" s="90">
        <f>SUM(W22:W24)</f>
        <v>450584</v>
      </c>
      <c r="X21" s="88">
        <v>-0.07219841824118589</v>
      </c>
      <c r="Y21" s="62">
        <f t="shared" si="4"/>
        <v>4.010851754083575</v>
      </c>
      <c r="Z21" s="62">
        <f t="shared" si="5"/>
        <v>2.2861981371718882</v>
      </c>
      <c r="AA21" s="88">
        <f t="shared" si="6"/>
        <v>9.16936101595912</v>
      </c>
      <c r="AB21" s="88">
        <f t="shared" si="7"/>
        <v>9.677529198693474</v>
      </c>
      <c r="AC21" s="88">
        <f t="shared" si="8"/>
        <v>9.817064083782228</v>
      </c>
    </row>
    <row r="22" spans="1:29" ht="26.25" customHeight="1">
      <c r="A22" s="91"/>
      <c r="B22" s="91"/>
      <c r="C22" s="91"/>
      <c r="D22" s="96" t="s">
        <v>181</v>
      </c>
      <c r="E22" s="86">
        <v>236083</v>
      </c>
      <c r="F22" s="86">
        <v>222303</v>
      </c>
      <c r="G22" s="86">
        <v>209928</v>
      </c>
      <c r="H22" s="35">
        <v>-0.7</v>
      </c>
      <c r="I22" s="47">
        <f t="shared" si="9"/>
        <v>-5.836930232164112</v>
      </c>
      <c r="J22" s="47">
        <f t="shared" si="10"/>
        <v>-5.566726494919097</v>
      </c>
      <c r="K22" s="35">
        <f t="shared" si="1"/>
        <v>6.514160143989585</v>
      </c>
      <c r="L22" s="35">
        <f t="shared" si="2"/>
        <v>6.283638423464027</v>
      </c>
      <c r="M22" s="35">
        <f t="shared" si="3"/>
        <v>5.914402763029742</v>
      </c>
      <c r="P22" s="91"/>
      <c r="Q22" s="91" t="s">
        <v>81</v>
      </c>
      <c r="R22" s="184" t="s">
        <v>212</v>
      </c>
      <c r="S22" s="184"/>
      <c r="T22" s="185"/>
      <c r="U22" s="86">
        <v>64310</v>
      </c>
      <c r="V22" s="86">
        <v>67097</v>
      </c>
      <c r="W22" s="86">
        <v>66242</v>
      </c>
      <c r="X22" s="35">
        <v>-3.7188969069078155</v>
      </c>
      <c r="Y22" s="47">
        <f t="shared" si="4"/>
        <v>4.333696159228736</v>
      </c>
      <c r="Z22" s="47">
        <f t="shared" si="5"/>
        <v>-1.2742745577298538</v>
      </c>
      <c r="AA22" s="35">
        <f t="shared" si="6"/>
        <v>1.3923150100261403</v>
      </c>
      <c r="AB22" s="35">
        <f t="shared" si="7"/>
        <v>1.4740386246143382</v>
      </c>
      <c r="AC22" s="35">
        <f t="shared" si="8"/>
        <v>1.4432424565406279</v>
      </c>
    </row>
    <row r="23" spans="1:29" ht="26.25" customHeight="1">
      <c r="A23" s="91"/>
      <c r="B23" s="91"/>
      <c r="C23" s="91"/>
      <c r="D23" s="96" t="s">
        <v>182</v>
      </c>
      <c r="E23" s="86">
        <v>16357</v>
      </c>
      <c r="F23" s="86">
        <v>15333</v>
      </c>
      <c r="G23" s="86">
        <v>15573</v>
      </c>
      <c r="H23" s="35">
        <v>-3.8</v>
      </c>
      <c r="I23" s="47">
        <f t="shared" si="9"/>
        <v>-6.260316683988506</v>
      </c>
      <c r="J23" s="47">
        <f t="shared" si="10"/>
        <v>1.565251418509098</v>
      </c>
      <c r="K23" s="35">
        <f t="shared" si="1"/>
        <v>0.45133329157642715</v>
      </c>
      <c r="L23" s="35">
        <f t="shared" si="2"/>
        <v>0.43340408337707514</v>
      </c>
      <c r="M23" s="35">
        <f t="shared" si="3"/>
        <v>0.4387456376884559</v>
      </c>
      <c r="P23" s="91"/>
      <c r="Q23" s="91" t="s">
        <v>85</v>
      </c>
      <c r="R23" s="188" t="s">
        <v>211</v>
      </c>
      <c r="S23" s="188"/>
      <c r="T23" s="189"/>
      <c r="U23" s="86">
        <v>192748</v>
      </c>
      <c r="V23" s="86">
        <v>194347</v>
      </c>
      <c r="W23" s="86">
        <v>196911</v>
      </c>
      <c r="X23" s="35">
        <v>2.1143586727909565</v>
      </c>
      <c r="Y23" s="47">
        <f t="shared" si="4"/>
        <v>0.8295805922759251</v>
      </c>
      <c r="Z23" s="47">
        <f t="shared" si="5"/>
        <v>1.3192897240502812</v>
      </c>
      <c r="AA23" s="35">
        <f t="shared" si="6"/>
        <v>4.1730047201449</v>
      </c>
      <c r="AB23" s="35">
        <f t="shared" si="7"/>
        <v>4.269564728347359</v>
      </c>
      <c r="AC23" s="35">
        <f t="shared" si="8"/>
        <v>4.29018319736529</v>
      </c>
    </row>
    <row r="24" spans="1:29" ht="26.25" customHeight="1">
      <c r="A24" s="91"/>
      <c r="B24" s="91"/>
      <c r="C24" s="91" t="s">
        <v>167</v>
      </c>
      <c r="D24" s="95" t="s">
        <v>183</v>
      </c>
      <c r="E24" s="86">
        <v>24296</v>
      </c>
      <c r="F24" s="86">
        <v>25665</v>
      </c>
      <c r="G24" s="86">
        <v>22561</v>
      </c>
      <c r="H24" s="35">
        <v>-3.1</v>
      </c>
      <c r="I24" s="47">
        <f t="shared" si="9"/>
        <v>5.634672374053342</v>
      </c>
      <c r="J24" s="47">
        <f t="shared" si="10"/>
        <v>-12.094291837132282</v>
      </c>
      <c r="K24" s="35">
        <f t="shared" si="1"/>
        <v>0.6703914930696873</v>
      </c>
      <c r="L24" s="35">
        <f t="shared" si="2"/>
        <v>0.7254494097614709</v>
      </c>
      <c r="M24" s="35">
        <f t="shared" si="3"/>
        <v>0.6356219310273714</v>
      </c>
      <c r="P24" s="91"/>
      <c r="Q24" s="91" t="s">
        <v>84</v>
      </c>
      <c r="R24" s="184" t="s">
        <v>210</v>
      </c>
      <c r="S24" s="184"/>
      <c r="T24" s="185"/>
      <c r="U24" s="86">
        <v>166468</v>
      </c>
      <c r="V24" s="86">
        <v>179069</v>
      </c>
      <c r="W24" s="86">
        <v>187431</v>
      </c>
      <c r="X24" s="35">
        <v>-1.0773646460384754</v>
      </c>
      <c r="Y24" s="47">
        <f t="shared" si="4"/>
        <v>7.569622990604801</v>
      </c>
      <c r="Z24" s="47">
        <f t="shared" si="5"/>
        <v>4.669708324723989</v>
      </c>
      <c r="AA24" s="35">
        <f t="shared" si="6"/>
        <v>3.6040412857880813</v>
      </c>
      <c r="AB24" s="35">
        <f t="shared" si="7"/>
        <v>3.933925845731775</v>
      </c>
      <c r="AC24" s="35">
        <f t="shared" si="8"/>
        <v>4.083638429876308</v>
      </c>
    </row>
    <row r="25" spans="1:29" ht="26.25" customHeight="1">
      <c r="A25" s="91"/>
      <c r="B25" s="91"/>
      <c r="C25" s="91" t="s">
        <v>166</v>
      </c>
      <c r="D25" s="92" t="s">
        <v>184</v>
      </c>
      <c r="E25" s="86">
        <v>24822</v>
      </c>
      <c r="F25" s="86">
        <v>26949</v>
      </c>
      <c r="G25" s="86">
        <v>23325</v>
      </c>
      <c r="H25" s="35">
        <v>-2.1</v>
      </c>
      <c r="I25" s="47">
        <f t="shared" si="9"/>
        <v>8.569011360889533</v>
      </c>
      <c r="J25" s="47">
        <f t="shared" si="10"/>
        <v>-13.447623288433707</v>
      </c>
      <c r="K25" s="35">
        <f t="shared" si="1"/>
        <v>0.6849052371162239</v>
      </c>
      <c r="L25" s="35">
        <f t="shared" si="2"/>
        <v>0.7617430798231786</v>
      </c>
      <c r="M25" s="35">
        <f t="shared" si="3"/>
        <v>0.6571464713981401</v>
      </c>
      <c r="P25" s="93" t="s">
        <v>8</v>
      </c>
      <c r="Q25" s="186" t="s">
        <v>209</v>
      </c>
      <c r="R25" s="186"/>
      <c r="S25" s="186"/>
      <c r="T25" s="187"/>
      <c r="U25" s="90">
        <f>SUM(U26,U34)</f>
        <v>1238370</v>
      </c>
      <c r="V25" s="90">
        <f>SUM(V26,V34)</f>
        <v>1195110</v>
      </c>
      <c r="W25" s="90">
        <f>SUM(W26,W34)</f>
        <v>1236073</v>
      </c>
      <c r="X25" s="88">
        <v>-11.432772670512492</v>
      </c>
      <c r="Y25" s="62">
        <f t="shared" si="4"/>
        <v>-3.493301678819739</v>
      </c>
      <c r="Z25" s="62">
        <f t="shared" si="5"/>
        <v>3.4275506020366326</v>
      </c>
      <c r="AA25" s="88">
        <f t="shared" si="6"/>
        <v>26.810778089971564</v>
      </c>
      <c r="AB25" s="88">
        <f t="shared" si="7"/>
        <v>26.255097853299578</v>
      </c>
      <c r="AC25" s="88">
        <f t="shared" si="8"/>
        <v>26.93084497725829</v>
      </c>
    </row>
    <row r="26" spans="1:29" ht="26.25" customHeight="1">
      <c r="A26" s="93" t="s">
        <v>8</v>
      </c>
      <c r="B26" s="186" t="s">
        <v>165</v>
      </c>
      <c r="C26" s="186"/>
      <c r="D26" s="187"/>
      <c r="E26" s="90">
        <f>SUM(E27:E29)</f>
        <v>764944</v>
      </c>
      <c r="F26" s="90">
        <f>SUM(F27:F29)</f>
        <v>707859</v>
      </c>
      <c r="G26" s="90">
        <f>SUM(G27:G29)</f>
        <v>743651</v>
      </c>
      <c r="H26" s="88">
        <v>-6.1</v>
      </c>
      <c r="I26" s="62">
        <f t="shared" si="9"/>
        <v>-7.462637787864209</v>
      </c>
      <c r="J26" s="62">
        <f t="shared" si="10"/>
        <v>5.056374221419802</v>
      </c>
      <c r="K26" s="88">
        <f t="shared" si="1"/>
        <v>21.10684681736495</v>
      </c>
      <c r="L26" s="88">
        <f t="shared" si="2"/>
        <v>20.00841199081804</v>
      </c>
      <c r="M26" s="88">
        <f t="shared" si="3"/>
        <v>20.95123818228074</v>
      </c>
      <c r="P26" s="91"/>
      <c r="Q26" s="91" t="s">
        <v>81</v>
      </c>
      <c r="R26" s="184" t="s">
        <v>208</v>
      </c>
      <c r="S26" s="184"/>
      <c r="T26" s="185"/>
      <c r="U26" s="86">
        <f>SUM(U27,U30)</f>
        <v>1208326</v>
      </c>
      <c r="V26" s="86">
        <f>SUM(V27,V30)</f>
        <v>1199896</v>
      </c>
      <c r="W26" s="86">
        <f>SUM(W27,W30)</f>
        <v>1240810</v>
      </c>
      <c r="X26" s="35">
        <v>-12.359744519247357</v>
      </c>
      <c r="Y26" s="47">
        <f t="shared" si="4"/>
        <v>-0.6976594064846738</v>
      </c>
      <c r="Z26" s="47">
        <f t="shared" si="5"/>
        <v>3.409795515611353</v>
      </c>
      <c r="AA26" s="35">
        <f t="shared" si="6"/>
        <v>26.160323850176425</v>
      </c>
      <c r="AB26" s="35">
        <f t="shared" si="7"/>
        <v>26.360240391079273</v>
      </c>
      <c r="AC26" s="35">
        <f t="shared" si="8"/>
        <v>27.034051998734586</v>
      </c>
    </row>
    <row r="27" spans="1:29" ht="26.25" customHeight="1">
      <c r="A27" s="91"/>
      <c r="B27" s="91" t="s">
        <v>81</v>
      </c>
      <c r="C27" s="184" t="s">
        <v>164</v>
      </c>
      <c r="D27" s="185"/>
      <c r="E27" s="86">
        <v>281396</v>
      </c>
      <c r="F27" s="86">
        <v>264084</v>
      </c>
      <c r="G27" s="86">
        <v>289214</v>
      </c>
      <c r="H27" s="35">
        <v>-8.7</v>
      </c>
      <c r="I27" s="47">
        <f t="shared" si="9"/>
        <v>-6.152184110648339</v>
      </c>
      <c r="J27" s="47">
        <f t="shared" si="10"/>
        <v>9.515911603883612</v>
      </c>
      <c r="K27" s="35">
        <f t="shared" si="1"/>
        <v>7.764466767527071</v>
      </c>
      <c r="L27" s="35">
        <f t="shared" si="2"/>
        <v>7.464624271476652</v>
      </c>
      <c r="M27" s="35">
        <f t="shared" si="3"/>
        <v>8.148165469622365</v>
      </c>
      <c r="P27" s="91"/>
      <c r="Q27" s="91"/>
      <c r="R27" s="107" t="s">
        <v>198</v>
      </c>
      <c r="S27" s="184" t="s">
        <v>207</v>
      </c>
      <c r="T27" s="185"/>
      <c r="U27" s="86">
        <f>SUM(U28:U29)</f>
        <v>801958</v>
      </c>
      <c r="V27" s="86">
        <f>SUM(V28:V29)</f>
        <v>749920</v>
      </c>
      <c r="W27" s="86">
        <f>SUM(W28:W29)</f>
        <v>789032</v>
      </c>
      <c r="X27" s="35">
        <v>-13.131199339675874</v>
      </c>
      <c r="Y27" s="47">
        <f t="shared" si="4"/>
        <v>-6.488868494360053</v>
      </c>
      <c r="Z27" s="47">
        <f t="shared" si="5"/>
        <v>5.2154896522295715</v>
      </c>
      <c r="AA27" s="35">
        <f t="shared" si="6"/>
        <v>17.362434470697302</v>
      </c>
      <c r="AB27" s="35">
        <f t="shared" si="7"/>
        <v>16.474820712860254</v>
      </c>
      <c r="AC27" s="35">
        <f t="shared" si="8"/>
        <v>17.19097373221166</v>
      </c>
    </row>
    <row r="28" spans="1:29" ht="26.25" customHeight="1">
      <c r="A28" s="91"/>
      <c r="B28" s="91" t="s">
        <v>85</v>
      </c>
      <c r="C28" s="184" t="s">
        <v>163</v>
      </c>
      <c r="D28" s="185"/>
      <c r="E28" s="86">
        <v>19899</v>
      </c>
      <c r="F28" s="86">
        <v>9999</v>
      </c>
      <c r="G28" s="86">
        <v>3575</v>
      </c>
      <c r="H28" s="35">
        <v>-29.5</v>
      </c>
      <c r="I28" s="47">
        <f t="shared" si="9"/>
        <v>-49.75124378109453</v>
      </c>
      <c r="J28" s="47">
        <f t="shared" si="10"/>
        <v>-64.24642464246425</v>
      </c>
      <c r="K28" s="35">
        <f t="shared" si="1"/>
        <v>0.5490665262015849</v>
      </c>
      <c r="L28" s="35">
        <f t="shared" si="2"/>
        <v>0.28263271569082205</v>
      </c>
      <c r="M28" s="35">
        <f t="shared" si="3"/>
        <v>0.10072019872447377</v>
      </c>
      <c r="P28" s="91"/>
      <c r="Q28" s="91"/>
      <c r="R28" s="91"/>
      <c r="S28" s="91" t="s">
        <v>205</v>
      </c>
      <c r="T28" s="92" t="s">
        <v>204</v>
      </c>
      <c r="U28" s="86">
        <v>209497</v>
      </c>
      <c r="V28" s="86">
        <v>193752</v>
      </c>
      <c r="W28" s="86">
        <v>203490</v>
      </c>
      <c r="X28" s="35">
        <v>-24.446776590066506</v>
      </c>
      <c r="Y28" s="47">
        <f t="shared" si="4"/>
        <v>-7.515620748745805</v>
      </c>
      <c r="Z28" s="47">
        <f t="shared" si="5"/>
        <v>5.0260126347082865</v>
      </c>
      <c r="AA28" s="35">
        <f t="shared" si="6"/>
        <v>4.535621484301762</v>
      </c>
      <c r="AB28" s="35">
        <f t="shared" si="7"/>
        <v>4.256493309630494</v>
      </c>
      <c r="AC28" s="35">
        <f t="shared" si="8"/>
        <v>4.433522651511916</v>
      </c>
    </row>
    <row r="29" spans="1:29" ht="26.25" customHeight="1">
      <c r="A29" s="91"/>
      <c r="B29" s="91" t="s">
        <v>84</v>
      </c>
      <c r="C29" s="184" t="s">
        <v>162</v>
      </c>
      <c r="D29" s="185"/>
      <c r="E29" s="86">
        <f>SUM(E30:E32)</f>
        <v>463649</v>
      </c>
      <c r="F29" s="86">
        <f>SUM(F30:F32)</f>
        <v>433776</v>
      </c>
      <c r="G29" s="86">
        <f>SUM(G30:G32)</f>
        <v>450862</v>
      </c>
      <c r="H29" s="35">
        <v>-3</v>
      </c>
      <c r="I29" s="47">
        <f t="shared" si="9"/>
        <v>-6.443020474540008</v>
      </c>
      <c r="J29" s="47">
        <f t="shared" si="10"/>
        <v>3.9388993397513925</v>
      </c>
      <c r="K29" s="35">
        <f t="shared" si="1"/>
        <v>12.793313523636295</v>
      </c>
      <c r="L29" s="35">
        <f t="shared" si="2"/>
        <v>12.261155003650567</v>
      </c>
      <c r="M29" s="35">
        <f t="shared" si="3"/>
        <v>12.7023525139339</v>
      </c>
      <c r="P29" s="91"/>
      <c r="Q29" s="91"/>
      <c r="R29" s="91"/>
      <c r="S29" s="91" t="s">
        <v>203</v>
      </c>
      <c r="T29" s="92" t="s">
        <v>202</v>
      </c>
      <c r="U29" s="86">
        <v>592461</v>
      </c>
      <c r="V29" s="86">
        <v>556168</v>
      </c>
      <c r="W29" s="86">
        <v>585542</v>
      </c>
      <c r="X29" s="35">
        <v>-8.273429746756065</v>
      </c>
      <c r="Y29" s="47">
        <f t="shared" si="4"/>
        <v>-6.125804061364377</v>
      </c>
      <c r="Z29" s="47">
        <f t="shared" si="5"/>
        <v>5.281497676960918</v>
      </c>
      <c r="AA29" s="35">
        <f t="shared" si="6"/>
        <v>12.826812986395538</v>
      </c>
      <c r="AB29" s="35">
        <f t="shared" si="7"/>
        <v>12.218327403229761</v>
      </c>
      <c r="AC29" s="35">
        <f t="shared" si="8"/>
        <v>12.757451080699742</v>
      </c>
    </row>
    <row r="30" spans="1:29" ht="26.25" customHeight="1">
      <c r="A30" s="91"/>
      <c r="B30" s="91"/>
      <c r="C30" s="91" t="s">
        <v>161</v>
      </c>
      <c r="D30" s="92" t="s">
        <v>160</v>
      </c>
      <c r="E30" s="86">
        <v>6700</v>
      </c>
      <c r="F30" s="86">
        <v>8371</v>
      </c>
      <c r="G30" s="86">
        <v>4417</v>
      </c>
      <c r="H30" s="35">
        <v>-60</v>
      </c>
      <c r="I30" s="47">
        <f t="shared" si="9"/>
        <v>24.940298507462686</v>
      </c>
      <c r="J30" s="47">
        <f t="shared" si="10"/>
        <v>-47.23450005973002</v>
      </c>
      <c r="K30" s="35">
        <f t="shared" si="1"/>
        <v>0.18487088424295786</v>
      </c>
      <c r="L30" s="35">
        <f t="shared" si="2"/>
        <v>0.23661550785557267</v>
      </c>
      <c r="M30" s="35">
        <f t="shared" si="3"/>
        <v>0.1244422707037764</v>
      </c>
      <c r="P30" s="91"/>
      <c r="Q30" s="91"/>
      <c r="R30" s="107" t="s">
        <v>196</v>
      </c>
      <c r="S30" s="184" t="s">
        <v>206</v>
      </c>
      <c r="T30" s="185"/>
      <c r="U30" s="86">
        <f>SUM(U31:U33)</f>
        <v>406368</v>
      </c>
      <c r="V30" s="86">
        <f>SUM(V31:V33)</f>
        <v>449976</v>
      </c>
      <c r="W30" s="86">
        <f>SUM(W31:W33)</f>
        <v>451778</v>
      </c>
      <c r="X30" s="35">
        <v>-10.796376256445498</v>
      </c>
      <c r="Y30" s="47">
        <f t="shared" si="4"/>
        <v>10.731159933853059</v>
      </c>
      <c r="Z30" s="47">
        <f t="shared" si="5"/>
        <v>0.40046580262058423</v>
      </c>
      <c r="AA30" s="35">
        <f t="shared" si="6"/>
        <v>8.797889379479125</v>
      </c>
      <c r="AB30" s="35">
        <f t="shared" si="7"/>
        <v>9.885419678219018</v>
      </c>
      <c r="AC30" s="35">
        <f t="shared" si="8"/>
        <v>9.843078266522928</v>
      </c>
    </row>
    <row r="31" spans="1:29" ht="26.25" customHeight="1">
      <c r="A31" s="91"/>
      <c r="B31" s="91"/>
      <c r="C31" s="91" t="s">
        <v>159</v>
      </c>
      <c r="D31" s="94" t="s">
        <v>158</v>
      </c>
      <c r="E31" s="86">
        <v>201400</v>
      </c>
      <c r="F31" s="86">
        <v>167969</v>
      </c>
      <c r="G31" s="86">
        <v>195558</v>
      </c>
      <c r="H31" s="35">
        <v>-13.2</v>
      </c>
      <c r="I31" s="47">
        <f t="shared" si="9"/>
        <v>-16.599304865938432</v>
      </c>
      <c r="J31" s="47">
        <f t="shared" si="10"/>
        <v>16.425054623174514</v>
      </c>
      <c r="K31" s="35">
        <f t="shared" si="1"/>
        <v>5.557163595004734</v>
      </c>
      <c r="L31" s="35">
        <f t="shared" si="2"/>
        <v>4.74782824501167</v>
      </c>
      <c r="M31" s="35">
        <f t="shared" si="3"/>
        <v>5.509549824380599</v>
      </c>
      <c r="P31" s="91"/>
      <c r="Q31" s="91"/>
      <c r="R31" s="91"/>
      <c r="S31" s="91" t="s">
        <v>205</v>
      </c>
      <c r="T31" s="92" t="s">
        <v>204</v>
      </c>
      <c r="U31" s="86">
        <v>8498</v>
      </c>
      <c r="V31" s="86">
        <v>9559</v>
      </c>
      <c r="W31" s="86">
        <v>11123</v>
      </c>
      <c r="X31" s="35">
        <v>-20.668409260642278</v>
      </c>
      <c r="Y31" s="47">
        <f t="shared" si="4"/>
        <v>12.485290656625088</v>
      </c>
      <c r="Z31" s="47">
        <f t="shared" si="5"/>
        <v>16.36154409457056</v>
      </c>
      <c r="AA31" s="35">
        <f t="shared" si="6"/>
        <v>0.18398216381903498</v>
      </c>
      <c r="AB31" s="35">
        <f t="shared" si="7"/>
        <v>0.2099994815370055</v>
      </c>
      <c r="AC31" s="35">
        <f t="shared" si="8"/>
        <v>0.2423415030358595</v>
      </c>
    </row>
    <row r="32" spans="1:29" ht="26.25" customHeight="1">
      <c r="A32" s="91"/>
      <c r="B32" s="91"/>
      <c r="C32" s="91" t="s">
        <v>157</v>
      </c>
      <c r="D32" s="92" t="s">
        <v>156</v>
      </c>
      <c r="E32" s="86">
        <v>255549</v>
      </c>
      <c r="F32" s="86">
        <v>257436</v>
      </c>
      <c r="G32" s="86">
        <v>250887</v>
      </c>
      <c r="H32" s="35">
        <v>11.4</v>
      </c>
      <c r="I32" s="47">
        <f t="shared" si="9"/>
        <v>0.7384102461758801</v>
      </c>
      <c r="J32" s="47">
        <f t="shared" si="10"/>
        <v>-2.543933249428984</v>
      </c>
      <c r="K32" s="35">
        <f t="shared" si="1"/>
        <v>7.051279044388603</v>
      </c>
      <c r="L32" s="35">
        <f t="shared" si="2"/>
        <v>7.2767112507833245</v>
      </c>
      <c r="M32" s="35">
        <f t="shared" si="3"/>
        <v>7.068360418849524</v>
      </c>
      <c r="P32" s="91"/>
      <c r="Q32" s="91"/>
      <c r="R32" s="91"/>
      <c r="S32" s="91" t="s">
        <v>203</v>
      </c>
      <c r="T32" s="92" t="s">
        <v>202</v>
      </c>
      <c r="U32" s="86">
        <v>39543</v>
      </c>
      <c r="V32" s="86">
        <v>34133</v>
      </c>
      <c r="W32" s="86">
        <v>34234</v>
      </c>
      <c r="X32" s="35">
        <v>-24.863190696967393</v>
      </c>
      <c r="Y32" s="47">
        <f t="shared" si="4"/>
        <v>-13.681308954808689</v>
      </c>
      <c r="Z32" s="47">
        <f t="shared" si="5"/>
        <v>0.29590132716139805</v>
      </c>
      <c r="AA32" s="35">
        <f t="shared" si="6"/>
        <v>0.8561081082485409</v>
      </c>
      <c r="AB32" s="35">
        <f t="shared" si="7"/>
        <v>0.7498600589290312</v>
      </c>
      <c r="AC32" s="35">
        <f t="shared" si="8"/>
        <v>0.7458706297698116</v>
      </c>
    </row>
    <row r="33" spans="1:29" ht="26.25" customHeight="1">
      <c r="A33" s="93" t="s">
        <v>10</v>
      </c>
      <c r="B33" s="186" t="s">
        <v>155</v>
      </c>
      <c r="C33" s="186"/>
      <c r="D33" s="187"/>
      <c r="E33" s="90">
        <f>SUM(E7,E11,E26)</f>
        <v>3624151</v>
      </c>
      <c r="F33" s="90">
        <f>SUM(F7,F11,F26)</f>
        <v>3537807</v>
      </c>
      <c r="G33" s="90">
        <f>SUM(G7,G11,G26)</f>
        <v>3549437</v>
      </c>
      <c r="H33" s="88">
        <v>-0.8</v>
      </c>
      <c r="I33" s="62">
        <f t="shared" si="9"/>
        <v>-2.382461437175217</v>
      </c>
      <c r="J33" s="62">
        <f t="shared" si="10"/>
        <v>0.3287347218206081</v>
      </c>
      <c r="K33" s="88">
        <f t="shared" si="1"/>
        <v>100</v>
      </c>
      <c r="L33" s="88">
        <f t="shared" si="2"/>
        <v>100</v>
      </c>
      <c r="M33" s="88">
        <f t="shared" si="3"/>
        <v>100</v>
      </c>
      <c r="P33" s="91"/>
      <c r="Q33" s="91"/>
      <c r="R33" s="91"/>
      <c r="S33" s="91" t="s">
        <v>201</v>
      </c>
      <c r="T33" s="92" t="s">
        <v>200</v>
      </c>
      <c r="U33" s="86">
        <v>358327</v>
      </c>
      <c r="V33" s="86">
        <v>406284</v>
      </c>
      <c r="W33" s="86">
        <v>406421</v>
      </c>
      <c r="X33" s="35">
        <v>-8.639227354663689</v>
      </c>
      <c r="Y33" s="47">
        <f t="shared" si="4"/>
        <v>13.383585384299815</v>
      </c>
      <c r="Z33" s="47">
        <f t="shared" si="5"/>
        <v>0.03372025479713698</v>
      </c>
      <c r="AA33" s="35">
        <f t="shared" si="6"/>
        <v>7.75779910741155</v>
      </c>
      <c r="AB33" s="35">
        <f t="shared" si="7"/>
        <v>8.925560137752981</v>
      </c>
      <c r="AC33" s="35">
        <f t="shared" si="8"/>
        <v>8.854866133717257</v>
      </c>
    </row>
    <row r="34" spans="1:29" ht="26.25" customHeight="1">
      <c r="A34" s="93" t="s">
        <v>12</v>
      </c>
      <c r="B34" s="186" t="s">
        <v>154</v>
      </c>
      <c r="C34" s="186"/>
      <c r="D34" s="187"/>
      <c r="E34" s="90">
        <v>318103</v>
      </c>
      <c r="F34" s="90">
        <v>335177</v>
      </c>
      <c r="G34" s="90">
        <v>327214</v>
      </c>
      <c r="H34" s="88">
        <v>5.9</v>
      </c>
      <c r="I34" s="62">
        <f t="shared" si="9"/>
        <v>5.367443878240696</v>
      </c>
      <c r="J34" s="62">
        <f t="shared" si="10"/>
        <v>-2.3757596732472694</v>
      </c>
      <c r="K34" s="88">
        <f t="shared" si="1"/>
        <v>8.77731087915487</v>
      </c>
      <c r="L34" s="88">
        <f t="shared" si="2"/>
        <v>9.474145989309196</v>
      </c>
      <c r="M34" s="88">
        <f t="shared" si="3"/>
        <v>9.21875779172866</v>
      </c>
      <c r="P34" s="91"/>
      <c r="Q34" s="91" t="s">
        <v>85</v>
      </c>
      <c r="R34" s="184" t="s">
        <v>199</v>
      </c>
      <c r="S34" s="184"/>
      <c r="T34" s="185"/>
      <c r="U34" s="86">
        <f>SUM(U35:U36)</f>
        <v>30044</v>
      </c>
      <c r="V34" s="86">
        <f>SUM(V35:V36)</f>
        <v>-4786</v>
      </c>
      <c r="W34" s="86">
        <f>SUM(W35:W36)</f>
        <v>-4737</v>
      </c>
      <c r="X34" s="35">
        <v>54.135029755797234</v>
      </c>
      <c r="Y34" s="47">
        <f t="shared" si="4"/>
        <v>-115.92996937824525</v>
      </c>
      <c r="Z34" s="47">
        <f t="shared" si="5"/>
        <v>-1.0238194734642707</v>
      </c>
      <c r="AA34" s="35">
        <f t="shared" si="6"/>
        <v>0.6504542397951385</v>
      </c>
      <c r="AB34" s="35">
        <f t="shared" si="7"/>
        <v>-0.10514253777969541</v>
      </c>
      <c r="AC34" s="35">
        <f t="shared" si="8"/>
        <v>-0.10320702147629833</v>
      </c>
    </row>
    <row r="35" spans="1:29" ht="26.25" customHeight="1">
      <c r="A35" s="93" t="s">
        <v>15</v>
      </c>
      <c r="B35" s="201" t="s">
        <v>153</v>
      </c>
      <c r="C35" s="201"/>
      <c r="D35" s="202"/>
      <c r="E35" s="90">
        <f>SUM(E33:E34)</f>
        <v>3942254</v>
      </c>
      <c r="F35" s="90">
        <f>SUM(F33:F34)</f>
        <v>3872984</v>
      </c>
      <c r="G35" s="90">
        <f>SUM(G33:G34)</f>
        <v>3876651</v>
      </c>
      <c r="H35" s="88">
        <v>-0.3</v>
      </c>
      <c r="I35" s="62">
        <f t="shared" si="9"/>
        <v>-1.757116613997982</v>
      </c>
      <c r="J35" s="62">
        <f t="shared" si="10"/>
        <v>0.09468151688723733</v>
      </c>
      <c r="K35" s="88">
        <f t="shared" si="1"/>
        <v>108.77731087915487</v>
      </c>
      <c r="L35" s="88">
        <f t="shared" si="2"/>
        <v>109.47414598930919</v>
      </c>
      <c r="M35" s="88">
        <f t="shared" si="3"/>
        <v>109.21875779172866</v>
      </c>
      <c r="P35" s="91"/>
      <c r="Q35" s="91"/>
      <c r="R35" s="91" t="s">
        <v>198</v>
      </c>
      <c r="S35" s="184" t="s">
        <v>197</v>
      </c>
      <c r="T35" s="185"/>
      <c r="U35" s="86">
        <v>30411</v>
      </c>
      <c r="V35" s="86">
        <v>-2057</v>
      </c>
      <c r="W35" s="86">
        <v>-5171</v>
      </c>
      <c r="X35" s="35">
        <v>54.58242260966807</v>
      </c>
      <c r="Y35" s="47">
        <f>100*(V35-U35)/U35</f>
        <v>-106.76399986846864</v>
      </c>
      <c r="Z35" s="47">
        <v>-151.4</v>
      </c>
      <c r="AA35" s="35">
        <f t="shared" si="6"/>
        <v>0.6583998098259206</v>
      </c>
      <c r="AB35" s="35">
        <f t="shared" si="7"/>
        <v>-0.04518976184973537</v>
      </c>
      <c r="AC35" s="35">
        <f t="shared" si="8"/>
        <v>-0.11266276294151123</v>
      </c>
    </row>
    <row r="36" spans="1:29" ht="26.25" customHeight="1">
      <c r="A36" s="93" t="s">
        <v>17</v>
      </c>
      <c r="B36" s="186" t="s">
        <v>152</v>
      </c>
      <c r="C36" s="186"/>
      <c r="D36" s="187"/>
      <c r="E36" s="90">
        <f>SUM(E37:E40)</f>
        <v>96123</v>
      </c>
      <c r="F36" s="90">
        <f>SUM(F37:F40)</f>
        <v>132280</v>
      </c>
      <c r="G36" s="90">
        <f>SUM(G37:G40)</f>
        <v>116961</v>
      </c>
      <c r="H36" s="88">
        <v>-42.8</v>
      </c>
      <c r="I36" s="62">
        <f t="shared" si="9"/>
        <v>37.61534700331867</v>
      </c>
      <c r="J36" s="62">
        <f t="shared" si="10"/>
        <v>-11.580737828847898</v>
      </c>
      <c r="K36" s="88">
        <f t="shared" si="1"/>
        <v>2.6522901501620657</v>
      </c>
      <c r="L36" s="88">
        <f t="shared" si="2"/>
        <v>3.739039467104904</v>
      </c>
      <c r="M36" s="88">
        <f t="shared" si="3"/>
        <v>3.2951986469966927</v>
      </c>
      <c r="P36" s="91"/>
      <c r="Q36" s="91"/>
      <c r="R36" s="91" t="s">
        <v>196</v>
      </c>
      <c r="S36" s="184" t="s">
        <v>195</v>
      </c>
      <c r="T36" s="185"/>
      <c r="U36" s="86">
        <v>-367</v>
      </c>
      <c r="V36" s="86">
        <v>-2729</v>
      </c>
      <c r="W36" s="86">
        <v>434</v>
      </c>
      <c r="X36" s="35">
        <v>-102.7624309392265</v>
      </c>
      <c r="Y36" s="47">
        <v>-643.6</v>
      </c>
      <c r="Z36" s="47">
        <v>115.9</v>
      </c>
      <c r="AA36" s="35">
        <f t="shared" si="6"/>
        <v>-0.007945570030782048</v>
      </c>
      <c r="AB36" s="35">
        <f t="shared" si="7"/>
        <v>-0.059952775929960046</v>
      </c>
      <c r="AC36" s="35">
        <f t="shared" si="8"/>
        <v>0.009455741465212894</v>
      </c>
    </row>
    <row r="37" spans="1:29" ht="26.25" customHeight="1">
      <c r="A37" s="91"/>
      <c r="B37" s="91" t="s">
        <v>81</v>
      </c>
      <c r="C37" s="184" t="s">
        <v>150</v>
      </c>
      <c r="D37" s="185"/>
      <c r="E37" s="86">
        <v>-196430</v>
      </c>
      <c r="F37" s="86">
        <v>-199003</v>
      </c>
      <c r="G37" s="86">
        <v>-183417</v>
      </c>
      <c r="H37" s="35">
        <v>7.3</v>
      </c>
      <c r="I37" s="47">
        <v>-1.3</v>
      </c>
      <c r="J37" s="47">
        <v>7.8</v>
      </c>
      <c r="K37" s="35">
        <f t="shared" si="1"/>
        <v>-5.420028028633465</v>
      </c>
      <c r="L37" s="35">
        <f t="shared" si="2"/>
        <v>-5.625038335895655</v>
      </c>
      <c r="M37" s="35">
        <f t="shared" si="3"/>
        <v>-5.167495577467638</v>
      </c>
      <c r="P37" s="93" t="s">
        <v>10</v>
      </c>
      <c r="Q37" s="190" t="s">
        <v>194</v>
      </c>
      <c r="R37" s="190"/>
      <c r="S37" s="190"/>
      <c r="T37" s="191"/>
      <c r="U37" s="90">
        <f>U38-U39+U40</f>
        <v>266491</v>
      </c>
      <c r="V37" s="90">
        <f>V38-V39+V40</f>
        <v>208443</v>
      </c>
      <c r="W37" s="90">
        <f>W38-W39+W40</f>
        <v>211809</v>
      </c>
      <c r="X37" s="88">
        <v>50.862464264485254</v>
      </c>
      <c r="Y37" s="62">
        <f aca="true" t="shared" si="11" ref="Y37:Z39">100*(V37-U37)/U37</f>
        <v>-21.782349122484437</v>
      </c>
      <c r="Z37" s="62">
        <f t="shared" si="11"/>
        <v>1.614829953512471</v>
      </c>
      <c r="AA37" s="88">
        <f t="shared" si="6"/>
        <v>5.7695446950221765</v>
      </c>
      <c r="AB37" s="88">
        <f t="shared" si="7"/>
        <v>4.579236523696834</v>
      </c>
      <c r="AC37" s="88">
        <f t="shared" si="8"/>
        <v>4.614772221210317</v>
      </c>
    </row>
    <row r="38" spans="1:29" ht="26.25" customHeight="1">
      <c r="A38" s="91"/>
      <c r="B38" s="91" t="s">
        <v>85</v>
      </c>
      <c r="C38" s="184" t="s">
        <v>149</v>
      </c>
      <c r="D38" s="185"/>
      <c r="E38" s="86">
        <v>209082</v>
      </c>
      <c r="F38" s="86">
        <v>157101</v>
      </c>
      <c r="G38" s="86">
        <v>120728</v>
      </c>
      <c r="H38" s="35">
        <v>-8.4</v>
      </c>
      <c r="I38" s="47">
        <f aca="true" t="shared" si="12" ref="I38:I46">100*(F38-E38)/E38</f>
        <v>-24.861537578557694</v>
      </c>
      <c r="J38" s="47">
        <f aca="true" t="shared" si="13" ref="J38:J46">100*(G38-F38)/F38</f>
        <v>-23.15262156192513</v>
      </c>
      <c r="K38" s="35">
        <f t="shared" si="1"/>
        <v>5.769130480490465</v>
      </c>
      <c r="L38" s="35">
        <f t="shared" si="2"/>
        <v>4.440632290003384</v>
      </c>
      <c r="M38" s="35">
        <f t="shared" si="3"/>
        <v>3.4013281542960194</v>
      </c>
      <c r="P38" s="91"/>
      <c r="Q38" s="91" t="s">
        <v>81</v>
      </c>
      <c r="R38" s="184" t="s">
        <v>23</v>
      </c>
      <c r="S38" s="184"/>
      <c r="T38" s="185"/>
      <c r="U38" s="86">
        <v>2781817</v>
      </c>
      <c r="V38" s="86">
        <v>2619498</v>
      </c>
      <c r="W38" s="86">
        <v>2569207</v>
      </c>
      <c r="X38" s="35">
        <v>1.0790590526575983</v>
      </c>
      <c r="Y38" s="47">
        <f t="shared" si="11"/>
        <v>-5.834999210947378</v>
      </c>
      <c r="Z38" s="47">
        <f t="shared" si="11"/>
        <v>-1.9198716700680818</v>
      </c>
      <c r="AA38" s="35">
        <f t="shared" si="6"/>
        <v>60.22648988098099</v>
      </c>
      <c r="AB38" s="35">
        <f t="shared" si="7"/>
        <v>57.54715157309581</v>
      </c>
      <c r="AC38" s="35">
        <f t="shared" si="8"/>
        <v>55.97639899220098</v>
      </c>
    </row>
    <row r="39" spans="1:29" ht="26.25" customHeight="1">
      <c r="A39" s="91"/>
      <c r="B39" s="91" t="s">
        <v>84</v>
      </c>
      <c r="C39" s="184" t="s">
        <v>148</v>
      </c>
      <c r="D39" s="185"/>
      <c r="E39" s="86">
        <v>73155</v>
      </c>
      <c r="F39" s="86">
        <v>75040</v>
      </c>
      <c r="G39" s="86">
        <v>71256</v>
      </c>
      <c r="H39" s="35">
        <v>-0.7</v>
      </c>
      <c r="I39" s="47">
        <f t="shared" si="12"/>
        <v>2.5767206616089124</v>
      </c>
      <c r="J39" s="47">
        <f t="shared" si="13"/>
        <v>-5.042643923240938</v>
      </c>
      <c r="K39" s="35">
        <f t="shared" si="1"/>
        <v>2.01854172190949</v>
      </c>
      <c r="L39" s="35">
        <f t="shared" si="2"/>
        <v>2.121088007344663</v>
      </c>
      <c r="M39" s="35">
        <f t="shared" si="3"/>
        <v>2.0075296448422666</v>
      </c>
      <c r="P39" s="106"/>
      <c r="Q39" s="91" t="s">
        <v>85</v>
      </c>
      <c r="R39" s="184" t="s">
        <v>193</v>
      </c>
      <c r="S39" s="184"/>
      <c r="T39" s="185"/>
      <c r="U39" s="86">
        <v>2429437</v>
      </c>
      <c r="V39" s="86">
        <v>2280839</v>
      </c>
      <c r="W39" s="86">
        <v>2231045</v>
      </c>
      <c r="X39" s="35">
        <v>1.1335409479699337</v>
      </c>
      <c r="Y39" s="47">
        <f t="shared" si="11"/>
        <v>-6.116561162112868</v>
      </c>
      <c r="Z39" s="47">
        <f t="shared" si="11"/>
        <v>-2.1831440097262456</v>
      </c>
      <c r="AA39" s="35">
        <f t="shared" si="6"/>
        <v>52.59744364815543</v>
      </c>
      <c r="AB39" s="35">
        <f t="shared" si="7"/>
        <v>50.107229571020206</v>
      </c>
      <c r="AC39" s="35">
        <f t="shared" si="8"/>
        <v>48.60872054667258</v>
      </c>
    </row>
    <row r="40" spans="1:29" ht="26.25" customHeight="1">
      <c r="A40" s="91"/>
      <c r="B40" s="91" t="s">
        <v>147</v>
      </c>
      <c r="C40" s="184" t="s">
        <v>180</v>
      </c>
      <c r="D40" s="185"/>
      <c r="E40" s="86">
        <v>10316</v>
      </c>
      <c r="F40" s="86">
        <v>99142</v>
      </c>
      <c r="G40" s="86">
        <v>108394</v>
      </c>
      <c r="H40" s="35">
        <v>-86.7</v>
      </c>
      <c r="I40" s="47">
        <f t="shared" si="12"/>
        <v>861.0507948817371</v>
      </c>
      <c r="J40" s="47">
        <f t="shared" si="13"/>
        <v>9.33206915333562</v>
      </c>
      <c r="K40" s="35">
        <f t="shared" si="1"/>
        <v>0.28464597639557515</v>
      </c>
      <c r="L40" s="35">
        <f t="shared" si="2"/>
        <v>2.802357505652513</v>
      </c>
      <c r="M40" s="35">
        <f t="shared" si="3"/>
        <v>3.0538364253260446</v>
      </c>
      <c r="P40" s="106"/>
      <c r="Q40" s="91" t="s">
        <v>84</v>
      </c>
      <c r="R40" s="184" t="s">
        <v>192</v>
      </c>
      <c r="S40" s="184"/>
      <c r="T40" s="185"/>
      <c r="U40" s="86">
        <v>-85889</v>
      </c>
      <c r="V40" s="86">
        <v>-130216</v>
      </c>
      <c r="W40" s="86">
        <v>-126353</v>
      </c>
      <c r="X40" s="35">
        <v>50.4299697578318</v>
      </c>
      <c r="Y40" s="47">
        <f>100*(V40-U40)/U40</f>
        <v>51.60963569257996</v>
      </c>
      <c r="Z40" s="47">
        <v>3</v>
      </c>
      <c r="AA40" s="35">
        <f t="shared" si="6"/>
        <v>-1.8595015378033768</v>
      </c>
      <c r="AB40" s="35">
        <f t="shared" si="7"/>
        <v>-2.860685478378775</v>
      </c>
      <c r="AC40" s="35">
        <f t="shared" si="8"/>
        <v>-2.7529062243180755</v>
      </c>
    </row>
    <row r="41" spans="1:29" ht="26.25" customHeight="1">
      <c r="A41" s="93" t="s">
        <v>19</v>
      </c>
      <c r="B41" s="186" t="s">
        <v>151</v>
      </c>
      <c r="C41" s="186"/>
      <c r="D41" s="187"/>
      <c r="E41" s="90">
        <f>SUM(E42:E45)</f>
        <v>4038412</v>
      </c>
      <c r="F41" s="90">
        <f>SUM(F42:F45)</f>
        <v>4005289</v>
      </c>
      <c r="G41" s="90">
        <f>SUM(G42:G45)</f>
        <v>4008433</v>
      </c>
      <c r="H41" s="88">
        <v>-2</v>
      </c>
      <c r="I41" s="62">
        <f t="shared" si="12"/>
        <v>-0.8201986325317971</v>
      </c>
      <c r="J41" s="62">
        <f t="shared" si="13"/>
        <v>0.07849620838845836</v>
      </c>
      <c r="K41" s="88">
        <f t="shared" si="1"/>
        <v>111.43056677274208</v>
      </c>
      <c r="L41" s="88">
        <f t="shared" si="2"/>
        <v>113.21389210886858</v>
      </c>
      <c r="M41" s="88">
        <f t="shared" si="3"/>
        <v>112.93151561782896</v>
      </c>
      <c r="P41" s="93" t="s">
        <v>191</v>
      </c>
      <c r="Q41" s="186" t="s">
        <v>190</v>
      </c>
      <c r="R41" s="186"/>
      <c r="S41" s="186"/>
      <c r="T41" s="187"/>
      <c r="U41" s="90">
        <f>SUM(U8,U21,U25,U37)</f>
        <v>4569337</v>
      </c>
      <c r="V41" s="90">
        <f>SUM(V8,V21,V25,V37)</f>
        <v>4511695</v>
      </c>
      <c r="W41" s="90">
        <f>SUM(W8,W21,W25,W37)</f>
        <v>4556261</v>
      </c>
      <c r="X41" s="88">
        <v>-0.6159659148127048</v>
      </c>
      <c r="Y41" s="62">
        <f>100*(V41-U41)/U41</f>
        <v>-1.2614959238068892</v>
      </c>
      <c r="Z41" s="62">
        <f>100*(W41-V41)/V41</f>
        <v>0.9877884032497765</v>
      </c>
      <c r="AA41" s="88">
        <f t="shared" si="6"/>
        <v>98.92639544344291</v>
      </c>
      <c r="AB41" s="88">
        <f t="shared" si="7"/>
        <v>99.11639406351084</v>
      </c>
      <c r="AC41" s="88">
        <f t="shared" si="8"/>
        <v>99.26918447933724</v>
      </c>
    </row>
    <row r="42" spans="1:29" ht="26.25" customHeight="1">
      <c r="A42" s="91"/>
      <c r="B42" s="91" t="s">
        <v>81</v>
      </c>
      <c r="C42" s="203" t="s">
        <v>150</v>
      </c>
      <c r="D42" s="204"/>
      <c r="E42" s="86">
        <v>104866</v>
      </c>
      <c r="F42" s="86">
        <v>75080</v>
      </c>
      <c r="G42" s="86">
        <v>109372</v>
      </c>
      <c r="H42" s="35">
        <v>-15.8</v>
      </c>
      <c r="I42" s="47">
        <f t="shared" si="12"/>
        <v>-28.403867793183682</v>
      </c>
      <c r="J42" s="47">
        <f t="shared" si="13"/>
        <v>45.67394778902504</v>
      </c>
      <c r="K42" s="35">
        <f t="shared" si="1"/>
        <v>2.8935328577644808</v>
      </c>
      <c r="L42" s="35">
        <f t="shared" si="2"/>
        <v>2.122218651271819</v>
      </c>
      <c r="M42" s="35">
        <f t="shared" si="3"/>
        <v>3.0813900908792013</v>
      </c>
      <c r="P42" s="105" t="s">
        <v>189</v>
      </c>
      <c r="Q42" s="186" t="s">
        <v>188</v>
      </c>
      <c r="R42" s="186"/>
      <c r="S42" s="186"/>
      <c r="T42" s="187"/>
      <c r="U42" s="90">
        <v>49589</v>
      </c>
      <c r="V42" s="90">
        <v>40221</v>
      </c>
      <c r="W42" s="90">
        <v>33543</v>
      </c>
      <c r="X42" s="88">
        <v>67.5587092414259</v>
      </c>
      <c r="Y42" s="62">
        <f>100*(V42-U42)/U42</f>
        <v>-18.891286373994234</v>
      </c>
      <c r="Z42" s="62">
        <f>100*(W42-V42)/V42</f>
        <v>-16.603266950100693</v>
      </c>
      <c r="AA42" s="88">
        <f t="shared" si="6"/>
        <v>1.073604556557087</v>
      </c>
      <c r="AB42" s="88">
        <f t="shared" si="7"/>
        <v>0.883605936489162</v>
      </c>
      <c r="AC42" s="88">
        <f t="shared" si="8"/>
        <v>0.730815520662756</v>
      </c>
    </row>
    <row r="43" spans="1:29" ht="26.25" customHeight="1">
      <c r="A43" s="91"/>
      <c r="B43" s="91" t="s">
        <v>85</v>
      </c>
      <c r="C43" s="184" t="s">
        <v>149</v>
      </c>
      <c r="D43" s="185"/>
      <c r="E43" s="86">
        <v>460468</v>
      </c>
      <c r="F43" s="86">
        <v>422686</v>
      </c>
      <c r="G43" s="86">
        <v>396060</v>
      </c>
      <c r="H43" s="35">
        <v>-0.6</v>
      </c>
      <c r="I43" s="47">
        <f t="shared" si="12"/>
        <v>-8.205130432516484</v>
      </c>
      <c r="J43" s="47">
        <f t="shared" si="13"/>
        <v>-6.299238678356984</v>
      </c>
      <c r="K43" s="35">
        <f t="shared" si="1"/>
        <v>12.705541242624824</v>
      </c>
      <c r="L43" s="35">
        <f t="shared" si="2"/>
        <v>11.947683974846564</v>
      </c>
      <c r="M43" s="35">
        <f t="shared" si="3"/>
        <v>11.158389344563659</v>
      </c>
      <c r="P43" s="104" t="s">
        <v>187</v>
      </c>
      <c r="Q43" s="192" t="s">
        <v>186</v>
      </c>
      <c r="R43" s="192"/>
      <c r="S43" s="192"/>
      <c r="T43" s="193"/>
      <c r="U43" s="33">
        <f>SUM(U41:U42)</f>
        <v>4618926</v>
      </c>
      <c r="V43" s="33">
        <f>SUM(V41:V42)</f>
        <v>4551916</v>
      </c>
      <c r="W43" s="33">
        <f>SUM(W41:W42)</f>
        <v>4589804</v>
      </c>
      <c r="X43" s="85">
        <v>-0.17993400834880902</v>
      </c>
      <c r="Y43" s="103">
        <f>100*(V43-U43)/U43</f>
        <v>-1.4507701573915668</v>
      </c>
      <c r="Z43" s="103">
        <f>100*(W43-V43)/V43</f>
        <v>0.8323527938564771</v>
      </c>
      <c r="AA43" s="85">
        <f t="shared" si="6"/>
        <v>100</v>
      </c>
      <c r="AB43" s="85">
        <f t="shared" si="7"/>
        <v>100</v>
      </c>
      <c r="AC43" s="85">
        <f t="shared" si="8"/>
        <v>100</v>
      </c>
    </row>
    <row r="44" spans="1:29" ht="26.25" customHeight="1">
      <c r="A44" s="91"/>
      <c r="B44" s="91" t="s">
        <v>84</v>
      </c>
      <c r="C44" s="184" t="s">
        <v>148</v>
      </c>
      <c r="D44" s="185"/>
      <c r="E44" s="86">
        <v>73128</v>
      </c>
      <c r="F44" s="86">
        <v>73340</v>
      </c>
      <c r="G44" s="86">
        <v>70382</v>
      </c>
      <c r="H44" s="35">
        <v>-4.6</v>
      </c>
      <c r="I44" s="47">
        <f t="shared" si="12"/>
        <v>0.2899026364730336</v>
      </c>
      <c r="J44" s="47">
        <f t="shared" si="13"/>
        <v>-4.033269702754295</v>
      </c>
      <c r="K44" s="35">
        <f t="shared" si="1"/>
        <v>2.01779671983866</v>
      </c>
      <c r="L44" s="35">
        <f t="shared" si="2"/>
        <v>2.073035640440533</v>
      </c>
      <c r="M44" s="35">
        <f t="shared" si="3"/>
        <v>1.9829060214338217</v>
      </c>
      <c r="P44" s="102" t="s">
        <v>60</v>
      </c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</row>
    <row r="45" spans="1:13" ht="26.25" customHeight="1">
      <c r="A45" s="91"/>
      <c r="B45" s="91" t="s">
        <v>147</v>
      </c>
      <c r="C45" s="184" t="s">
        <v>146</v>
      </c>
      <c r="D45" s="185"/>
      <c r="E45" s="86">
        <v>3399950</v>
      </c>
      <c r="F45" s="86">
        <v>3434183</v>
      </c>
      <c r="G45" s="86">
        <v>3432619</v>
      </c>
      <c r="H45" s="35">
        <v>-1.6</v>
      </c>
      <c r="I45" s="47">
        <f t="shared" si="12"/>
        <v>1.0068677480551185</v>
      </c>
      <c r="J45" s="47">
        <f t="shared" si="13"/>
        <v>-0.045542127487090814</v>
      </c>
      <c r="K45" s="35">
        <f t="shared" si="1"/>
        <v>93.81369595251412</v>
      </c>
      <c r="L45" s="35">
        <f t="shared" si="2"/>
        <v>97.07095384230966</v>
      </c>
      <c r="M45" s="35">
        <f t="shared" si="3"/>
        <v>96.70883016095229</v>
      </c>
    </row>
    <row r="46" spans="1:13" ht="26.25" customHeight="1">
      <c r="A46" s="199" t="s">
        <v>145</v>
      </c>
      <c r="B46" s="199"/>
      <c r="C46" s="199"/>
      <c r="D46" s="200"/>
      <c r="E46" s="33">
        <v>310901</v>
      </c>
      <c r="F46" s="33">
        <v>295091</v>
      </c>
      <c r="G46" s="33">
        <v>320773</v>
      </c>
      <c r="H46" s="85">
        <v>-8.6</v>
      </c>
      <c r="I46" s="44">
        <f t="shared" si="12"/>
        <v>-5.085220053972165</v>
      </c>
      <c r="J46" s="44">
        <f t="shared" si="13"/>
        <v>8.70307803355575</v>
      </c>
      <c r="K46" s="85">
        <f t="shared" si="1"/>
        <v>8.578588474928335</v>
      </c>
      <c r="L46" s="85">
        <f t="shared" si="2"/>
        <v>8.341071177709807</v>
      </c>
      <c r="M46" s="85">
        <f t="shared" si="3"/>
        <v>9.037292393131644</v>
      </c>
    </row>
    <row r="47" spans="1:13" ht="26.25" customHeight="1">
      <c r="A47" s="91" t="s">
        <v>144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</row>
    <row r="48" spans="1:13" ht="26.25" customHeight="1">
      <c r="A48" s="91" t="s">
        <v>143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ht="26.25" customHeight="1">
      <c r="A49" s="91" t="s">
        <v>60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</row>
  </sheetData>
  <sheetProtection/>
  <mergeCells count="72">
    <mergeCell ref="A46:D46"/>
    <mergeCell ref="B35:D35"/>
    <mergeCell ref="C17:D17"/>
    <mergeCell ref="C20:D20"/>
    <mergeCell ref="B41:D41"/>
    <mergeCell ref="C42:D42"/>
    <mergeCell ref="C45:D45"/>
    <mergeCell ref="B33:D33"/>
    <mergeCell ref="B34:D34"/>
    <mergeCell ref="B36:D36"/>
    <mergeCell ref="B11:D11"/>
    <mergeCell ref="C14:D14"/>
    <mergeCell ref="B7:D7"/>
    <mergeCell ref="C8:D8"/>
    <mergeCell ref="C9:D9"/>
    <mergeCell ref="C10:D10"/>
    <mergeCell ref="C43:D43"/>
    <mergeCell ref="C44:D44"/>
    <mergeCell ref="C38:D38"/>
    <mergeCell ref="B26:D26"/>
    <mergeCell ref="C27:D27"/>
    <mergeCell ref="C28:D28"/>
    <mergeCell ref="C29:D29"/>
    <mergeCell ref="C37:D37"/>
    <mergeCell ref="C39:D39"/>
    <mergeCell ref="C40:D40"/>
    <mergeCell ref="A3:M3"/>
    <mergeCell ref="H5:J5"/>
    <mergeCell ref="K5:M5"/>
    <mergeCell ref="A5:D6"/>
    <mergeCell ref="E5:E6"/>
    <mergeCell ref="F5:F6"/>
    <mergeCell ref="G5:G6"/>
    <mergeCell ref="U6:U7"/>
    <mergeCell ref="P3:AC3"/>
    <mergeCell ref="V6:V7"/>
    <mergeCell ref="W6:W7"/>
    <mergeCell ref="X6:Z6"/>
    <mergeCell ref="AA6:AC6"/>
    <mergeCell ref="P6:T7"/>
    <mergeCell ref="P4:AC4"/>
    <mergeCell ref="Q42:T42"/>
    <mergeCell ref="Q43:T43"/>
    <mergeCell ref="S36:T36"/>
    <mergeCell ref="R38:T38"/>
    <mergeCell ref="R39:T39"/>
    <mergeCell ref="R40:T40"/>
    <mergeCell ref="S30:T30"/>
    <mergeCell ref="R34:T34"/>
    <mergeCell ref="S35:T35"/>
    <mergeCell ref="Q41:T41"/>
    <mergeCell ref="Q37:T37"/>
    <mergeCell ref="R24:T24"/>
    <mergeCell ref="Q25:T25"/>
    <mergeCell ref="R26:T26"/>
    <mergeCell ref="S27:T27"/>
    <mergeCell ref="R20:T20"/>
    <mergeCell ref="Q21:T21"/>
    <mergeCell ref="R22:T22"/>
    <mergeCell ref="R23:T23"/>
    <mergeCell ref="S16:T16"/>
    <mergeCell ref="S17:T17"/>
    <mergeCell ref="S18:T18"/>
    <mergeCell ref="S19:T19"/>
    <mergeCell ref="S12:T12"/>
    <mergeCell ref="S13:T13"/>
    <mergeCell ref="S14:T14"/>
    <mergeCell ref="S15:T15"/>
    <mergeCell ref="Q8:T8"/>
    <mergeCell ref="R9:T9"/>
    <mergeCell ref="S10:T10"/>
    <mergeCell ref="S11:T11"/>
  </mergeCells>
  <printOptions horizontalCentered="1" verticalCentered="1"/>
  <pageMargins left="0.31496062992125984" right="0.11811023622047245" top="0.15748031496062992" bottom="0.15748031496062992" header="0" footer="0"/>
  <pageSetup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4"/>
  <sheetViews>
    <sheetView zoomScalePageLayoutView="0" workbookViewId="0" topLeftCell="A1">
      <selection activeCell="A1" sqref="A1"/>
    </sheetView>
  </sheetViews>
  <sheetFormatPr defaultColWidth="11.8984375" defaultRowHeight="26.25" customHeight="1"/>
  <cols>
    <col min="1" max="1" width="3.09765625" style="0" customWidth="1"/>
    <col min="2" max="2" width="3.69921875" style="0" customWidth="1"/>
    <col min="3" max="3" width="3.09765625" style="0" customWidth="1"/>
    <col min="4" max="4" width="4.3984375" style="0" customWidth="1"/>
    <col min="5" max="5" width="32.5" style="0" customWidth="1"/>
    <col min="6" max="8" width="11.8984375" style="0" customWidth="1"/>
    <col min="9" max="14" width="9.3984375" style="0" customWidth="1"/>
    <col min="15" max="16" width="7.5" style="0" customWidth="1"/>
    <col min="17" max="17" width="2.5" style="0" customWidth="1"/>
    <col min="18" max="18" width="3.69921875" style="0" customWidth="1"/>
    <col min="19" max="19" width="18.69921875" style="0" customWidth="1"/>
    <col min="20" max="20" width="22.5" style="0" customWidth="1"/>
    <col min="21" max="21" width="6.8984375" style="0" customWidth="1"/>
    <col min="22" max="24" width="11.8984375" style="0" customWidth="1"/>
    <col min="25" max="27" width="9.3984375" style="0" customWidth="1"/>
  </cols>
  <sheetData>
    <row r="1" spans="1:27" ht="26.25" customHeight="1">
      <c r="A1" s="40" t="s">
        <v>239</v>
      </c>
      <c r="AA1" s="41" t="s">
        <v>280</v>
      </c>
    </row>
    <row r="3" spans="1:27" ht="26.25" customHeight="1">
      <c r="A3" s="194" t="s">
        <v>237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01"/>
      <c r="Q3" s="207" t="s">
        <v>281</v>
      </c>
      <c r="R3" s="207"/>
      <c r="S3" s="207"/>
      <c r="T3" s="207"/>
      <c r="U3" s="207"/>
      <c r="V3" s="207"/>
      <c r="W3" s="207"/>
      <c r="X3" s="207"/>
      <c r="Y3" s="207"/>
      <c r="Z3" s="207"/>
      <c r="AA3" s="207"/>
    </row>
    <row r="4" spans="1:27" ht="26.25" customHeight="1" thickBot="1">
      <c r="A4" s="208" t="s">
        <v>238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108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</row>
    <row r="5" spans="1:27" ht="26.25" customHeight="1" thickBot="1">
      <c r="A5" s="91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99" t="s">
        <v>131</v>
      </c>
      <c r="O5" s="99"/>
      <c r="Q5" s="180" t="s">
        <v>279</v>
      </c>
      <c r="R5" s="180"/>
      <c r="S5" s="180"/>
      <c r="T5" s="181"/>
      <c r="U5" s="159" t="s">
        <v>278</v>
      </c>
      <c r="V5" s="159" t="s">
        <v>129</v>
      </c>
      <c r="W5" s="159" t="s">
        <v>127</v>
      </c>
      <c r="X5" s="159" t="s">
        <v>125</v>
      </c>
      <c r="Y5" s="136" t="s">
        <v>277</v>
      </c>
      <c r="Z5" s="175"/>
      <c r="AA5" s="175"/>
    </row>
    <row r="6" spans="1:27" ht="26.25" customHeight="1">
      <c r="A6" s="196" t="s">
        <v>179</v>
      </c>
      <c r="B6" s="196"/>
      <c r="C6" s="196"/>
      <c r="D6" s="196"/>
      <c r="E6" s="197"/>
      <c r="F6" s="159" t="s">
        <v>128</v>
      </c>
      <c r="G6" s="159" t="s">
        <v>126</v>
      </c>
      <c r="H6" s="159" t="s">
        <v>124</v>
      </c>
      <c r="I6" s="177" t="s">
        <v>122</v>
      </c>
      <c r="J6" s="178"/>
      <c r="K6" s="195"/>
      <c r="L6" s="177" t="s">
        <v>120</v>
      </c>
      <c r="M6" s="178"/>
      <c r="N6" s="178"/>
      <c r="O6" s="107"/>
      <c r="Q6" s="182"/>
      <c r="R6" s="182"/>
      <c r="S6" s="182"/>
      <c r="T6" s="183"/>
      <c r="U6" s="160"/>
      <c r="V6" s="160"/>
      <c r="W6" s="160"/>
      <c r="X6" s="160"/>
      <c r="Y6" s="80" t="s">
        <v>117</v>
      </c>
      <c r="Z6" s="79" t="s">
        <v>116</v>
      </c>
      <c r="AA6" s="78" t="s">
        <v>114</v>
      </c>
    </row>
    <row r="7" spans="1:27" ht="26.25" customHeight="1">
      <c r="A7" s="182"/>
      <c r="B7" s="182"/>
      <c r="C7" s="182"/>
      <c r="D7" s="182"/>
      <c r="E7" s="183"/>
      <c r="F7" s="160"/>
      <c r="G7" s="160"/>
      <c r="H7" s="160"/>
      <c r="I7" s="80" t="s">
        <v>51</v>
      </c>
      <c r="J7" s="80" t="s">
        <v>119</v>
      </c>
      <c r="K7" s="80" t="s">
        <v>118</v>
      </c>
      <c r="L7" s="80" t="s">
        <v>51</v>
      </c>
      <c r="M7" s="79" t="s">
        <v>115</v>
      </c>
      <c r="N7" s="78" t="s">
        <v>113</v>
      </c>
      <c r="O7" s="72"/>
      <c r="Q7" s="57" t="s">
        <v>4</v>
      </c>
      <c r="R7" s="163" t="s">
        <v>276</v>
      </c>
      <c r="S7" s="163"/>
      <c r="T7" s="163"/>
      <c r="U7" s="131"/>
      <c r="V7" s="128"/>
      <c r="W7" s="130"/>
      <c r="X7" s="130"/>
      <c r="Y7" s="130"/>
      <c r="Z7" s="130"/>
      <c r="AA7" s="127"/>
    </row>
    <row r="8" spans="1:27" ht="26.25" customHeight="1">
      <c r="A8" s="93" t="s">
        <v>4</v>
      </c>
      <c r="B8" s="186" t="s">
        <v>234</v>
      </c>
      <c r="C8" s="186"/>
      <c r="D8" s="186"/>
      <c r="E8" s="187"/>
      <c r="F8" s="90">
        <f>SUM(F9,F20)</f>
        <v>2418945</v>
      </c>
      <c r="G8" s="90">
        <f>SUM(G9,G20)</f>
        <v>2432325</v>
      </c>
      <c r="H8" s="90">
        <f>SUM(H9,H20)</f>
        <v>2451572</v>
      </c>
      <c r="I8" s="88">
        <v>-0.5218710867379315</v>
      </c>
      <c r="J8" s="75">
        <f aca="true" t="shared" si="0" ref="J8:J43">100*(G8-F8)/ABS(F8)</f>
        <v>0.5531337008489238</v>
      </c>
      <c r="K8" s="75">
        <f aca="true" t="shared" si="1" ref="K8:K43">100*(H8-G8)/ABS(G8)</f>
        <v>0.7913005046611781</v>
      </c>
      <c r="L8" s="98">
        <f aca="true" t="shared" si="2" ref="L8:L43">100*F8/F$43</f>
        <v>54.37072823817753</v>
      </c>
      <c r="M8" s="98">
        <f aca="true" t="shared" si="3" ref="M8:M43">100*G8/G$43</f>
        <v>55.24258634305014</v>
      </c>
      <c r="N8" s="98">
        <f aca="true" t="shared" si="4" ref="N8:N43">100*H8/H$43</f>
        <v>54.29502805917419</v>
      </c>
      <c r="O8" s="88"/>
      <c r="Q8" s="57"/>
      <c r="R8" s="117" t="s">
        <v>81</v>
      </c>
      <c r="S8" s="165" t="s">
        <v>275</v>
      </c>
      <c r="T8" s="166"/>
      <c r="U8" s="116" t="s">
        <v>240</v>
      </c>
      <c r="V8" s="115">
        <v>-0.2</v>
      </c>
      <c r="W8" s="115">
        <v>-1.5</v>
      </c>
      <c r="X8" s="115">
        <v>0.8</v>
      </c>
      <c r="Y8" s="114" t="s">
        <v>137</v>
      </c>
      <c r="Z8" s="114" t="s">
        <v>137</v>
      </c>
      <c r="AA8" s="114" t="s">
        <v>137</v>
      </c>
    </row>
    <row r="9" spans="1:27" ht="26.25" customHeight="1">
      <c r="A9" s="91"/>
      <c r="B9" s="91" t="s">
        <v>81</v>
      </c>
      <c r="C9" s="184" t="s">
        <v>233</v>
      </c>
      <c r="D9" s="184"/>
      <c r="E9" s="185"/>
      <c r="F9" s="86">
        <f>SUM(F10:F19)</f>
        <v>2354470</v>
      </c>
      <c r="G9" s="86">
        <f>SUM(G10:G19)</f>
        <v>2352909</v>
      </c>
      <c r="H9" s="86">
        <f>SUM(H10:H19)</f>
        <v>2371283</v>
      </c>
      <c r="I9" s="35">
        <v>-0.5547800414342703</v>
      </c>
      <c r="J9" s="47">
        <f t="shared" si="0"/>
        <v>-0.0662994219505876</v>
      </c>
      <c r="K9" s="47">
        <f t="shared" si="1"/>
        <v>0.7809056788851587</v>
      </c>
      <c r="L9" s="35">
        <f t="shared" si="2"/>
        <v>52.921520958493</v>
      </c>
      <c r="M9" s="35">
        <f t="shared" si="3"/>
        <v>53.4389025273513</v>
      </c>
      <c r="N9" s="35">
        <f t="shared" si="4"/>
        <v>52.5168655137368</v>
      </c>
      <c r="O9" s="35"/>
      <c r="Q9" s="57"/>
      <c r="R9" s="117" t="s">
        <v>85</v>
      </c>
      <c r="S9" s="42" t="s">
        <v>274</v>
      </c>
      <c r="T9" s="42"/>
      <c r="U9" s="116" t="s">
        <v>240</v>
      </c>
      <c r="V9" s="115">
        <v>-1.4</v>
      </c>
      <c r="W9" s="115">
        <v>-1</v>
      </c>
      <c r="X9" s="115">
        <v>2.6</v>
      </c>
      <c r="Y9" s="114" t="s">
        <v>137</v>
      </c>
      <c r="Z9" s="114" t="s">
        <v>137</v>
      </c>
      <c r="AA9" s="114" t="s">
        <v>137</v>
      </c>
    </row>
    <row r="10" spans="1:27" ht="26.25" customHeight="1">
      <c r="A10" s="91"/>
      <c r="B10" s="91"/>
      <c r="C10" s="107" t="s">
        <v>198</v>
      </c>
      <c r="D10" s="184" t="s">
        <v>232</v>
      </c>
      <c r="E10" s="185"/>
      <c r="F10" s="86">
        <v>532387</v>
      </c>
      <c r="G10" s="86">
        <v>523003</v>
      </c>
      <c r="H10" s="86">
        <v>519217</v>
      </c>
      <c r="I10" s="35">
        <v>-0.4169347718736418</v>
      </c>
      <c r="J10" s="47">
        <f t="shared" si="0"/>
        <v>-1.762627562280822</v>
      </c>
      <c r="K10" s="47">
        <f t="shared" si="1"/>
        <v>-0.7238964212442376</v>
      </c>
      <c r="L10" s="35">
        <f t="shared" si="2"/>
        <v>11.96648493229016</v>
      </c>
      <c r="M10" s="35">
        <f t="shared" si="3"/>
        <v>11.878362630476706</v>
      </c>
      <c r="N10" s="35">
        <f t="shared" si="4"/>
        <v>11.499112236475309</v>
      </c>
      <c r="O10" s="35"/>
      <c r="Q10" s="57"/>
      <c r="R10" s="117" t="s">
        <v>84</v>
      </c>
      <c r="S10" s="42" t="s">
        <v>273</v>
      </c>
      <c r="T10" s="42"/>
      <c r="U10" s="116" t="s">
        <v>240</v>
      </c>
      <c r="V10" s="115">
        <v>-0.6</v>
      </c>
      <c r="W10" s="115">
        <v>-1.3</v>
      </c>
      <c r="X10" s="115">
        <v>1</v>
      </c>
      <c r="Y10" s="114" t="s">
        <v>137</v>
      </c>
      <c r="Z10" s="114" t="s">
        <v>137</v>
      </c>
      <c r="AA10" s="114" t="s">
        <v>137</v>
      </c>
    </row>
    <row r="11" spans="1:27" ht="26.25" customHeight="1">
      <c r="A11" s="91"/>
      <c r="B11" s="91"/>
      <c r="C11" s="107" t="s">
        <v>196</v>
      </c>
      <c r="D11" s="184" t="s">
        <v>231</v>
      </c>
      <c r="E11" s="185"/>
      <c r="F11" s="86">
        <v>503717</v>
      </c>
      <c r="G11" s="86">
        <v>522593</v>
      </c>
      <c r="H11" s="86">
        <v>524708</v>
      </c>
      <c r="I11" s="35">
        <v>5.165394508284351</v>
      </c>
      <c r="J11" s="47">
        <f t="shared" si="0"/>
        <v>3.747342257656581</v>
      </c>
      <c r="K11" s="47">
        <f t="shared" si="1"/>
        <v>0.4047126540156489</v>
      </c>
      <c r="L11" s="35">
        <f t="shared" si="2"/>
        <v>11.32206813960221</v>
      </c>
      <c r="M11" s="35">
        <f t="shared" si="3"/>
        <v>11.869050774371683</v>
      </c>
      <c r="N11" s="35">
        <f t="shared" si="4"/>
        <v>11.620721554526309</v>
      </c>
      <c r="O11" s="35"/>
      <c r="Q11" s="57"/>
      <c r="R11" s="117" t="s">
        <v>147</v>
      </c>
      <c r="S11" s="42" t="s">
        <v>272</v>
      </c>
      <c r="T11" s="42"/>
      <c r="U11" s="116" t="s">
        <v>240</v>
      </c>
      <c r="V11" s="115">
        <v>-1.8</v>
      </c>
      <c r="W11" s="115">
        <v>-0.8</v>
      </c>
      <c r="X11" s="115">
        <v>2.7</v>
      </c>
      <c r="Y11" s="114" t="s">
        <v>137</v>
      </c>
      <c r="Z11" s="114" t="s">
        <v>137</v>
      </c>
      <c r="AA11" s="114" t="s">
        <v>137</v>
      </c>
    </row>
    <row r="12" spans="1:27" ht="26.25" customHeight="1">
      <c r="A12" s="91"/>
      <c r="B12" s="91"/>
      <c r="C12" s="107" t="s">
        <v>230</v>
      </c>
      <c r="D12" s="184" t="s">
        <v>229</v>
      </c>
      <c r="E12" s="185"/>
      <c r="F12" s="86">
        <v>91030</v>
      </c>
      <c r="G12" s="86">
        <v>93055</v>
      </c>
      <c r="H12" s="86">
        <v>94328</v>
      </c>
      <c r="I12" s="35">
        <v>0.021975607076157644</v>
      </c>
      <c r="J12" s="47">
        <f t="shared" si="0"/>
        <v>2.224541359991212</v>
      </c>
      <c r="K12" s="47">
        <f t="shared" si="1"/>
        <v>1.3680081672129385</v>
      </c>
      <c r="L12" s="35">
        <f t="shared" si="2"/>
        <v>2.0460851286495974</v>
      </c>
      <c r="M12" s="35">
        <f t="shared" si="3"/>
        <v>2.1134506581778876</v>
      </c>
      <c r="N12" s="35">
        <f t="shared" si="4"/>
        <v>2.0890846390666002</v>
      </c>
      <c r="O12" s="35"/>
      <c r="Q12" s="57"/>
      <c r="R12" s="117" t="s">
        <v>244</v>
      </c>
      <c r="S12" s="42" t="s">
        <v>271</v>
      </c>
      <c r="T12" s="42"/>
      <c r="U12" s="116" t="s">
        <v>240</v>
      </c>
      <c r="V12" s="129">
        <v>-0.8</v>
      </c>
      <c r="W12" s="115">
        <v>-2.4</v>
      </c>
      <c r="X12" s="115">
        <v>0.3</v>
      </c>
      <c r="Y12" s="114" t="s">
        <v>137</v>
      </c>
      <c r="Z12" s="114" t="s">
        <v>137</v>
      </c>
      <c r="AA12" s="114" t="s">
        <v>137</v>
      </c>
    </row>
    <row r="13" spans="1:27" ht="26.25" customHeight="1">
      <c r="A13" s="91"/>
      <c r="B13" s="91"/>
      <c r="C13" s="107" t="s">
        <v>228</v>
      </c>
      <c r="D13" s="184" t="s">
        <v>227</v>
      </c>
      <c r="E13" s="185"/>
      <c r="F13" s="86">
        <v>63513</v>
      </c>
      <c r="G13" s="86">
        <v>66066</v>
      </c>
      <c r="H13" s="86">
        <v>67442</v>
      </c>
      <c r="I13" s="35">
        <v>-6.5463052882493145</v>
      </c>
      <c r="J13" s="47">
        <f t="shared" si="0"/>
        <v>4.019649520570592</v>
      </c>
      <c r="K13" s="47">
        <f t="shared" si="1"/>
        <v>2.0827657191293554</v>
      </c>
      <c r="L13" s="35">
        <f t="shared" si="2"/>
        <v>1.4275843653292526</v>
      </c>
      <c r="M13" s="35">
        <f t="shared" si="3"/>
        <v>1.5004806961816166</v>
      </c>
      <c r="N13" s="35">
        <f t="shared" si="4"/>
        <v>1.4936397064278863</v>
      </c>
      <c r="O13" s="35"/>
      <c r="Q13" s="57"/>
      <c r="R13" s="57"/>
      <c r="S13" s="57"/>
      <c r="T13" s="57"/>
      <c r="U13" s="123"/>
      <c r="V13" s="127"/>
      <c r="W13" s="127"/>
      <c r="X13" s="127"/>
      <c r="Y13" s="127"/>
      <c r="Z13" s="127"/>
      <c r="AA13" s="127"/>
    </row>
    <row r="14" spans="1:27" ht="26.25" customHeight="1">
      <c r="A14" s="91"/>
      <c r="B14" s="91"/>
      <c r="C14" s="107" t="s">
        <v>226</v>
      </c>
      <c r="D14" s="184" t="s">
        <v>225</v>
      </c>
      <c r="E14" s="185"/>
      <c r="F14" s="86">
        <v>99624</v>
      </c>
      <c r="G14" s="86">
        <v>95038</v>
      </c>
      <c r="H14" s="86">
        <v>91665</v>
      </c>
      <c r="I14" s="35">
        <v>-4.128413880709047</v>
      </c>
      <c r="J14" s="47">
        <f t="shared" si="0"/>
        <v>-4.603308439733397</v>
      </c>
      <c r="K14" s="47">
        <f t="shared" si="1"/>
        <v>-3.5491066731202254</v>
      </c>
      <c r="L14" s="35">
        <f t="shared" si="2"/>
        <v>2.2392528271623364</v>
      </c>
      <c r="M14" s="35">
        <f t="shared" si="3"/>
        <v>2.158488245144378</v>
      </c>
      <c r="N14" s="35">
        <f t="shared" si="4"/>
        <v>2.0301071096603334</v>
      </c>
      <c r="O14" s="35"/>
      <c r="Q14" s="57" t="s">
        <v>6</v>
      </c>
      <c r="R14" s="165" t="s">
        <v>270</v>
      </c>
      <c r="S14" s="165"/>
      <c r="T14" s="165"/>
      <c r="U14" s="116"/>
      <c r="V14" s="128"/>
      <c r="W14" s="125"/>
      <c r="X14" s="125"/>
      <c r="Y14" s="125"/>
      <c r="Z14" s="125"/>
      <c r="AA14" s="127"/>
    </row>
    <row r="15" spans="1:27" ht="26.25" customHeight="1">
      <c r="A15" s="91"/>
      <c r="B15" s="91"/>
      <c r="C15" s="107" t="s">
        <v>224</v>
      </c>
      <c r="D15" s="184" t="s">
        <v>223</v>
      </c>
      <c r="E15" s="185"/>
      <c r="F15" s="86">
        <v>295468</v>
      </c>
      <c r="G15" s="86">
        <v>286303</v>
      </c>
      <c r="H15" s="86">
        <v>295970</v>
      </c>
      <c r="I15" s="35">
        <v>-3.707421360691427</v>
      </c>
      <c r="J15" s="47">
        <f t="shared" si="0"/>
        <v>-3.1018587461247917</v>
      </c>
      <c r="K15" s="47">
        <f t="shared" si="1"/>
        <v>3.3764927367159965</v>
      </c>
      <c r="L15" s="35">
        <f t="shared" si="2"/>
        <v>6.641246630691412</v>
      </c>
      <c r="M15" s="35">
        <f t="shared" si="3"/>
        <v>6.502469118137702</v>
      </c>
      <c r="N15" s="35">
        <f t="shared" si="4"/>
        <v>6.554855192779892</v>
      </c>
      <c r="O15" s="35"/>
      <c r="Q15" s="57"/>
      <c r="R15" s="117" t="s">
        <v>81</v>
      </c>
      <c r="S15" s="51" t="s">
        <v>269</v>
      </c>
      <c r="T15" s="51" t="s">
        <v>261</v>
      </c>
      <c r="U15" s="116" t="s">
        <v>256</v>
      </c>
      <c r="V15" s="121">
        <v>3061611</v>
      </c>
      <c r="W15" s="121">
        <v>2984613</v>
      </c>
      <c r="X15" s="121">
        <v>2993810</v>
      </c>
      <c r="Y15" s="115">
        <v>-0.9</v>
      </c>
      <c r="Z15" s="118">
        <f aca="true" t="shared" si="5" ref="Z15:AA21">100*(W15-V15)/V15</f>
        <v>-2.5149504623546233</v>
      </c>
      <c r="AA15" s="118">
        <f t="shared" si="5"/>
        <v>0.3081471534165401</v>
      </c>
    </row>
    <row r="16" spans="1:27" ht="26.25" customHeight="1">
      <c r="A16" s="91"/>
      <c r="B16" s="91"/>
      <c r="C16" s="107" t="s">
        <v>222</v>
      </c>
      <c r="D16" s="184" t="s">
        <v>221</v>
      </c>
      <c r="E16" s="185"/>
      <c r="F16" s="86">
        <v>279743</v>
      </c>
      <c r="G16" s="86">
        <v>277681</v>
      </c>
      <c r="H16" s="86">
        <v>284906</v>
      </c>
      <c r="I16" s="35">
        <v>-3.8855599686654045</v>
      </c>
      <c r="J16" s="47">
        <f t="shared" si="0"/>
        <v>-0.7371051286359266</v>
      </c>
      <c r="K16" s="47">
        <f t="shared" si="1"/>
        <v>2.6019065042260725</v>
      </c>
      <c r="L16" s="35">
        <f t="shared" si="2"/>
        <v>6.287795146037837</v>
      </c>
      <c r="M16" s="35">
        <f t="shared" si="3"/>
        <v>6.3066475978023115</v>
      </c>
      <c r="N16" s="35">
        <f t="shared" si="4"/>
        <v>6.309820500571504</v>
      </c>
      <c r="O16" s="35"/>
      <c r="Q16" s="57"/>
      <c r="R16" s="117" t="s">
        <v>85</v>
      </c>
      <c r="S16" s="51" t="s">
        <v>268</v>
      </c>
      <c r="T16" s="51" t="s">
        <v>259</v>
      </c>
      <c r="U16" s="116" t="s">
        <v>256</v>
      </c>
      <c r="V16" s="121">
        <v>3411570</v>
      </c>
      <c r="W16" s="121">
        <v>3378998</v>
      </c>
      <c r="X16" s="121">
        <v>3380954</v>
      </c>
      <c r="Y16" s="115">
        <v>-2.1</v>
      </c>
      <c r="Z16" s="118">
        <f t="shared" si="5"/>
        <v>-0.9547510383782247</v>
      </c>
      <c r="AA16" s="118">
        <f t="shared" si="5"/>
        <v>0.05788698306421016</v>
      </c>
    </row>
    <row r="17" spans="1:27" ht="26.25" customHeight="1">
      <c r="A17" s="91"/>
      <c r="B17" s="91"/>
      <c r="C17" s="107" t="s">
        <v>220</v>
      </c>
      <c r="D17" s="184" t="s">
        <v>219</v>
      </c>
      <c r="E17" s="185"/>
      <c r="F17" s="86">
        <v>73776</v>
      </c>
      <c r="G17" s="86">
        <v>67720</v>
      </c>
      <c r="H17" s="86">
        <v>65091</v>
      </c>
      <c r="I17" s="35">
        <v>-0.3888528839922145</v>
      </c>
      <c r="J17" s="47">
        <f t="shared" si="0"/>
        <v>-8.208631533289958</v>
      </c>
      <c r="K17" s="47">
        <f t="shared" si="1"/>
        <v>-3.882161842882457</v>
      </c>
      <c r="L17" s="35">
        <f t="shared" si="2"/>
        <v>1.6582662468554619</v>
      </c>
      <c r="M17" s="35">
        <f t="shared" si="3"/>
        <v>1.5380460864199297</v>
      </c>
      <c r="N17" s="35">
        <f t="shared" si="4"/>
        <v>1.4415720490361725</v>
      </c>
      <c r="O17" s="35"/>
      <c r="Q17" s="57"/>
      <c r="R17" s="117" t="s">
        <v>84</v>
      </c>
      <c r="S17" s="51" t="s">
        <v>267</v>
      </c>
      <c r="T17" s="51" t="s">
        <v>259</v>
      </c>
      <c r="U17" s="116" t="s">
        <v>256</v>
      </c>
      <c r="V17" s="121">
        <v>2231021</v>
      </c>
      <c r="W17" s="121">
        <v>2250503</v>
      </c>
      <c r="X17" s="121">
        <v>2241745</v>
      </c>
      <c r="Y17" s="115">
        <v>1.5</v>
      </c>
      <c r="Z17" s="118">
        <f t="shared" si="5"/>
        <v>0.8732324796584164</v>
      </c>
      <c r="AA17" s="118">
        <f t="shared" si="5"/>
        <v>-0.38915744613537506</v>
      </c>
    </row>
    <row r="18" spans="1:27" ht="26.25" customHeight="1">
      <c r="A18" s="91"/>
      <c r="B18" s="91"/>
      <c r="C18" s="107" t="s">
        <v>218</v>
      </c>
      <c r="D18" s="184" t="s">
        <v>217</v>
      </c>
      <c r="E18" s="185"/>
      <c r="F18" s="86">
        <v>217630</v>
      </c>
      <c r="G18" s="86">
        <v>218754</v>
      </c>
      <c r="H18" s="86">
        <v>223530</v>
      </c>
      <c r="I18" s="35">
        <v>-0.021132325107046768</v>
      </c>
      <c r="J18" s="47">
        <f t="shared" si="0"/>
        <v>0.5164729127418095</v>
      </c>
      <c r="K18" s="47">
        <f t="shared" si="1"/>
        <v>2.183274362983077</v>
      </c>
      <c r="L18" s="35">
        <f t="shared" si="2"/>
        <v>4.8916786394376786</v>
      </c>
      <c r="M18" s="35">
        <f t="shared" si="3"/>
        <v>4.968306757068891</v>
      </c>
      <c r="N18" s="35">
        <f t="shared" si="4"/>
        <v>4.950524651965028</v>
      </c>
      <c r="O18" s="35"/>
      <c r="Q18" s="57"/>
      <c r="R18" s="117" t="s">
        <v>147</v>
      </c>
      <c r="S18" s="51" t="s">
        <v>266</v>
      </c>
      <c r="T18" s="126" t="s">
        <v>265</v>
      </c>
      <c r="U18" s="116" t="s">
        <v>256</v>
      </c>
      <c r="V18" s="121">
        <v>5114017</v>
      </c>
      <c r="W18" s="121">
        <v>5091662</v>
      </c>
      <c r="X18" s="121">
        <v>5064613</v>
      </c>
      <c r="Y18" s="115">
        <v>2.3</v>
      </c>
      <c r="Z18" s="118">
        <f t="shared" si="5"/>
        <v>-0.43713190628814885</v>
      </c>
      <c r="AA18" s="118">
        <f t="shared" si="5"/>
        <v>-0.5312410760965673</v>
      </c>
    </row>
    <row r="19" spans="1:27" ht="26.25" customHeight="1">
      <c r="A19" s="91"/>
      <c r="B19" s="91"/>
      <c r="C19" s="107" t="s">
        <v>216</v>
      </c>
      <c r="D19" s="184" t="s">
        <v>215</v>
      </c>
      <c r="E19" s="185"/>
      <c r="F19" s="86">
        <v>197582</v>
      </c>
      <c r="G19" s="86">
        <v>202696</v>
      </c>
      <c r="H19" s="86">
        <v>204426</v>
      </c>
      <c r="I19" s="35">
        <v>-1.9400370239861786</v>
      </c>
      <c r="J19" s="47">
        <f t="shared" si="0"/>
        <v>2.588292455790507</v>
      </c>
      <c r="K19" s="47">
        <f t="shared" si="1"/>
        <v>0.8534948888976596</v>
      </c>
      <c r="L19" s="35">
        <f t="shared" si="2"/>
        <v>4.44105890243705</v>
      </c>
      <c r="M19" s="35">
        <f t="shared" si="3"/>
        <v>4.603599963570202</v>
      </c>
      <c r="N19" s="35">
        <f t="shared" si="4"/>
        <v>4.527427873227768</v>
      </c>
      <c r="O19" s="35"/>
      <c r="Q19" s="57"/>
      <c r="R19" s="117"/>
      <c r="S19" s="51" t="s">
        <v>264</v>
      </c>
      <c r="T19" s="126" t="s">
        <v>263</v>
      </c>
      <c r="U19" s="116" t="s">
        <v>256</v>
      </c>
      <c r="V19" s="121">
        <v>5124268</v>
      </c>
      <c r="W19" s="121">
        <v>5101285</v>
      </c>
      <c r="X19" s="121">
        <v>5075877</v>
      </c>
      <c r="Y19" s="115">
        <v>2.3</v>
      </c>
      <c r="Z19" s="118">
        <f t="shared" si="5"/>
        <v>-0.4485128412487403</v>
      </c>
      <c r="AA19" s="118">
        <f t="shared" si="5"/>
        <v>-0.49807058417633987</v>
      </c>
    </row>
    <row r="20" spans="1:27" ht="26.25" customHeight="1">
      <c r="A20" s="91"/>
      <c r="B20" s="91" t="s">
        <v>85</v>
      </c>
      <c r="C20" s="184" t="s">
        <v>214</v>
      </c>
      <c r="D20" s="184"/>
      <c r="E20" s="185"/>
      <c r="F20" s="86">
        <v>64475</v>
      </c>
      <c r="G20" s="86">
        <v>79416</v>
      </c>
      <c r="H20" s="86">
        <v>80289</v>
      </c>
      <c r="I20" s="35">
        <v>0.6949867249726793</v>
      </c>
      <c r="J20" s="47">
        <f t="shared" si="0"/>
        <v>23.1733229934083</v>
      </c>
      <c r="K20" s="47">
        <f t="shared" si="1"/>
        <v>1.0992747053490481</v>
      </c>
      <c r="L20" s="35">
        <f t="shared" si="2"/>
        <v>1.4492072796845301</v>
      </c>
      <c r="M20" s="35">
        <f t="shared" si="3"/>
        <v>1.8036838156988355</v>
      </c>
      <c r="N20" s="35">
        <f t="shared" si="4"/>
        <v>1.7781625454373915</v>
      </c>
      <c r="O20" s="35"/>
      <c r="Q20" s="57"/>
      <c r="R20" s="117" t="s">
        <v>244</v>
      </c>
      <c r="S20" s="51" t="s">
        <v>262</v>
      </c>
      <c r="T20" s="51" t="s">
        <v>261</v>
      </c>
      <c r="U20" s="116" t="s">
        <v>256</v>
      </c>
      <c r="V20" s="121">
        <v>3426227.8761231685</v>
      </c>
      <c r="W20" s="121">
        <v>3406268.928042434</v>
      </c>
      <c r="X20" s="121">
        <v>3403881.733056791</v>
      </c>
      <c r="Y20" s="115">
        <v>-0.9</v>
      </c>
      <c r="Z20" s="118">
        <f t="shared" si="5"/>
        <v>-0.5825341688398793</v>
      </c>
      <c r="AA20" s="118">
        <f t="shared" si="5"/>
        <v>-0.07008239913150188</v>
      </c>
    </row>
    <row r="21" spans="1:27" ht="26.25" customHeight="1">
      <c r="A21" s="93" t="s">
        <v>6</v>
      </c>
      <c r="B21" s="186" t="s">
        <v>213</v>
      </c>
      <c r="C21" s="186"/>
      <c r="D21" s="186"/>
      <c r="E21" s="187"/>
      <c r="F21" s="90">
        <f>SUM(F22:F24)</f>
        <v>383629</v>
      </c>
      <c r="G21" s="90">
        <f>SUM(G22:G24)</f>
        <v>397935</v>
      </c>
      <c r="H21" s="90">
        <f>SUM(H22:H24)</f>
        <v>411868</v>
      </c>
      <c r="I21" s="88">
        <v>-0.8866819441896752</v>
      </c>
      <c r="J21" s="62">
        <f t="shared" si="0"/>
        <v>3.72912371066838</v>
      </c>
      <c r="K21" s="62">
        <f t="shared" si="1"/>
        <v>3.5013255933758027</v>
      </c>
      <c r="L21" s="88">
        <f t="shared" si="2"/>
        <v>8.622845125988315</v>
      </c>
      <c r="M21" s="88">
        <f t="shared" si="3"/>
        <v>9.037837705249775</v>
      </c>
      <c r="N21" s="88">
        <f t="shared" si="4"/>
        <v>9.12165117592955</v>
      </c>
      <c r="O21" s="88"/>
      <c r="Q21" s="57"/>
      <c r="R21" s="117" t="s">
        <v>242</v>
      </c>
      <c r="S21" s="51" t="s">
        <v>260</v>
      </c>
      <c r="T21" s="51" t="s">
        <v>259</v>
      </c>
      <c r="U21" s="116" t="s">
        <v>256</v>
      </c>
      <c r="V21" s="121">
        <v>2863495.6426935303</v>
      </c>
      <c r="W21" s="121">
        <v>2813554.040093916</v>
      </c>
      <c r="X21" s="121">
        <v>2803852.698616613</v>
      </c>
      <c r="Y21" s="115">
        <v>0.2</v>
      </c>
      <c r="Z21" s="118">
        <f t="shared" si="5"/>
        <v>-1.7440781768620757</v>
      </c>
      <c r="AA21" s="118">
        <f t="shared" si="5"/>
        <v>-0.34480736246953353</v>
      </c>
    </row>
    <row r="22" spans="1:27" ht="26.25" customHeight="1">
      <c r="A22" s="91"/>
      <c r="B22" s="91" t="s">
        <v>81</v>
      </c>
      <c r="C22" s="184" t="s">
        <v>212</v>
      </c>
      <c r="D22" s="184"/>
      <c r="E22" s="185"/>
      <c r="F22" s="86">
        <v>58252</v>
      </c>
      <c r="G22" s="86">
        <v>60612</v>
      </c>
      <c r="H22" s="86">
        <v>60550</v>
      </c>
      <c r="I22" s="35">
        <v>-4.503352513975628</v>
      </c>
      <c r="J22" s="47">
        <f t="shared" si="0"/>
        <v>4.051363043328984</v>
      </c>
      <c r="K22" s="47">
        <f t="shared" si="1"/>
        <v>-0.10228997558239293</v>
      </c>
      <c r="L22" s="35">
        <f t="shared" si="2"/>
        <v>1.3093326476337068</v>
      </c>
      <c r="M22" s="35">
        <f t="shared" si="3"/>
        <v>1.3766102981406494</v>
      </c>
      <c r="N22" s="35">
        <f t="shared" si="4"/>
        <v>1.34100240538846</v>
      </c>
      <c r="O22" s="35"/>
      <c r="Q22" s="57"/>
      <c r="R22" s="57"/>
      <c r="S22" s="57"/>
      <c r="T22" s="57"/>
      <c r="U22" s="123"/>
      <c r="V22" s="57"/>
      <c r="W22" s="57"/>
      <c r="X22" s="57"/>
      <c r="Y22" s="57"/>
      <c r="Z22" s="122"/>
      <c r="AA22" s="122"/>
    </row>
    <row r="23" spans="1:27" ht="26.25" customHeight="1">
      <c r="A23" s="91"/>
      <c r="B23" s="91" t="s">
        <v>85</v>
      </c>
      <c r="C23" s="188" t="s">
        <v>211</v>
      </c>
      <c r="D23" s="188"/>
      <c r="E23" s="189"/>
      <c r="F23" s="86">
        <v>174591</v>
      </c>
      <c r="G23" s="86">
        <v>175562</v>
      </c>
      <c r="H23" s="86">
        <v>179992</v>
      </c>
      <c r="I23" s="35">
        <v>1.2820438447392632</v>
      </c>
      <c r="J23" s="47">
        <f t="shared" si="0"/>
        <v>0.5561569611262894</v>
      </c>
      <c r="K23" s="47">
        <f t="shared" si="1"/>
        <v>2.523325093129493</v>
      </c>
      <c r="L23" s="35">
        <f t="shared" si="2"/>
        <v>3.9242892309794777</v>
      </c>
      <c r="M23" s="35">
        <f t="shared" si="3"/>
        <v>3.987336784170935</v>
      </c>
      <c r="N23" s="35">
        <f t="shared" si="4"/>
        <v>3.9862874475752217</v>
      </c>
      <c r="O23" s="35"/>
      <c r="Q23" s="57" t="s">
        <v>8</v>
      </c>
      <c r="R23" s="165" t="s">
        <v>258</v>
      </c>
      <c r="S23" s="165"/>
      <c r="T23" s="165"/>
      <c r="U23" s="116"/>
      <c r="V23" s="125"/>
      <c r="W23" s="125"/>
      <c r="X23" s="125"/>
      <c r="Y23" s="125"/>
      <c r="Z23" s="124"/>
      <c r="AA23" s="124"/>
    </row>
    <row r="24" spans="1:27" ht="26.25" customHeight="1">
      <c r="A24" s="91"/>
      <c r="B24" s="91" t="s">
        <v>84</v>
      </c>
      <c r="C24" s="184" t="s">
        <v>210</v>
      </c>
      <c r="D24" s="184"/>
      <c r="E24" s="185"/>
      <c r="F24" s="86">
        <v>150786</v>
      </c>
      <c r="G24" s="86">
        <v>161761</v>
      </c>
      <c r="H24" s="86">
        <v>171326</v>
      </c>
      <c r="I24" s="35">
        <v>-1.8837722294883577</v>
      </c>
      <c r="J24" s="47">
        <f t="shared" si="0"/>
        <v>7.278527184221347</v>
      </c>
      <c r="K24" s="47">
        <f t="shared" si="1"/>
        <v>5.913044553384314</v>
      </c>
      <c r="L24" s="35">
        <f t="shared" si="2"/>
        <v>3.389223247375131</v>
      </c>
      <c r="M24" s="35">
        <f t="shared" si="3"/>
        <v>3.6738906229381905</v>
      </c>
      <c r="N24" s="35">
        <f t="shared" si="4"/>
        <v>3.7943613229658677</v>
      </c>
      <c r="O24" s="35"/>
      <c r="Q24" s="57"/>
      <c r="R24" s="117" t="s">
        <v>81</v>
      </c>
      <c r="S24" s="51" t="s">
        <v>255</v>
      </c>
      <c r="T24" s="126" t="s">
        <v>257</v>
      </c>
      <c r="U24" s="116" t="s">
        <v>256</v>
      </c>
      <c r="V24" s="125">
        <v>5541373</v>
      </c>
      <c r="W24" s="125">
        <v>5435858</v>
      </c>
      <c r="X24" s="125">
        <v>5481406</v>
      </c>
      <c r="Y24" s="115">
        <v>0.1</v>
      </c>
      <c r="Z24" s="118">
        <f>100*(W24-V24)/V24</f>
        <v>-1.9041309798131258</v>
      </c>
      <c r="AA24" s="118">
        <f>100*(X24-W24)/W24</f>
        <v>0.8379173996083047</v>
      </c>
    </row>
    <row r="25" spans="1:27" ht="26.25" customHeight="1">
      <c r="A25" s="93" t="s">
        <v>8</v>
      </c>
      <c r="B25" s="186" t="s">
        <v>209</v>
      </c>
      <c r="C25" s="186"/>
      <c r="D25" s="186"/>
      <c r="E25" s="187"/>
      <c r="F25" s="90">
        <f>SUM(F26,F34)</f>
        <v>1283932</v>
      </c>
      <c r="G25" s="90">
        <f>SUM(G26,G34)</f>
        <v>1256048</v>
      </c>
      <c r="H25" s="90">
        <f>SUM(H26,H34)</f>
        <v>1329199</v>
      </c>
      <c r="I25" s="88">
        <v>-11.286490027147494</v>
      </c>
      <c r="J25" s="62">
        <f t="shared" si="0"/>
        <v>-2.1717661059931523</v>
      </c>
      <c r="K25" s="62">
        <f t="shared" si="1"/>
        <v>5.8239016343324455</v>
      </c>
      <c r="L25" s="88">
        <f t="shared" si="2"/>
        <v>28.85899342411661</v>
      </c>
      <c r="M25" s="88">
        <f t="shared" si="3"/>
        <v>28.52716643171264</v>
      </c>
      <c r="N25" s="88">
        <f t="shared" si="4"/>
        <v>29.437804397026184</v>
      </c>
      <c r="O25" s="88"/>
      <c r="Q25" s="57"/>
      <c r="R25" s="117" t="s">
        <v>85</v>
      </c>
      <c r="S25" s="51" t="s">
        <v>255</v>
      </c>
      <c r="T25" s="126" t="s">
        <v>254</v>
      </c>
      <c r="U25" s="116" t="s">
        <v>253</v>
      </c>
      <c r="V25" s="121">
        <v>854159</v>
      </c>
      <c r="W25" s="121">
        <v>835761</v>
      </c>
      <c r="X25" s="121">
        <v>840088</v>
      </c>
      <c r="Y25" s="115">
        <v>-1.3</v>
      </c>
      <c r="Z25" s="118">
        <f>100*(W25-V25)/V25</f>
        <v>-2.1539315279707876</v>
      </c>
      <c r="AA25" s="118">
        <f>100*(X25-W25)/W25</f>
        <v>0.5177317438837179</v>
      </c>
    </row>
    <row r="26" spans="1:27" ht="26.25" customHeight="1">
      <c r="A26" s="91"/>
      <c r="B26" s="91" t="s">
        <v>81</v>
      </c>
      <c r="C26" s="184" t="s">
        <v>208</v>
      </c>
      <c r="D26" s="184"/>
      <c r="E26" s="185"/>
      <c r="F26" s="86">
        <f>SUM(F27,F30)</f>
        <v>1250134</v>
      </c>
      <c r="G26" s="86">
        <f>SUM(G27,G30)</f>
        <v>1260460</v>
      </c>
      <c r="H26" s="86">
        <f>SUM(H27,H30)</f>
        <v>1333199</v>
      </c>
      <c r="I26" s="35">
        <v>-12.327224247830685</v>
      </c>
      <c r="J26" s="47">
        <f t="shared" si="0"/>
        <v>0.8259914537161617</v>
      </c>
      <c r="K26" s="47">
        <f t="shared" si="1"/>
        <v>5.770829697094712</v>
      </c>
      <c r="L26" s="35">
        <f t="shared" si="2"/>
        <v>28.099314360312377</v>
      </c>
      <c r="M26" s="35">
        <f t="shared" si="3"/>
        <v>28.62737108814035</v>
      </c>
      <c r="N26" s="35">
        <f t="shared" si="4"/>
        <v>29.52639249977687</v>
      </c>
      <c r="O26" s="35"/>
      <c r="Q26" s="57"/>
      <c r="R26" s="57"/>
      <c r="S26" s="57"/>
      <c r="T26" s="57"/>
      <c r="U26" s="116"/>
      <c r="V26" s="125"/>
      <c r="W26" s="125"/>
      <c r="X26" s="125"/>
      <c r="Y26" s="125"/>
      <c r="Z26" s="124"/>
      <c r="AA26" s="124"/>
    </row>
    <row r="27" spans="1:27" ht="26.25" customHeight="1">
      <c r="A27" s="91"/>
      <c r="B27" s="91"/>
      <c r="C27" s="107" t="s">
        <v>198</v>
      </c>
      <c r="D27" s="184" t="s">
        <v>207</v>
      </c>
      <c r="E27" s="185"/>
      <c r="F27" s="86">
        <f>SUM(F28:F29)</f>
        <v>841508</v>
      </c>
      <c r="G27" s="86">
        <f>SUM(G28:G29)</f>
        <v>799296</v>
      </c>
      <c r="H27" s="86">
        <f>SUM(H28:H29)</f>
        <v>858548</v>
      </c>
      <c r="I27" s="35">
        <v>-12.605373653912267</v>
      </c>
      <c r="J27" s="47">
        <f t="shared" si="0"/>
        <v>-5.01623276308722</v>
      </c>
      <c r="K27" s="47">
        <f t="shared" si="1"/>
        <v>7.413023460645368</v>
      </c>
      <c r="L27" s="35">
        <f t="shared" si="2"/>
        <v>18.914610616716086</v>
      </c>
      <c r="M27" s="35">
        <f t="shared" si="3"/>
        <v>18.15348618858689</v>
      </c>
      <c r="N27" s="35">
        <f t="shared" si="4"/>
        <v>19.01428461009829</v>
      </c>
      <c r="O27" s="35"/>
      <c r="Q27" s="57" t="s">
        <v>10</v>
      </c>
      <c r="R27" s="165" t="s">
        <v>252</v>
      </c>
      <c r="S27" s="165"/>
      <c r="T27" s="165"/>
      <c r="U27" s="123"/>
      <c r="V27" s="57"/>
      <c r="W27" s="57"/>
      <c r="X27" s="57"/>
      <c r="Y27" s="57"/>
      <c r="Z27" s="122"/>
      <c r="AA27" s="122"/>
    </row>
    <row r="28" spans="1:27" ht="26.25" customHeight="1">
      <c r="A28" s="91"/>
      <c r="B28" s="91"/>
      <c r="C28" s="91"/>
      <c r="D28" s="91" t="s">
        <v>205</v>
      </c>
      <c r="E28" s="92" t="s">
        <v>204</v>
      </c>
      <c r="F28" s="86">
        <v>190452</v>
      </c>
      <c r="G28" s="86">
        <v>178573</v>
      </c>
      <c r="H28" s="86">
        <v>188591</v>
      </c>
      <c r="I28" s="35">
        <v>-25.88897276852076</v>
      </c>
      <c r="J28" s="47">
        <f t="shared" si="0"/>
        <v>-6.237267132925882</v>
      </c>
      <c r="K28" s="47">
        <f t="shared" si="1"/>
        <v>5.6100306317304405</v>
      </c>
      <c r="L28" s="35">
        <f t="shared" si="2"/>
        <v>4.280797593338164</v>
      </c>
      <c r="M28" s="35">
        <f t="shared" si="3"/>
        <v>4.0557221469324585</v>
      </c>
      <c r="N28" s="35">
        <f t="shared" si="4"/>
        <v>4.176729721463502</v>
      </c>
      <c r="O28" s="35"/>
      <c r="Q28" s="57"/>
      <c r="R28" s="117" t="s">
        <v>81</v>
      </c>
      <c r="S28" s="165" t="s">
        <v>251</v>
      </c>
      <c r="T28" s="166"/>
      <c r="U28" s="116" t="s">
        <v>250</v>
      </c>
      <c r="V28" s="121">
        <v>1183740</v>
      </c>
      <c r="W28" s="121">
        <v>1185348</v>
      </c>
      <c r="X28" s="121">
        <v>1185592</v>
      </c>
      <c r="Y28" s="119">
        <v>0.1</v>
      </c>
      <c r="Z28" s="118">
        <f aca="true" t="shared" si="6" ref="Z28:AA30">100*(W28-V28)/V28</f>
        <v>0.13584064068123067</v>
      </c>
      <c r="AA28" s="118">
        <f t="shared" si="6"/>
        <v>0.02058467218065918</v>
      </c>
    </row>
    <row r="29" spans="1:27" ht="26.25" customHeight="1">
      <c r="A29" s="91"/>
      <c r="B29" s="91"/>
      <c r="C29" s="91"/>
      <c r="D29" s="91" t="s">
        <v>203</v>
      </c>
      <c r="E29" s="92" t="s">
        <v>202</v>
      </c>
      <c r="F29" s="86">
        <v>651056</v>
      </c>
      <c r="G29" s="86">
        <v>620723</v>
      </c>
      <c r="H29" s="86">
        <v>669957</v>
      </c>
      <c r="I29" s="35">
        <v>-7.7695030889600645</v>
      </c>
      <c r="J29" s="47">
        <f t="shared" si="0"/>
        <v>-4.659046226438279</v>
      </c>
      <c r="K29" s="47">
        <f t="shared" si="1"/>
        <v>7.931718334909452</v>
      </c>
      <c r="L29" s="35">
        <f t="shared" si="2"/>
        <v>14.633813023377922</v>
      </c>
      <c r="M29" s="35">
        <f t="shared" si="3"/>
        <v>14.09776404165443</v>
      </c>
      <c r="N29" s="35">
        <f t="shared" si="4"/>
        <v>14.837554888634788</v>
      </c>
      <c r="O29" s="35"/>
      <c r="Q29" s="57"/>
      <c r="R29" s="117" t="s">
        <v>85</v>
      </c>
      <c r="S29" s="165" t="s">
        <v>249</v>
      </c>
      <c r="T29" s="166"/>
      <c r="U29" s="116" t="s">
        <v>248</v>
      </c>
      <c r="V29" s="121">
        <v>400689</v>
      </c>
      <c r="W29" s="121">
        <v>405663</v>
      </c>
      <c r="X29" s="121">
        <v>410365</v>
      </c>
      <c r="Y29" s="119">
        <v>1.3</v>
      </c>
      <c r="Z29" s="118">
        <f t="shared" si="6"/>
        <v>1.2413617543780837</v>
      </c>
      <c r="AA29" s="118">
        <f t="shared" si="6"/>
        <v>1.159090180765808</v>
      </c>
    </row>
    <row r="30" spans="1:27" ht="26.25" customHeight="1">
      <c r="A30" s="91"/>
      <c r="B30" s="91"/>
      <c r="C30" s="107" t="s">
        <v>196</v>
      </c>
      <c r="D30" s="184" t="s">
        <v>206</v>
      </c>
      <c r="E30" s="185"/>
      <c r="F30" s="86">
        <f>SUM(F31:F33)</f>
        <v>408626</v>
      </c>
      <c r="G30" s="86">
        <f>SUM(G31:G33)</f>
        <v>461164</v>
      </c>
      <c r="H30" s="86">
        <f>SUM(H31:H33)</f>
        <v>474651</v>
      </c>
      <c r="I30" s="35">
        <v>-11.748800283353418</v>
      </c>
      <c r="J30" s="47">
        <f t="shared" si="0"/>
        <v>12.857233754092984</v>
      </c>
      <c r="K30" s="47">
        <f t="shared" si="1"/>
        <v>2.9245561232012904</v>
      </c>
      <c r="L30" s="35">
        <f t="shared" si="2"/>
        <v>9.184703743596291</v>
      </c>
      <c r="M30" s="35">
        <f t="shared" si="3"/>
        <v>10.473884899553463</v>
      </c>
      <c r="N30" s="35">
        <f t="shared" si="4"/>
        <v>10.512107889678578</v>
      </c>
      <c r="O30" s="35"/>
      <c r="Q30" s="57"/>
      <c r="R30" s="117" t="s">
        <v>84</v>
      </c>
      <c r="S30" s="165" t="s">
        <v>247</v>
      </c>
      <c r="T30" s="166"/>
      <c r="U30" s="116" t="s">
        <v>246</v>
      </c>
      <c r="V30" s="120">
        <v>4184.89</v>
      </c>
      <c r="W30" s="120">
        <v>4184.91</v>
      </c>
      <c r="X30" s="120">
        <v>4185.15</v>
      </c>
      <c r="Y30" s="119">
        <v>0</v>
      </c>
      <c r="Z30" s="118">
        <f t="shared" si="6"/>
        <v>0.00047790981362776704</v>
      </c>
      <c r="AA30" s="118">
        <f t="shared" si="6"/>
        <v>0.00573489035605979</v>
      </c>
    </row>
    <row r="31" spans="1:27" ht="26.25" customHeight="1">
      <c r="A31" s="91"/>
      <c r="B31" s="91"/>
      <c r="C31" s="91"/>
      <c r="D31" s="91" t="s">
        <v>205</v>
      </c>
      <c r="E31" s="92" t="s">
        <v>204</v>
      </c>
      <c r="F31" s="86">
        <v>7811</v>
      </c>
      <c r="G31" s="86">
        <v>8884</v>
      </c>
      <c r="H31" s="86">
        <v>10415</v>
      </c>
      <c r="I31" s="35">
        <v>-22.5636958461386</v>
      </c>
      <c r="J31" s="47">
        <f t="shared" si="0"/>
        <v>13.737037511202152</v>
      </c>
      <c r="K31" s="47">
        <f t="shared" si="1"/>
        <v>17.233228275551554</v>
      </c>
      <c r="L31" s="35">
        <f t="shared" si="2"/>
        <v>0.17556817466639574</v>
      </c>
      <c r="M31" s="35">
        <f t="shared" si="3"/>
        <v>0.20177202350494175</v>
      </c>
      <c r="N31" s="35">
        <f t="shared" si="4"/>
        <v>0.23066127253709018</v>
      </c>
      <c r="O31" s="35"/>
      <c r="Q31" s="57"/>
      <c r="R31" s="117" t="s">
        <v>147</v>
      </c>
      <c r="S31" s="165" t="s">
        <v>245</v>
      </c>
      <c r="T31" s="166"/>
      <c r="U31" s="116" t="s">
        <v>240</v>
      </c>
      <c r="V31" s="115">
        <v>0.8</v>
      </c>
      <c r="W31" s="115">
        <v>-7.4</v>
      </c>
      <c r="X31" s="115">
        <v>8.8</v>
      </c>
      <c r="Y31" s="114" t="s">
        <v>137</v>
      </c>
      <c r="Z31" s="114" t="s">
        <v>137</v>
      </c>
      <c r="AA31" s="114" t="s">
        <v>137</v>
      </c>
    </row>
    <row r="32" spans="1:27" ht="26.25" customHeight="1">
      <c r="A32" s="91"/>
      <c r="B32" s="91"/>
      <c r="C32" s="91"/>
      <c r="D32" s="91" t="s">
        <v>203</v>
      </c>
      <c r="E32" s="92" t="s">
        <v>202</v>
      </c>
      <c r="F32" s="86">
        <v>38503</v>
      </c>
      <c r="G32" s="86">
        <v>33862</v>
      </c>
      <c r="H32" s="86">
        <v>34615</v>
      </c>
      <c r="I32" s="35">
        <v>-25.229633945043204</v>
      </c>
      <c r="J32" s="47">
        <f t="shared" si="0"/>
        <v>-12.053606212502922</v>
      </c>
      <c r="K32" s="47">
        <f t="shared" si="1"/>
        <v>2.223731616561337</v>
      </c>
      <c r="L32" s="35">
        <f t="shared" si="2"/>
        <v>0.8654335461759359</v>
      </c>
      <c r="M32" s="35">
        <f t="shared" si="3"/>
        <v>0.769068466898282</v>
      </c>
      <c r="N32" s="35">
        <f t="shared" si="4"/>
        <v>0.7666192941787208</v>
      </c>
      <c r="O32" s="35"/>
      <c r="Q32" s="57"/>
      <c r="R32" s="117" t="s">
        <v>244</v>
      </c>
      <c r="S32" s="165" t="s">
        <v>243</v>
      </c>
      <c r="T32" s="166"/>
      <c r="U32" s="116" t="s">
        <v>240</v>
      </c>
      <c r="V32" s="115">
        <v>1.9</v>
      </c>
      <c r="W32" s="115">
        <v>-1</v>
      </c>
      <c r="X32" s="115">
        <v>-2.5</v>
      </c>
      <c r="Y32" s="114" t="s">
        <v>137</v>
      </c>
      <c r="Z32" s="114" t="s">
        <v>137</v>
      </c>
      <c r="AA32" s="114" t="s">
        <v>137</v>
      </c>
    </row>
    <row r="33" spans="1:27" ht="26.25" customHeight="1">
      <c r="A33" s="91"/>
      <c r="B33" s="91"/>
      <c r="C33" s="91"/>
      <c r="D33" s="91" t="s">
        <v>201</v>
      </c>
      <c r="E33" s="92" t="s">
        <v>200</v>
      </c>
      <c r="F33" s="86">
        <v>362312</v>
      </c>
      <c r="G33" s="86">
        <v>418418</v>
      </c>
      <c r="H33" s="86">
        <v>429621</v>
      </c>
      <c r="I33" s="35">
        <v>-9.747810404439974</v>
      </c>
      <c r="J33" s="47">
        <f t="shared" si="0"/>
        <v>15.485548367153172</v>
      </c>
      <c r="K33" s="47">
        <f t="shared" si="1"/>
        <v>2.677466074595261</v>
      </c>
      <c r="L33" s="35">
        <f t="shared" si="2"/>
        <v>8.14370202275396</v>
      </c>
      <c r="M33" s="35">
        <f t="shared" si="3"/>
        <v>9.503044409150238</v>
      </c>
      <c r="N33" s="35">
        <f t="shared" si="4"/>
        <v>9.514827322962766</v>
      </c>
      <c r="O33" s="35"/>
      <c r="Q33" s="113"/>
      <c r="R33" s="112" t="s">
        <v>242</v>
      </c>
      <c r="S33" s="205" t="s">
        <v>241</v>
      </c>
      <c r="T33" s="206"/>
      <c r="U33" s="111" t="s">
        <v>240</v>
      </c>
      <c r="V33" s="110">
        <v>1.9</v>
      </c>
      <c r="W33" s="110">
        <v>0.5</v>
      </c>
      <c r="X33" s="110">
        <v>-0.4</v>
      </c>
      <c r="Y33" s="109" t="s">
        <v>137</v>
      </c>
      <c r="Z33" s="109" t="s">
        <v>137</v>
      </c>
      <c r="AA33" s="109" t="s">
        <v>137</v>
      </c>
    </row>
    <row r="34" spans="1:27" ht="26.25" customHeight="1">
      <c r="A34" s="91"/>
      <c r="B34" s="91" t="s">
        <v>85</v>
      </c>
      <c r="C34" s="184" t="s">
        <v>199</v>
      </c>
      <c r="D34" s="184"/>
      <c r="E34" s="185"/>
      <c r="F34" s="86">
        <f>SUM(F35:F36)</f>
        <v>33798</v>
      </c>
      <c r="G34" s="86">
        <f>SUM(G35:G36)</f>
        <v>-4412</v>
      </c>
      <c r="H34" s="86">
        <f>SUM(H35:H36)</f>
        <v>-4000</v>
      </c>
      <c r="I34" s="35">
        <v>58.15629386991108</v>
      </c>
      <c r="J34" s="47">
        <f t="shared" si="0"/>
        <v>-113.054026865495</v>
      </c>
      <c r="K34" s="47">
        <f t="shared" si="1"/>
        <v>9.338168631006347</v>
      </c>
      <c r="L34" s="35">
        <f t="shared" si="2"/>
        <v>0.7596790638042303</v>
      </c>
      <c r="M34" s="35">
        <f t="shared" si="3"/>
        <v>-0.10020465642771308</v>
      </c>
      <c r="N34" s="35">
        <f t="shared" si="4"/>
        <v>-0.08858810275068274</v>
      </c>
      <c r="O34" s="35"/>
      <c r="Q34" s="57" t="s">
        <v>60</v>
      </c>
      <c r="R34" s="57"/>
      <c r="S34" s="57"/>
      <c r="T34" s="57"/>
      <c r="U34" s="57"/>
      <c r="V34" s="57"/>
      <c r="W34" s="57"/>
      <c r="X34" s="57"/>
      <c r="Y34" s="57"/>
      <c r="Z34" s="57"/>
      <c r="AA34" s="57"/>
    </row>
    <row r="35" spans="1:15" ht="26.25" customHeight="1">
      <c r="A35" s="91"/>
      <c r="B35" s="91"/>
      <c r="C35" s="91" t="s">
        <v>198</v>
      </c>
      <c r="D35" s="184" t="s">
        <v>197</v>
      </c>
      <c r="E35" s="185"/>
      <c r="F35" s="86">
        <v>34163</v>
      </c>
      <c r="G35" s="86">
        <v>-1669</v>
      </c>
      <c r="H35" s="86">
        <v>-4435</v>
      </c>
      <c r="I35" s="35">
        <v>58.47017348548101</v>
      </c>
      <c r="J35" s="47">
        <f t="shared" si="0"/>
        <v>-104.88540233586043</v>
      </c>
      <c r="K35" s="47">
        <f t="shared" si="1"/>
        <v>-165.7279808268424</v>
      </c>
      <c r="L35" s="35">
        <f t="shared" si="2"/>
        <v>0.7678831841157442</v>
      </c>
      <c r="M35" s="35">
        <f t="shared" si="3"/>
        <v>-0.03790606790069201</v>
      </c>
      <c r="N35" s="35">
        <f t="shared" si="4"/>
        <v>-0.09822205892481949</v>
      </c>
      <c r="O35" s="35"/>
    </row>
    <row r="36" spans="1:15" ht="26.25" customHeight="1">
      <c r="A36" s="91"/>
      <c r="B36" s="91"/>
      <c r="C36" s="91" t="s">
        <v>196</v>
      </c>
      <c r="D36" s="184" t="s">
        <v>195</v>
      </c>
      <c r="E36" s="185"/>
      <c r="F36" s="86">
        <v>-365</v>
      </c>
      <c r="G36" s="86">
        <v>-2743</v>
      </c>
      <c r="H36" s="86">
        <v>435</v>
      </c>
      <c r="I36" s="35">
        <v>-94.14893617021275</v>
      </c>
      <c r="J36" s="47">
        <f t="shared" si="0"/>
        <v>-651.5068493150685</v>
      </c>
      <c r="K36" s="47">
        <f t="shared" si="1"/>
        <v>115.85854903390448</v>
      </c>
      <c r="L36" s="35">
        <f t="shared" si="2"/>
        <v>-0.00820412031151382</v>
      </c>
      <c r="M36" s="35">
        <f t="shared" si="3"/>
        <v>-0.062298588527021075</v>
      </c>
      <c r="N36" s="35">
        <f t="shared" si="4"/>
        <v>0.009633956174136747</v>
      </c>
      <c r="O36" s="35"/>
    </row>
    <row r="37" spans="1:15" ht="26.25" customHeight="1">
      <c r="A37" s="93" t="s">
        <v>10</v>
      </c>
      <c r="B37" s="186" t="s">
        <v>194</v>
      </c>
      <c r="C37" s="186"/>
      <c r="D37" s="186"/>
      <c r="E37" s="187"/>
      <c r="F37" s="90">
        <f>F38-F39+F40</f>
        <v>314704</v>
      </c>
      <c r="G37" s="90">
        <f>G38-G39+G40</f>
        <v>277783</v>
      </c>
      <c r="H37" s="90">
        <f>H38-H39+H40</f>
        <v>289625</v>
      </c>
      <c r="I37" s="88">
        <v>44.76470858825152</v>
      </c>
      <c r="J37" s="62">
        <f t="shared" si="0"/>
        <v>-11.731976714627079</v>
      </c>
      <c r="K37" s="62">
        <f t="shared" si="1"/>
        <v>4.263039854850729</v>
      </c>
      <c r="L37" s="88">
        <f t="shared" si="2"/>
        <v>7.073615009629164</v>
      </c>
      <c r="M37" s="88">
        <f t="shared" si="3"/>
        <v>6.308964205906488</v>
      </c>
      <c r="N37" s="88">
        <f t="shared" si="4"/>
        <v>6.414332314791622</v>
      </c>
      <c r="O37" s="88"/>
    </row>
    <row r="38" spans="1:15" ht="26.25" customHeight="1">
      <c r="A38" s="91"/>
      <c r="B38" s="91" t="s">
        <v>81</v>
      </c>
      <c r="C38" s="184" t="s">
        <v>23</v>
      </c>
      <c r="D38" s="184"/>
      <c r="E38" s="185"/>
      <c r="F38" s="86">
        <v>2869946</v>
      </c>
      <c r="G38" s="86">
        <v>2771729</v>
      </c>
      <c r="H38" s="86">
        <v>2760476</v>
      </c>
      <c r="I38" s="35">
        <v>0.5596406974975849</v>
      </c>
      <c r="J38" s="47">
        <f t="shared" si="0"/>
        <v>-3.4222595128967583</v>
      </c>
      <c r="K38" s="47">
        <f t="shared" si="1"/>
        <v>-0.4059920720965145</v>
      </c>
      <c r="L38" s="35">
        <f t="shared" si="2"/>
        <v>64.50789663437764</v>
      </c>
      <c r="M38" s="35">
        <f t="shared" si="3"/>
        <v>62.9510770978533</v>
      </c>
      <c r="N38" s="35">
        <f t="shared" si="4"/>
        <v>61.13633288219842</v>
      </c>
      <c r="O38" s="35"/>
    </row>
    <row r="39" spans="1:15" ht="26.25" customHeight="1">
      <c r="A39" s="106"/>
      <c r="B39" s="91" t="s">
        <v>85</v>
      </c>
      <c r="C39" s="184" t="s">
        <v>193</v>
      </c>
      <c r="D39" s="184"/>
      <c r="E39" s="185"/>
      <c r="F39" s="86">
        <v>2472497</v>
      </c>
      <c r="G39" s="86">
        <v>2368012</v>
      </c>
      <c r="H39" s="86">
        <v>2346488</v>
      </c>
      <c r="I39" s="35">
        <v>0.20080711898724246</v>
      </c>
      <c r="J39" s="47">
        <f t="shared" si="0"/>
        <v>-4.22588985952258</v>
      </c>
      <c r="K39" s="47">
        <f t="shared" si="1"/>
        <v>-0.9089480965468081</v>
      </c>
      <c r="L39" s="35">
        <f t="shared" si="2"/>
        <v>55.574418788649275</v>
      </c>
      <c r="M39" s="35">
        <f t="shared" si="3"/>
        <v>53.78191950967854</v>
      </c>
      <c r="N39" s="35">
        <f t="shared" si="4"/>
        <v>51.96773001181101</v>
      </c>
      <c r="O39" s="35"/>
    </row>
    <row r="40" spans="1:15" ht="26.25" customHeight="1">
      <c r="A40" s="106"/>
      <c r="B40" s="91" t="s">
        <v>84</v>
      </c>
      <c r="C40" s="184" t="s">
        <v>192</v>
      </c>
      <c r="D40" s="184"/>
      <c r="E40" s="185"/>
      <c r="F40" s="86">
        <v>-82745</v>
      </c>
      <c r="G40" s="86">
        <v>-125934</v>
      </c>
      <c r="H40" s="86">
        <v>-124363</v>
      </c>
      <c r="I40" s="35">
        <v>51.050626471527785</v>
      </c>
      <c r="J40" s="47">
        <f t="shared" si="0"/>
        <v>-52.19529880959575</v>
      </c>
      <c r="K40" s="47">
        <f t="shared" si="1"/>
        <v>1.2474788381215558</v>
      </c>
      <c r="L40" s="35">
        <f t="shared" si="2"/>
        <v>-1.8598628360992082</v>
      </c>
      <c r="M40" s="35">
        <f t="shared" si="3"/>
        <v>-2.860193382268273</v>
      </c>
      <c r="N40" s="35">
        <f t="shared" si="4"/>
        <v>-2.7542705555957894</v>
      </c>
      <c r="O40" s="35"/>
    </row>
    <row r="41" spans="1:15" ht="26.25" customHeight="1">
      <c r="A41" s="93" t="s">
        <v>191</v>
      </c>
      <c r="B41" s="186" t="s">
        <v>190</v>
      </c>
      <c r="C41" s="186"/>
      <c r="D41" s="186"/>
      <c r="E41" s="187"/>
      <c r="F41" s="90">
        <f>SUM(F8,F21,F25,F37)</f>
        <v>4401210</v>
      </c>
      <c r="G41" s="90">
        <f>SUM(G8,G21,G25,G37)</f>
        <v>4364091</v>
      </c>
      <c r="H41" s="90">
        <f>SUM(H8,H21,H25,H37)</f>
        <v>4482264</v>
      </c>
      <c r="I41" s="88">
        <v>-1.8324405887095878</v>
      </c>
      <c r="J41" s="62">
        <f t="shared" si="0"/>
        <v>-0.8433817063943779</v>
      </c>
      <c r="K41" s="62">
        <f t="shared" si="1"/>
        <v>2.707849125969188</v>
      </c>
      <c r="L41" s="88">
        <f t="shared" si="2"/>
        <v>98.92618179791161</v>
      </c>
      <c r="M41" s="88">
        <f t="shared" si="3"/>
        <v>99.11655468591904</v>
      </c>
      <c r="N41" s="88">
        <f t="shared" si="4"/>
        <v>99.26881594692155</v>
      </c>
      <c r="O41" s="88"/>
    </row>
    <row r="42" spans="1:15" ht="26.25" customHeight="1">
      <c r="A42" s="105" t="s">
        <v>189</v>
      </c>
      <c r="B42" s="186" t="s">
        <v>188</v>
      </c>
      <c r="C42" s="186"/>
      <c r="D42" s="186"/>
      <c r="E42" s="187"/>
      <c r="F42" s="90">
        <v>47774</v>
      </c>
      <c r="G42" s="90">
        <v>38898</v>
      </c>
      <c r="H42" s="90">
        <v>33015</v>
      </c>
      <c r="I42" s="88">
        <v>65.46254286011154</v>
      </c>
      <c r="J42" s="62">
        <f t="shared" si="0"/>
        <v>-18.57914346715787</v>
      </c>
      <c r="K42" s="62">
        <f t="shared" si="1"/>
        <v>-15.124170908530001</v>
      </c>
      <c r="L42" s="88">
        <f t="shared" si="2"/>
        <v>1.0738182020883869</v>
      </c>
      <c r="M42" s="88">
        <f t="shared" si="3"/>
        <v>0.8834453140809573</v>
      </c>
      <c r="N42" s="88">
        <f t="shared" si="4"/>
        <v>0.7311840530784477</v>
      </c>
      <c r="O42" s="88"/>
    </row>
    <row r="43" spans="1:15" ht="26.25" customHeight="1">
      <c r="A43" s="104" t="s">
        <v>187</v>
      </c>
      <c r="B43" s="192" t="s">
        <v>186</v>
      </c>
      <c r="C43" s="192"/>
      <c r="D43" s="192"/>
      <c r="E43" s="193"/>
      <c r="F43" s="33">
        <f>SUM(F41:F42)</f>
        <v>4448984</v>
      </c>
      <c r="G43" s="33">
        <f>SUM(G41:G42)</f>
        <v>4402989</v>
      </c>
      <c r="H43" s="33">
        <f>SUM(H41:H42)</f>
        <v>4515279</v>
      </c>
      <c r="I43" s="85">
        <v>-1.4018320842118754</v>
      </c>
      <c r="J43" s="103">
        <f t="shared" si="0"/>
        <v>-1.033831544460488</v>
      </c>
      <c r="K43" s="103">
        <f t="shared" si="1"/>
        <v>2.5503129805684277</v>
      </c>
      <c r="L43" s="85">
        <f t="shared" si="2"/>
        <v>100</v>
      </c>
      <c r="M43" s="85">
        <f t="shared" si="3"/>
        <v>100</v>
      </c>
      <c r="N43" s="85">
        <f t="shared" si="4"/>
        <v>100</v>
      </c>
      <c r="O43" s="88"/>
    </row>
    <row r="44" spans="1:15" ht="26.25" customHeight="1">
      <c r="A44" s="91" t="s">
        <v>60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</row>
  </sheetData>
  <sheetProtection/>
  <mergeCells count="57">
    <mergeCell ref="B8:E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B21:E21"/>
    <mergeCell ref="C22:E22"/>
    <mergeCell ref="C23:E23"/>
    <mergeCell ref="C24:E24"/>
    <mergeCell ref="B25:E25"/>
    <mergeCell ref="C26:E26"/>
    <mergeCell ref="D27:E27"/>
    <mergeCell ref="D30:E30"/>
    <mergeCell ref="C34:E34"/>
    <mergeCell ref="D35:E35"/>
    <mergeCell ref="B41:E41"/>
    <mergeCell ref="B37:E37"/>
    <mergeCell ref="B42:E42"/>
    <mergeCell ref="B43:E43"/>
    <mergeCell ref="D36:E36"/>
    <mergeCell ref="C38:E38"/>
    <mergeCell ref="C39:E39"/>
    <mergeCell ref="C40:E40"/>
    <mergeCell ref="A3:N3"/>
    <mergeCell ref="G6:G7"/>
    <mergeCell ref="H6:H7"/>
    <mergeCell ref="I6:K6"/>
    <mergeCell ref="L6:N6"/>
    <mergeCell ref="A6:E7"/>
    <mergeCell ref="A4:N4"/>
    <mergeCell ref="F6:F7"/>
    <mergeCell ref="Q3:AA3"/>
    <mergeCell ref="R23:T23"/>
    <mergeCell ref="R27:T27"/>
    <mergeCell ref="X5:X6"/>
    <mergeCell ref="Y5:AA5"/>
    <mergeCell ref="R7:T7"/>
    <mergeCell ref="R14:T14"/>
    <mergeCell ref="Q5:T6"/>
    <mergeCell ref="U5:U6"/>
    <mergeCell ref="V5:V6"/>
    <mergeCell ref="S30:T30"/>
    <mergeCell ref="S31:T31"/>
    <mergeCell ref="S32:T32"/>
    <mergeCell ref="S33:T33"/>
    <mergeCell ref="W5:W6"/>
    <mergeCell ref="S8:T8"/>
    <mergeCell ref="S28:T28"/>
    <mergeCell ref="S29:T29"/>
  </mergeCells>
  <printOptions horizontalCentered="1" verticalCentered="1"/>
  <pageMargins left="0.31496062992125984" right="0.11811023622047245" top="0.35433070866141736" bottom="0.35433070866141736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石川県統計課</dc:creator>
  <cp:keywords/>
  <dc:description/>
  <cp:lastModifiedBy>yutaka-k</cp:lastModifiedBy>
  <cp:lastPrinted>2013-05-13T00:31:58Z</cp:lastPrinted>
  <dcterms:created xsi:type="dcterms:W3CDTF">1998-01-17T13:21:18Z</dcterms:created>
  <dcterms:modified xsi:type="dcterms:W3CDTF">2013-05-13T00:32:01Z</dcterms:modified>
  <cp:category/>
  <cp:version/>
  <cp:contentType/>
  <cp:contentStatus/>
</cp:coreProperties>
</file>