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65" activeTab="3"/>
  </bookViews>
  <sheets>
    <sheet name="１８０" sheetId="1" r:id="rId1"/>
    <sheet name="１８２" sheetId="2" r:id="rId2"/>
    <sheet name="１８４" sheetId="3" r:id="rId3"/>
    <sheet name="１８６" sheetId="4" r:id="rId4"/>
  </sheets>
  <definedNames/>
  <calcPr fullCalcOnLoad="1"/>
</workbook>
</file>

<file path=xl/sharedStrings.xml><?xml version="1.0" encoding="utf-8"?>
<sst xmlns="http://schemas.openxmlformats.org/spreadsheetml/2006/main" count="817" uniqueCount="437">
  <si>
    <t>（単位：百万円）</t>
  </si>
  <si>
    <t>項　　　　　　　　　目</t>
  </si>
  <si>
    <t>１</t>
  </si>
  <si>
    <t>２</t>
  </si>
  <si>
    <t>３</t>
  </si>
  <si>
    <t>４</t>
  </si>
  <si>
    <t>５</t>
  </si>
  <si>
    <t>(控　除)補　　助　　金</t>
  </si>
  <si>
    <t>県内総生産（市場価格表示）</t>
  </si>
  <si>
    <t>６</t>
  </si>
  <si>
    <t>民 間 最 終 消 費 支 出</t>
  </si>
  <si>
    <t>７</t>
  </si>
  <si>
    <t>政 府 最 終 消 費 支 出</t>
  </si>
  <si>
    <t>８</t>
  </si>
  <si>
    <t>県内総固定資本形成</t>
  </si>
  <si>
    <t>９</t>
  </si>
  <si>
    <t>10</t>
  </si>
  <si>
    <t>財貨・サービスの移出</t>
  </si>
  <si>
    <t>11</t>
  </si>
  <si>
    <t>(控除)財貨･サービスの移入</t>
  </si>
  <si>
    <t>12</t>
  </si>
  <si>
    <t>統 計 上 の 不 突 合</t>
  </si>
  <si>
    <t xml:space="preserve"> </t>
  </si>
  <si>
    <t>県内総支出（市場価格表示）</t>
  </si>
  <si>
    <t>項      　　　        目</t>
  </si>
  <si>
    <t>在庫品増加</t>
  </si>
  <si>
    <t>180 県民経済計算</t>
  </si>
  <si>
    <t>県民経済計算 181</t>
  </si>
  <si>
    <t>１６　　　県　　　　民　　　　経　　　　済　　　　計　　　　算</t>
  </si>
  <si>
    <t>構　　　　　　　　　　　　成　　　　　　　　　　　　比　　　　　　　　　　　（％）</t>
  </si>
  <si>
    <t>１００　　県　　　内　　　総　　　生　　　産　　　と　　　総　　　支　　　出　　　勘　　　定</t>
  </si>
  <si>
    <t>営業余剰・混合所得</t>
  </si>
  <si>
    <t>固　定　資　本　減　耗</t>
  </si>
  <si>
    <t>生産・輸入品に課される税</t>
  </si>
  <si>
    <t>対　　前　　年　　度　　増　　加　　率　（％）</t>
  </si>
  <si>
    <t>固　定  資  本  減  耗</t>
  </si>
  <si>
    <t>雇用者報酬（県内活動による）</t>
  </si>
  <si>
    <t>182 県民経済計算</t>
  </si>
  <si>
    <t>県民経済計算 183</t>
  </si>
  <si>
    <t>１０１　　経　　済　　活　　動　　別　　県　　内　　総　　生　　産</t>
  </si>
  <si>
    <t>１０２　　経　　済　　活　　動　　別　　県　　内　　純　　生　　産</t>
  </si>
  <si>
    <t>（単位：百万円、％）</t>
  </si>
  <si>
    <t>対前年度増加率</t>
  </si>
  <si>
    <t>構成比</t>
  </si>
  <si>
    <t>項　　　　　　　　　　目</t>
  </si>
  <si>
    <t>対 前 年 度 増 加 率</t>
  </si>
  <si>
    <t>構　　成　　比</t>
  </si>
  <si>
    <t>項　　　　　　　　　　目</t>
  </si>
  <si>
    <t>産          　　　　  業</t>
  </si>
  <si>
    <t>農林水産業</t>
  </si>
  <si>
    <t>④</t>
  </si>
  <si>
    <t>(1)</t>
  </si>
  <si>
    <t>(2)</t>
  </si>
  <si>
    <t>(3)</t>
  </si>
  <si>
    <t>対家計民間非営利サービス生産者</t>
  </si>
  <si>
    <t>―</t>
  </si>
  <si>
    <t>184 県民経済計算</t>
  </si>
  <si>
    <t>県民経済計算 185</t>
  </si>
  <si>
    <t>１０３　　県　民　所　得　及　び　県　民　可　処　分　所　得　の　分　配</t>
  </si>
  <si>
    <t>１０４　　県　　　　　　　内　　　　　　　総　　　　　　　支　　　　　　　出</t>
  </si>
  <si>
    <t>（１）　県　　内　　総　　支　　出（名　目）</t>
  </si>
  <si>
    <t>（２）県民所得および県民可処分所得の分配</t>
  </si>
  <si>
    <t>項　　　　　　　　　　　目</t>
  </si>
  <si>
    <t>項                目</t>
  </si>
  <si>
    <t>平成10年度</t>
  </si>
  <si>
    <t>平成11年度</t>
  </si>
  <si>
    <t>平成12年度</t>
  </si>
  <si>
    <t>１０年度</t>
  </si>
  <si>
    <t>１1年度</t>
  </si>
  <si>
    <t>12年度</t>
  </si>
  <si>
    <t>民間最終消費支出</t>
  </si>
  <si>
    <t>１．雇用者報酬</t>
  </si>
  <si>
    <t>１．民間最終消費支出</t>
  </si>
  <si>
    <t>賃　金 ・ 俸　給</t>
  </si>
  <si>
    <t>家計最終消費支出</t>
  </si>
  <si>
    <t xml:space="preserve"> (1)賃金・俸給</t>
  </si>
  <si>
    <t xml:space="preserve">  (1)家計最終消費支出</t>
  </si>
  <si>
    <t xml:space="preserve"> (2)雇主の社会負担</t>
  </si>
  <si>
    <t xml:space="preserve">    a食料</t>
  </si>
  <si>
    <t xml:space="preserve">    ａ 雇主の現実社会負担</t>
  </si>
  <si>
    <t xml:space="preserve">    b住居</t>
  </si>
  <si>
    <t xml:space="preserve">    ｂ 雇主の帰属社会負担</t>
  </si>
  <si>
    <t>　　　（a) 家賃</t>
  </si>
  <si>
    <t>財産所得（非企業部門）</t>
  </si>
  <si>
    <t>２．財産所得(非企業部門)</t>
  </si>
  <si>
    <t>　　　（b) その他</t>
  </si>
  <si>
    <t>光熱・水道</t>
  </si>
  <si>
    <t xml:space="preserve">    ａ 受取</t>
  </si>
  <si>
    <t xml:space="preserve">    c光熱・水道</t>
  </si>
  <si>
    <t>家具・家事用品</t>
  </si>
  <si>
    <t xml:space="preserve">    ｂ 支払</t>
  </si>
  <si>
    <t xml:space="preserve">    d家具・家事用品</t>
  </si>
  <si>
    <t>一　般　政　府</t>
  </si>
  <si>
    <t>被服及び履物</t>
  </si>
  <si>
    <t xml:space="preserve"> (1)一般政府</t>
  </si>
  <si>
    <t xml:space="preserve">    e被服及び履物</t>
  </si>
  <si>
    <t>保健医療</t>
  </si>
  <si>
    <t xml:space="preserve">    f保健医療</t>
  </si>
  <si>
    <t>交通・通信</t>
  </si>
  <si>
    <t xml:space="preserve">    g交通・通信</t>
  </si>
  <si>
    <t>家　　　　計</t>
  </si>
  <si>
    <t>教　　　育</t>
  </si>
  <si>
    <t xml:space="preserve"> (2)家計</t>
  </si>
  <si>
    <t xml:space="preserve">    h教育</t>
  </si>
  <si>
    <t>①</t>
  </si>
  <si>
    <t>利子</t>
  </si>
  <si>
    <t>教養娯楽</t>
  </si>
  <si>
    <t xml:space="preserve">   ①利子</t>
  </si>
  <si>
    <t xml:space="preserve">    i教養娯楽</t>
  </si>
  <si>
    <t>その他の消費支出</t>
  </si>
  <si>
    <t xml:space="preserve">    jその他の消費支出</t>
  </si>
  <si>
    <t>対家計民間非営利団体最終消費支出</t>
  </si>
  <si>
    <t xml:space="preserve">  (2)対家計民間非営利団体最終消費支出</t>
  </si>
  <si>
    <t>②</t>
  </si>
  <si>
    <t>政府最終消費支出</t>
  </si>
  <si>
    <t xml:space="preserve">   ②配当(受取)</t>
  </si>
  <si>
    <t>２．政府最終消費支出</t>
  </si>
  <si>
    <t>③</t>
  </si>
  <si>
    <t xml:space="preserve">   ③保険契約者に帰属する財産所得</t>
  </si>
  <si>
    <t xml:space="preserve">  (1)国出先機関</t>
  </si>
  <si>
    <t xml:space="preserve">   ④賃貸料(受取)</t>
  </si>
  <si>
    <t xml:space="preserve">  (2)県</t>
  </si>
  <si>
    <t xml:space="preserve"> (3)対家計民間非営利団体</t>
  </si>
  <si>
    <t xml:space="preserve">  (3)市町村</t>
  </si>
  <si>
    <t xml:space="preserve">  (4)社会保障基金</t>
  </si>
  <si>
    <t>県内総資本形成</t>
  </si>
  <si>
    <t>３．県内総資本形成</t>
  </si>
  <si>
    <t>総固定資本形成</t>
  </si>
  <si>
    <t>３．企業所得(法人企業の分配所得受払後)</t>
  </si>
  <si>
    <t xml:space="preserve">  (1)総固定資本形成</t>
  </si>
  <si>
    <t>民間法人企業</t>
  </si>
  <si>
    <t>民    間</t>
  </si>
  <si>
    <t xml:space="preserve"> (1)民間法人企業</t>
  </si>
  <si>
    <t xml:space="preserve">    a民間</t>
  </si>
  <si>
    <t>住    宅</t>
  </si>
  <si>
    <t xml:space="preserve">    ａ 非金融法人企業</t>
  </si>
  <si>
    <t xml:space="preserve">      (a)住宅</t>
  </si>
  <si>
    <t>企業設備</t>
  </si>
  <si>
    <t xml:space="preserve">    ｂ 金融機関</t>
  </si>
  <si>
    <t xml:space="preserve">      (b)企業設備</t>
  </si>
  <si>
    <t>公　的　企　業</t>
  </si>
  <si>
    <t>公    的</t>
  </si>
  <si>
    <t xml:space="preserve"> (2)公的企業</t>
  </si>
  <si>
    <t xml:space="preserve">    b公的</t>
  </si>
  <si>
    <t>個　人　企　業</t>
  </si>
  <si>
    <t>一般政府</t>
  </si>
  <si>
    <t xml:space="preserve"> (3)個人企業</t>
  </si>
  <si>
    <t xml:space="preserve">      (c)一般政府</t>
  </si>
  <si>
    <t>在庫品増加</t>
  </si>
  <si>
    <t xml:space="preserve">    ａ 農林水産業</t>
  </si>
  <si>
    <t xml:space="preserve">  (2)在庫品増加</t>
  </si>
  <si>
    <t>民間企業</t>
  </si>
  <si>
    <t xml:space="preserve">    ｂ その他の産業(非農林水･非金融)</t>
  </si>
  <si>
    <t xml:space="preserve">    a民間企業</t>
  </si>
  <si>
    <t xml:space="preserve">    ｃ 持家</t>
  </si>
  <si>
    <t xml:space="preserve">    b公的（公的企業・一般政府）</t>
  </si>
  <si>
    <t>─</t>
  </si>
  <si>
    <t>４．県民所得（要素費用表示）(１＋２＋３)</t>
  </si>
  <si>
    <t>４．財貨･サービスの移出入（純）･統計上の不突合</t>
  </si>
  <si>
    <t>５．生産・輸入品に課される税(控除)補助金</t>
  </si>
  <si>
    <t xml:space="preserve">  (1)財貨・サービスの移出</t>
  </si>
  <si>
    <t>県民所得（市場価格表示）（４＋５）</t>
  </si>
  <si>
    <t>(控除)財貨・サービスの移入</t>
  </si>
  <si>
    <t>６．県民所得（市場価格表示）（４＋５）</t>
  </si>
  <si>
    <t>　(2)(控除)財貨・サービスの移入</t>
  </si>
  <si>
    <t>その他の経常移転（純）</t>
  </si>
  <si>
    <t>統計上の不突合</t>
  </si>
  <si>
    <t>７．その他の経常移転（純）</t>
  </si>
  <si>
    <t>　(3)統計上の不突合</t>
  </si>
  <si>
    <t>非金融法人企業および金融機関</t>
  </si>
  <si>
    <t xml:space="preserve"> (1)非金融法人企業および金融機関</t>
  </si>
  <si>
    <t>５．県内総支出(市場価格)(１+２+３+４)</t>
  </si>
  <si>
    <t xml:space="preserve"> (2)一般政府</t>
  </si>
  <si>
    <t>（参考）県外からの所得(純)</t>
  </si>
  <si>
    <t>対家計民間非営利団体</t>
  </si>
  <si>
    <t>　　　　 県民総所得(市場価格)</t>
  </si>
  <si>
    <t>(4)</t>
  </si>
  <si>
    <t>家計（個人企業を含む）</t>
  </si>
  <si>
    <t xml:space="preserve"> (4)家計（個人企業を含む）</t>
  </si>
  <si>
    <t>　　　　 県内需要</t>
  </si>
  <si>
    <t>県民可処分所得（６＋７）</t>
  </si>
  <si>
    <t>８．県民可処分所得（６＋７）</t>
  </si>
  <si>
    <t>　　　　　 民間需要</t>
  </si>
  <si>
    <t>　　　　　 公的需要</t>
  </si>
  <si>
    <t>　　（注）　１．民間需要＝民間最終消費支出＋民間住宅＋民間企業設備＋民間在庫品増加</t>
  </si>
  <si>
    <t>　　　　　　２．公的需要＝政府最終消費支出＋公的固定資本形成＋公的在庫品増加</t>
  </si>
  <si>
    <r>
      <t>県民経済計算　1</t>
    </r>
    <r>
      <rPr>
        <sz val="12"/>
        <rFont val="ＭＳ 明朝"/>
        <family val="1"/>
      </rPr>
      <t>87</t>
    </r>
  </si>
  <si>
    <t>１０４　　県　　内　　総　　支　　出（つづき）</t>
  </si>
  <si>
    <t>１０５　　関　　　　　　連　　　　　　指　　　　　　標</t>
  </si>
  <si>
    <t>項　　　　　            　目</t>
  </si>
  <si>
    <t>単位</t>
  </si>
  <si>
    <t>対前年度増加率（％）</t>
  </si>
  <si>
    <t>項            　　　  目</t>
  </si>
  <si>
    <t>平成10年度</t>
  </si>
  <si>
    <t>平成11年度</t>
  </si>
  <si>
    <t>平成12年度</t>
  </si>
  <si>
    <t>10年度</t>
  </si>
  <si>
    <t>11年度</t>
  </si>
  <si>
    <t>12年度</t>
  </si>
  <si>
    <t>経　済　成　長　に　関　す　る　も　の</t>
  </si>
  <si>
    <t>％</t>
  </si>
  <si>
    <t>食　　　料</t>
  </si>
  <si>
    <t>住　　　居</t>
  </si>
  <si>
    <t>(5)</t>
  </si>
  <si>
    <t>１人当たり所得水準に関するもの</t>
  </si>
  <si>
    <t>千円</t>
  </si>
  <si>
    <t>(6)</t>
  </si>
  <si>
    <t>１　人　当　た　り　生　産　水　準</t>
  </si>
  <si>
    <t>人</t>
  </si>
  <si>
    <t>世帯</t>
  </si>
  <si>
    <t>鉱工業生産指数対前年度増加率</t>
  </si>
  <si>
    <t>人　口・面　積・そ　の　他</t>
  </si>
  <si>
    <t>総　　人　　口</t>
  </si>
  <si>
    <t>世　　帯　　数</t>
  </si>
  <si>
    <t>総　　面　　積</t>
  </si>
  <si>
    <t>消費者物価指数対前年度増加率（金沢市)</t>
  </si>
  <si>
    <t>雇用者報酬</t>
  </si>
  <si>
    <t>関連指標</t>
  </si>
  <si>
    <t>総支出</t>
  </si>
  <si>
    <t>（再掲）</t>
  </si>
  <si>
    <t>名目家計最終消費支出</t>
  </si>
  <si>
    <t>名目家計現実最終消費</t>
  </si>
  <si>
    <t>雇用者報酬</t>
  </si>
  <si>
    <t>（雇用者１人あたり）</t>
  </si>
  <si>
    <t>個人所得</t>
  </si>
  <si>
    <t>資料　石川県統計情報室「石川県県民経済計算」</t>
  </si>
  <si>
    <t>注　　個人所得とは、雇用者報酬、家計財産所得及び個人企業所得の合計である。</t>
  </si>
  <si>
    <t>(1)</t>
  </si>
  <si>
    <t>①</t>
  </si>
  <si>
    <t>農業</t>
  </si>
  <si>
    <t>②</t>
  </si>
  <si>
    <t>林業</t>
  </si>
  <si>
    <t>③</t>
  </si>
  <si>
    <t>水産業</t>
  </si>
  <si>
    <t>鉱業</t>
  </si>
  <si>
    <t>製造業</t>
  </si>
  <si>
    <t>食料品</t>
  </si>
  <si>
    <t>政府サービス生産者</t>
  </si>
  <si>
    <t>雇主の社会負担</t>
  </si>
  <si>
    <t>ａ</t>
  </si>
  <si>
    <t>食料</t>
  </si>
  <si>
    <t>ａ　雇主の現実社会負担</t>
  </si>
  <si>
    <t>ｂ</t>
  </si>
  <si>
    <t>住居</t>
  </si>
  <si>
    <t>ｂ　雇主の帰属社会負担</t>
  </si>
  <si>
    <t xml:space="preserve">(a) </t>
  </si>
  <si>
    <t>家賃</t>
  </si>
  <si>
    <t>(b)</t>
  </si>
  <si>
    <t>そ　　の　　他</t>
  </si>
  <si>
    <t>a受　　　　　　　　取</t>
  </si>
  <si>
    <t>ｃ</t>
  </si>
  <si>
    <t>b支　　　　　　　　払</t>
  </si>
  <si>
    <t>ｄ</t>
  </si>
  <si>
    <t>ｅ</t>
  </si>
  <si>
    <t>ｆ</t>
  </si>
  <si>
    <t>ｇ</t>
  </si>
  <si>
    <t>ｈ</t>
  </si>
  <si>
    <t>ｉ</t>
  </si>
  <si>
    <t>ｊ</t>
  </si>
  <si>
    <t>配　当（受取）</t>
  </si>
  <si>
    <t>保険契約者に帰属する財産所得</t>
  </si>
  <si>
    <t>賃貸料（受取）</t>
  </si>
  <si>
    <t>家計現実最終消費</t>
  </si>
  <si>
    <t>(3)</t>
  </si>
  <si>
    <t>対家計民間非営利団体</t>
  </si>
  <si>
    <t>政府現実最終消費</t>
  </si>
  <si>
    <t>a受　　　　　　　　取</t>
  </si>
  <si>
    <t>b支　　　　　　　　払</t>
  </si>
  <si>
    <t>企業所得(法人企業の分配所得受払後)</t>
  </si>
  <si>
    <t>ａ</t>
  </si>
  <si>
    <t>ａ 非金融法人企業</t>
  </si>
  <si>
    <t>(ａ)</t>
  </si>
  <si>
    <t>ｂ金　融　機　関</t>
  </si>
  <si>
    <t>(ｂ)</t>
  </si>
  <si>
    <t>ｂ</t>
  </si>
  <si>
    <t>(ｃ)</t>
  </si>
  <si>
    <t>ａ農林水産業</t>
  </si>
  <si>
    <t>ｂ　その他の産業(非農林水･非金融)</t>
  </si>
  <si>
    <t>ｃ持　　　　　　　　家</t>
  </si>
  <si>
    <t>公的（公的企業・一般政府）</t>
  </si>
  <si>
    <t>生産・輸入品に課される税(控除)補助金</t>
  </si>
  <si>
    <t>（参考）</t>
  </si>
  <si>
    <t>県外からの所得(純)</t>
  </si>
  <si>
    <t>県民総所得(市場価格)</t>
  </si>
  <si>
    <t>県内需要</t>
  </si>
  <si>
    <t>民間需要</t>
  </si>
  <si>
    <t>公的需要</t>
  </si>
  <si>
    <t>-</t>
  </si>
  <si>
    <r>
      <t>(</t>
    </r>
    <r>
      <rPr>
        <sz val="12"/>
        <rFont val="ＭＳ 明朝"/>
        <family val="1"/>
      </rPr>
      <t>1)</t>
    </r>
  </si>
  <si>
    <r>
      <t>(</t>
    </r>
    <r>
      <rPr>
        <sz val="12"/>
        <rFont val="ＭＳ 明朝"/>
        <family val="1"/>
      </rPr>
      <t>2)</t>
    </r>
  </si>
  <si>
    <r>
      <t>(</t>
    </r>
    <r>
      <rPr>
        <sz val="12"/>
        <rFont val="ＭＳ 明朝"/>
        <family val="1"/>
      </rPr>
      <t>3)</t>
    </r>
  </si>
  <si>
    <r>
      <t>(</t>
    </r>
    <r>
      <rPr>
        <sz val="12"/>
        <rFont val="ＭＳ 明朝"/>
        <family val="1"/>
      </rPr>
      <t>4)</t>
    </r>
  </si>
  <si>
    <t>建設業</t>
  </si>
  <si>
    <t>②</t>
  </si>
  <si>
    <t>繊維</t>
  </si>
  <si>
    <r>
      <t>(</t>
    </r>
    <r>
      <rPr>
        <sz val="12"/>
        <rFont val="ＭＳ 明朝"/>
        <family val="1"/>
      </rPr>
      <t>5)</t>
    </r>
  </si>
  <si>
    <t>電気・ガス・水道業</t>
  </si>
  <si>
    <t>③</t>
  </si>
  <si>
    <t>パルプ・紙</t>
  </si>
  <si>
    <r>
      <t>(</t>
    </r>
    <r>
      <rPr>
        <sz val="12"/>
        <rFont val="ＭＳ 明朝"/>
        <family val="1"/>
      </rPr>
      <t>6)</t>
    </r>
  </si>
  <si>
    <t>卸売・小売業</t>
  </si>
  <si>
    <t>④</t>
  </si>
  <si>
    <t>化学</t>
  </si>
  <si>
    <r>
      <t>(</t>
    </r>
    <r>
      <rPr>
        <sz val="12"/>
        <rFont val="ＭＳ 明朝"/>
        <family val="1"/>
      </rPr>
      <t>7)</t>
    </r>
  </si>
  <si>
    <t>金融・保険業</t>
  </si>
  <si>
    <t>⑤</t>
  </si>
  <si>
    <t>石油・石炭製品</t>
  </si>
  <si>
    <r>
      <t>(</t>
    </r>
    <r>
      <rPr>
        <sz val="12"/>
        <rFont val="ＭＳ 明朝"/>
        <family val="1"/>
      </rPr>
      <t>8)</t>
    </r>
  </si>
  <si>
    <t>不動産業</t>
  </si>
  <si>
    <t>⑥</t>
  </si>
  <si>
    <t>窯業・土石製品</t>
  </si>
  <si>
    <r>
      <t>(</t>
    </r>
    <r>
      <rPr>
        <sz val="12"/>
        <rFont val="ＭＳ 明朝"/>
        <family val="1"/>
      </rPr>
      <t>9)</t>
    </r>
  </si>
  <si>
    <t>運輸・通信業</t>
  </si>
  <si>
    <t>⑦</t>
  </si>
  <si>
    <t>一次金属</t>
  </si>
  <si>
    <r>
      <t>(1</t>
    </r>
    <r>
      <rPr>
        <sz val="12"/>
        <rFont val="ＭＳ 明朝"/>
        <family val="1"/>
      </rPr>
      <t>0)</t>
    </r>
  </si>
  <si>
    <t>サービス業</t>
  </si>
  <si>
    <t>⑧</t>
  </si>
  <si>
    <t>金属製品</t>
  </si>
  <si>
    <t>⑨</t>
  </si>
  <si>
    <t>一般機械</t>
  </si>
  <si>
    <t>⑩</t>
  </si>
  <si>
    <t>電気機械</t>
  </si>
  <si>
    <t>電気・ガス・水道業</t>
  </si>
  <si>
    <t>⑪</t>
  </si>
  <si>
    <t>輸送用機械</t>
  </si>
  <si>
    <t>サービス業</t>
  </si>
  <si>
    <t>⑫</t>
  </si>
  <si>
    <t>精密機械</t>
  </si>
  <si>
    <t>公務</t>
  </si>
  <si>
    <t>⑬</t>
  </si>
  <si>
    <t>その他の製造業</t>
  </si>
  <si>
    <r>
      <t>(</t>
    </r>
    <r>
      <rPr>
        <sz val="12"/>
        <rFont val="ＭＳ 明朝"/>
        <family val="1"/>
      </rPr>
      <t>4)</t>
    </r>
  </si>
  <si>
    <t>建設業</t>
  </si>
  <si>
    <r>
      <t>(</t>
    </r>
    <r>
      <rPr>
        <sz val="12"/>
        <rFont val="ＭＳ 明朝"/>
        <family val="1"/>
      </rPr>
      <t>5)</t>
    </r>
  </si>
  <si>
    <r>
      <t>(</t>
    </r>
    <r>
      <rPr>
        <sz val="12"/>
        <rFont val="ＭＳ 明朝"/>
        <family val="1"/>
      </rPr>
      <t>6)</t>
    </r>
  </si>
  <si>
    <t>卸売・小売業</t>
  </si>
  <si>
    <r>
      <t>(</t>
    </r>
    <r>
      <rPr>
        <sz val="12"/>
        <rFont val="ＭＳ 明朝"/>
        <family val="1"/>
      </rPr>
      <t>7)</t>
    </r>
  </si>
  <si>
    <t>金融・保険業</t>
  </si>
  <si>
    <r>
      <t>(</t>
    </r>
    <r>
      <rPr>
        <sz val="12"/>
        <rFont val="ＭＳ 明朝"/>
        <family val="1"/>
      </rPr>
      <t>8)</t>
    </r>
  </si>
  <si>
    <t>不動産業</t>
  </si>
  <si>
    <r>
      <t>(</t>
    </r>
    <r>
      <rPr>
        <sz val="12"/>
        <rFont val="ＭＳ 明朝"/>
        <family val="1"/>
      </rPr>
      <t>9)</t>
    </r>
  </si>
  <si>
    <t>（参　考）［４　小計］の産業別内訳</t>
  </si>
  <si>
    <t>第１次産業　(1)</t>
  </si>
  <si>
    <t>第２次産業　(2)～(4)</t>
  </si>
  <si>
    <t>第２次産業　(2)～(4)</t>
  </si>
  <si>
    <t>第３次産業　(5)～(10)+２+３</t>
  </si>
  <si>
    <t>小計（１＋２＋３）</t>
  </si>
  <si>
    <t>輸入品に課される税・関税</t>
  </si>
  <si>
    <t>（控除）帰属利子</t>
  </si>
  <si>
    <t>合計（４＋５－６－７）</t>
  </si>
  <si>
    <t>５</t>
  </si>
  <si>
    <t>県内総支出(市場価格)(１+２+３+４)</t>
  </si>
  <si>
    <t>財貨･サービスの移出入(純)･統計上の不突合</t>
  </si>
  <si>
    <r>
      <t>1</t>
    </r>
    <r>
      <rPr>
        <sz val="12"/>
        <rFont val="ＭＳ 明朝"/>
        <family val="1"/>
      </rPr>
      <t>86 県民経済計算</t>
    </r>
  </si>
  <si>
    <t>ａ</t>
  </si>
  <si>
    <t>ｂ</t>
  </si>
  <si>
    <t>(a)</t>
  </si>
  <si>
    <t>家賃</t>
  </si>
  <si>
    <t>(b)</t>
  </si>
  <si>
    <t>その他</t>
  </si>
  <si>
    <t>ｃ</t>
  </si>
  <si>
    <t>ｄ</t>
  </si>
  <si>
    <t>ｅ</t>
  </si>
  <si>
    <t>ｆ</t>
  </si>
  <si>
    <t>ｇ</t>
  </si>
  <si>
    <t>ｈ</t>
  </si>
  <si>
    <t>ｉ</t>
  </si>
  <si>
    <t>ｊ</t>
  </si>
  <si>
    <t>県民所得（分配）</t>
  </si>
  <si>
    <t>（県民１人当たり）</t>
  </si>
  <si>
    <t>県民可処分所得</t>
  </si>
  <si>
    <t>（〃）</t>
  </si>
  <si>
    <t>家計現実最終消費</t>
  </si>
  <si>
    <t>政府現実最終消費</t>
  </si>
  <si>
    <t>(ａ)</t>
  </si>
  <si>
    <t>(ｂ)</t>
  </si>
  <si>
    <t>(ｃ)</t>
  </si>
  <si>
    <t>名目県内純生産</t>
  </si>
  <si>
    <t>（就業者1人当たり）</t>
  </si>
  <si>
    <t>公的（公的企業・一般政府）</t>
  </si>
  <si>
    <t>（参考）</t>
  </si>
  <si>
    <t>県外からの所得(純)</t>
  </si>
  <si>
    <t>県民総所得(市場価格)</t>
  </si>
  <si>
    <t>k㎡</t>
  </si>
  <si>
    <t>県内需要</t>
  </si>
  <si>
    <t>民間需要</t>
  </si>
  <si>
    <t>公的需要</t>
  </si>
  <si>
    <t>注１　民間需要＝民間最終消費支出＋民間住宅＋民間企業設備＋民間在庫品増加</t>
  </si>
  <si>
    <t>　２　公的需要＝政府最終消費支出＋公的固定資本形成＋公的在庫品増加</t>
  </si>
  <si>
    <t>財貨･サービスの移出入（純）･統計上の不突合</t>
  </si>
  <si>
    <t>（単位：百万円、％）</t>
  </si>
  <si>
    <r>
      <t>（２）　県</t>
    </r>
    <r>
      <rPr>
        <sz val="12"/>
        <rFont val="ＭＳ 明朝"/>
        <family val="1"/>
      </rPr>
      <t xml:space="preserve"> 内 総 支 出（実 質）（平成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暦年価格評価）</t>
    </r>
  </si>
  <si>
    <t>名目県内純生産</t>
  </si>
  <si>
    <t>平成11年度</t>
  </si>
  <si>
    <t>12年度</t>
  </si>
  <si>
    <t>13年度</t>
  </si>
  <si>
    <t>11年度</t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</si>
  <si>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年度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</si>
  <si>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</t>
    </r>
  </si>
  <si>
    <r>
      <t>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</si>
  <si>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年度</t>
    </r>
  </si>
  <si>
    <t>県民所得（要素費用表示）(１＋２＋３)</t>
  </si>
  <si>
    <t>注　  県民所得は通常4の額をいう。</t>
  </si>
  <si>
    <t>注1　 民間需要＝民間最終消費支出＋民間住宅＋民間企業設備＋民間在庫品増加</t>
  </si>
  <si>
    <r>
      <t>　2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公的需要＝政府最終消費支出＋公的固定資本形成＋公的在庫品増加</t>
    </r>
  </si>
  <si>
    <t>(控除)総資本形成に係る消費税</t>
  </si>
  <si>
    <t>平 成 3 年 度</t>
  </si>
  <si>
    <t>4　年　度</t>
  </si>
  <si>
    <t>5　年　度</t>
  </si>
  <si>
    <t>6　年　度</t>
  </si>
  <si>
    <t>7　年　度</t>
  </si>
  <si>
    <t>8　年　度</t>
  </si>
  <si>
    <t>9　年　度</t>
  </si>
  <si>
    <t>10年度</t>
  </si>
  <si>
    <t>10  年  度</t>
  </si>
  <si>
    <t>11  年  度</t>
  </si>
  <si>
    <t>12  年  度</t>
  </si>
  <si>
    <t>13  年  度</t>
  </si>
  <si>
    <t>4年度</t>
  </si>
  <si>
    <t>5年度</t>
  </si>
  <si>
    <t>6年度</t>
  </si>
  <si>
    <t>7年度</t>
  </si>
  <si>
    <t>8年度</t>
  </si>
  <si>
    <t>9年度</t>
  </si>
  <si>
    <t>3年度</t>
  </si>
  <si>
    <r>
      <t>1</t>
    </r>
    <r>
      <rPr>
        <sz val="12"/>
        <rFont val="ＭＳ 明朝"/>
        <family val="1"/>
      </rPr>
      <t xml:space="preserve">2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</si>
  <si>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 xml:space="preserve">3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</si>
  <si>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t xml:space="preserve">名目県内総生産(＝支出)        </t>
  </si>
  <si>
    <t xml:space="preserve">実質県内総生産(＝支出)        </t>
  </si>
  <si>
    <t>県  民  所  得   (分配)    　 　</t>
  </si>
  <si>
    <t>名 目 県 民 総 所 得　　　　　　</t>
  </si>
  <si>
    <t>実 質 県 民 総 所 得　　　　　　</t>
  </si>
  <si>
    <t xml:space="preserve">   対前年度増加率</t>
  </si>
  <si>
    <t xml:space="preserve">         〃</t>
  </si>
  <si>
    <t>賃金指数対前年増加率（事業所規模5人以上）（暦年）</t>
  </si>
  <si>
    <t>―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</si>
</sst>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0.0;&quot;△ &quot;0.0"/>
    <numFmt numFmtId="181" formatCode="#,##0_ ;[Red]\-#,##0\ "/>
    <numFmt numFmtId="182" formatCode="#,##0.0_ ;[Red]\-#,##0.0\ "/>
    <numFmt numFmtId="183" formatCode="#,##0;&quot;△ &quot;#,##0"/>
    <numFmt numFmtId="184" formatCode="#,##0.0;&quot;△ &quot;#,##0.0"/>
    <numFmt numFmtId="185" formatCode="0_ "/>
    <numFmt numFmtId="186" formatCode="0;&quot;△ &quot;0"/>
    <numFmt numFmtId="187" formatCode="0_ ;[Red]\-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 ;[Red]\-#,##0.00\ "/>
    <numFmt numFmtId="194" formatCode="0.0_ ;[Red]\-0.0\ "/>
  </numFmts>
  <fonts count="63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2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>
      <alignment vertical="top"/>
    </xf>
    <xf numFmtId="181" fontId="0" fillId="0" borderId="0" xfId="48" applyNumberFormat="1" applyFont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183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top"/>
      <protection locked="0"/>
    </xf>
    <xf numFmtId="0" fontId="17" fillId="0" borderId="16" xfId="0" applyFont="1" applyBorder="1" applyAlignment="1" applyProtection="1">
      <alignment horizontal="center" vertical="top"/>
      <protection locked="0"/>
    </xf>
    <xf numFmtId="38" fontId="11" fillId="0" borderId="0" xfId="0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 quotePrefix="1">
      <alignment vertical="center"/>
      <protection/>
    </xf>
    <xf numFmtId="0" fontId="18" fillId="0" borderId="10" xfId="0" applyFont="1" applyFill="1" applyBorder="1" applyAlignment="1" applyProtection="1">
      <alignment horizontal="distributed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vertical="center"/>
      <protection/>
    </xf>
    <xf numFmtId="184" fontId="9" fillId="0" borderId="14" xfId="0" applyNumberFormat="1" applyFont="1" applyBorder="1" applyAlignment="1">
      <alignment horizontal="center" vertical="center" shrinkToFit="1"/>
    </xf>
    <xf numFmtId="186" fontId="9" fillId="0" borderId="18" xfId="0" applyNumberFormat="1" applyFont="1" applyBorder="1" applyAlignment="1">
      <alignment horizontal="center" vertical="center"/>
    </xf>
    <xf numFmtId="186" fontId="9" fillId="0" borderId="18" xfId="0" applyNumberFormat="1" applyFont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distributed" vertical="center"/>
      <protection/>
    </xf>
    <xf numFmtId="178" fontId="20" fillId="0" borderId="0" xfId="0" applyNumberFormat="1" applyFont="1" applyFill="1" applyBorder="1" applyAlignment="1" applyProtection="1">
      <alignment vertical="center"/>
      <protection/>
    </xf>
    <xf numFmtId="0" fontId="11" fillId="0" borderId="19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38" fontId="2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distributed" vertical="center"/>
    </xf>
    <xf numFmtId="181" fontId="0" fillId="0" borderId="25" xfId="0" applyNumberFormat="1" applyFont="1" applyFill="1" applyBorder="1" applyAlignment="1" applyProtection="1">
      <alignment vertical="center"/>
      <protection/>
    </xf>
    <xf numFmtId="178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178" fontId="0" fillId="0" borderId="19" xfId="0" applyNumberFormat="1" applyFont="1" applyFill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178" fontId="0" fillId="0" borderId="26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20" fillId="0" borderId="10" xfId="0" applyFont="1" applyFill="1" applyBorder="1" applyAlignment="1" applyProtection="1">
      <alignment horizontal="distributed" vertical="center"/>
      <protection/>
    </xf>
    <xf numFmtId="181" fontId="20" fillId="0" borderId="25" xfId="0" applyNumberFormat="1" applyFont="1" applyFill="1" applyBorder="1" applyAlignment="1" applyProtection="1">
      <alignment vertical="center"/>
      <protection/>
    </xf>
    <xf numFmtId="181" fontId="20" fillId="0" borderId="0" xfId="0" applyNumberFormat="1" applyFont="1" applyFill="1" applyBorder="1" applyAlignment="1" applyProtection="1">
      <alignment vertical="center"/>
      <protection/>
    </xf>
    <xf numFmtId="0" fontId="20" fillId="0" borderId="17" xfId="0" applyFont="1" applyFill="1" applyBorder="1" applyAlignment="1">
      <alignment horizontal="center" vertical="center"/>
    </xf>
    <xf numFmtId="178" fontId="20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horizontal="distributed" vertical="center"/>
    </xf>
    <xf numFmtId="0" fontId="20" fillId="0" borderId="10" xfId="0" applyFont="1" applyBorder="1" applyAlignment="1">
      <alignment horizontal="distributed" vertical="center"/>
    </xf>
    <xf numFmtId="178" fontId="20" fillId="0" borderId="0" xfId="0" applyNumberFormat="1" applyFont="1" applyFill="1" applyBorder="1" applyAlignment="1" applyProtection="1">
      <alignment horizontal="right" vertical="center"/>
      <protection/>
    </xf>
    <xf numFmtId="38" fontId="20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 quotePrefix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38" fontId="0" fillId="0" borderId="0" xfId="48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183" fontId="0" fillId="0" borderId="28" xfId="0" applyNumberFormat="1" applyFont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 quotePrefix="1">
      <alignment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0" fontId="0" fillId="0" borderId="29" xfId="0" applyFont="1" applyFill="1" applyBorder="1" applyAlignment="1">
      <alignment vertical="center"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186" fontId="0" fillId="0" borderId="28" xfId="60" applyNumberFormat="1" applyFont="1" applyBorder="1" applyAlignment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183" fontId="0" fillId="0" borderId="30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83" fontId="0" fillId="0" borderId="14" xfId="0" applyNumberFormat="1" applyFont="1" applyBorder="1" applyAlignment="1">
      <alignment vertical="center"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25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183" fontId="0" fillId="0" borderId="18" xfId="0" applyNumberFormat="1" applyFont="1" applyBorder="1" applyAlignment="1">
      <alignment vertical="center"/>
    </xf>
    <xf numFmtId="3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 applyProtection="1" quotePrefix="1">
      <alignment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182" fontId="0" fillId="0" borderId="32" xfId="0" applyNumberFormat="1" applyFont="1" applyFill="1" applyBorder="1" applyAlignment="1" applyProtection="1">
      <alignment horizontal="right" vertical="center"/>
      <protection/>
    </xf>
    <xf numFmtId="182" fontId="0" fillId="0" borderId="17" xfId="0" applyNumberFormat="1" applyFont="1" applyFill="1" applyBorder="1" applyAlignment="1" applyProtection="1">
      <alignment horizontal="right" vertical="center"/>
      <protection/>
    </xf>
    <xf numFmtId="38" fontId="0" fillId="0" borderId="17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 quotePrefix="1">
      <alignment vertical="center"/>
      <protection/>
    </xf>
    <xf numFmtId="38" fontId="0" fillId="0" borderId="25" xfId="0" applyNumberFormat="1" applyFont="1" applyFill="1" applyBorder="1" applyAlignment="1" applyProtection="1">
      <alignment horizontal="right" vertical="center"/>
      <protection/>
    </xf>
    <xf numFmtId="38" fontId="0" fillId="0" borderId="32" xfId="0" applyNumberFormat="1" applyFont="1" applyFill="1" applyBorder="1" applyAlignment="1" applyProtection="1">
      <alignment horizontal="right" vertical="center"/>
      <protection/>
    </xf>
    <xf numFmtId="178" fontId="2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178" fontId="0" fillId="0" borderId="26" xfId="0" applyNumberFormat="1" applyFont="1" applyFill="1" applyBorder="1" applyAlignment="1" applyProtection="1">
      <alignment vertical="center"/>
      <protection/>
    </xf>
    <xf numFmtId="178" fontId="20" fillId="0" borderId="26" xfId="0" applyNumberFormat="1" applyFont="1" applyFill="1" applyBorder="1" applyAlignment="1" applyProtection="1">
      <alignment vertical="center"/>
      <protection/>
    </xf>
    <xf numFmtId="183" fontId="0" fillId="0" borderId="34" xfId="0" applyNumberFormat="1" applyFont="1" applyFill="1" applyBorder="1" applyAlignment="1">
      <alignment vertical="center"/>
    </xf>
    <xf numFmtId="183" fontId="0" fillId="0" borderId="23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83" fontId="0" fillId="0" borderId="25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32" xfId="0" applyNumberFormat="1" applyFont="1" applyFill="1" applyBorder="1" applyAlignment="1">
      <alignment vertical="center"/>
    </xf>
    <xf numFmtId="183" fontId="0" fillId="0" borderId="17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83" fontId="20" fillId="0" borderId="34" xfId="0" applyNumberFormat="1" applyFont="1" applyFill="1" applyBorder="1" applyAlignment="1">
      <alignment vertical="center"/>
    </xf>
    <xf numFmtId="183" fontId="20" fillId="0" borderId="23" xfId="0" applyNumberFormat="1" applyFont="1" applyFill="1" applyBorder="1" applyAlignment="1">
      <alignment vertical="center"/>
    </xf>
    <xf numFmtId="178" fontId="20" fillId="0" borderId="23" xfId="0" applyNumberFormat="1" applyFont="1" applyFill="1" applyBorder="1" applyAlignment="1">
      <alignment vertical="center"/>
    </xf>
    <xf numFmtId="183" fontId="20" fillId="0" borderId="25" xfId="0" applyNumberFormat="1" applyFont="1" applyFill="1" applyBorder="1" applyAlignment="1">
      <alignment vertical="center"/>
    </xf>
    <xf numFmtId="183" fontId="20" fillId="0" borderId="0" xfId="0" applyNumberFormat="1" applyFont="1" applyFill="1" applyBorder="1" applyAlignment="1">
      <alignment vertical="center"/>
    </xf>
    <xf numFmtId="183" fontId="20" fillId="0" borderId="32" xfId="0" applyNumberFormat="1" applyFont="1" applyFill="1" applyBorder="1" applyAlignment="1">
      <alignment vertical="center"/>
    </xf>
    <xf numFmtId="183" fontId="20" fillId="0" borderId="17" xfId="0" applyNumberFormat="1" applyFont="1" applyFill="1" applyBorder="1" applyAlignment="1">
      <alignment vertical="center"/>
    </xf>
    <xf numFmtId="178" fontId="20" fillId="0" borderId="26" xfId="0" applyNumberFormat="1" applyFont="1" applyFill="1" applyBorder="1" applyAlignment="1">
      <alignment vertical="center"/>
    </xf>
    <xf numFmtId="178" fontId="20" fillId="0" borderId="17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178" fontId="0" fillId="0" borderId="19" xfId="0" applyNumberFormat="1" applyFont="1" applyFill="1" applyBorder="1" applyAlignment="1" applyProtection="1">
      <alignment horizontal="right" vertical="center"/>
      <protection/>
    </xf>
    <xf numFmtId="178" fontId="0" fillId="0" borderId="19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194" fontId="20" fillId="0" borderId="0" xfId="0" applyNumberFormat="1" applyFont="1" applyFill="1" applyBorder="1" applyAlignment="1">
      <alignment horizontal="right" vertical="center"/>
    </xf>
    <xf numFmtId="38" fontId="20" fillId="0" borderId="17" xfId="0" applyNumberFormat="1" applyFont="1" applyFill="1" applyBorder="1" applyAlignment="1" applyProtection="1">
      <alignment vertical="center"/>
      <protection/>
    </xf>
    <xf numFmtId="178" fontId="20" fillId="0" borderId="26" xfId="0" applyNumberFormat="1" applyFont="1" applyFill="1" applyBorder="1" applyAlignment="1" applyProtection="1">
      <alignment horizontal="right" vertical="center"/>
      <protection/>
    </xf>
    <xf numFmtId="178" fontId="0" fillId="0" borderId="17" xfId="0" applyNumberFormat="1" applyFont="1" applyFill="1" applyBorder="1" applyAlignment="1" applyProtection="1">
      <alignment horizontal="right" vertical="center"/>
      <protection/>
    </xf>
    <xf numFmtId="178" fontId="20" fillId="0" borderId="23" xfId="0" applyNumberFormat="1" applyFont="1" applyFill="1" applyBorder="1" applyAlignment="1" applyProtection="1">
      <alignment vertical="center"/>
      <protection/>
    </xf>
    <xf numFmtId="178" fontId="0" fillId="0" borderId="17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25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horizontal="distributed" vertical="center"/>
    </xf>
    <xf numFmtId="0" fontId="20" fillId="0" borderId="10" xfId="0" applyFont="1" applyFill="1" applyBorder="1" applyAlignment="1">
      <alignment horizontal="distributed" vertical="center"/>
    </xf>
    <xf numFmtId="0" fontId="20" fillId="0" borderId="17" xfId="0" applyFont="1" applyFill="1" applyBorder="1" applyAlignment="1">
      <alignment horizontal="distributed" vertical="center"/>
    </xf>
    <xf numFmtId="38" fontId="2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distributed" vertical="center"/>
    </xf>
    <xf numFmtId="38" fontId="20" fillId="0" borderId="32" xfId="0" applyNumberFormat="1" applyFont="1" applyFill="1" applyBorder="1" applyAlignment="1" applyProtection="1">
      <alignment horizontal="right" vertical="center"/>
      <protection/>
    </xf>
    <xf numFmtId="38" fontId="20" fillId="0" borderId="0" xfId="0" applyNumberFormat="1" applyFont="1" applyFill="1" applyBorder="1" applyAlignment="1" applyProtection="1">
      <alignment horizontal="right" vertical="center"/>
      <protection/>
    </xf>
    <xf numFmtId="38" fontId="2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20" fillId="0" borderId="10" xfId="0" applyFont="1" applyFill="1" applyBorder="1" applyAlignment="1" applyProtection="1">
      <alignment horizontal="distributed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distributed" vertical="center"/>
    </xf>
    <xf numFmtId="0" fontId="20" fillId="0" borderId="10" xfId="0" applyFont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6" fillId="0" borderId="10" xfId="0" applyFont="1" applyBorder="1" applyAlignment="1">
      <alignment horizontal="distributed" vertical="center"/>
    </xf>
    <xf numFmtId="0" fontId="20" fillId="0" borderId="17" xfId="0" applyFont="1" applyFill="1" applyBorder="1" applyAlignment="1" applyProtection="1">
      <alignment horizontal="distributed" vertical="center"/>
      <protection/>
    </xf>
    <xf numFmtId="0" fontId="20" fillId="0" borderId="11" xfId="0" applyFont="1" applyFill="1" applyBorder="1" applyAlignment="1" applyProtection="1">
      <alignment horizontal="distributed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 quotePrefix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distributed" vertical="center"/>
      <protection/>
    </xf>
    <xf numFmtId="0" fontId="24" fillId="0" borderId="1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24" fillId="0" borderId="23" xfId="0" applyFont="1" applyFill="1" applyBorder="1" applyAlignment="1" applyProtection="1">
      <alignment horizontal="distributed" vertical="center"/>
      <protection/>
    </xf>
    <xf numFmtId="0" fontId="20" fillId="0" borderId="23" xfId="0" applyFont="1" applyBorder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8" fillId="0" borderId="0" xfId="0" applyFont="1" applyAlignment="1">
      <alignment horizontal="distributed" vertical="center"/>
    </xf>
    <xf numFmtId="0" fontId="28" fillId="0" borderId="1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7" fillId="0" borderId="10" xfId="0" applyFont="1" applyFill="1" applyBorder="1" applyAlignment="1" applyProtection="1">
      <alignment horizontal="distributed" vertical="center"/>
      <protection/>
    </xf>
    <xf numFmtId="0" fontId="25" fillId="0" borderId="0" xfId="0" applyFont="1" applyFill="1" applyBorder="1" applyAlignment="1" applyProtection="1">
      <alignment horizontal="center" vertical="center" shrinkToFit="1"/>
      <protection/>
    </xf>
    <xf numFmtId="0" fontId="26" fillId="0" borderId="0" xfId="0" applyFont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11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11" fillId="0" borderId="17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3" fontId="9" fillId="0" borderId="14" xfId="0" applyNumberFormat="1" applyFont="1" applyBorder="1" applyAlignment="1">
      <alignment horizontal="center" vertical="center"/>
    </xf>
    <xf numFmtId="183" fontId="9" fillId="0" borderId="42" xfId="0" applyNumberFormat="1" applyFont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2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0" xfId="0" applyFont="1" applyBorder="1" applyAlignment="1">
      <alignment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終支出200X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9"/>
  <sheetViews>
    <sheetView zoomScalePageLayoutView="0" workbookViewId="0" topLeftCell="N1">
      <selection activeCell="R1" sqref="R1"/>
    </sheetView>
  </sheetViews>
  <sheetFormatPr defaultColWidth="10.59765625" defaultRowHeight="15"/>
  <cols>
    <col min="1" max="1" width="2.59765625" style="56" customWidth="1"/>
    <col min="2" max="2" width="29.19921875" style="56" customWidth="1"/>
    <col min="3" max="24" width="10.59765625" style="56" customWidth="1"/>
    <col min="25" max="25" width="9.59765625" style="56" customWidth="1"/>
    <col min="26" max="29" width="16.59765625" style="56" customWidth="1"/>
    <col min="30" max="16384" width="10.59765625" style="56" customWidth="1"/>
  </cols>
  <sheetData>
    <row r="1" spans="1:24" s="55" customFormat="1" ht="19.5" customHeight="1">
      <c r="A1" s="5" t="s">
        <v>26</v>
      </c>
      <c r="X1" s="6" t="s">
        <v>27</v>
      </c>
    </row>
    <row r="2" spans="1:25" s="78" customFormat="1" ht="24.75" customHeight="1">
      <c r="A2" s="220" t="s">
        <v>28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77"/>
    </row>
    <row r="3" spans="1:160" s="4" customFormat="1" ht="19.5" customHeight="1">
      <c r="A3" s="222" t="s">
        <v>30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79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24" ht="18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0</v>
      </c>
    </row>
    <row r="5" spans="1:151" s="57" customFormat="1" ht="18" customHeight="1">
      <c r="A5" s="205" t="s">
        <v>1</v>
      </c>
      <c r="B5" s="223"/>
      <c r="C5" s="217" t="s">
        <v>407</v>
      </c>
      <c r="D5" s="212"/>
      <c r="E5" s="217" t="s">
        <v>408</v>
      </c>
      <c r="F5" s="212"/>
      <c r="G5" s="217" t="s">
        <v>409</v>
      </c>
      <c r="H5" s="212"/>
      <c r="I5" s="217" t="s">
        <v>410</v>
      </c>
      <c r="J5" s="212"/>
      <c r="K5" s="217" t="s">
        <v>411</v>
      </c>
      <c r="L5" s="212"/>
      <c r="M5" s="217" t="s">
        <v>412</v>
      </c>
      <c r="N5" s="212"/>
      <c r="O5" s="217" t="s">
        <v>413</v>
      </c>
      <c r="P5" s="212"/>
      <c r="Q5" s="217" t="s">
        <v>415</v>
      </c>
      <c r="R5" s="212"/>
      <c r="S5" s="217" t="s">
        <v>416</v>
      </c>
      <c r="T5" s="212"/>
      <c r="U5" s="217" t="s">
        <v>417</v>
      </c>
      <c r="V5" s="212"/>
      <c r="W5" s="217" t="s">
        <v>418</v>
      </c>
      <c r="X5" s="212"/>
      <c r="Y5" s="60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</row>
    <row r="6" spans="1:151" s="57" customFormat="1" ht="18" customHeight="1">
      <c r="A6" s="224"/>
      <c r="B6" s="225"/>
      <c r="C6" s="218"/>
      <c r="D6" s="219"/>
      <c r="E6" s="218"/>
      <c r="F6" s="219"/>
      <c r="G6" s="218"/>
      <c r="H6" s="219"/>
      <c r="I6" s="218"/>
      <c r="J6" s="219"/>
      <c r="K6" s="218"/>
      <c r="L6" s="219"/>
      <c r="M6" s="218"/>
      <c r="N6" s="219"/>
      <c r="O6" s="218"/>
      <c r="P6" s="219"/>
      <c r="Q6" s="218"/>
      <c r="R6" s="219"/>
      <c r="S6" s="218"/>
      <c r="T6" s="219"/>
      <c r="U6" s="218"/>
      <c r="V6" s="219"/>
      <c r="W6" s="218"/>
      <c r="X6" s="219"/>
      <c r="Y6" s="61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</row>
    <row r="7" spans="1:151" s="57" customFormat="1" ht="18" customHeight="1">
      <c r="A7" s="62"/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  <c r="S7" s="64"/>
      <c r="T7" s="64"/>
      <c r="U7" s="64"/>
      <c r="V7" s="64"/>
      <c r="W7" s="64"/>
      <c r="X7" s="64"/>
      <c r="Y7" s="61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</row>
    <row r="8" spans="1:151" s="57" customFormat="1" ht="18" customHeight="1">
      <c r="A8" s="57" t="s">
        <v>2</v>
      </c>
      <c r="B8" s="66" t="s">
        <v>36</v>
      </c>
      <c r="C8" s="200">
        <v>2176776</v>
      </c>
      <c r="D8" s="199"/>
      <c r="E8" s="199">
        <v>2239693</v>
      </c>
      <c r="F8" s="199"/>
      <c r="G8" s="199">
        <v>2339194</v>
      </c>
      <c r="H8" s="199"/>
      <c r="I8" s="199">
        <v>2394401</v>
      </c>
      <c r="J8" s="199"/>
      <c r="K8" s="199">
        <v>2471251</v>
      </c>
      <c r="L8" s="199"/>
      <c r="M8" s="199">
        <v>2488148</v>
      </c>
      <c r="N8" s="199"/>
      <c r="O8" s="199">
        <v>2569983</v>
      </c>
      <c r="P8" s="199"/>
      <c r="Q8" s="199">
        <v>2523819</v>
      </c>
      <c r="R8" s="199"/>
      <c r="S8" s="199">
        <v>2525541</v>
      </c>
      <c r="T8" s="199"/>
      <c r="U8" s="199">
        <v>2588810</v>
      </c>
      <c r="V8" s="199"/>
      <c r="W8" s="199">
        <v>2572746</v>
      </c>
      <c r="X8" s="199"/>
      <c r="Y8" s="61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</row>
    <row r="9" spans="2:151" s="57" customFormat="1" ht="18" customHeight="1">
      <c r="B9" s="66"/>
      <c r="C9" s="8"/>
      <c r="D9" s="8"/>
      <c r="E9" s="8"/>
      <c r="F9" s="8"/>
      <c r="G9" s="8"/>
      <c r="H9" s="8"/>
      <c r="I9" s="8"/>
      <c r="J9" s="67"/>
      <c r="K9" s="67"/>
      <c r="L9" s="67"/>
      <c r="M9" s="67"/>
      <c r="N9" s="67"/>
      <c r="O9" s="67"/>
      <c r="P9" s="67"/>
      <c r="Q9" s="199"/>
      <c r="R9" s="199"/>
      <c r="S9" s="67"/>
      <c r="T9" s="67"/>
      <c r="U9" s="67"/>
      <c r="V9" s="67"/>
      <c r="W9" s="67"/>
      <c r="X9" s="67"/>
      <c r="Y9" s="61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</row>
    <row r="10" spans="1:151" s="57" customFormat="1" ht="18" customHeight="1">
      <c r="A10" s="57" t="s">
        <v>3</v>
      </c>
      <c r="B10" s="68" t="s">
        <v>31</v>
      </c>
      <c r="C10" s="200">
        <v>1245010</v>
      </c>
      <c r="D10" s="199"/>
      <c r="E10" s="199">
        <v>1107459</v>
      </c>
      <c r="F10" s="199"/>
      <c r="G10" s="199">
        <v>1045248</v>
      </c>
      <c r="H10" s="199"/>
      <c r="I10" s="199">
        <v>973864</v>
      </c>
      <c r="J10" s="199"/>
      <c r="K10" s="199">
        <v>969745</v>
      </c>
      <c r="L10" s="199"/>
      <c r="M10" s="199">
        <v>1060512</v>
      </c>
      <c r="N10" s="199"/>
      <c r="O10" s="199">
        <v>920772</v>
      </c>
      <c r="P10" s="199"/>
      <c r="Q10" s="199">
        <v>960821</v>
      </c>
      <c r="R10" s="199"/>
      <c r="S10" s="199">
        <v>962747</v>
      </c>
      <c r="T10" s="199"/>
      <c r="U10" s="199">
        <v>887666</v>
      </c>
      <c r="V10" s="199"/>
      <c r="W10" s="199">
        <v>813536</v>
      </c>
      <c r="X10" s="199"/>
      <c r="Y10" s="61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</row>
    <row r="11" spans="2:151" s="57" customFormat="1" ht="18" customHeight="1">
      <c r="B11" s="66"/>
      <c r="C11" s="67"/>
      <c r="D11" s="67"/>
      <c r="E11" s="67"/>
      <c r="F11" s="67"/>
      <c r="G11" s="69"/>
      <c r="H11" s="67"/>
      <c r="I11" s="69"/>
      <c r="J11" s="67"/>
      <c r="K11" s="67"/>
      <c r="L11" s="67"/>
      <c r="M11" s="67"/>
      <c r="N11" s="67"/>
      <c r="O11" s="199"/>
      <c r="P11" s="199"/>
      <c r="Q11" s="199"/>
      <c r="R11" s="199"/>
      <c r="S11" s="67"/>
      <c r="T11" s="67"/>
      <c r="U11" s="67"/>
      <c r="V11" s="67"/>
      <c r="W11" s="67"/>
      <c r="X11" s="67"/>
      <c r="Y11" s="61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</row>
    <row r="12" spans="1:25" ht="18" customHeight="1">
      <c r="A12" s="57" t="s">
        <v>4</v>
      </c>
      <c r="B12" s="68" t="s">
        <v>32</v>
      </c>
      <c r="C12" s="200">
        <v>583866</v>
      </c>
      <c r="D12" s="199"/>
      <c r="E12" s="199">
        <v>630326</v>
      </c>
      <c r="F12" s="199"/>
      <c r="G12" s="199">
        <v>684136</v>
      </c>
      <c r="H12" s="199"/>
      <c r="I12" s="199">
        <v>725364</v>
      </c>
      <c r="J12" s="199"/>
      <c r="K12" s="199">
        <v>766987</v>
      </c>
      <c r="L12" s="199"/>
      <c r="M12" s="199">
        <v>796583</v>
      </c>
      <c r="N12" s="199"/>
      <c r="O12" s="199">
        <v>796727</v>
      </c>
      <c r="P12" s="199"/>
      <c r="Q12" s="199">
        <v>815608</v>
      </c>
      <c r="R12" s="199"/>
      <c r="S12" s="199">
        <v>843552</v>
      </c>
      <c r="T12" s="199"/>
      <c r="U12" s="199">
        <v>842091</v>
      </c>
      <c r="V12" s="199"/>
      <c r="W12" s="199">
        <v>844928</v>
      </c>
      <c r="X12" s="199"/>
      <c r="Y12" s="61"/>
    </row>
    <row r="13" spans="1:25" ht="18" customHeight="1">
      <c r="A13" s="57"/>
      <c r="B13" s="66"/>
      <c r="C13" s="67"/>
      <c r="D13" s="67"/>
      <c r="E13" s="67"/>
      <c r="F13" s="67"/>
      <c r="G13" s="69"/>
      <c r="H13" s="67"/>
      <c r="I13" s="69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1"/>
    </row>
    <row r="14" spans="1:25" ht="18" customHeight="1">
      <c r="A14" s="57" t="s">
        <v>5</v>
      </c>
      <c r="B14" s="68" t="s">
        <v>33</v>
      </c>
      <c r="C14" s="200">
        <v>297394</v>
      </c>
      <c r="D14" s="199"/>
      <c r="E14" s="199">
        <v>298793</v>
      </c>
      <c r="F14" s="199"/>
      <c r="G14" s="199">
        <v>314067</v>
      </c>
      <c r="H14" s="199"/>
      <c r="I14" s="199">
        <v>331762</v>
      </c>
      <c r="J14" s="199"/>
      <c r="K14" s="199">
        <v>341999</v>
      </c>
      <c r="L14" s="199"/>
      <c r="M14" s="199">
        <v>349760</v>
      </c>
      <c r="N14" s="199"/>
      <c r="O14" s="199">
        <v>358046</v>
      </c>
      <c r="P14" s="199"/>
      <c r="Q14" s="199">
        <v>373360</v>
      </c>
      <c r="R14" s="199"/>
      <c r="S14" s="199">
        <v>382626</v>
      </c>
      <c r="T14" s="199"/>
      <c r="U14" s="199">
        <v>368725</v>
      </c>
      <c r="V14" s="199"/>
      <c r="W14" s="199">
        <v>348294</v>
      </c>
      <c r="X14" s="199"/>
      <c r="Y14" s="61"/>
    </row>
    <row r="15" spans="1:25" ht="18" customHeight="1">
      <c r="A15" s="57"/>
      <c r="B15" s="66"/>
      <c r="C15" s="67"/>
      <c r="D15" s="67"/>
      <c r="E15" s="67"/>
      <c r="F15" s="67"/>
      <c r="G15" s="69"/>
      <c r="H15" s="67"/>
      <c r="I15" s="69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1"/>
    </row>
    <row r="16" spans="1:25" ht="18" customHeight="1">
      <c r="A16" s="57" t="s">
        <v>6</v>
      </c>
      <c r="B16" s="68" t="s">
        <v>7</v>
      </c>
      <c r="C16" s="200">
        <v>35657</v>
      </c>
      <c r="D16" s="199"/>
      <c r="E16" s="199">
        <v>31598</v>
      </c>
      <c r="F16" s="199"/>
      <c r="G16" s="199">
        <v>34429</v>
      </c>
      <c r="H16" s="199"/>
      <c r="I16" s="199">
        <v>34979</v>
      </c>
      <c r="J16" s="199"/>
      <c r="K16" s="199">
        <v>36401</v>
      </c>
      <c r="L16" s="199"/>
      <c r="M16" s="199">
        <v>37509</v>
      </c>
      <c r="N16" s="199"/>
      <c r="O16" s="199">
        <v>36850</v>
      </c>
      <c r="P16" s="199"/>
      <c r="Q16" s="199">
        <v>30187</v>
      </c>
      <c r="R16" s="199"/>
      <c r="S16" s="199">
        <v>36924</v>
      </c>
      <c r="T16" s="199"/>
      <c r="U16" s="199">
        <v>41211</v>
      </c>
      <c r="V16" s="199"/>
      <c r="W16" s="199">
        <v>34854</v>
      </c>
      <c r="X16" s="199"/>
      <c r="Y16" s="67"/>
    </row>
    <row r="17" spans="1:25" ht="18" customHeight="1">
      <c r="A17" s="57"/>
      <c r="B17" s="66"/>
      <c r="C17" s="67"/>
      <c r="D17" s="67"/>
      <c r="E17" s="67"/>
      <c r="F17" s="67"/>
      <c r="G17" s="69"/>
      <c r="H17" s="67"/>
      <c r="I17" s="69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1"/>
    </row>
    <row r="18" spans="1:151" s="4" customFormat="1" ht="18" customHeight="1">
      <c r="A18" s="201" t="s">
        <v>8</v>
      </c>
      <c r="B18" s="202"/>
      <c r="C18" s="216">
        <f>SUM(C8:C14)-C16</f>
        <v>4267389</v>
      </c>
      <c r="D18" s="215"/>
      <c r="E18" s="215">
        <v>4244674</v>
      </c>
      <c r="F18" s="215"/>
      <c r="G18" s="215">
        <v>4348215</v>
      </c>
      <c r="H18" s="215"/>
      <c r="I18" s="215">
        <f>SUM(I8:I14)-I16</f>
        <v>4390412</v>
      </c>
      <c r="J18" s="215"/>
      <c r="K18" s="215">
        <v>4513582</v>
      </c>
      <c r="L18" s="215"/>
      <c r="M18" s="215">
        <f>SUM(M8:M14)-M16</f>
        <v>4657494</v>
      </c>
      <c r="N18" s="215"/>
      <c r="O18" s="215">
        <f>SUM(O8:O14)-O16</f>
        <v>4608678</v>
      </c>
      <c r="P18" s="215"/>
      <c r="Q18" s="215">
        <v>4643422</v>
      </c>
      <c r="R18" s="215"/>
      <c r="S18" s="215">
        <f>SUM(S8:S14)-S16</f>
        <v>4677542</v>
      </c>
      <c r="T18" s="215"/>
      <c r="U18" s="215">
        <f>SUM(U8:U14)-U16</f>
        <v>4646081</v>
      </c>
      <c r="V18" s="215"/>
      <c r="W18" s="215">
        <f>SUM(W8:W14)-W16</f>
        <v>4544650</v>
      </c>
      <c r="X18" s="215"/>
      <c r="Y18" s="50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</row>
    <row r="19" spans="1:151" s="57" customFormat="1" ht="18" customHeight="1">
      <c r="A19" s="2"/>
      <c r="B19" s="3"/>
      <c r="C19" s="67"/>
      <c r="D19" s="67"/>
      <c r="E19" s="67"/>
      <c r="F19" s="67"/>
      <c r="G19" s="69"/>
      <c r="H19" s="67"/>
      <c r="I19" s="69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</row>
    <row r="20" spans="1:25" ht="18" customHeight="1">
      <c r="A20" s="57" t="s">
        <v>9</v>
      </c>
      <c r="B20" s="68" t="s">
        <v>10</v>
      </c>
      <c r="C20" s="200">
        <v>2083043</v>
      </c>
      <c r="D20" s="199"/>
      <c r="E20" s="199">
        <v>2124465</v>
      </c>
      <c r="F20" s="199"/>
      <c r="G20" s="199">
        <v>2162714</v>
      </c>
      <c r="H20" s="199"/>
      <c r="I20" s="199">
        <v>2189722</v>
      </c>
      <c r="J20" s="199"/>
      <c r="K20" s="199">
        <v>2230738</v>
      </c>
      <c r="L20" s="199"/>
      <c r="M20" s="199">
        <v>2286101</v>
      </c>
      <c r="N20" s="199"/>
      <c r="O20" s="199">
        <v>2299465</v>
      </c>
      <c r="P20" s="199"/>
      <c r="Q20" s="199">
        <v>2321262</v>
      </c>
      <c r="R20" s="199"/>
      <c r="S20" s="199">
        <v>2309737</v>
      </c>
      <c r="T20" s="199"/>
      <c r="U20" s="199">
        <v>2317308</v>
      </c>
      <c r="V20" s="199"/>
      <c r="W20" s="199">
        <v>2303773</v>
      </c>
      <c r="X20" s="199"/>
      <c r="Y20" s="61"/>
    </row>
    <row r="21" spans="1:25" ht="18" customHeight="1">
      <c r="A21" s="57"/>
      <c r="B21" s="66"/>
      <c r="C21" s="67"/>
      <c r="D21" s="67"/>
      <c r="E21" s="67"/>
      <c r="F21" s="67"/>
      <c r="G21" s="69"/>
      <c r="H21" s="67"/>
      <c r="I21" s="69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1"/>
    </row>
    <row r="22" spans="1:25" ht="18" customHeight="1">
      <c r="A22" s="57" t="s">
        <v>11</v>
      </c>
      <c r="B22" s="68" t="s">
        <v>12</v>
      </c>
      <c r="C22" s="200">
        <v>603029</v>
      </c>
      <c r="D22" s="199"/>
      <c r="E22" s="199">
        <v>638664</v>
      </c>
      <c r="F22" s="199"/>
      <c r="G22" s="199">
        <v>669129</v>
      </c>
      <c r="H22" s="199"/>
      <c r="I22" s="199">
        <v>706799</v>
      </c>
      <c r="J22" s="199"/>
      <c r="K22" s="199">
        <v>739268</v>
      </c>
      <c r="L22" s="199"/>
      <c r="M22" s="199">
        <v>778911</v>
      </c>
      <c r="N22" s="199"/>
      <c r="O22" s="199">
        <v>785196</v>
      </c>
      <c r="P22" s="199"/>
      <c r="Q22" s="199">
        <v>802016</v>
      </c>
      <c r="R22" s="199"/>
      <c r="S22" s="199">
        <v>824227</v>
      </c>
      <c r="T22" s="199"/>
      <c r="U22" s="199">
        <v>849649</v>
      </c>
      <c r="V22" s="199"/>
      <c r="W22" s="199">
        <v>877727</v>
      </c>
      <c r="X22" s="199"/>
      <c r="Y22" s="61"/>
    </row>
    <row r="23" spans="1:25" ht="18" customHeight="1">
      <c r="A23" s="57"/>
      <c r="B23" s="66"/>
      <c r="C23" s="67"/>
      <c r="D23" s="67"/>
      <c r="E23" s="67"/>
      <c r="F23" s="67"/>
      <c r="G23" s="69"/>
      <c r="H23" s="67"/>
      <c r="I23" s="69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1"/>
    </row>
    <row r="24" spans="1:25" ht="18" customHeight="1">
      <c r="A24" s="57" t="s">
        <v>13</v>
      </c>
      <c r="B24" s="68" t="s">
        <v>14</v>
      </c>
      <c r="C24" s="200">
        <v>1220398</v>
      </c>
      <c r="D24" s="199"/>
      <c r="E24" s="199">
        <v>1245555</v>
      </c>
      <c r="F24" s="199"/>
      <c r="G24" s="199">
        <v>1245431</v>
      </c>
      <c r="H24" s="199"/>
      <c r="I24" s="199">
        <v>1195427</v>
      </c>
      <c r="J24" s="199"/>
      <c r="K24" s="199">
        <v>1218882</v>
      </c>
      <c r="L24" s="199"/>
      <c r="M24" s="199">
        <v>1376308</v>
      </c>
      <c r="N24" s="199"/>
      <c r="O24" s="199">
        <v>1228160</v>
      </c>
      <c r="P24" s="199"/>
      <c r="Q24" s="199">
        <v>1256563</v>
      </c>
      <c r="R24" s="199"/>
      <c r="S24" s="199">
        <v>1318961</v>
      </c>
      <c r="T24" s="199"/>
      <c r="U24" s="199">
        <v>1349410</v>
      </c>
      <c r="V24" s="199"/>
      <c r="W24" s="199">
        <v>1203448</v>
      </c>
      <c r="X24" s="199"/>
      <c r="Y24" s="61"/>
    </row>
    <row r="25" spans="1:25" ht="18" customHeight="1">
      <c r="A25" s="57"/>
      <c r="B25" s="66"/>
      <c r="C25" s="67"/>
      <c r="D25" s="67"/>
      <c r="E25" s="67"/>
      <c r="F25" s="67"/>
      <c r="G25" s="69"/>
      <c r="H25" s="67"/>
      <c r="I25" s="69"/>
      <c r="J25" s="67"/>
      <c r="K25" s="67"/>
      <c r="L25" s="67"/>
      <c r="M25" s="67"/>
      <c r="N25" s="67"/>
      <c r="O25" s="199"/>
      <c r="P25" s="199"/>
      <c r="Q25" s="67"/>
      <c r="R25" s="67"/>
      <c r="S25" s="67"/>
      <c r="T25" s="67"/>
      <c r="U25" s="67"/>
      <c r="V25" s="67"/>
      <c r="W25" s="67"/>
      <c r="X25" s="67"/>
      <c r="Y25" s="61"/>
    </row>
    <row r="26" spans="1:25" ht="18" customHeight="1">
      <c r="A26" s="57" t="s">
        <v>15</v>
      </c>
      <c r="B26" s="68" t="s">
        <v>25</v>
      </c>
      <c r="C26" s="200">
        <v>49843</v>
      </c>
      <c r="D26" s="199"/>
      <c r="E26" s="199">
        <v>-3098</v>
      </c>
      <c r="F26" s="199"/>
      <c r="G26" s="199">
        <v>5534</v>
      </c>
      <c r="H26" s="199"/>
      <c r="I26" s="199">
        <v>-10765</v>
      </c>
      <c r="J26" s="199"/>
      <c r="K26" s="199">
        <v>36970</v>
      </c>
      <c r="L26" s="199"/>
      <c r="M26" s="199">
        <v>16291</v>
      </c>
      <c r="N26" s="199"/>
      <c r="O26" s="199">
        <v>21157</v>
      </c>
      <c r="P26" s="199"/>
      <c r="Q26" s="199">
        <v>-11802</v>
      </c>
      <c r="R26" s="199"/>
      <c r="S26" s="199">
        <v>-10430</v>
      </c>
      <c r="T26" s="199"/>
      <c r="U26" s="199">
        <v>20783</v>
      </c>
      <c r="V26" s="199"/>
      <c r="W26" s="199">
        <v>-24791</v>
      </c>
      <c r="X26" s="199"/>
      <c r="Y26" s="61"/>
    </row>
    <row r="27" spans="1:25" ht="18" customHeight="1">
      <c r="A27" s="57"/>
      <c r="B27" s="66"/>
      <c r="C27" s="67"/>
      <c r="D27" s="67"/>
      <c r="E27" s="67"/>
      <c r="F27" s="67"/>
      <c r="G27" s="69"/>
      <c r="H27" s="67"/>
      <c r="I27" s="69"/>
      <c r="J27" s="67"/>
      <c r="K27" s="67"/>
      <c r="L27" s="67"/>
      <c r="M27" s="67"/>
      <c r="N27" s="67"/>
      <c r="O27" s="67"/>
      <c r="P27" s="67"/>
      <c r="Q27" s="67"/>
      <c r="R27" s="67"/>
      <c r="S27" s="199"/>
      <c r="T27" s="199"/>
      <c r="U27" s="67"/>
      <c r="V27" s="70"/>
      <c r="W27" s="67"/>
      <c r="X27" s="70"/>
      <c r="Y27" s="61"/>
    </row>
    <row r="28" spans="1:25" ht="18" customHeight="1">
      <c r="A28" s="57" t="s">
        <v>16</v>
      </c>
      <c r="B28" s="68" t="s">
        <v>17</v>
      </c>
      <c r="C28" s="200">
        <v>2900847</v>
      </c>
      <c r="D28" s="199"/>
      <c r="E28" s="199">
        <v>2777744</v>
      </c>
      <c r="F28" s="199"/>
      <c r="G28" s="199">
        <v>2652770</v>
      </c>
      <c r="H28" s="199"/>
      <c r="I28" s="199">
        <v>2610459</v>
      </c>
      <c r="J28" s="199"/>
      <c r="K28" s="199">
        <v>2669070</v>
      </c>
      <c r="L28" s="199"/>
      <c r="M28" s="199">
        <v>2786727</v>
      </c>
      <c r="N28" s="199"/>
      <c r="O28" s="199">
        <v>2806788</v>
      </c>
      <c r="P28" s="199"/>
      <c r="Q28" s="199">
        <v>2656323</v>
      </c>
      <c r="R28" s="199"/>
      <c r="S28" s="199">
        <v>2608172</v>
      </c>
      <c r="T28" s="199"/>
      <c r="U28" s="199">
        <v>2595669</v>
      </c>
      <c r="V28" s="199"/>
      <c r="W28" s="199">
        <v>2489374</v>
      </c>
      <c r="X28" s="199"/>
      <c r="Y28" s="61"/>
    </row>
    <row r="29" spans="1:25" ht="18" customHeight="1">
      <c r="A29" s="57"/>
      <c r="B29" s="66"/>
      <c r="C29" s="67"/>
      <c r="D29" s="67"/>
      <c r="E29" s="67"/>
      <c r="F29" s="67"/>
      <c r="G29" s="69"/>
      <c r="H29" s="67"/>
      <c r="I29" s="69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1"/>
    </row>
    <row r="30" spans="1:25" ht="18" customHeight="1">
      <c r="A30" s="57" t="s">
        <v>18</v>
      </c>
      <c r="B30" s="68" t="s">
        <v>19</v>
      </c>
      <c r="C30" s="200">
        <v>2492491</v>
      </c>
      <c r="D30" s="199"/>
      <c r="E30" s="199">
        <v>2421823</v>
      </c>
      <c r="F30" s="199"/>
      <c r="G30" s="199">
        <v>2403394</v>
      </c>
      <c r="H30" s="199"/>
      <c r="I30" s="199">
        <v>2365574</v>
      </c>
      <c r="J30" s="199"/>
      <c r="K30" s="199">
        <v>2441499</v>
      </c>
      <c r="L30" s="199"/>
      <c r="M30" s="199">
        <v>2575395</v>
      </c>
      <c r="N30" s="199"/>
      <c r="O30" s="199">
        <v>2503966</v>
      </c>
      <c r="P30" s="199"/>
      <c r="Q30" s="199">
        <v>2523645</v>
      </c>
      <c r="R30" s="199"/>
      <c r="S30" s="199">
        <v>2566663</v>
      </c>
      <c r="T30" s="199"/>
      <c r="U30" s="199">
        <v>2621348</v>
      </c>
      <c r="V30" s="199"/>
      <c r="W30" s="199">
        <v>2519091</v>
      </c>
      <c r="X30" s="199"/>
      <c r="Y30" s="61"/>
    </row>
    <row r="31" spans="1:25" ht="18" customHeight="1">
      <c r="A31" s="57"/>
      <c r="B31" s="66"/>
      <c r="C31" s="67"/>
      <c r="D31" s="67"/>
      <c r="E31" s="67"/>
      <c r="F31" s="67"/>
      <c r="G31" s="69"/>
      <c r="H31" s="67"/>
      <c r="I31" s="69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1"/>
    </row>
    <row r="32" spans="1:25" ht="18" customHeight="1">
      <c r="A32" s="57" t="s">
        <v>20</v>
      </c>
      <c r="B32" s="68" t="s">
        <v>21</v>
      </c>
      <c r="C32" s="200">
        <v>-97280</v>
      </c>
      <c r="D32" s="199"/>
      <c r="E32" s="199">
        <v>-116833</v>
      </c>
      <c r="F32" s="199"/>
      <c r="G32" s="199">
        <v>16031</v>
      </c>
      <c r="H32" s="199"/>
      <c r="I32" s="199">
        <v>64343</v>
      </c>
      <c r="J32" s="199"/>
      <c r="K32" s="199">
        <v>60153</v>
      </c>
      <c r="L32" s="199"/>
      <c r="M32" s="199">
        <v>-11449</v>
      </c>
      <c r="N32" s="199"/>
      <c r="O32" s="199">
        <v>-28121</v>
      </c>
      <c r="P32" s="199"/>
      <c r="Q32" s="199">
        <v>142704</v>
      </c>
      <c r="R32" s="199"/>
      <c r="S32" s="199">
        <v>193536</v>
      </c>
      <c r="T32" s="199"/>
      <c r="U32" s="199">
        <v>134611</v>
      </c>
      <c r="V32" s="199"/>
      <c r="W32" s="199">
        <v>214210</v>
      </c>
      <c r="X32" s="199"/>
      <c r="Y32" s="61"/>
    </row>
    <row r="33" spans="1:25" ht="18" customHeight="1">
      <c r="A33" s="57"/>
      <c r="B33" s="66" t="s">
        <v>22</v>
      </c>
      <c r="C33" s="67"/>
      <c r="D33" s="67"/>
      <c r="E33" s="67"/>
      <c r="F33" s="67"/>
      <c r="G33" s="69"/>
      <c r="H33" s="67"/>
      <c r="I33" s="69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1"/>
    </row>
    <row r="34" spans="1:25" s="1" customFormat="1" ht="18" customHeight="1">
      <c r="A34" s="203" t="s">
        <v>23</v>
      </c>
      <c r="B34" s="213"/>
      <c r="C34" s="214">
        <f>SUM(C20:D28,C32)-C30</f>
        <v>4267389</v>
      </c>
      <c r="D34" s="204"/>
      <c r="E34" s="204">
        <f>SUM(E20:F28,E32)-E30</f>
        <v>4244674</v>
      </c>
      <c r="F34" s="204"/>
      <c r="G34" s="204">
        <f>SUM(G20:H28,G32)-G30</f>
        <v>4348215</v>
      </c>
      <c r="H34" s="204"/>
      <c r="I34" s="204">
        <v>4390412</v>
      </c>
      <c r="J34" s="204"/>
      <c r="K34" s="204">
        <f>SUM(K20:L28,K32)-K30</f>
        <v>4513582</v>
      </c>
      <c r="L34" s="204"/>
      <c r="M34" s="204">
        <f>SUM(M20:N28,M32)-M30</f>
        <v>4657494</v>
      </c>
      <c r="N34" s="204"/>
      <c r="O34" s="204">
        <v>4608678</v>
      </c>
      <c r="P34" s="204"/>
      <c r="Q34" s="204">
        <v>4643422</v>
      </c>
      <c r="R34" s="204"/>
      <c r="S34" s="204">
        <v>4677542</v>
      </c>
      <c r="T34" s="204"/>
      <c r="U34" s="204">
        <v>4646081</v>
      </c>
      <c r="V34" s="204"/>
      <c r="W34" s="204">
        <f>SUM(W20:X28,W32)-W30</f>
        <v>4544650</v>
      </c>
      <c r="X34" s="204"/>
      <c r="Y34" s="50"/>
    </row>
    <row r="35" spans="2:160" s="57" customFormat="1" ht="15" customHeight="1">
      <c r="B35" s="56"/>
      <c r="C35" s="71"/>
      <c r="D35" s="56"/>
      <c r="E35" s="71"/>
      <c r="F35" s="56"/>
      <c r="G35" s="71"/>
      <c r="H35" s="56"/>
      <c r="I35" s="71"/>
      <c r="J35" s="56"/>
      <c r="K35" s="71"/>
      <c r="L35" s="56"/>
      <c r="M35" s="71"/>
      <c r="N35" s="56"/>
      <c r="O35" s="71"/>
      <c r="P35" s="56"/>
      <c r="Q35" s="71"/>
      <c r="R35" s="56"/>
      <c r="S35" s="71"/>
      <c r="T35" s="56"/>
      <c r="U35" s="71"/>
      <c r="V35" s="56"/>
      <c r="W35" s="71"/>
      <c r="X35" s="56"/>
      <c r="Y35" s="71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</row>
    <row r="36" ht="15" customHeight="1"/>
    <row r="37" ht="15" customHeight="1" thickBot="1"/>
    <row r="38" spans="1:150" s="57" customFormat="1" ht="18" customHeight="1">
      <c r="A38" s="205" t="s">
        <v>24</v>
      </c>
      <c r="B38" s="206"/>
      <c r="C38" s="209" t="s">
        <v>34</v>
      </c>
      <c r="D38" s="210"/>
      <c r="E38" s="210"/>
      <c r="F38" s="210"/>
      <c r="G38" s="210"/>
      <c r="H38" s="210"/>
      <c r="I38" s="210"/>
      <c r="J38" s="210"/>
      <c r="K38" s="210"/>
      <c r="L38" s="211"/>
      <c r="M38" s="209" t="s">
        <v>29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2"/>
      <c r="X38" s="61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</row>
    <row r="39" spans="1:150" s="57" customFormat="1" ht="18" customHeight="1">
      <c r="A39" s="207"/>
      <c r="B39" s="208"/>
      <c r="C39" s="162" t="s">
        <v>419</v>
      </c>
      <c r="D39" s="162" t="s">
        <v>420</v>
      </c>
      <c r="E39" s="162" t="s">
        <v>421</v>
      </c>
      <c r="F39" s="162" t="s">
        <v>422</v>
      </c>
      <c r="G39" s="162" t="s">
        <v>423</v>
      </c>
      <c r="H39" s="162" t="s">
        <v>424</v>
      </c>
      <c r="I39" s="162" t="s">
        <v>414</v>
      </c>
      <c r="J39" s="162" t="s">
        <v>397</v>
      </c>
      <c r="K39" s="162" t="s">
        <v>395</v>
      </c>
      <c r="L39" s="162" t="s">
        <v>396</v>
      </c>
      <c r="M39" s="162" t="s">
        <v>425</v>
      </c>
      <c r="N39" s="162" t="s">
        <v>419</v>
      </c>
      <c r="O39" s="162" t="s">
        <v>420</v>
      </c>
      <c r="P39" s="162" t="s">
        <v>421</v>
      </c>
      <c r="Q39" s="162" t="s">
        <v>422</v>
      </c>
      <c r="R39" s="162" t="s">
        <v>423</v>
      </c>
      <c r="S39" s="162" t="s">
        <v>424</v>
      </c>
      <c r="T39" s="162" t="s">
        <v>414</v>
      </c>
      <c r="U39" s="162" t="s">
        <v>397</v>
      </c>
      <c r="V39" s="165" t="s">
        <v>395</v>
      </c>
      <c r="W39" s="166" t="s">
        <v>396</v>
      </c>
      <c r="X39" s="61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</row>
    <row r="40" spans="1:150" s="57" customFormat="1" ht="18" customHeight="1">
      <c r="A40" s="56"/>
      <c r="B40" s="66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73"/>
      <c r="X40" s="61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</row>
    <row r="41" spans="1:150" s="57" customFormat="1" ht="18" customHeight="1">
      <c r="A41" s="57" t="s">
        <v>2</v>
      </c>
      <c r="B41" s="66" t="s">
        <v>36</v>
      </c>
      <c r="C41" s="74">
        <f>100*(E8-C8)/C8</f>
        <v>2.8903754910932498</v>
      </c>
      <c r="D41" s="74">
        <f>100*(G8-E8)/E8</f>
        <v>4.442617805208124</v>
      </c>
      <c r="E41" s="74">
        <f>100*(I8-G8)/G8</f>
        <v>2.3600864229302916</v>
      </c>
      <c r="F41" s="74">
        <f>100*(K8-I8)/I8</f>
        <v>3.2095709950004196</v>
      </c>
      <c r="G41" s="74">
        <f>100*(M8-K8)/K8</f>
        <v>0.6837427683387888</v>
      </c>
      <c r="H41" s="74">
        <f>100*(O8-M8)/M8</f>
        <v>3.2889924554327155</v>
      </c>
      <c r="I41" s="74">
        <f>100*(Q8-O8)/O8</f>
        <v>-1.7962764734241432</v>
      </c>
      <c r="J41" s="74">
        <f>100*(S8-Q8)/Q8</f>
        <v>0.06822993249515912</v>
      </c>
      <c r="K41" s="74">
        <f>100*(U8-S8)/S8</f>
        <v>2.5051662198317115</v>
      </c>
      <c r="L41" s="74">
        <f>100*(W8-U8)/U8</f>
        <v>-0.6205167625279568</v>
      </c>
      <c r="M41" s="74">
        <f>100*C8/C$18</f>
        <v>51.00955174229488</v>
      </c>
      <c r="N41" s="74">
        <f>100*E8/E$18</f>
        <v>52.76478240731797</v>
      </c>
      <c r="O41" s="74">
        <f>100*G8/G$18</f>
        <v>53.79664988966737</v>
      </c>
      <c r="P41" s="74">
        <f>100*I8/I$18</f>
        <v>54.537045726004756</v>
      </c>
      <c r="Q41" s="74">
        <f>100*K8/K$18</f>
        <v>54.75143688538283</v>
      </c>
      <c r="R41" s="74">
        <f>100*M8/M$18</f>
        <v>53.42246280939922</v>
      </c>
      <c r="S41" s="74">
        <f>100*O8/O$18</f>
        <v>55.76399566209659</v>
      </c>
      <c r="T41" s="74">
        <f>100*Q8/Q$18</f>
        <v>54.35256584475846</v>
      </c>
      <c r="U41" s="74">
        <f>100*S8/S$18</f>
        <v>53.992909096273216</v>
      </c>
      <c r="V41" s="74">
        <f>100*U8/U$18</f>
        <v>55.72029415759217</v>
      </c>
      <c r="W41" s="74">
        <f>100*W8/W$18</f>
        <v>56.610432046472226</v>
      </c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</row>
    <row r="42" spans="2:150" s="57" customFormat="1" ht="18" customHeight="1">
      <c r="B42" s="66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</row>
    <row r="43" spans="1:23" ht="18" customHeight="1">
      <c r="A43" s="57" t="s">
        <v>3</v>
      </c>
      <c r="B43" s="68" t="s">
        <v>31</v>
      </c>
      <c r="C43" s="74">
        <f>100*(E10-C10)/C10</f>
        <v>-11.048184351932916</v>
      </c>
      <c r="D43" s="74">
        <f>100*(G10-E10)/E10</f>
        <v>-5.617454009584102</v>
      </c>
      <c r="E43" s="74">
        <f>100*(I10-G10)/G10</f>
        <v>-6.829384031349498</v>
      </c>
      <c r="F43" s="74">
        <f>100*(K10-I10)/I10</f>
        <v>-0.42295433448612946</v>
      </c>
      <c r="G43" s="74">
        <f>100*(M10-K10)/K10</f>
        <v>9.359883268281868</v>
      </c>
      <c r="H43" s="74">
        <f>100*(O10-M10)/M10</f>
        <v>-13.176654295283788</v>
      </c>
      <c r="I43" s="74">
        <f>100*(Q10-O10)/O10</f>
        <v>4.349502374094781</v>
      </c>
      <c r="J43" s="74">
        <f>100*(S10-Q10)/Q10</f>
        <v>0.2004535704361166</v>
      </c>
      <c r="K43" s="74">
        <f>100*(U10-S10)/S10</f>
        <v>-7.7986220678953035</v>
      </c>
      <c r="L43" s="74">
        <f>100*(W10-U10)/U10</f>
        <v>-8.351114045147613</v>
      </c>
      <c r="M43" s="74">
        <f>100*C10/C$18</f>
        <v>29.174982641610598</v>
      </c>
      <c r="N43" s="74">
        <f>100*E10/E$18</f>
        <v>26.090554893025942</v>
      </c>
      <c r="O43" s="74">
        <f>100*G10/G$18</f>
        <v>24.03855375136694</v>
      </c>
      <c r="P43" s="74">
        <f>100*I10/I$18</f>
        <v>22.181608468635744</v>
      </c>
      <c r="Q43" s="74">
        <f>100*K10/K$18</f>
        <v>21.485042256903718</v>
      </c>
      <c r="R43" s="74">
        <f>100*M10/M$18</f>
        <v>22.770013230290797</v>
      </c>
      <c r="S43" s="74">
        <f>100*O10/O$18</f>
        <v>19.97909161803016</v>
      </c>
      <c r="T43" s="74">
        <f>100*Q10/Q$18</f>
        <v>20.69208872249819</v>
      </c>
      <c r="U43" s="74">
        <f>100*S10/S$18</f>
        <v>20.58232721373747</v>
      </c>
      <c r="V43" s="74">
        <f>100*U10/U$18</f>
        <v>19.105693594235657</v>
      </c>
      <c r="W43" s="74">
        <f>100*W10/W$18</f>
        <v>17.90096047000319</v>
      </c>
    </row>
    <row r="44" spans="1:23" ht="18" customHeight="1">
      <c r="A44" s="57"/>
      <c r="B44" s="6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</row>
    <row r="45" spans="1:150" s="57" customFormat="1" ht="18" customHeight="1">
      <c r="A45" s="57" t="s">
        <v>4</v>
      </c>
      <c r="B45" s="68" t="s">
        <v>35</v>
      </c>
      <c r="C45" s="74">
        <f>100*(E12-C12)/C12</f>
        <v>7.957305272100105</v>
      </c>
      <c r="D45" s="74">
        <f>100*(G12-E12)/E12</f>
        <v>8.536852358938074</v>
      </c>
      <c r="E45" s="74">
        <f>100*(I12-G12)/G12</f>
        <v>6.0262871709718535</v>
      </c>
      <c r="F45" s="74">
        <f>100*(K12-I12)/I12</f>
        <v>5.738222464859023</v>
      </c>
      <c r="G45" s="74">
        <f>100*(M12-K12)/K12</f>
        <v>3.8587355457132912</v>
      </c>
      <c r="H45" s="74">
        <f>100*(O12-M12)/M12</f>
        <v>0.018077212293006503</v>
      </c>
      <c r="I45" s="74">
        <f>100*(Q12-O12)/O12</f>
        <v>2.369820528236146</v>
      </c>
      <c r="J45" s="74">
        <f>100*(S12-Q12)/Q12</f>
        <v>3.42615570224912</v>
      </c>
      <c r="K45" s="74">
        <f>100*(U12-S12)/S12</f>
        <v>-0.17319619893023785</v>
      </c>
      <c r="L45" s="74">
        <f>100*(W12-U12)/U12</f>
        <v>0.33689945623454</v>
      </c>
      <c r="M45" s="74">
        <f>100*C12/C$18</f>
        <v>13.68204304786838</v>
      </c>
      <c r="N45" s="74">
        <f>100*E12/E$18</f>
        <v>14.849809431772616</v>
      </c>
      <c r="O45" s="74">
        <f>100*G12/G$18</f>
        <v>15.733720618690658</v>
      </c>
      <c r="P45" s="74">
        <f>100*I12/I$18</f>
        <v>16.52154740830701</v>
      </c>
      <c r="Q45" s="74">
        <f>100*K12/K$18</f>
        <v>16.992867305833816</v>
      </c>
      <c r="R45" s="74">
        <f>100*M12/M$18</f>
        <v>17.103253380465976</v>
      </c>
      <c r="S45" s="74">
        <f>100*O12/O$18</f>
        <v>17.287538856045053</v>
      </c>
      <c r="T45" s="74">
        <f>100*Q12/Q$18</f>
        <v>17.564804577313886</v>
      </c>
      <c r="U45" s="74">
        <f>100*S12/S$18</f>
        <v>18.03408713379805</v>
      </c>
      <c r="V45" s="74">
        <f>100*U12/U$18</f>
        <v>18.124759340183694</v>
      </c>
      <c r="W45" s="74">
        <f>100*W12/W$18</f>
        <v>18.59170673209158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</row>
    <row r="46" spans="2:150" s="57" customFormat="1" ht="18" customHeight="1">
      <c r="B46" s="66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</row>
    <row r="47" spans="1:23" ht="18" customHeight="1">
      <c r="A47" s="57" t="s">
        <v>5</v>
      </c>
      <c r="B47" s="68" t="s">
        <v>33</v>
      </c>
      <c r="C47" s="74">
        <f>100*(E14-C14)/C14</f>
        <v>0.4704197125698568</v>
      </c>
      <c r="D47" s="74">
        <f>100*(G14-E14)/E14</f>
        <v>5.111900211852353</v>
      </c>
      <c r="E47" s="74">
        <f>100*(I14-G14)/G14</f>
        <v>5.634148127628818</v>
      </c>
      <c r="F47" s="74">
        <f>100*(K14-I14)/I14</f>
        <v>3.085645733990029</v>
      </c>
      <c r="G47" s="74">
        <f>100*(M14-K14)/K14</f>
        <v>2.269304881008424</v>
      </c>
      <c r="H47" s="74">
        <f>100*(O14-M14)/M14</f>
        <v>2.369053064958829</v>
      </c>
      <c r="I47" s="74">
        <f>100*(Q14-O14)/O14</f>
        <v>4.277104059254956</v>
      </c>
      <c r="J47" s="74">
        <f>100*(S14-Q14)/Q14</f>
        <v>2.481787015213199</v>
      </c>
      <c r="K47" s="74">
        <f>100*(U14-S14)/S14</f>
        <v>-3.633051596075541</v>
      </c>
      <c r="L47" s="74">
        <f>100*(W14-U14)/U14</f>
        <v>-5.540985829547766</v>
      </c>
      <c r="M47" s="74">
        <f>100*C14/C$18</f>
        <v>6.96899204642464</v>
      </c>
      <c r="N47" s="74">
        <f>100*E14/E$18</f>
        <v>7.039244945548233</v>
      </c>
      <c r="O47" s="74">
        <f>100*G14/G$18</f>
        <v>7.222894912050117</v>
      </c>
      <c r="P47" s="74">
        <f>100*I14/I$18</f>
        <v>7.556511780671153</v>
      </c>
      <c r="Q47" s="74">
        <f>100*K14/K$18</f>
        <v>7.577108380882413</v>
      </c>
      <c r="R47" s="74">
        <f>100*M14/M$18</f>
        <v>7.5096178331093935</v>
      </c>
      <c r="S47" s="74">
        <f>100*O14/O$18</f>
        <v>7.768952398062958</v>
      </c>
      <c r="T47" s="74">
        <f>100*Q14/Q$18</f>
        <v>8.040621765585811</v>
      </c>
      <c r="U47" s="74">
        <f>100*S14/S$18</f>
        <v>8.180065513040823</v>
      </c>
      <c r="V47" s="74">
        <f>100*U14/U$18</f>
        <v>7.936258537033685</v>
      </c>
      <c r="W47" s="74">
        <f>100*W14/W$18</f>
        <v>7.663824496935957</v>
      </c>
    </row>
    <row r="48" spans="1:23" ht="18" customHeight="1">
      <c r="A48" s="57"/>
      <c r="B48" s="66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</row>
    <row r="49" spans="1:23" ht="18" customHeight="1">
      <c r="A49" s="57" t="s">
        <v>6</v>
      </c>
      <c r="B49" s="68" t="s">
        <v>7</v>
      </c>
      <c r="C49" s="74">
        <f>100*(E16-C16)/C16</f>
        <v>-11.383459068345626</v>
      </c>
      <c r="D49" s="74">
        <f>100*(G16-E16)/E16</f>
        <v>8.959427811886828</v>
      </c>
      <c r="E49" s="74">
        <f>100*(I16-G16)/G16</f>
        <v>1.597490487670278</v>
      </c>
      <c r="F49" s="74">
        <f>100*(K16-I16)/I16</f>
        <v>4.065296320649533</v>
      </c>
      <c r="G49" s="74">
        <f>100*(M16-K16)/K16</f>
        <v>3.043872421087333</v>
      </c>
      <c r="H49" s="74">
        <f>100*(O16-M16)/M16</f>
        <v>-1.7569116745314457</v>
      </c>
      <c r="I49" s="74">
        <f>100*(Q16-O16)/O16</f>
        <v>-18.081411126187245</v>
      </c>
      <c r="J49" s="74">
        <f>100*(S16-Q16)/Q16</f>
        <v>22.317553913936464</v>
      </c>
      <c r="K49" s="74">
        <f>100*(U16-S16)/S16</f>
        <v>11.610334741631458</v>
      </c>
      <c r="L49" s="74">
        <f>100*(W16-U16)/U16</f>
        <v>-15.425493193564824</v>
      </c>
      <c r="M49" s="74">
        <f>100*C16/C$18</f>
        <v>0.8355694781984956</v>
      </c>
      <c r="N49" s="74">
        <f>100*E16/E$18</f>
        <v>0.744415236600031</v>
      </c>
      <c r="O49" s="74">
        <f>100*G16/G$18</f>
        <v>0.7917961738322508</v>
      </c>
      <c r="P49" s="74">
        <f>100*I16/I$18</f>
        <v>0.7967133836186672</v>
      </c>
      <c r="Q49" s="74">
        <f>100*K16/K$18</f>
        <v>0.8064769843552194</v>
      </c>
      <c r="R49" s="74">
        <f>100*M16/M$18</f>
        <v>0.8053472532653826</v>
      </c>
      <c r="S49" s="74">
        <f>100*O16/O$18</f>
        <v>0.7995785342347632</v>
      </c>
      <c r="T49" s="74">
        <f>100*Q16/Q$18</f>
        <v>0.6501024459978008</v>
      </c>
      <c r="U49" s="74">
        <f>100*S16/S$18</f>
        <v>0.789388956849559</v>
      </c>
      <c r="V49" s="74">
        <f>100*U16/U$18</f>
        <v>0.8870056290452104</v>
      </c>
      <c r="W49" s="74">
        <f>100*W16/W$18</f>
        <v>0.7669237455029541</v>
      </c>
    </row>
    <row r="50" spans="1:23" ht="18" customHeight="1">
      <c r="A50" s="57"/>
      <c r="B50" s="66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</row>
    <row r="51" spans="1:150" s="4" customFormat="1" ht="18" customHeight="1">
      <c r="A51" s="201" t="s">
        <v>8</v>
      </c>
      <c r="B51" s="202"/>
      <c r="C51" s="44">
        <f>100*(E18-C18)/C18</f>
        <v>-0.532292697009811</v>
      </c>
      <c r="D51" s="44">
        <f>100*(G18-E18)/E18</f>
        <v>2.4393157165897783</v>
      </c>
      <c r="E51" s="44">
        <f>100*(I18-G18)/G18</f>
        <v>0.9704441937668675</v>
      </c>
      <c r="F51" s="44">
        <f>100*(K18-I18)/I18</f>
        <v>2.8054314720349707</v>
      </c>
      <c r="G51" s="44">
        <f>100*(M18-K18)/K18</f>
        <v>3.1884210810837157</v>
      </c>
      <c r="H51" s="44">
        <f>100*(O18-M18)/M18</f>
        <v>-1.048117292260602</v>
      </c>
      <c r="I51" s="44">
        <f>100*(Q18-O18)/O18</f>
        <v>0.7538821327938294</v>
      </c>
      <c r="J51" s="44">
        <f>100*(S18-Q18)/Q18</f>
        <v>0.7348029104397575</v>
      </c>
      <c r="K51" s="44">
        <f>100*(U18-S18)/S18</f>
        <v>-0.6725968468054375</v>
      </c>
      <c r="L51" s="44">
        <f>100*(W18-U18)/U18</f>
        <v>-2.1831517788863346</v>
      </c>
      <c r="M51" s="44">
        <f>100*C18/C$18</f>
        <v>100</v>
      </c>
      <c r="N51" s="44">
        <f>100*E18/E$18</f>
        <v>100</v>
      </c>
      <c r="O51" s="44">
        <f>100*G18/G$18</f>
        <v>100</v>
      </c>
      <c r="P51" s="44">
        <f>100*I18/I$18</f>
        <v>100</v>
      </c>
      <c r="Q51" s="44">
        <f>100*K18/K$18</f>
        <v>100</v>
      </c>
      <c r="R51" s="44">
        <f>100*M18/M$18</f>
        <v>100</v>
      </c>
      <c r="S51" s="44">
        <f>100*O18/O$18</f>
        <v>100</v>
      </c>
      <c r="T51" s="44">
        <f>100*Q18/Q$18</f>
        <v>100</v>
      </c>
      <c r="U51" s="44">
        <f>100*S18/S$18</f>
        <v>100</v>
      </c>
      <c r="V51" s="44">
        <f>100*U18/U$18</f>
        <v>100</v>
      </c>
      <c r="W51" s="44">
        <f>100*W18/W$18</f>
        <v>100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</row>
    <row r="52" spans="1:150" s="57" customFormat="1" ht="18" customHeight="1">
      <c r="A52" s="4"/>
      <c r="B52" s="3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</row>
    <row r="53" spans="1:23" ht="18" customHeight="1">
      <c r="A53" s="57" t="s">
        <v>9</v>
      </c>
      <c r="B53" s="68" t="s">
        <v>10</v>
      </c>
      <c r="C53" s="74">
        <f>100*(E20-C20)/C20</f>
        <v>1.9885331219758786</v>
      </c>
      <c r="D53" s="74">
        <f>100*(G20-E20)/E20</f>
        <v>1.8004062199188973</v>
      </c>
      <c r="E53" s="74">
        <f>100*(I20-G20)/G20</f>
        <v>1.248801274694666</v>
      </c>
      <c r="F53" s="74">
        <f>100*(K20-I20)/I20</f>
        <v>1.873114486679131</v>
      </c>
      <c r="G53" s="74">
        <f>100*(M20-K20)/K20</f>
        <v>2.4818244007140238</v>
      </c>
      <c r="H53" s="74">
        <f>100*(O20-M20)/M20</f>
        <v>0.5845760970315834</v>
      </c>
      <c r="I53" s="74">
        <f>100*(Q20-O20)/O20</f>
        <v>0.9479161457121548</v>
      </c>
      <c r="J53" s="74">
        <f>100*(S20-Q20)/Q20</f>
        <v>-0.496497164042663</v>
      </c>
      <c r="K53" s="74">
        <f>100*(U20-S20)/S20</f>
        <v>0.3277862371343577</v>
      </c>
      <c r="L53" s="74">
        <f>100*(W20-U20)/U20</f>
        <v>-0.58408290999729</v>
      </c>
      <c r="M53" s="74">
        <f>100*C20/C$34</f>
        <v>48.81305641458981</v>
      </c>
      <c r="N53" s="74">
        <f>100*E20/E$34</f>
        <v>50.050133414250425</v>
      </c>
      <c r="O53" s="74">
        <f>100*G20/G$34</f>
        <v>49.73797293832067</v>
      </c>
      <c r="P53" s="74">
        <f>100*I20/I$34</f>
        <v>49.87509144927628</v>
      </c>
      <c r="Q53" s="74">
        <f>100*K20/K$34</f>
        <v>49.422786602746996</v>
      </c>
      <c r="R53" s="74">
        <f>100*M20/M$34</f>
        <v>49.084357381888196</v>
      </c>
      <c r="S53" s="74">
        <f>100*O20/O$34</f>
        <v>49.894242991157114</v>
      </c>
      <c r="T53" s="74">
        <f>100*Q20/Q$34</f>
        <v>49.99033040718677</v>
      </c>
      <c r="U53" s="74">
        <f>100*S20/S$34</f>
        <v>49.37928937890884</v>
      </c>
      <c r="V53" s="74">
        <f>100*U20/U$34</f>
        <v>49.87661644297635</v>
      </c>
      <c r="W53" s="74">
        <f>100*W20/W$34</f>
        <v>50.691978480191</v>
      </c>
    </row>
    <row r="54" spans="1:23" ht="18" customHeight="1">
      <c r="A54" s="57"/>
      <c r="B54" s="66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</row>
    <row r="55" spans="1:23" ht="18" customHeight="1">
      <c r="A55" s="57" t="s">
        <v>11</v>
      </c>
      <c r="B55" s="68" t="s">
        <v>12</v>
      </c>
      <c r="C55" s="74">
        <f>100*(E22-C22)/C22</f>
        <v>5.909334376953679</v>
      </c>
      <c r="D55" s="74">
        <f>100*(G22-E22)/E22</f>
        <v>4.770113862688362</v>
      </c>
      <c r="E55" s="74">
        <f>100*(I22-G22)/G22</f>
        <v>5.629706678383391</v>
      </c>
      <c r="F55" s="74">
        <f>100*(K22-I22)/I22</f>
        <v>4.593809555474753</v>
      </c>
      <c r="G55" s="74">
        <f>100*(M22-K22)/K22</f>
        <v>5.362466656205869</v>
      </c>
      <c r="H55" s="74">
        <f>100*(O22-M22)/M22</f>
        <v>0.8068957814179026</v>
      </c>
      <c r="I55" s="74">
        <f>100*(Q22-O22)/O22</f>
        <v>2.142140306369365</v>
      </c>
      <c r="J55" s="74">
        <f>100*(S22-Q22)/Q22</f>
        <v>2.7693961217731315</v>
      </c>
      <c r="K55" s="74">
        <f>100*(U22-S22)/S22</f>
        <v>3.0843444827699167</v>
      </c>
      <c r="L55" s="74">
        <f>100*(W22-U22)/U22</f>
        <v>3.30465874731801</v>
      </c>
      <c r="M55" s="74">
        <f>100*C22/C$34</f>
        <v>14.131099836457375</v>
      </c>
      <c r="N55" s="74">
        <f>100*E22/E$34</f>
        <v>15.046243834037668</v>
      </c>
      <c r="O55" s="74">
        <f>100*G22/G$34</f>
        <v>15.388590490580617</v>
      </c>
      <c r="P55" s="74">
        <f>100*I22/I$34</f>
        <v>16.09869415444382</v>
      </c>
      <c r="Q55" s="74">
        <f>100*K22/K$34</f>
        <v>16.378743091407223</v>
      </c>
      <c r="R55" s="74">
        <f>100*M22/M$34</f>
        <v>16.723821866437188</v>
      </c>
      <c r="S55" s="74">
        <f>100*O22/O$34</f>
        <v>17.037336954328335</v>
      </c>
      <c r="T55" s="74">
        <f>100*Q22/Q$34</f>
        <v>17.272089420259455</v>
      </c>
      <c r="U55" s="74">
        <f>100*S22/S$34</f>
        <v>17.620942794313766</v>
      </c>
      <c r="V55" s="74">
        <f>100*U22/U$34</f>
        <v>18.2874340761601</v>
      </c>
      <c r="W55" s="74">
        <f>100*W22/W$34</f>
        <v>19.3134124740079</v>
      </c>
    </row>
    <row r="56" spans="1:23" ht="18" customHeight="1">
      <c r="A56" s="57"/>
      <c r="B56" s="66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</row>
    <row r="57" spans="1:23" ht="18" customHeight="1">
      <c r="A57" s="57" t="s">
        <v>13</v>
      </c>
      <c r="B57" s="68" t="s">
        <v>14</v>
      </c>
      <c r="C57" s="74">
        <f>100*(E24-C24)/C24</f>
        <v>2.0613766984213346</v>
      </c>
      <c r="D57" s="74">
        <f>100*(G24-E24)/E24</f>
        <v>-0.00995540140740473</v>
      </c>
      <c r="E57" s="74">
        <f>100*(I24-G24)/G24</f>
        <v>-4.014995611960839</v>
      </c>
      <c r="F57" s="74">
        <f>100*(K24-I24)/I24</f>
        <v>1.962060418578466</v>
      </c>
      <c r="G57" s="74">
        <f>100*(M24-K24)/K24</f>
        <v>12.915606268695411</v>
      </c>
      <c r="H57" s="74">
        <f>100*(O24-M24)/M24</f>
        <v>-10.764160347829119</v>
      </c>
      <c r="I57" s="74">
        <f>100*(Q24-O24)/O24</f>
        <v>2.3126465607087026</v>
      </c>
      <c r="J57" s="74">
        <f>100*(S24-Q24)/Q24</f>
        <v>4.965767733094163</v>
      </c>
      <c r="K57" s="74">
        <f>100*(U24-S24)/S24</f>
        <v>2.3085595404261383</v>
      </c>
      <c r="L57" s="74">
        <f>100*(W24-U24)/U24</f>
        <v>-10.816727310454198</v>
      </c>
      <c r="M57" s="74">
        <f>100*C24/C$34</f>
        <v>28.598236532924464</v>
      </c>
      <c r="N57" s="74">
        <f>100*E24/E$34</f>
        <v>29.343949617803393</v>
      </c>
      <c r="O57" s="74">
        <f>100*G24/G$34</f>
        <v>28.642350941708266</v>
      </c>
      <c r="P57" s="74">
        <f>100*I24/I$34</f>
        <v>27.228128020787114</v>
      </c>
      <c r="Q57" s="74">
        <f>100*K24/K$34</f>
        <v>27.004760299026362</v>
      </c>
      <c r="R57" s="74">
        <f>100*M24/M$34</f>
        <v>29.550397703142504</v>
      </c>
      <c r="S57" s="74">
        <f>100*O24/O$34</f>
        <v>26.648856787130715</v>
      </c>
      <c r="T57" s="74">
        <f>100*Q24/Q$34</f>
        <v>27.06114154604083</v>
      </c>
      <c r="U57" s="74">
        <f>100*S24/S$34</f>
        <v>28.197737187608364</v>
      </c>
      <c r="V57" s="74">
        <f>100*U24/U$34</f>
        <v>29.044048091283816</v>
      </c>
      <c r="W57" s="74">
        <f>100*W24/W$34</f>
        <v>26.480543056120933</v>
      </c>
    </row>
    <row r="58" spans="1:23" ht="18" customHeight="1">
      <c r="A58" s="57"/>
      <c r="B58" s="66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</row>
    <row r="59" spans="1:150" s="57" customFormat="1" ht="18" customHeight="1">
      <c r="A59" s="57" t="s">
        <v>15</v>
      </c>
      <c r="B59" s="68" t="s">
        <v>25</v>
      </c>
      <c r="C59" s="74">
        <f>100*(E26-C26)/C26</f>
        <v>-106.21551672250868</v>
      </c>
      <c r="D59" s="74">
        <v>278.6</v>
      </c>
      <c r="E59" s="74">
        <f>100*(I26-G26)/G26</f>
        <v>-294.5247560534875</v>
      </c>
      <c r="F59" s="74">
        <v>443.4</v>
      </c>
      <c r="G59" s="74">
        <f>100*(M26-K26)/K26</f>
        <v>-55.93454152015148</v>
      </c>
      <c r="H59" s="74">
        <f>100*(O26-M26)/M26</f>
        <v>29.869252961758026</v>
      </c>
      <c r="I59" s="74">
        <f>100*(Q26-O26)/O26</f>
        <v>-155.78295599565155</v>
      </c>
      <c r="J59" s="74">
        <f>100*(S26-Q26)/Q26</f>
        <v>-11.625148279952551</v>
      </c>
      <c r="K59" s="74">
        <v>299.3</v>
      </c>
      <c r="L59" s="74">
        <f>100*(W26-U26)/U26</f>
        <v>-219.28499254198144</v>
      </c>
      <c r="M59" s="74">
        <f>100*C26/C$34</f>
        <v>1.167997574160687</v>
      </c>
      <c r="N59" s="74">
        <f>100*E26/E$34</f>
        <v>-0.07298558146043724</v>
      </c>
      <c r="O59" s="74">
        <f>100*G26/G$34</f>
        <v>0.1272706156434307</v>
      </c>
      <c r="P59" s="74">
        <f>100*I26/I$34</f>
        <v>-0.24519338959532727</v>
      </c>
      <c r="Q59" s="74">
        <f>100*K26/K$34</f>
        <v>0.819083379896499</v>
      </c>
      <c r="R59" s="74">
        <f>100*M26/M$34</f>
        <v>0.34978037545512675</v>
      </c>
      <c r="S59" s="74">
        <f>100*O26/O$34</f>
        <v>0.4590687394519643</v>
      </c>
      <c r="T59" s="74">
        <f>100*Q26/Q$34</f>
        <v>-0.254166000850235</v>
      </c>
      <c r="U59" s="74">
        <f>100*S26/S$34</f>
        <v>-0.22298036019772777</v>
      </c>
      <c r="V59" s="74">
        <f>100*U26/U$34</f>
        <v>0.4473232386607121</v>
      </c>
      <c r="W59" s="74">
        <f>100*W26/W$34</f>
        <v>-0.5454985532439242</v>
      </c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</row>
    <row r="60" spans="1:23" ht="18" customHeight="1">
      <c r="A60" s="57"/>
      <c r="B60" s="66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</row>
    <row r="61" spans="1:150" ht="18" customHeight="1">
      <c r="A61" s="57" t="s">
        <v>16</v>
      </c>
      <c r="B61" s="68" t="s">
        <v>17</v>
      </c>
      <c r="C61" s="74">
        <f>100*(E28-C28)/C28</f>
        <v>-4.2436915838718825</v>
      </c>
      <c r="D61" s="74">
        <f>100*(G28-E28)/E28</f>
        <v>-4.499118709283505</v>
      </c>
      <c r="E61" s="74">
        <f>100*(I28-G28)/G28</f>
        <v>-1.5949743098723221</v>
      </c>
      <c r="F61" s="74">
        <f>100*(K28-I28)/I28</f>
        <v>2.2452373318255523</v>
      </c>
      <c r="G61" s="74">
        <f>100*(M28-K28)/K28</f>
        <v>4.408164641616743</v>
      </c>
      <c r="H61" s="74">
        <f>100*(O28-M28)/M28</f>
        <v>0.7198767586491249</v>
      </c>
      <c r="I61" s="74">
        <f>100*(Q28-O28)/O28</f>
        <v>-5.360754000658404</v>
      </c>
      <c r="J61" s="74">
        <f>100*(S28-Q28)/Q28</f>
        <v>-1.8126937123233884</v>
      </c>
      <c r="K61" s="74">
        <f>100*(U28-S28)/S28</f>
        <v>-0.4793778937892133</v>
      </c>
      <c r="L61" s="74">
        <f>100*(W28-U28)/U28</f>
        <v>-4.095090706865937</v>
      </c>
      <c r="M61" s="74">
        <f>100*C28/C$34</f>
        <v>67.97709325304068</v>
      </c>
      <c r="N61" s="74">
        <f>100*E28/E$34</f>
        <v>65.44069108723073</v>
      </c>
      <c r="O61" s="74">
        <f>100*G28/G$34</f>
        <v>61.00825281178599</v>
      </c>
      <c r="P61" s="74">
        <f>100*I28/I$34</f>
        <v>59.45817841241323</v>
      </c>
      <c r="Q61" s="74">
        <f>100*K28/K$34</f>
        <v>59.13418655072623</v>
      </c>
      <c r="R61" s="74">
        <f>100*M28/M$34</f>
        <v>59.833184970286595</v>
      </c>
      <c r="S61" s="74">
        <f>100*O28/O$34</f>
        <v>60.90223704064376</v>
      </c>
      <c r="T61" s="74">
        <f>100*Q28/Q$34</f>
        <v>57.20615098089297</v>
      </c>
      <c r="U61" s="74">
        <f>100*S28/S$34</f>
        <v>55.759456569283614</v>
      </c>
      <c r="V61" s="74">
        <f>100*U28/U$34</f>
        <v>55.86792395569513</v>
      </c>
      <c r="W61" s="74">
        <f>100*W28/W$34</f>
        <v>54.7759233384309</v>
      </c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</row>
    <row r="62" spans="1:150" ht="18" customHeight="1">
      <c r="A62" s="57"/>
      <c r="B62" s="66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</row>
    <row r="63" spans="1:23" ht="18" customHeight="1">
      <c r="A63" s="57" t="s">
        <v>18</v>
      </c>
      <c r="B63" s="68" t="s">
        <v>19</v>
      </c>
      <c r="C63" s="74">
        <f>100*(E30-C30)/C30</f>
        <v>-2.835235914593072</v>
      </c>
      <c r="D63" s="74">
        <f>100*(G30-E30)/E30</f>
        <v>-0.7609556932938535</v>
      </c>
      <c r="E63" s="74">
        <f>100*(I30-G30)/G30</f>
        <v>-1.5736079893683683</v>
      </c>
      <c r="F63" s="74">
        <f>100*(K30-I30)/I30</f>
        <v>3.2095804231869307</v>
      </c>
      <c r="G63" s="74">
        <f>100*(M30-K30)/K30</f>
        <v>5.4841718141191125</v>
      </c>
      <c r="H63" s="74">
        <f>100*(O30-M30)/M30</f>
        <v>-2.7735162955585455</v>
      </c>
      <c r="I63" s="74">
        <f>100*(Q30-O30)/O30</f>
        <v>0.7859132272562807</v>
      </c>
      <c r="J63" s="74">
        <f>100*(S30-Q30)/Q30</f>
        <v>1.7045979129394189</v>
      </c>
      <c r="K63" s="74">
        <f>100*(U30-S30)/S30</f>
        <v>2.130587459280786</v>
      </c>
      <c r="L63" s="74">
        <f>100*(W30-U30)/U30</f>
        <v>-3.9009318869528196</v>
      </c>
      <c r="M63" s="74">
        <f>100*C30/C$34</f>
        <v>58.40786954271101</v>
      </c>
      <c r="N63" s="74">
        <f>100*E30/E$34</f>
        <v>57.055571287689</v>
      </c>
      <c r="O63" s="74">
        <f>100*G30/G$34</f>
        <v>55.27311781961104</v>
      </c>
      <c r="P63" s="74">
        <f>100*I30/I$34</f>
        <v>53.88045586610095</v>
      </c>
      <c r="Q63" s="74">
        <f>100*K30/K$34</f>
        <v>54.09227083943529</v>
      </c>
      <c r="R63" s="74">
        <f>100*M30/M$34</f>
        <v>55.295723408339335</v>
      </c>
      <c r="S63" s="74">
        <f>100*O30/O$34</f>
        <v>54.33154583592084</v>
      </c>
      <c r="T63" s="74">
        <f>100*Q30/Q$34</f>
        <v>54.34881860834531</v>
      </c>
      <c r="U63" s="74">
        <f>100*S30/S$34</f>
        <v>54.87204604469613</v>
      </c>
      <c r="V63" s="74">
        <f>100*U30/U$34</f>
        <v>56.420626330018784</v>
      </c>
      <c r="W63" s="74">
        <f>100*W30/W$34</f>
        <v>55.42981307691461</v>
      </c>
    </row>
    <row r="64" spans="1:23" ht="18" customHeight="1">
      <c r="A64" s="57"/>
      <c r="B64" s="6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</row>
    <row r="65" spans="1:23" ht="18" customHeight="1">
      <c r="A65" s="57" t="s">
        <v>20</v>
      </c>
      <c r="B65" s="68" t="s">
        <v>21</v>
      </c>
      <c r="C65" s="76" t="s">
        <v>287</v>
      </c>
      <c r="D65" s="76" t="s">
        <v>287</v>
      </c>
      <c r="E65" s="76" t="s">
        <v>287</v>
      </c>
      <c r="F65" s="76" t="s">
        <v>287</v>
      </c>
      <c r="G65" s="76" t="s">
        <v>287</v>
      </c>
      <c r="H65" s="76" t="s">
        <v>287</v>
      </c>
      <c r="I65" s="76" t="s">
        <v>287</v>
      </c>
      <c r="J65" s="76" t="s">
        <v>287</v>
      </c>
      <c r="K65" s="76" t="s">
        <v>287</v>
      </c>
      <c r="L65" s="76" t="s">
        <v>287</v>
      </c>
      <c r="M65" s="74">
        <f>100*C32/C$34</f>
        <v>-2.279614068462003</v>
      </c>
      <c r="N65" s="74">
        <f>100*E32/E$34</f>
        <v>-2.7524610841727775</v>
      </c>
      <c r="O65" s="74">
        <f>100*G32/G$34</f>
        <v>0.36868002157207036</v>
      </c>
      <c r="P65" s="74">
        <f>100*I32/I$34</f>
        <v>1.465534441870148</v>
      </c>
      <c r="Q65" s="74">
        <f>100*K32/K$34</f>
        <v>1.3327109156319747</v>
      </c>
      <c r="R65" s="74">
        <f>100*M32/M$34</f>
        <v>-0.2458188888702809</v>
      </c>
      <c r="S65" s="74">
        <f>100*O32/O$34</f>
        <v>-0.6101749785947294</v>
      </c>
      <c r="T65" s="74">
        <f>100*Q32/Q$34</f>
        <v>3.0732507189740668</v>
      </c>
      <c r="U65" s="74">
        <f>100*S32/S$34</f>
        <v>4.137557717279717</v>
      </c>
      <c r="V65" s="74">
        <f>100*U32/U$34</f>
        <v>2.8973020487589434</v>
      </c>
      <c r="W65" s="74">
        <f>100*W32/W$34</f>
        <v>4.7134542814078095</v>
      </c>
    </row>
    <row r="66" spans="1:24" ht="18" customHeight="1">
      <c r="A66" s="57"/>
      <c r="B66" s="66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R66" s="75"/>
      <c r="S66" s="75"/>
      <c r="T66" s="75"/>
      <c r="U66" s="75"/>
      <c r="V66" s="75"/>
      <c r="W66" s="75"/>
      <c r="X66" s="61"/>
    </row>
    <row r="67" spans="1:150" s="4" customFormat="1" ht="18" customHeight="1">
      <c r="A67" s="203" t="s">
        <v>23</v>
      </c>
      <c r="B67" s="202"/>
      <c r="C67" s="44">
        <f>100*(E34-C34)/C34</f>
        <v>-0.532292697009811</v>
      </c>
      <c r="D67" s="44">
        <f>100*(G34-E34)/E34</f>
        <v>2.4393157165897783</v>
      </c>
      <c r="E67" s="44">
        <f>100*(I34-G34)/G34</f>
        <v>0.9704441937668675</v>
      </c>
      <c r="F67" s="44">
        <f>100*(K34-I34)/I34</f>
        <v>2.8054314720349707</v>
      </c>
      <c r="G67" s="44">
        <f>100*(M34-K34)/K34</f>
        <v>3.1884210810837157</v>
      </c>
      <c r="H67" s="44">
        <f>100*(O34-M34)/M34</f>
        <v>-1.048117292260602</v>
      </c>
      <c r="I67" s="44">
        <f>100*(Q34-O34)/O34</f>
        <v>0.7538821327938294</v>
      </c>
      <c r="J67" s="44">
        <f>100*(S34-Q34)/Q34</f>
        <v>0.7348029104397575</v>
      </c>
      <c r="K67" s="44">
        <f>100*(U34-S34)/S34</f>
        <v>-0.6725968468054375</v>
      </c>
      <c r="L67" s="44">
        <f>100*(W34-U34)/U34</f>
        <v>-2.1831517788863346</v>
      </c>
      <c r="M67" s="170">
        <f>100*C34/C$34</f>
        <v>100</v>
      </c>
      <c r="N67" s="170">
        <f>100*E34/E$34</f>
        <v>100</v>
      </c>
      <c r="O67" s="170">
        <f>100*G34/G$34</f>
        <v>100</v>
      </c>
      <c r="P67" s="170">
        <f>100*I34/I$34</f>
        <v>100</v>
      </c>
      <c r="Q67" s="170">
        <f>100*K34/K$34</f>
        <v>100</v>
      </c>
      <c r="R67" s="170">
        <f>100*M34/M$34</f>
        <v>100</v>
      </c>
      <c r="S67" s="170">
        <f>100*O34/O$34</f>
        <v>100</v>
      </c>
      <c r="T67" s="170">
        <f>100*Q34/Q$34</f>
        <v>100</v>
      </c>
      <c r="U67" s="170">
        <f>100*S34/S$34</f>
        <v>100</v>
      </c>
      <c r="V67" s="170">
        <f>100*U34/U$34</f>
        <v>100</v>
      </c>
      <c r="W67" s="170">
        <f>100*W34/W$34</f>
        <v>100</v>
      </c>
      <c r="X67" s="49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</row>
    <row r="68" spans="1:23" ht="15" customHeight="1">
      <c r="A68" s="57" t="s">
        <v>225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W68" s="73"/>
    </row>
    <row r="69" spans="1:25" ht="14.25">
      <c r="A69" s="61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</row>
  </sheetData>
  <sheetProtection/>
  <mergeCells count="180">
    <mergeCell ref="Q5:R6"/>
    <mergeCell ref="S5:T6"/>
    <mergeCell ref="U5:V6"/>
    <mergeCell ref="W5:X6"/>
    <mergeCell ref="A2:X2"/>
    <mergeCell ref="A3:X3"/>
    <mergeCell ref="A5:B6"/>
    <mergeCell ref="C5:D6"/>
    <mergeCell ref="E5:F6"/>
    <mergeCell ref="G5:H6"/>
    <mergeCell ref="I5:J6"/>
    <mergeCell ref="K5:L6"/>
    <mergeCell ref="M5:N6"/>
    <mergeCell ref="O5:P6"/>
    <mergeCell ref="W8:X8"/>
    <mergeCell ref="Q9:R9"/>
    <mergeCell ref="K8:L8"/>
    <mergeCell ref="M8:N8"/>
    <mergeCell ref="O8:P8"/>
    <mergeCell ref="Q8:R8"/>
    <mergeCell ref="S8:T8"/>
    <mergeCell ref="U8:V8"/>
    <mergeCell ref="C10:D10"/>
    <mergeCell ref="E10:F10"/>
    <mergeCell ref="G10:H10"/>
    <mergeCell ref="I10:J10"/>
    <mergeCell ref="C8:D8"/>
    <mergeCell ref="E8:F8"/>
    <mergeCell ref="G8:H8"/>
    <mergeCell ref="I8:J8"/>
    <mergeCell ref="S10:T10"/>
    <mergeCell ref="U10:V10"/>
    <mergeCell ref="W10:X10"/>
    <mergeCell ref="O11:P11"/>
    <mergeCell ref="Q11:R11"/>
    <mergeCell ref="K10:L10"/>
    <mergeCell ref="M10:N10"/>
    <mergeCell ref="O10:P10"/>
    <mergeCell ref="Q10:R10"/>
    <mergeCell ref="K12:L12"/>
    <mergeCell ref="M12:N12"/>
    <mergeCell ref="O12:P12"/>
    <mergeCell ref="Q12:R12"/>
    <mergeCell ref="C12:D12"/>
    <mergeCell ref="E12:F12"/>
    <mergeCell ref="G12:H12"/>
    <mergeCell ref="I12:J12"/>
    <mergeCell ref="U14:V14"/>
    <mergeCell ref="W14:X14"/>
    <mergeCell ref="S12:T12"/>
    <mergeCell ref="U12:V12"/>
    <mergeCell ref="W12:X12"/>
    <mergeCell ref="C14:D14"/>
    <mergeCell ref="E14:F14"/>
    <mergeCell ref="G14:H14"/>
    <mergeCell ref="I14:J14"/>
    <mergeCell ref="K14:L14"/>
    <mergeCell ref="S14:T14"/>
    <mergeCell ref="M14:N14"/>
    <mergeCell ref="O14:P14"/>
    <mergeCell ref="A18:B18"/>
    <mergeCell ref="C18:D18"/>
    <mergeCell ref="E18:F18"/>
    <mergeCell ref="G18:H18"/>
    <mergeCell ref="I18:J18"/>
    <mergeCell ref="K18:L18"/>
    <mergeCell ref="M18:N18"/>
    <mergeCell ref="O18:P18"/>
    <mergeCell ref="K16:L16"/>
    <mergeCell ref="I16:J16"/>
    <mergeCell ref="G16:H16"/>
    <mergeCell ref="Q14:R14"/>
    <mergeCell ref="U20:V20"/>
    <mergeCell ref="W20:X20"/>
    <mergeCell ref="Q20:R20"/>
    <mergeCell ref="Q18:R18"/>
    <mergeCell ref="S18:T18"/>
    <mergeCell ref="U18:V18"/>
    <mergeCell ref="W18:X18"/>
    <mergeCell ref="I20:J20"/>
    <mergeCell ref="K22:L22"/>
    <mergeCell ref="Q22:R22"/>
    <mergeCell ref="S22:T22"/>
    <mergeCell ref="S20:T20"/>
    <mergeCell ref="K20:L20"/>
    <mergeCell ref="M20:N20"/>
    <mergeCell ref="O20:P20"/>
    <mergeCell ref="U22:V22"/>
    <mergeCell ref="W22:X22"/>
    <mergeCell ref="M22:N22"/>
    <mergeCell ref="O22:P22"/>
    <mergeCell ref="E24:F24"/>
    <mergeCell ref="G24:H24"/>
    <mergeCell ref="I24:J24"/>
    <mergeCell ref="G22:H22"/>
    <mergeCell ref="I22:J22"/>
    <mergeCell ref="W30:X30"/>
    <mergeCell ref="Q28:R28"/>
    <mergeCell ref="Q26:R26"/>
    <mergeCell ref="U28:V28"/>
    <mergeCell ref="W28:X28"/>
    <mergeCell ref="W26:X26"/>
    <mergeCell ref="U26:V26"/>
    <mergeCell ref="S27:T27"/>
    <mergeCell ref="S26:T26"/>
    <mergeCell ref="Q34:R34"/>
    <mergeCell ref="S34:T34"/>
    <mergeCell ref="U34:V34"/>
    <mergeCell ref="S30:T30"/>
    <mergeCell ref="U30:V30"/>
    <mergeCell ref="S28:T28"/>
    <mergeCell ref="W24:X24"/>
    <mergeCell ref="U24:V24"/>
    <mergeCell ref="O24:P24"/>
    <mergeCell ref="Q24:R24"/>
    <mergeCell ref="S24:T24"/>
    <mergeCell ref="M24:N24"/>
    <mergeCell ref="A34:B34"/>
    <mergeCell ref="C34:D34"/>
    <mergeCell ref="E34:F34"/>
    <mergeCell ref="M34:N34"/>
    <mergeCell ref="K28:L28"/>
    <mergeCell ref="M28:N28"/>
    <mergeCell ref="K32:L32"/>
    <mergeCell ref="G28:H28"/>
    <mergeCell ref="I28:J28"/>
    <mergeCell ref="A51:B51"/>
    <mergeCell ref="A67:B67"/>
    <mergeCell ref="W34:X34"/>
    <mergeCell ref="A38:B39"/>
    <mergeCell ref="C38:L38"/>
    <mergeCell ref="M38:W38"/>
    <mergeCell ref="O34:P34"/>
    <mergeCell ref="I34:J34"/>
    <mergeCell ref="K34:L34"/>
    <mergeCell ref="G34:H34"/>
    <mergeCell ref="Q30:R30"/>
    <mergeCell ref="M26:N26"/>
    <mergeCell ref="K26:L26"/>
    <mergeCell ref="I26:J26"/>
    <mergeCell ref="K30:L30"/>
    <mergeCell ref="G30:H30"/>
    <mergeCell ref="I30:J30"/>
    <mergeCell ref="O28:P28"/>
    <mergeCell ref="O30:P30"/>
    <mergeCell ref="W16:X16"/>
    <mergeCell ref="U16:V16"/>
    <mergeCell ref="S16:T16"/>
    <mergeCell ref="Q16:R16"/>
    <mergeCell ref="O16:P16"/>
    <mergeCell ref="M16:N16"/>
    <mergeCell ref="E16:F16"/>
    <mergeCell ref="O32:P32"/>
    <mergeCell ref="M30:N30"/>
    <mergeCell ref="M32:N32"/>
    <mergeCell ref="O25:P25"/>
    <mergeCell ref="K24:L24"/>
    <mergeCell ref="I32:J32"/>
    <mergeCell ref="G26:H26"/>
    <mergeCell ref="O26:P26"/>
    <mergeCell ref="E30:F30"/>
    <mergeCell ref="E20:F20"/>
    <mergeCell ref="C22:D22"/>
    <mergeCell ref="E22:F22"/>
    <mergeCell ref="C24:D24"/>
    <mergeCell ref="G32:H32"/>
    <mergeCell ref="E32:F32"/>
    <mergeCell ref="C30:D30"/>
    <mergeCell ref="C32:D32"/>
    <mergeCell ref="G20:H20"/>
    <mergeCell ref="W32:X32"/>
    <mergeCell ref="U32:V32"/>
    <mergeCell ref="S32:T32"/>
    <mergeCell ref="Q32:R32"/>
    <mergeCell ref="C16:D16"/>
    <mergeCell ref="E26:F26"/>
    <mergeCell ref="C26:D26"/>
    <mergeCell ref="C28:D28"/>
    <mergeCell ref="E28:F28"/>
    <mergeCell ref="C20:D20"/>
  </mergeCells>
  <printOptions/>
  <pageMargins left="0.787" right="0.787" top="0.984" bottom="0.984" header="0.512" footer="0.512"/>
  <pageSetup fitToHeight="1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51"/>
  <sheetViews>
    <sheetView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1" width="3.59765625" style="56" customWidth="1"/>
    <col min="2" max="2" width="4.59765625" style="56" customWidth="1"/>
    <col min="3" max="3" width="3.59765625" style="56" customWidth="1"/>
    <col min="4" max="4" width="22.59765625" style="56" customWidth="1"/>
    <col min="5" max="5" width="13.5" style="56" customWidth="1"/>
    <col min="6" max="6" width="12.09765625" style="56" customWidth="1"/>
    <col min="7" max="7" width="12" style="56" customWidth="1"/>
    <col min="8" max="8" width="8.09765625" style="56" customWidth="1"/>
    <col min="9" max="14" width="7.59765625" style="56" customWidth="1"/>
    <col min="15" max="15" width="3.59765625" style="56" customWidth="1"/>
    <col min="16" max="16" width="4.59765625" style="56" customWidth="1"/>
    <col min="17" max="17" width="3.59765625" style="56" customWidth="1"/>
    <col min="18" max="18" width="22.59765625" style="56" customWidth="1"/>
    <col min="19" max="20" width="12" style="56" customWidth="1"/>
    <col min="21" max="21" width="12.09765625" style="56" customWidth="1"/>
    <col min="22" max="27" width="7.59765625" style="56" customWidth="1"/>
    <col min="28" max="16384" width="10.59765625" style="56" customWidth="1"/>
  </cols>
  <sheetData>
    <row r="1" spans="1:27" s="55" customFormat="1" ht="19.5" customHeight="1">
      <c r="A1" s="5" t="s">
        <v>37</v>
      </c>
      <c r="AA1" s="6" t="s">
        <v>38</v>
      </c>
    </row>
    <row r="2" spans="1:152" s="4" customFormat="1" ht="19.5" customHeight="1">
      <c r="A2" s="222" t="s">
        <v>39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1"/>
      <c r="O2" s="222" t="s">
        <v>40</v>
      </c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</row>
    <row r="3" spans="1:152" s="57" customFormat="1" ht="19.5" customHeight="1" thickBot="1">
      <c r="A3" s="58"/>
      <c r="B3" s="81"/>
      <c r="C3" s="82"/>
      <c r="D3" s="83"/>
      <c r="E3" s="82"/>
      <c r="F3" s="82"/>
      <c r="G3" s="82"/>
      <c r="H3" s="82"/>
      <c r="I3" s="82"/>
      <c r="J3" s="82"/>
      <c r="K3" s="82"/>
      <c r="L3" s="82"/>
      <c r="M3" s="84" t="s">
        <v>41</v>
      </c>
      <c r="N3" s="56"/>
      <c r="O3" s="56"/>
      <c r="P3" s="83"/>
      <c r="Q3" s="83"/>
      <c r="R3" s="82"/>
      <c r="S3" s="82"/>
      <c r="T3" s="82"/>
      <c r="U3" s="82"/>
      <c r="V3" s="82"/>
      <c r="W3" s="82"/>
      <c r="X3" s="82"/>
      <c r="Y3" s="82"/>
      <c r="Z3" s="82"/>
      <c r="AA3" s="84" t="s">
        <v>41</v>
      </c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</row>
    <row r="4" spans="1:152" s="57" customFormat="1" ht="21" customHeight="1">
      <c r="A4" s="205" t="s">
        <v>44</v>
      </c>
      <c r="B4" s="228"/>
      <c r="C4" s="228"/>
      <c r="D4" s="206"/>
      <c r="E4" s="229" t="s">
        <v>394</v>
      </c>
      <c r="F4" s="229" t="s">
        <v>417</v>
      </c>
      <c r="G4" s="229" t="s">
        <v>418</v>
      </c>
      <c r="H4" s="209" t="s">
        <v>45</v>
      </c>
      <c r="I4" s="231"/>
      <c r="J4" s="232"/>
      <c r="K4" s="209" t="s">
        <v>46</v>
      </c>
      <c r="L4" s="231"/>
      <c r="M4" s="231"/>
      <c r="N4" s="56"/>
      <c r="O4" s="205" t="s">
        <v>47</v>
      </c>
      <c r="P4" s="228"/>
      <c r="Q4" s="228"/>
      <c r="R4" s="206"/>
      <c r="S4" s="229" t="s">
        <v>394</v>
      </c>
      <c r="T4" s="229" t="s">
        <v>417</v>
      </c>
      <c r="U4" s="229" t="s">
        <v>418</v>
      </c>
      <c r="V4" s="209" t="s">
        <v>45</v>
      </c>
      <c r="W4" s="231"/>
      <c r="X4" s="232"/>
      <c r="Y4" s="209" t="s">
        <v>46</v>
      </c>
      <c r="Z4" s="231"/>
      <c r="AA4" s="231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</row>
    <row r="5" spans="1:152" s="57" customFormat="1" ht="21" customHeight="1">
      <c r="A5" s="207"/>
      <c r="B5" s="207"/>
      <c r="C5" s="207"/>
      <c r="D5" s="208"/>
      <c r="E5" s="230"/>
      <c r="F5" s="230"/>
      <c r="G5" s="230"/>
      <c r="H5" s="162" t="s">
        <v>397</v>
      </c>
      <c r="I5" s="162" t="s">
        <v>395</v>
      </c>
      <c r="J5" s="162" t="s">
        <v>396</v>
      </c>
      <c r="K5" s="162" t="s">
        <v>397</v>
      </c>
      <c r="L5" s="162" t="s">
        <v>395</v>
      </c>
      <c r="M5" s="165" t="s">
        <v>396</v>
      </c>
      <c r="N5" s="56"/>
      <c r="O5" s="207"/>
      <c r="P5" s="207"/>
      <c r="Q5" s="207"/>
      <c r="R5" s="208"/>
      <c r="S5" s="230"/>
      <c r="T5" s="230"/>
      <c r="U5" s="230"/>
      <c r="V5" s="162" t="s">
        <v>397</v>
      </c>
      <c r="W5" s="162" t="s">
        <v>395</v>
      </c>
      <c r="X5" s="162" t="s">
        <v>396</v>
      </c>
      <c r="Y5" s="162" t="s">
        <v>397</v>
      </c>
      <c r="Z5" s="162" t="s">
        <v>395</v>
      </c>
      <c r="AA5" s="165" t="s">
        <v>396</v>
      </c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</row>
    <row r="6" spans="1:152" s="57" customFormat="1" ht="21" customHeight="1">
      <c r="A6" s="105" t="s">
        <v>2</v>
      </c>
      <c r="B6" s="233" t="s">
        <v>48</v>
      </c>
      <c r="C6" s="233"/>
      <c r="D6" s="234"/>
      <c r="E6" s="179">
        <f>SUM(E7,E11,E12,E26:E32)</f>
        <v>4266232.18</v>
      </c>
      <c r="F6" s="180">
        <f>SUM(F7,F11,F12,F26:F32)</f>
        <v>4239518.664000001</v>
      </c>
      <c r="G6" s="180">
        <f>SUM(G7,G11,G12,G26:G32)</f>
        <v>4145525.066</v>
      </c>
      <c r="H6" s="181">
        <v>0.44811645296517627</v>
      </c>
      <c r="I6" s="181">
        <f>100*(F6-E6)/E6</f>
        <v>-0.6261617950666459</v>
      </c>
      <c r="J6" s="181">
        <f>100*(G6-F6)/F6</f>
        <v>-2.21708183049529</v>
      </c>
      <c r="K6" s="181">
        <f aca="true" t="shared" si="0" ref="K6:M7">100*E6/E$43</f>
        <v>91.20671353277454</v>
      </c>
      <c r="L6" s="181">
        <f t="shared" si="0"/>
        <v>91.24934869059719</v>
      </c>
      <c r="M6" s="181">
        <f t="shared" si="0"/>
        <v>91.21769252850547</v>
      </c>
      <c r="N6" s="56"/>
      <c r="O6" s="105" t="s">
        <v>2</v>
      </c>
      <c r="P6" s="233" t="s">
        <v>48</v>
      </c>
      <c r="Q6" s="233"/>
      <c r="R6" s="234"/>
      <c r="S6" s="115">
        <f>SUM(S7,S11:S19)</f>
        <v>3219009.6858221577</v>
      </c>
      <c r="T6" s="115">
        <f>SUM(T7,T11:T19)</f>
        <v>3215332.169717986</v>
      </c>
      <c r="U6" s="115">
        <f>SUM(U7,U11:U19)</f>
        <v>3145777.7116030217</v>
      </c>
      <c r="V6" s="193">
        <v>-0.1</v>
      </c>
      <c r="W6" s="114">
        <f>100*(T6-S6)/S6</f>
        <v>-0.11424371042960235</v>
      </c>
      <c r="X6" s="114">
        <f>100*(U6-T6)/T6</f>
        <v>-2.1632122108573615</v>
      </c>
      <c r="Y6" s="44">
        <f aca="true" t="shared" si="1" ref="Y6:AA7">100*S6/S$37</f>
        <v>92.28051541453111</v>
      </c>
      <c r="Z6" s="44">
        <f t="shared" si="1"/>
        <v>92.48826382917564</v>
      </c>
      <c r="AA6" s="44">
        <f t="shared" si="1"/>
        <v>92.89769103712761</v>
      </c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</row>
    <row r="7" spans="1:152" s="57" customFormat="1" ht="21" customHeight="1">
      <c r="A7" s="65"/>
      <c r="B7" s="85" t="s">
        <v>288</v>
      </c>
      <c r="C7" s="226" t="s">
        <v>49</v>
      </c>
      <c r="D7" s="227"/>
      <c r="E7" s="174">
        <f>SUM(E8:E10)</f>
        <v>50850.281</v>
      </c>
      <c r="F7" s="175">
        <f>SUM(F8:F10)</f>
        <v>48435.191999999995</v>
      </c>
      <c r="G7" s="175">
        <f>SUM(G8:G10)</f>
        <v>47676.755000000005</v>
      </c>
      <c r="H7" s="87">
        <v>-8.03033943869842</v>
      </c>
      <c r="I7" s="87">
        <f aca="true" t="shared" si="2" ref="I7:I43">100*(F7-E7)/E7</f>
        <v>-4.749411315937482</v>
      </c>
      <c r="J7" s="87">
        <f aca="true" t="shared" si="3" ref="J7:J43">100*(G7-F7)/F7</f>
        <v>-1.565880032022978</v>
      </c>
      <c r="K7" s="87">
        <f t="shared" si="0"/>
        <v>1.0871154725170369</v>
      </c>
      <c r="L7" s="87">
        <f t="shared" si="0"/>
        <v>1.042495640185256</v>
      </c>
      <c r="M7" s="87">
        <f t="shared" si="0"/>
        <v>1.0490742449045622</v>
      </c>
      <c r="N7" s="56"/>
      <c r="O7" s="65"/>
      <c r="P7" s="85" t="s">
        <v>227</v>
      </c>
      <c r="Q7" s="226" t="s">
        <v>49</v>
      </c>
      <c r="R7" s="227"/>
      <c r="S7" s="174">
        <f>SUM(S8:S10)</f>
        <v>33541.16739738494</v>
      </c>
      <c r="T7" s="175">
        <f>SUM(T8:T10)</f>
        <v>31574.435352167675</v>
      </c>
      <c r="U7" s="175">
        <f>SUM(U8:U10)</f>
        <v>32311.23626145759</v>
      </c>
      <c r="V7" s="87">
        <v>-7.8885369343027</v>
      </c>
      <c r="W7" s="76">
        <f>100*(T7-S7)/S7</f>
        <v>-5.863636235185428</v>
      </c>
      <c r="X7" s="76">
        <f>100*(U7-T7)/T7</f>
        <v>2.3335362962851276</v>
      </c>
      <c r="Y7" s="74">
        <f t="shared" si="1"/>
        <v>0.9615367821564085</v>
      </c>
      <c r="Z7" s="74">
        <f t="shared" si="1"/>
        <v>0.9082311104935289</v>
      </c>
      <c r="AA7" s="74">
        <f t="shared" si="1"/>
        <v>0.9541803389899886</v>
      </c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</row>
    <row r="8" spans="1:152" s="57" customFormat="1" ht="21" customHeight="1">
      <c r="A8" s="56"/>
      <c r="B8" s="88"/>
      <c r="C8" s="64" t="s">
        <v>228</v>
      </c>
      <c r="D8" s="68" t="s">
        <v>229</v>
      </c>
      <c r="E8" s="89">
        <v>30694.636</v>
      </c>
      <c r="F8" s="89">
        <v>29312.774</v>
      </c>
      <c r="G8" s="89">
        <v>28851.111</v>
      </c>
      <c r="H8" s="87">
        <v>-7.150239318974702</v>
      </c>
      <c r="I8" s="87">
        <f t="shared" si="2"/>
        <v>-4.501965750628211</v>
      </c>
      <c r="J8" s="87">
        <f t="shared" si="3"/>
        <v>-1.5749550008470725</v>
      </c>
      <c r="K8" s="87">
        <f aca="true" t="shared" si="4" ref="K8:K43">100*E8/E$43</f>
        <v>0.6562129660380529</v>
      </c>
      <c r="L8" s="87">
        <f aca="true" t="shared" si="5" ref="L8:L43">100*F8/F$43</f>
        <v>0.6309139663725444</v>
      </c>
      <c r="M8" s="87">
        <f aca="true" t="shared" si="6" ref="M8:M43">100*G8/G$43</f>
        <v>0.6348367771041193</v>
      </c>
      <c r="N8" s="56"/>
      <c r="O8" s="56"/>
      <c r="P8" s="88"/>
      <c r="Q8" s="64" t="s">
        <v>228</v>
      </c>
      <c r="R8" s="68" t="s">
        <v>229</v>
      </c>
      <c r="S8" s="89">
        <v>17252.339457699094</v>
      </c>
      <c r="T8" s="89">
        <v>16254.611235927518</v>
      </c>
      <c r="U8" s="89">
        <v>16799.34525795439</v>
      </c>
      <c r="V8" s="87">
        <v>-5.445975532884134</v>
      </c>
      <c r="W8" s="76">
        <f aca="true" t="shared" si="7" ref="W8:W29">100*(T8-S8)/S8</f>
        <v>-5.78314740570634</v>
      </c>
      <c r="X8" s="76">
        <f aca="true" t="shared" si="8" ref="X8:X29">100*(U8-T8)/T8</f>
        <v>3.351258385207311</v>
      </c>
      <c r="Y8" s="74">
        <f aca="true" t="shared" si="9" ref="Y8:Y29">100*S8/S$37</f>
        <v>0.49457905773784655</v>
      </c>
      <c r="Z8" s="74">
        <f aca="true" t="shared" si="10" ref="Z8:Z29">100*T8/T$37</f>
        <v>0.46756001964207805</v>
      </c>
      <c r="AA8" s="74">
        <f aca="true" t="shared" si="11" ref="AA8:AA29">100*U8/U$37</f>
        <v>0.4961000199229661</v>
      </c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</row>
    <row r="9" spans="1:152" s="57" customFormat="1" ht="21" customHeight="1">
      <c r="A9" s="56"/>
      <c r="B9" s="88"/>
      <c r="C9" s="64" t="s">
        <v>230</v>
      </c>
      <c r="D9" s="68" t="s">
        <v>231</v>
      </c>
      <c r="E9" s="89">
        <v>3716.137</v>
      </c>
      <c r="F9" s="89">
        <v>2889.599</v>
      </c>
      <c r="G9" s="89">
        <v>3312.747</v>
      </c>
      <c r="H9" s="87">
        <v>-34.636377243955444</v>
      </c>
      <c r="I9" s="87">
        <f t="shared" si="2"/>
        <v>-22.24186029740023</v>
      </c>
      <c r="J9" s="87">
        <f t="shared" si="3"/>
        <v>14.643831202876234</v>
      </c>
      <c r="K9" s="87">
        <f t="shared" si="4"/>
        <v>0.07944636590490117</v>
      </c>
      <c r="L9" s="87">
        <f t="shared" si="5"/>
        <v>0.062194330919214204</v>
      </c>
      <c r="M9" s="87">
        <f t="shared" si="6"/>
        <v>0.07289333255975274</v>
      </c>
      <c r="N9" s="56"/>
      <c r="O9" s="56"/>
      <c r="P9" s="88"/>
      <c r="Q9" s="64" t="s">
        <v>230</v>
      </c>
      <c r="R9" s="68" t="s">
        <v>231</v>
      </c>
      <c r="S9" s="89">
        <v>3328.5934196572257</v>
      </c>
      <c r="T9" s="89">
        <v>2621.802929359469</v>
      </c>
      <c r="U9" s="89">
        <v>3204.511211405237</v>
      </c>
      <c r="V9" s="87">
        <v>-34.11209051181092</v>
      </c>
      <c r="W9" s="76">
        <f t="shared" si="7"/>
        <v>-21.233908777315946</v>
      </c>
      <c r="X9" s="76">
        <f t="shared" si="8"/>
        <v>22.225479860461107</v>
      </c>
      <c r="Y9" s="74">
        <f t="shared" si="9"/>
        <v>0.09542199196363507</v>
      </c>
      <c r="Z9" s="74">
        <f t="shared" si="10"/>
        <v>0.07541553663488906</v>
      </c>
      <c r="AA9" s="74">
        <f t="shared" si="11"/>
        <v>0.09463214496819544</v>
      </c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</row>
    <row r="10" spans="2:27" ht="21" customHeight="1">
      <c r="B10" s="88"/>
      <c r="C10" s="64" t="s">
        <v>232</v>
      </c>
      <c r="D10" s="68" t="s">
        <v>233</v>
      </c>
      <c r="E10" s="89">
        <v>16439.508</v>
      </c>
      <c r="F10" s="89">
        <v>16232.819</v>
      </c>
      <c r="G10" s="89">
        <v>15512.897</v>
      </c>
      <c r="H10" s="87">
        <v>-0.646968351546684</v>
      </c>
      <c r="I10" s="87">
        <f t="shared" si="2"/>
        <v>-1.2572699864253973</v>
      </c>
      <c r="J10" s="87">
        <f t="shared" si="3"/>
        <v>-4.434978299209759</v>
      </c>
      <c r="K10" s="87">
        <f t="shared" si="4"/>
        <v>0.35145614057408275</v>
      </c>
      <c r="L10" s="87">
        <f t="shared" si="5"/>
        <v>0.34938734289349754</v>
      </c>
      <c r="M10" s="87">
        <f t="shared" si="6"/>
        <v>0.3413441352406901</v>
      </c>
      <c r="P10" s="88"/>
      <c r="Q10" s="64" t="s">
        <v>232</v>
      </c>
      <c r="R10" s="68" t="s">
        <v>233</v>
      </c>
      <c r="S10" s="89">
        <v>12960.234520028618</v>
      </c>
      <c r="T10" s="89">
        <v>12698.02118688069</v>
      </c>
      <c r="U10" s="89">
        <v>12307.379792097963</v>
      </c>
      <c r="V10" s="87">
        <v>-1.1857713031368198</v>
      </c>
      <c r="W10" s="76">
        <f t="shared" si="7"/>
        <v>-2.023214415932884</v>
      </c>
      <c r="X10" s="76">
        <f t="shared" si="8"/>
        <v>-3.076395833914089</v>
      </c>
      <c r="Y10" s="74">
        <f t="shared" si="9"/>
        <v>0.3715357324549267</v>
      </c>
      <c r="Z10" s="74">
        <f t="shared" si="10"/>
        <v>0.3652555542165618</v>
      </c>
      <c r="AA10" s="74">
        <f t="shared" si="11"/>
        <v>0.36344817409882696</v>
      </c>
    </row>
    <row r="11" spans="1:152" s="57" customFormat="1" ht="21" customHeight="1">
      <c r="A11" s="56"/>
      <c r="B11" s="88" t="s">
        <v>289</v>
      </c>
      <c r="C11" s="226" t="s">
        <v>234</v>
      </c>
      <c r="D11" s="227"/>
      <c r="E11" s="89">
        <v>7724.494</v>
      </c>
      <c r="F11" s="89">
        <v>7277.354</v>
      </c>
      <c r="G11" s="89">
        <v>6338.584</v>
      </c>
      <c r="H11" s="87">
        <v>1.2113797606695185</v>
      </c>
      <c r="I11" s="87">
        <f t="shared" si="2"/>
        <v>-5.788599227340968</v>
      </c>
      <c r="J11" s="87">
        <f t="shared" si="3"/>
        <v>-12.899880918256834</v>
      </c>
      <c r="K11" s="87">
        <f t="shared" si="4"/>
        <v>0.16514003029334323</v>
      </c>
      <c r="L11" s="87">
        <f t="shared" si="5"/>
        <v>0.1566342467907371</v>
      </c>
      <c r="M11" s="87">
        <f t="shared" si="6"/>
        <v>0.13947352800256937</v>
      </c>
      <c r="N11" s="56"/>
      <c r="O11" s="56"/>
      <c r="P11" s="88" t="s">
        <v>289</v>
      </c>
      <c r="Q11" s="226" t="s">
        <v>234</v>
      </c>
      <c r="R11" s="227"/>
      <c r="S11" s="89">
        <v>5854.1592689796125</v>
      </c>
      <c r="T11" s="89">
        <v>5466.782615278961</v>
      </c>
      <c r="U11" s="89">
        <v>4910.2625407645855</v>
      </c>
      <c r="V11" s="87">
        <v>-0.02105477693698683</v>
      </c>
      <c r="W11" s="76">
        <f t="shared" si="7"/>
        <v>-6.617118460601288</v>
      </c>
      <c r="X11" s="76">
        <f t="shared" si="8"/>
        <v>-10.180029345944229</v>
      </c>
      <c r="Y11" s="74">
        <f t="shared" si="9"/>
        <v>0.1678233020048264</v>
      </c>
      <c r="Z11" s="74">
        <f t="shared" si="10"/>
        <v>0.157250699501762</v>
      </c>
      <c r="AA11" s="74">
        <f t="shared" si="11"/>
        <v>0.14500454076606842</v>
      </c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</row>
    <row r="12" spans="2:27" ht="21" customHeight="1">
      <c r="B12" s="88" t="s">
        <v>290</v>
      </c>
      <c r="C12" s="226" t="s">
        <v>235</v>
      </c>
      <c r="D12" s="227"/>
      <c r="E12" s="174">
        <f>SUM(E13:E25)</f>
        <v>1041538.902</v>
      </c>
      <c r="F12" s="175">
        <f>SUM(F13:F25)</f>
        <v>1024203.7390000001</v>
      </c>
      <c r="G12" s="175">
        <f>SUM(G13:G25)</f>
        <v>1005775.951</v>
      </c>
      <c r="H12" s="87">
        <v>-4.038599067249855</v>
      </c>
      <c r="I12" s="87">
        <f t="shared" si="2"/>
        <v>-1.6643797909720268</v>
      </c>
      <c r="J12" s="87">
        <f t="shared" si="3"/>
        <v>-1.799230689978965</v>
      </c>
      <c r="K12" s="87">
        <f t="shared" si="4"/>
        <v>22.26680036620851</v>
      </c>
      <c r="L12" s="87">
        <f t="shared" si="5"/>
        <v>22.044465779529443</v>
      </c>
      <c r="M12" s="87">
        <f t="shared" si="6"/>
        <v>22.13098702582617</v>
      </c>
      <c r="P12" s="88" t="s">
        <v>290</v>
      </c>
      <c r="Q12" s="226" t="s">
        <v>235</v>
      </c>
      <c r="R12" s="227"/>
      <c r="S12" s="89">
        <v>776953.0168608341</v>
      </c>
      <c r="T12" s="89">
        <v>765907.4467466158</v>
      </c>
      <c r="U12" s="89">
        <v>770076.9249258699</v>
      </c>
      <c r="V12" s="87">
        <v>-7.3362646834430345</v>
      </c>
      <c r="W12" s="76">
        <f t="shared" si="7"/>
        <v>-1.421652258825933</v>
      </c>
      <c r="X12" s="76">
        <f t="shared" si="8"/>
        <v>0.544384076296034</v>
      </c>
      <c r="Y12" s="74">
        <f t="shared" si="9"/>
        <v>22.27319326331277</v>
      </c>
      <c r="Z12" s="74">
        <f t="shared" si="10"/>
        <v>22.03114523301161</v>
      </c>
      <c r="AA12" s="74">
        <f t="shared" si="11"/>
        <v>22.741075436678056</v>
      </c>
    </row>
    <row r="13" spans="2:27" ht="21" customHeight="1">
      <c r="B13" s="88"/>
      <c r="C13" s="86" t="s">
        <v>228</v>
      </c>
      <c r="D13" s="68" t="s">
        <v>236</v>
      </c>
      <c r="E13" s="89">
        <v>236668.479</v>
      </c>
      <c r="F13" s="89">
        <v>232484.678</v>
      </c>
      <c r="G13" s="89">
        <v>220174.45</v>
      </c>
      <c r="H13" s="87">
        <v>5.056389369402281</v>
      </c>
      <c r="I13" s="87">
        <f t="shared" si="2"/>
        <v>-1.7677897021512432</v>
      </c>
      <c r="J13" s="87">
        <f t="shared" si="3"/>
        <v>-5.29507067128097</v>
      </c>
      <c r="K13" s="87">
        <f t="shared" si="4"/>
        <v>5.059676373823251</v>
      </c>
      <c r="L13" s="87">
        <f t="shared" si="5"/>
        <v>5.003887735695838</v>
      </c>
      <c r="M13" s="87">
        <f t="shared" si="6"/>
        <v>4.844695174430963</v>
      </c>
      <c r="P13" s="88" t="s">
        <v>291</v>
      </c>
      <c r="Q13" s="226" t="s">
        <v>292</v>
      </c>
      <c r="R13" s="227"/>
      <c r="S13" s="89">
        <v>374751.3589391691</v>
      </c>
      <c r="T13" s="89">
        <v>335967.7361520701</v>
      </c>
      <c r="U13" s="89">
        <v>286221.8885213161</v>
      </c>
      <c r="V13" s="87">
        <v>19.40127641712886</v>
      </c>
      <c r="W13" s="76">
        <f t="shared" si="7"/>
        <v>-10.34916134710921</v>
      </c>
      <c r="X13" s="76">
        <f t="shared" si="8"/>
        <v>-14.806733587131529</v>
      </c>
      <c r="Y13" s="74">
        <f t="shared" si="9"/>
        <v>10.74313280494834</v>
      </c>
      <c r="Z13" s="74">
        <f t="shared" si="10"/>
        <v>9.664031888204235</v>
      </c>
      <c r="AA13" s="74">
        <f t="shared" si="11"/>
        <v>8.452393972353196</v>
      </c>
    </row>
    <row r="14" spans="1:152" s="57" customFormat="1" ht="21" customHeight="1">
      <c r="A14" s="56"/>
      <c r="B14" s="88"/>
      <c r="C14" s="86" t="s">
        <v>293</v>
      </c>
      <c r="D14" s="68" t="s">
        <v>294</v>
      </c>
      <c r="E14" s="89">
        <v>91337.52</v>
      </c>
      <c r="F14" s="89">
        <v>88232.27</v>
      </c>
      <c r="G14" s="89">
        <v>84141.948</v>
      </c>
      <c r="H14" s="87">
        <v>-3.530441286703952</v>
      </c>
      <c r="I14" s="87">
        <f t="shared" si="2"/>
        <v>-3.3997529164356552</v>
      </c>
      <c r="J14" s="87">
        <f t="shared" si="3"/>
        <v>-4.635857152944155</v>
      </c>
      <c r="K14" s="87">
        <f t="shared" si="4"/>
        <v>1.952682055254214</v>
      </c>
      <c r="L14" s="87">
        <f t="shared" si="5"/>
        <v>1.899068693660766</v>
      </c>
      <c r="M14" s="87">
        <f t="shared" si="6"/>
        <v>1.8514504723087581</v>
      </c>
      <c r="N14" s="56"/>
      <c r="O14" s="56"/>
      <c r="P14" s="88" t="s">
        <v>295</v>
      </c>
      <c r="Q14" s="226" t="s">
        <v>296</v>
      </c>
      <c r="R14" s="227"/>
      <c r="S14" s="89">
        <v>71680.27462651444</v>
      </c>
      <c r="T14" s="89">
        <v>76674.89550750094</v>
      </c>
      <c r="U14" s="89">
        <v>67697.45486465549</v>
      </c>
      <c r="V14" s="87">
        <v>-6.341890749671834</v>
      </c>
      <c r="W14" s="76">
        <f t="shared" si="7"/>
        <v>6.967915381198892</v>
      </c>
      <c r="X14" s="76">
        <f t="shared" si="8"/>
        <v>-11.70844848685475</v>
      </c>
      <c r="Y14" s="74">
        <f t="shared" si="9"/>
        <v>2.0548843691659937</v>
      </c>
      <c r="Z14" s="74">
        <f t="shared" si="10"/>
        <v>2.2055351019593763</v>
      </c>
      <c r="AA14" s="74">
        <f t="shared" si="11"/>
        <v>1.999167717038706</v>
      </c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</row>
    <row r="15" spans="2:27" ht="21" customHeight="1">
      <c r="B15" s="88"/>
      <c r="C15" s="86" t="s">
        <v>297</v>
      </c>
      <c r="D15" s="68" t="s">
        <v>298</v>
      </c>
      <c r="E15" s="89">
        <v>9826.371</v>
      </c>
      <c r="F15" s="89">
        <v>9696.437</v>
      </c>
      <c r="G15" s="89">
        <v>9712.122</v>
      </c>
      <c r="H15" s="87">
        <v>-9.750914212785105</v>
      </c>
      <c r="I15" s="87">
        <f t="shared" si="2"/>
        <v>-1.3222989443406858</v>
      </c>
      <c r="J15" s="87">
        <f t="shared" si="3"/>
        <v>0.1617604487091443</v>
      </c>
      <c r="K15" s="87">
        <f t="shared" si="4"/>
        <v>0.21007553434744453</v>
      </c>
      <c r="L15" s="87">
        <f t="shared" si="5"/>
        <v>0.20870141895651007</v>
      </c>
      <c r="M15" s="87">
        <f t="shared" si="6"/>
        <v>0.21370449925904114</v>
      </c>
      <c r="P15" s="88" t="s">
        <v>299</v>
      </c>
      <c r="Q15" s="226" t="s">
        <v>300</v>
      </c>
      <c r="R15" s="227"/>
      <c r="S15" s="89">
        <v>482121.12795237004</v>
      </c>
      <c r="T15" s="89">
        <v>476782.76096098364</v>
      </c>
      <c r="U15" s="89">
        <v>456441.784309252</v>
      </c>
      <c r="V15" s="87">
        <v>0.5370796548279788</v>
      </c>
      <c r="W15" s="76">
        <f t="shared" si="7"/>
        <v>-1.1072667597164068</v>
      </c>
      <c r="X15" s="76">
        <f t="shared" si="8"/>
        <v>-4.266298683017233</v>
      </c>
      <c r="Y15" s="74">
        <f t="shared" si="9"/>
        <v>13.821140823413412</v>
      </c>
      <c r="Z15" s="74">
        <f t="shared" si="10"/>
        <v>13.714542528534441</v>
      </c>
      <c r="AA15" s="74">
        <f t="shared" si="11"/>
        <v>13.479143074476415</v>
      </c>
    </row>
    <row r="16" spans="2:27" ht="21" customHeight="1">
      <c r="B16" s="88"/>
      <c r="C16" s="86" t="s">
        <v>301</v>
      </c>
      <c r="D16" s="68" t="s">
        <v>302</v>
      </c>
      <c r="E16" s="89">
        <v>63843.644</v>
      </c>
      <c r="F16" s="89">
        <v>67184.932</v>
      </c>
      <c r="G16" s="89">
        <v>61885.822</v>
      </c>
      <c r="H16" s="87">
        <v>11.217893240818706</v>
      </c>
      <c r="I16" s="87">
        <f t="shared" si="2"/>
        <v>5.233548385803292</v>
      </c>
      <c r="J16" s="87">
        <f t="shared" si="3"/>
        <v>-7.887348907341306</v>
      </c>
      <c r="K16" s="87">
        <f t="shared" si="4"/>
        <v>1.3648973388026997</v>
      </c>
      <c r="L16" s="87">
        <f t="shared" si="5"/>
        <v>1.4460559730235591</v>
      </c>
      <c r="M16" s="87">
        <f t="shared" si="6"/>
        <v>1.3617290435338594</v>
      </c>
      <c r="P16" s="88" t="s">
        <v>303</v>
      </c>
      <c r="Q16" s="226" t="s">
        <v>304</v>
      </c>
      <c r="R16" s="227"/>
      <c r="S16" s="89">
        <v>212791.45157425353</v>
      </c>
      <c r="T16" s="89">
        <v>224919.39390768597</v>
      </c>
      <c r="U16" s="89">
        <v>245972.59804138678</v>
      </c>
      <c r="V16" s="87">
        <v>5.133222796802951</v>
      </c>
      <c r="W16" s="76">
        <f t="shared" si="7"/>
        <v>5.699449974944316</v>
      </c>
      <c r="X16" s="76">
        <f t="shared" si="8"/>
        <v>9.360332947696682</v>
      </c>
      <c r="Y16" s="74">
        <f t="shared" si="9"/>
        <v>6.100169537720123</v>
      </c>
      <c r="Z16" s="74">
        <f t="shared" si="10"/>
        <v>6.469752780116929</v>
      </c>
      <c r="AA16" s="74">
        <f t="shared" si="11"/>
        <v>7.263795636979165</v>
      </c>
    </row>
    <row r="17" spans="2:27" ht="21" customHeight="1">
      <c r="B17" s="88"/>
      <c r="C17" s="86" t="s">
        <v>305</v>
      </c>
      <c r="D17" s="68" t="s">
        <v>306</v>
      </c>
      <c r="E17" s="89">
        <v>2805.155</v>
      </c>
      <c r="F17" s="89">
        <v>3080.731</v>
      </c>
      <c r="G17" s="89">
        <v>3356.307</v>
      </c>
      <c r="H17" s="87">
        <v>-23.35937331376031</v>
      </c>
      <c r="I17" s="87">
        <f t="shared" si="2"/>
        <v>9.823913473587021</v>
      </c>
      <c r="J17" s="87">
        <f t="shared" si="3"/>
        <v>8.945149706352145</v>
      </c>
      <c r="K17" s="87">
        <f t="shared" si="4"/>
        <v>0.059970708978157435</v>
      </c>
      <c r="L17" s="87">
        <f t="shared" si="5"/>
        <v>0.06630816361961701</v>
      </c>
      <c r="M17" s="87">
        <f t="shared" si="6"/>
        <v>0.07385182216560032</v>
      </c>
      <c r="P17" s="88" t="s">
        <v>307</v>
      </c>
      <c r="Q17" s="226" t="s">
        <v>308</v>
      </c>
      <c r="R17" s="227"/>
      <c r="S17" s="89">
        <v>383287.56166662305</v>
      </c>
      <c r="T17" s="89">
        <v>395482.56820052693</v>
      </c>
      <c r="U17" s="89">
        <v>404649.71479973325</v>
      </c>
      <c r="V17" s="87">
        <v>-0.9332349135530431</v>
      </c>
      <c r="W17" s="76">
        <f t="shared" si="7"/>
        <v>3.1816859594600913</v>
      </c>
      <c r="X17" s="76">
        <f t="shared" si="8"/>
        <v>2.3179647691976584</v>
      </c>
      <c r="Y17" s="74">
        <f t="shared" si="9"/>
        <v>10.987843217235026</v>
      </c>
      <c r="Z17" s="74">
        <f t="shared" si="10"/>
        <v>11.37596185304191</v>
      </c>
      <c r="AA17" s="74">
        <f t="shared" si="11"/>
        <v>11.949675924358887</v>
      </c>
    </row>
    <row r="18" spans="2:27" ht="21" customHeight="1">
      <c r="B18" s="88"/>
      <c r="C18" s="86" t="s">
        <v>309</v>
      </c>
      <c r="D18" s="68" t="s">
        <v>310</v>
      </c>
      <c r="E18" s="89">
        <v>32585.574</v>
      </c>
      <c r="F18" s="89">
        <v>29121.248</v>
      </c>
      <c r="G18" s="89">
        <v>28292.187</v>
      </c>
      <c r="H18" s="87">
        <v>1.6252074726971901</v>
      </c>
      <c r="I18" s="87">
        <f t="shared" si="2"/>
        <v>-10.631471460346228</v>
      </c>
      <c r="J18" s="87">
        <f t="shared" si="3"/>
        <v>-2.8469281261572235</v>
      </c>
      <c r="K18" s="87">
        <f t="shared" si="4"/>
        <v>0.6966388578314615</v>
      </c>
      <c r="L18" s="87">
        <f t="shared" si="5"/>
        <v>0.6267916534067546</v>
      </c>
      <c r="M18" s="87">
        <f t="shared" si="6"/>
        <v>0.6225382728695288</v>
      </c>
      <c r="P18" s="88" t="s">
        <v>311</v>
      </c>
      <c r="Q18" s="226" t="s">
        <v>312</v>
      </c>
      <c r="R18" s="227"/>
      <c r="S18" s="89">
        <v>185364.19850357834</v>
      </c>
      <c r="T18" s="89">
        <v>192931.55571520262</v>
      </c>
      <c r="U18" s="89">
        <v>182218.18906580572</v>
      </c>
      <c r="V18" s="87">
        <v>-3.8838512311425357</v>
      </c>
      <c r="W18" s="76">
        <f t="shared" si="7"/>
        <v>4.082426527190572</v>
      </c>
      <c r="X18" s="76">
        <f t="shared" si="8"/>
        <v>-5.552936433691288</v>
      </c>
      <c r="Y18" s="74">
        <f t="shared" si="9"/>
        <v>5.313902549797019</v>
      </c>
      <c r="Z18" s="74">
        <f t="shared" si="10"/>
        <v>5.5496302354123594</v>
      </c>
      <c r="AA18" s="74">
        <f t="shared" si="11"/>
        <v>5.381069668954503</v>
      </c>
    </row>
    <row r="19" spans="1:152" s="57" customFormat="1" ht="21" customHeight="1">
      <c r="A19" s="56"/>
      <c r="B19" s="88"/>
      <c r="C19" s="86" t="s">
        <v>313</v>
      </c>
      <c r="D19" s="68" t="s">
        <v>314</v>
      </c>
      <c r="E19" s="89">
        <v>24424.268</v>
      </c>
      <c r="F19" s="89">
        <v>25313.42</v>
      </c>
      <c r="G19" s="89">
        <v>23373.646</v>
      </c>
      <c r="H19" s="87">
        <v>-1.5984555993889236</v>
      </c>
      <c r="I19" s="87">
        <f t="shared" si="2"/>
        <v>3.6404448231570266</v>
      </c>
      <c r="J19" s="87">
        <f t="shared" si="3"/>
        <v>-7.6630261734684515</v>
      </c>
      <c r="K19" s="87">
        <f t="shared" si="4"/>
        <v>0.5221603327561305</v>
      </c>
      <c r="L19" s="87">
        <f t="shared" si="5"/>
        <v>0.5448338057208129</v>
      </c>
      <c r="M19" s="87">
        <f t="shared" si="6"/>
        <v>0.5143112199669743</v>
      </c>
      <c r="N19" s="56"/>
      <c r="O19" s="56"/>
      <c r="P19" s="88" t="s">
        <v>315</v>
      </c>
      <c r="Q19" s="226" t="s">
        <v>316</v>
      </c>
      <c r="R19" s="227"/>
      <c r="S19" s="89">
        <v>692665.3690324501</v>
      </c>
      <c r="T19" s="89">
        <v>709624.5945599532</v>
      </c>
      <c r="U19" s="89">
        <v>695277.6582727804</v>
      </c>
      <c r="V19" s="87">
        <v>0.32034606282245276</v>
      </c>
      <c r="W19" s="76">
        <f t="shared" si="7"/>
        <v>2.4484009574771384</v>
      </c>
      <c r="X19" s="76">
        <f t="shared" si="8"/>
        <v>-2.0217642394524877</v>
      </c>
      <c r="Y19" s="74">
        <f t="shared" si="9"/>
        <v>19.85688876477717</v>
      </c>
      <c r="Z19" s="74">
        <f t="shared" si="10"/>
        <v>20.41218239889948</v>
      </c>
      <c r="AA19" s="74">
        <f t="shared" si="11"/>
        <v>20.532184726532634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</row>
    <row r="20" spans="1:152" s="57" customFormat="1" ht="21" customHeight="1">
      <c r="A20" s="56"/>
      <c r="B20" s="88"/>
      <c r="C20" s="86" t="s">
        <v>317</v>
      </c>
      <c r="D20" s="68" t="s">
        <v>318</v>
      </c>
      <c r="E20" s="89">
        <v>54853.576</v>
      </c>
      <c r="F20" s="89">
        <v>54517.286</v>
      </c>
      <c r="G20" s="89">
        <v>51742.015</v>
      </c>
      <c r="H20" s="87">
        <v>-13.033471575467898</v>
      </c>
      <c r="I20" s="87">
        <f t="shared" si="2"/>
        <v>-0.6130685080586193</v>
      </c>
      <c r="J20" s="87">
        <f t="shared" si="3"/>
        <v>-5.090625751252549</v>
      </c>
      <c r="K20" s="87">
        <f t="shared" si="4"/>
        <v>1.1727009176702325</v>
      </c>
      <c r="L20" s="87">
        <f t="shared" si="5"/>
        <v>1.1734036889898714</v>
      </c>
      <c r="M20" s="87">
        <f t="shared" si="6"/>
        <v>1.138525793459843</v>
      </c>
      <c r="N20" s="56"/>
      <c r="O20" s="56"/>
      <c r="P20" s="88"/>
      <c r="Q20" s="86"/>
      <c r="R20" s="68"/>
      <c r="S20" s="70"/>
      <c r="T20" s="70"/>
      <c r="U20" s="70"/>
      <c r="V20" s="87"/>
      <c r="W20" s="87"/>
      <c r="X20" s="87"/>
      <c r="Y20" s="87"/>
      <c r="Z20" s="87"/>
      <c r="AA20" s="87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</row>
    <row r="21" spans="2:27" ht="21" customHeight="1">
      <c r="B21" s="88"/>
      <c r="C21" s="86" t="s">
        <v>319</v>
      </c>
      <c r="D21" s="68" t="s">
        <v>320</v>
      </c>
      <c r="E21" s="89">
        <v>178622.109</v>
      </c>
      <c r="F21" s="89">
        <v>188866.63</v>
      </c>
      <c r="G21" s="89">
        <v>222887.275</v>
      </c>
      <c r="H21" s="87">
        <v>-7.677439429334029</v>
      </c>
      <c r="I21" s="87">
        <f t="shared" si="2"/>
        <v>5.735304021071663</v>
      </c>
      <c r="J21" s="87">
        <f t="shared" si="3"/>
        <v>18.013052385167242</v>
      </c>
      <c r="K21" s="87">
        <f t="shared" si="4"/>
        <v>3.818717509693302</v>
      </c>
      <c r="L21" s="87">
        <f t="shared" si="5"/>
        <v>4.065073972484344</v>
      </c>
      <c r="M21" s="87">
        <f t="shared" si="6"/>
        <v>4.904387887125718</v>
      </c>
      <c r="O21" s="105" t="s">
        <v>3</v>
      </c>
      <c r="P21" s="233" t="s">
        <v>237</v>
      </c>
      <c r="Q21" s="233"/>
      <c r="R21" s="234"/>
      <c r="S21" s="182">
        <f>SUM(S22:S24)</f>
        <v>334819.756</v>
      </c>
      <c r="T21" s="183">
        <f>SUM(T22:T24)</f>
        <v>336080.712</v>
      </c>
      <c r="U21" s="183">
        <f>SUM(U22:U24)</f>
        <v>340861.30799999996</v>
      </c>
      <c r="V21" s="111">
        <v>0.44668467023582764</v>
      </c>
      <c r="W21" s="114">
        <f t="shared" si="7"/>
        <v>0.3766074066429956</v>
      </c>
      <c r="X21" s="114">
        <f t="shared" si="8"/>
        <v>1.4224547346233787</v>
      </c>
      <c r="Y21" s="44">
        <f t="shared" si="9"/>
        <v>9.598399094830976</v>
      </c>
      <c r="Z21" s="44">
        <f t="shared" si="10"/>
        <v>9.66728161155415</v>
      </c>
      <c r="AA21" s="44">
        <f t="shared" si="11"/>
        <v>10.065945969513296</v>
      </c>
    </row>
    <row r="22" spans="2:27" ht="21" customHeight="1">
      <c r="B22" s="88"/>
      <c r="C22" s="86" t="s">
        <v>321</v>
      </c>
      <c r="D22" s="68" t="s">
        <v>322</v>
      </c>
      <c r="E22" s="89">
        <v>165779.414</v>
      </c>
      <c r="F22" s="89">
        <v>159239.732</v>
      </c>
      <c r="G22" s="89">
        <v>128474.64</v>
      </c>
      <c r="H22" s="87">
        <v>-10.103010557679022</v>
      </c>
      <c r="I22" s="87">
        <f t="shared" si="2"/>
        <v>-3.944809456257338</v>
      </c>
      <c r="J22" s="87">
        <f t="shared" si="3"/>
        <v>-19.31998478872094</v>
      </c>
      <c r="K22" s="87">
        <f t="shared" si="4"/>
        <v>3.5441567369943825</v>
      </c>
      <c r="L22" s="87">
        <f t="shared" si="5"/>
        <v>3.4273989531055977</v>
      </c>
      <c r="M22" s="87">
        <f t="shared" si="6"/>
        <v>2.8269423107211358</v>
      </c>
      <c r="O22" s="64"/>
      <c r="P22" s="88" t="s">
        <v>51</v>
      </c>
      <c r="Q22" s="226" t="s">
        <v>323</v>
      </c>
      <c r="R22" s="227"/>
      <c r="S22" s="89">
        <v>8039.234</v>
      </c>
      <c r="T22" s="89">
        <v>7855.956</v>
      </c>
      <c r="U22" s="89">
        <v>7757.589</v>
      </c>
      <c r="V22" s="87">
        <v>1.4498873092270175</v>
      </c>
      <c r="W22" s="76">
        <f t="shared" si="7"/>
        <v>-2.2797943187124576</v>
      </c>
      <c r="X22" s="76">
        <f t="shared" si="8"/>
        <v>-1.2521327767110735</v>
      </c>
      <c r="Y22" s="74">
        <f t="shared" si="9"/>
        <v>0.2304636299559767</v>
      </c>
      <c r="Z22" s="74">
        <f t="shared" si="10"/>
        <v>0.22597470270765938</v>
      </c>
      <c r="AA22" s="74">
        <f t="shared" si="11"/>
        <v>0.22908869353892958</v>
      </c>
    </row>
    <row r="23" spans="1:152" s="57" customFormat="1" ht="21" customHeight="1">
      <c r="A23" s="56"/>
      <c r="B23" s="88"/>
      <c r="C23" s="86" t="s">
        <v>324</v>
      </c>
      <c r="D23" s="68" t="s">
        <v>325</v>
      </c>
      <c r="E23" s="89">
        <v>18613.448</v>
      </c>
      <c r="F23" s="89">
        <v>16113.086</v>
      </c>
      <c r="G23" s="89">
        <v>22257.139</v>
      </c>
      <c r="H23" s="87">
        <v>5.625744981791302</v>
      </c>
      <c r="I23" s="87">
        <f t="shared" si="2"/>
        <v>-13.433094180078838</v>
      </c>
      <c r="J23" s="87">
        <f t="shared" si="3"/>
        <v>38.13082732879351</v>
      </c>
      <c r="K23" s="87">
        <f t="shared" si="4"/>
        <v>0.39793226152853106</v>
      </c>
      <c r="L23" s="87">
        <f t="shared" si="5"/>
        <v>0.3468102677270297</v>
      </c>
      <c r="M23" s="87">
        <f t="shared" si="6"/>
        <v>0.48974371871913014</v>
      </c>
      <c r="N23" s="56"/>
      <c r="O23" s="64"/>
      <c r="P23" s="88" t="s">
        <v>52</v>
      </c>
      <c r="Q23" s="226" t="s">
        <v>326</v>
      </c>
      <c r="R23" s="227"/>
      <c r="S23" s="89">
        <v>131049.685</v>
      </c>
      <c r="T23" s="89">
        <v>131759.167</v>
      </c>
      <c r="U23" s="89">
        <v>133075.656</v>
      </c>
      <c r="V23" s="87">
        <v>-0.7009867966395417</v>
      </c>
      <c r="W23" s="76">
        <f t="shared" si="7"/>
        <v>0.5413839796715185</v>
      </c>
      <c r="X23" s="76">
        <f t="shared" si="8"/>
        <v>0.9991631170527979</v>
      </c>
      <c r="Y23" s="74">
        <f t="shared" si="9"/>
        <v>3.7568487382861737</v>
      </c>
      <c r="Z23" s="74">
        <f t="shared" si="10"/>
        <v>3.7900210479582426</v>
      </c>
      <c r="AA23" s="74">
        <f t="shared" si="11"/>
        <v>3.9298457516731053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</row>
    <row r="24" spans="1:152" s="57" customFormat="1" ht="21" customHeight="1">
      <c r="A24" s="56"/>
      <c r="B24" s="88"/>
      <c r="C24" s="86" t="s">
        <v>327</v>
      </c>
      <c r="D24" s="68" t="s">
        <v>328</v>
      </c>
      <c r="E24" s="89">
        <v>816.968</v>
      </c>
      <c r="F24" s="89">
        <v>787.306</v>
      </c>
      <c r="G24" s="89">
        <v>1238.221</v>
      </c>
      <c r="H24" s="87">
        <v>-15.573697644858267</v>
      </c>
      <c r="I24" s="87">
        <f t="shared" si="2"/>
        <v>-3.6307419629654922</v>
      </c>
      <c r="J24" s="87">
        <f t="shared" si="3"/>
        <v>57.27315681577429</v>
      </c>
      <c r="K24" s="87">
        <f t="shared" si="4"/>
        <v>0.017465755073237423</v>
      </c>
      <c r="L24" s="87">
        <f t="shared" si="5"/>
        <v>0.01694559345386085</v>
      </c>
      <c r="M24" s="87">
        <f t="shared" si="6"/>
        <v>0.027245683155239318</v>
      </c>
      <c r="N24" s="56"/>
      <c r="O24" s="64"/>
      <c r="P24" s="88" t="s">
        <v>53</v>
      </c>
      <c r="Q24" s="226" t="s">
        <v>329</v>
      </c>
      <c r="R24" s="227"/>
      <c r="S24" s="89">
        <v>195730.837</v>
      </c>
      <c r="T24" s="89">
        <v>196465.589</v>
      </c>
      <c r="U24" s="89">
        <v>200028.063</v>
      </c>
      <c r="V24" s="87">
        <v>1.1886211282584787</v>
      </c>
      <c r="W24" s="76">
        <f t="shared" si="7"/>
        <v>0.3753889838012636</v>
      </c>
      <c r="X24" s="76">
        <f t="shared" si="8"/>
        <v>1.813281408786547</v>
      </c>
      <c r="Y24" s="74">
        <f t="shared" si="9"/>
        <v>5.611086726588825</v>
      </c>
      <c r="Z24" s="74">
        <f t="shared" si="10"/>
        <v>5.651285860888248</v>
      </c>
      <c r="AA24" s="74">
        <f t="shared" si="11"/>
        <v>5.907011524301262</v>
      </c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</row>
    <row r="25" spans="2:152" ht="21" customHeight="1">
      <c r="B25" s="88"/>
      <c r="C25" s="86" t="s">
        <v>330</v>
      </c>
      <c r="D25" s="68" t="s">
        <v>331</v>
      </c>
      <c r="E25" s="89">
        <v>161362.376</v>
      </c>
      <c r="F25" s="89">
        <v>149565.983</v>
      </c>
      <c r="G25" s="89">
        <v>148240.179</v>
      </c>
      <c r="H25" s="87">
        <v>-8.848520984808099</v>
      </c>
      <c r="I25" s="87">
        <f t="shared" si="2"/>
        <v>-7.3104978325306655</v>
      </c>
      <c r="J25" s="87">
        <f t="shared" si="3"/>
        <v>-0.8864341833664168</v>
      </c>
      <c r="K25" s="87">
        <f t="shared" si="4"/>
        <v>3.449725983455465</v>
      </c>
      <c r="L25" s="87">
        <f t="shared" si="5"/>
        <v>3.219185859684879</v>
      </c>
      <c r="M25" s="87">
        <f t="shared" si="6"/>
        <v>3.261861128110379</v>
      </c>
      <c r="O25" s="64"/>
      <c r="P25" s="88"/>
      <c r="Q25" s="86"/>
      <c r="R25" s="68"/>
      <c r="S25" s="70"/>
      <c r="T25" s="70"/>
      <c r="U25" s="70"/>
      <c r="V25" s="87"/>
      <c r="W25" s="87"/>
      <c r="X25" s="87"/>
      <c r="Y25" s="87"/>
      <c r="Z25" s="87"/>
      <c r="AA25" s="8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</row>
    <row r="26" spans="1:152" s="57" customFormat="1" ht="21" customHeight="1">
      <c r="A26" s="56"/>
      <c r="B26" s="88" t="s">
        <v>332</v>
      </c>
      <c r="C26" s="226" t="s">
        <v>333</v>
      </c>
      <c r="D26" s="227"/>
      <c r="E26" s="89">
        <v>462193.909</v>
      </c>
      <c r="F26" s="89">
        <v>408944.605</v>
      </c>
      <c r="G26" s="89">
        <v>350282.789</v>
      </c>
      <c r="H26" s="87">
        <v>17.56150823116654</v>
      </c>
      <c r="I26" s="87">
        <f t="shared" si="2"/>
        <v>-11.520987828509009</v>
      </c>
      <c r="J26" s="87">
        <f t="shared" si="3"/>
        <v>-14.344685143847293</v>
      </c>
      <c r="K26" s="87">
        <f t="shared" si="4"/>
        <v>9.88112828279221</v>
      </c>
      <c r="L26" s="87">
        <f t="shared" si="5"/>
        <v>8.801925835037089</v>
      </c>
      <c r="M26" s="87">
        <f t="shared" si="6"/>
        <v>7.707585224146213</v>
      </c>
      <c r="N26" s="56"/>
      <c r="O26" s="105" t="s">
        <v>4</v>
      </c>
      <c r="P26" s="235" t="s">
        <v>54</v>
      </c>
      <c r="Q26" s="235"/>
      <c r="R26" s="236"/>
      <c r="S26" s="182">
        <f>SUM(S27)</f>
        <v>103699.442</v>
      </c>
      <c r="T26" s="183">
        <f>SUM(T27)</f>
        <v>89080.653</v>
      </c>
      <c r="U26" s="183">
        <f>SUM(U27)</f>
        <v>87653.936</v>
      </c>
      <c r="V26" s="111">
        <v>-0.9303833484573719</v>
      </c>
      <c r="W26" s="114">
        <f t="shared" si="7"/>
        <v>-14.097268720115187</v>
      </c>
      <c r="X26" s="114">
        <f t="shared" si="8"/>
        <v>-1.6016014161907908</v>
      </c>
      <c r="Y26" s="44">
        <f t="shared" si="9"/>
        <v>2.97278942592407</v>
      </c>
      <c r="Z26" s="44">
        <f t="shared" si="10"/>
        <v>2.5623837606370463</v>
      </c>
      <c r="AA26" s="44">
        <f t="shared" si="11"/>
        <v>2.5885008450157576</v>
      </c>
      <c r="AB26" s="56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</row>
    <row r="27" spans="1:152" s="57" customFormat="1" ht="21" customHeight="1">
      <c r="A27" s="56"/>
      <c r="B27" s="88" t="s">
        <v>334</v>
      </c>
      <c r="C27" s="226" t="s">
        <v>323</v>
      </c>
      <c r="D27" s="227"/>
      <c r="E27" s="89">
        <v>144812.133</v>
      </c>
      <c r="F27" s="89">
        <v>145540.841</v>
      </c>
      <c r="G27" s="89">
        <v>133352.745</v>
      </c>
      <c r="H27" s="87">
        <v>-2.658998899822921</v>
      </c>
      <c r="I27" s="87">
        <f t="shared" si="2"/>
        <v>0.5032092165923584</v>
      </c>
      <c r="J27" s="87">
        <f t="shared" si="3"/>
        <v>-8.374347651323516</v>
      </c>
      <c r="K27" s="87">
        <f t="shared" si="4"/>
        <v>3.0959024669400548</v>
      </c>
      <c r="L27" s="87">
        <f t="shared" si="5"/>
        <v>3.132550650597102</v>
      </c>
      <c r="M27" s="87">
        <f t="shared" si="6"/>
        <v>2.934279614181494</v>
      </c>
      <c r="N27" s="56"/>
      <c r="O27" s="64"/>
      <c r="P27" s="88" t="s">
        <v>51</v>
      </c>
      <c r="Q27" s="226" t="s">
        <v>326</v>
      </c>
      <c r="R27" s="227"/>
      <c r="S27" s="89">
        <v>103699.442</v>
      </c>
      <c r="T27" s="89">
        <v>89080.653</v>
      </c>
      <c r="U27" s="89">
        <v>87653.936</v>
      </c>
      <c r="V27" s="87">
        <v>-0.9303833484573719</v>
      </c>
      <c r="W27" s="76">
        <f t="shared" si="7"/>
        <v>-14.097268720115187</v>
      </c>
      <c r="X27" s="76">
        <f t="shared" si="8"/>
        <v>-1.6016014161907908</v>
      </c>
      <c r="Y27" s="74">
        <f t="shared" si="9"/>
        <v>2.97278942592407</v>
      </c>
      <c r="Z27" s="74">
        <f t="shared" si="10"/>
        <v>2.5623837606370463</v>
      </c>
      <c r="AA27" s="74">
        <f t="shared" si="11"/>
        <v>2.5885008450157576</v>
      </c>
      <c r="AB27" s="56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</row>
    <row r="28" spans="1:152" s="57" customFormat="1" ht="21" customHeight="1">
      <c r="A28" s="56"/>
      <c r="B28" s="88" t="s">
        <v>335</v>
      </c>
      <c r="C28" s="226" t="s">
        <v>336</v>
      </c>
      <c r="D28" s="227"/>
      <c r="E28" s="89">
        <v>583612.798</v>
      </c>
      <c r="F28" s="89">
        <v>575944.056</v>
      </c>
      <c r="G28" s="89">
        <v>552463.939</v>
      </c>
      <c r="H28" s="87">
        <v>0.785458981801394</v>
      </c>
      <c r="I28" s="87">
        <f t="shared" si="2"/>
        <v>-1.3140119658582212</v>
      </c>
      <c r="J28" s="87">
        <f t="shared" si="3"/>
        <v>-4.076805161090155</v>
      </c>
      <c r="K28" s="87">
        <f t="shared" si="4"/>
        <v>12.476912421875504</v>
      </c>
      <c r="L28" s="87">
        <f t="shared" si="5"/>
        <v>12.396341225830447</v>
      </c>
      <c r="M28" s="87">
        <f t="shared" si="6"/>
        <v>12.1563577396034</v>
      </c>
      <c r="N28" s="56"/>
      <c r="O28" s="64"/>
      <c r="P28" s="88"/>
      <c r="Q28" s="86"/>
      <c r="R28" s="68"/>
      <c r="S28" s="70"/>
      <c r="T28" s="70"/>
      <c r="U28" s="70"/>
      <c r="V28" s="87"/>
      <c r="W28" s="87"/>
      <c r="X28" s="87"/>
      <c r="Y28" s="87"/>
      <c r="Z28" s="87"/>
      <c r="AA28" s="87"/>
      <c r="AB28" s="56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</row>
    <row r="29" spans="1:152" s="57" customFormat="1" ht="21" customHeight="1">
      <c r="A29" s="56"/>
      <c r="B29" s="88" t="s">
        <v>337</v>
      </c>
      <c r="C29" s="226" t="s">
        <v>338</v>
      </c>
      <c r="D29" s="227"/>
      <c r="E29" s="89">
        <v>239598.951</v>
      </c>
      <c r="F29" s="89">
        <v>247659.984</v>
      </c>
      <c r="G29" s="89">
        <v>269853.419</v>
      </c>
      <c r="H29" s="87">
        <v>3.1808282291579544</v>
      </c>
      <c r="I29" s="87">
        <f t="shared" si="2"/>
        <v>3.3643857647774076</v>
      </c>
      <c r="J29" s="87">
        <f t="shared" si="3"/>
        <v>8.96125189122196</v>
      </c>
      <c r="K29" s="87">
        <f t="shared" si="4"/>
        <v>5.122326203683149</v>
      </c>
      <c r="L29" s="87">
        <f t="shared" si="5"/>
        <v>5.330513680390702</v>
      </c>
      <c r="M29" s="87">
        <f t="shared" si="6"/>
        <v>5.937825923184986</v>
      </c>
      <c r="N29" s="56"/>
      <c r="O29" s="105" t="s">
        <v>5</v>
      </c>
      <c r="P29" s="233" t="s">
        <v>347</v>
      </c>
      <c r="Q29" s="233"/>
      <c r="R29" s="234"/>
      <c r="S29" s="115">
        <f>SUM(S6,S21,S26)</f>
        <v>3657528.8838221575</v>
      </c>
      <c r="T29" s="115">
        <f>SUM(T6,T21,T26)</f>
        <v>3640493.534717986</v>
      </c>
      <c r="U29" s="115">
        <f>SUM(U6,U21,U26)</f>
        <v>3574292.9556030217</v>
      </c>
      <c r="V29" s="111">
        <v>-0.10257349885954496</v>
      </c>
      <c r="W29" s="114">
        <f t="shared" si="7"/>
        <v>-0.4657611640340484</v>
      </c>
      <c r="X29" s="114">
        <f t="shared" si="8"/>
        <v>-1.8184506711421071</v>
      </c>
      <c r="Y29" s="44">
        <f t="shared" si="9"/>
        <v>104.85170393528614</v>
      </c>
      <c r="Z29" s="44">
        <f t="shared" si="10"/>
        <v>104.71792920136683</v>
      </c>
      <c r="AA29" s="44">
        <f t="shared" si="11"/>
        <v>105.55213785165667</v>
      </c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</row>
    <row r="30" spans="1:152" s="57" customFormat="1" ht="21" customHeight="1">
      <c r="A30" s="56"/>
      <c r="B30" s="88" t="s">
        <v>339</v>
      </c>
      <c r="C30" s="226" t="s">
        <v>340</v>
      </c>
      <c r="D30" s="227"/>
      <c r="E30" s="89">
        <v>579504.512</v>
      </c>
      <c r="F30" s="89">
        <v>599293.92</v>
      </c>
      <c r="G30" s="89">
        <v>616099.765</v>
      </c>
      <c r="H30" s="87">
        <v>-0.8201215282749615</v>
      </c>
      <c r="I30" s="87">
        <f t="shared" si="2"/>
        <v>3.414884196794667</v>
      </c>
      <c r="J30" s="87">
        <f t="shared" si="3"/>
        <v>2.8042742365882787</v>
      </c>
      <c r="K30" s="87">
        <f t="shared" si="4"/>
        <v>12.389082400324096</v>
      </c>
      <c r="L30" s="87">
        <f t="shared" si="5"/>
        <v>12.898912402154446</v>
      </c>
      <c r="M30" s="87">
        <f t="shared" si="6"/>
        <v>13.556593684978209</v>
      </c>
      <c r="N30" s="56"/>
      <c r="O30" s="105"/>
      <c r="P30" s="106"/>
      <c r="Q30" s="106"/>
      <c r="R30" s="107"/>
      <c r="S30" s="115"/>
      <c r="T30" s="115"/>
      <c r="U30" s="115"/>
      <c r="V30" s="114"/>
      <c r="W30" s="114"/>
      <c r="X30" s="114"/>
      <c r="Y30" s="44"/>
      <c r="Z30" s="44"/>
      <c r="AA30" s="44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</row>
    <row r="31" spans="1:152" s="57" customFormat="1" ht="21" customHeight="1">
      <c r="A31" s="56"/>
      <c r="B31" s="88" t="s">
        <v>341</v>
      </c>
      <c r="C31" s="226" t="s">
        <v>312</v>
      </c>
      <c r="D31" s="227"/>
      <c r="E31" s="89">
        <v>257058.096</v>
      </c>
      <c r="F31" s="89">
        <v>253481.274</v>
      </c>
      <c r="G31" s="89">
        <v>243939.195</v>
      </c>
      <c r="H31" s="87">
        <v>-2.8024959805154093</v>
      </c>
      <c r="I31" s="87">
        <f t="shared" si="2"/>
        <v>-1.3914449907074646</v>
      </c>
      <c r="J31" s="87">
        <f t="shared" si="3"/>
        <v>-3.7644118042423904</v>
      </c>
      <c r="K31" s="87">
        <f t="shared" si="4"/>
        <v>5.4955809093241745</v>
      </c>
      <c r="L31" s="87">
        <f t="shared" si="5"/>
        <v>5.455808310073476</v>
      </c>
      <c r="M31" s="87">
        <f t="shared" si="6"/>
        <v>5.367612095186674</v>
      </c>
      <c r="N31" s="56"/>
      <c r="O31" s="105" t="s">
        <v>6</v>
      </c>
      <c r="P31" s="233" t="s">
        <v>348</v>
      </c>
      <c r="Q31" s="237"/>
      <c r="R31" s="238"/>
      <c r="S31" s="80" t="s">
        <v>436</v>
      </c>
      <c r="T31" s="80" t="s">
        <v>55</v>
      </c>
      <c r="U31" s="80" t="s">
        <v>55</v>
      </c>
      <c r="V31" s="80" t="s">
        <v>55</v>
      </c>
      <c r="W31" s="80" t="s">
        <v>55</v>
      </c>
      <c r="X31" s="80" t="s">
        <v>55</v>
      </c>
      <c r="Y31" s="80" t="s">
        <v>55</v>
      </c>
      <c r="Z31" s="80" t="s">
        <v>55</v>
      </c>
      <c r="AA31" s="80" t="s">
        <v>55</v>
      </c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</row>
    <row r="32" spans="1:152" s="57" customFormat="1" ht="21" customHeight="1">
      <c r="A32" s="56"/>
      <c r="B32" s="88" t="s">
        <v>315</v>
      </c>
      <c r="C32" s="226" t="s">
        <v>316</v>
      </c>
      <c r="D32" s="227"/>
      <c r="E32" s="89">
        <v>899338.104</v>
      </c>
      <c r="F32" s="89">
        <v>928737.699</v>
      </c>
      <c r="G32" s="89">
        <v>919741.924</v>
      </c>
      <c r="H32" s="87">
        <v>0.26706701451529363</v>
      </c>
      <c r="I32" s="87">
        <f t="shared" si="2"/>
        <v>3.2690258390297195</v>
      </c>
      <c r="J32" s="87">
        <f t="shared" si="3"/>
        <v>-0.9686023308503624</v>
      </c>
      <c r="K32" s="87">
        <f t="shared" si="4"/>
        <v>19.22672497881646</v>
      </c>
      <c r="L32" s="87">
        <f t="shared" si="5"/>
        <v>19.98970092000847</v>
      </c>
      <c r="M32" s="87">
        <f t="shared" si="6"/>
        <v>20.237903448491185</v>
      </c>
      <c r="N32" s="1"/>
      <c r="O32" s="105"/>
      <c r="P32" s="106"/>
      <c r="Q32" s="112"/>
      <c r="R32" s="113"/>
      <c r="S32" s="80"/>
      <c r="T32" s="80"/>
      <c r="U32" s="80"/>
      <c r="V32" s="80"/>
      <c r="W32" s="80"/>
      <c r="X32" s="80"/>
      <c r="Y32" s="80"/>
      <c r="Z32" s="80"/>
      <c r="AA32" s="80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</row>
    <row r="33" spans="1:27" ht="21" customHeight="1">
      <c r="A33" s="105" t="s">
        <v>3</v>
      </c>
      <c r="B33" s="233" t="s">
        <v>237</v>
      </c>
      <c r="C33" s="233"/>
      <c r="D33" s="234"/>
      <c r="E33" s="182">
        <f>SUM(E34:E36)</f>
        <v>466482.247</v>
      </c>
      <c r="F33" s="183">
        <f>SUM(F34:F36)</f>
        <v>472702.01300000004</v>
      </c>
      <c r="G33" s="183">
        <f>SUM(G34:G36)</f>
        <v>485115.359</v>
      </c>
      <c r="H33" s="111">
        <v>2.393898910608835</v>
      </c>
      <c r="I33" s="111">
        <f t="shared" si="2"/>
        <v>1.3333339135626445</v>
      </c>
      <c r="J33" s="111">
        <f t="shared" si="3"/>
        <v>2.62604043533023</v>
      </c>
      <c r="K33" s="111">
        <f t="shared" si="4"/>
        <v>9.9728075911363</v>
      </c>
      <c r="L33" s="111">
        <f t="shared" si="5"/>
        <v>10.17420943968374</v>
      </c>
      <c r="M33" s="111">
        <f t="shared" si="6"/>
        <v>10.674426750195783</v>
      </c>
      <c r="O33" s="105" t="s">
        <v>9</v>
      </c>
      <c r="P33" s="239" t="s">
        <v>406</v>
      </c>
      <c r="Q33" s="240"/>
      <c r="R33" s="241"/>
      <c r="S33" s="80" t="s">
        <v>55</v>
      </c>
      <c r="T33" s="80" t="s">
        <v>55</v>
      </c>
      <c r="U33" s="80" t="s">
        <v>55</v>
      </c>
      <c r="V33" s="80" t="s">
        <v>55</v>
      </c>
      <c r="W33" s="80" t="s">
        <v>55</v>
      </c>
      <c r="X33" s="80" t="s">
        <v>55</v>
      </c>
      <c r="Y33" s="80" t="s">
        <v>55</v>
      </c>
      <c r="Z33" s="80" t="s">
        <v>55</v>
      </c>
      <c r="AA33" s="80" t="s">
        <v>55</v>
      </c>
    </row>
    <row r="34" spans="1:27" ht="21" customHeight="1">
      <c r="A34" s="64"/>
      <c r="B34" s="88" t="s">
        <v>51</v>
      </c>
      <c r="C34" s="226" t="s">
        <v>323</v>
      </c>
      <c r="D34" s="227"/>
      <c r="E34" s="89">
        <v>58069.065</v>
      </c>
      <c r="F34" s="89">
        <v>62340.214</v>
      </c>
      <c r="G34" s="89">
        <v>66285.387</v>
      </c>
      <c r="H34" s="87">
        <v>8.54427484219284</v>
      </c>
      <c r="I34" s="87">
        <f t="shared" si="2"/>
        <v>7.355291496427569</v>
      </c>
      <c r="J34" s="87">
        <f t="shared" si="3"/>
        <v>6.328455978672134</v>
      </c>
      <c r="K34" s="87">
        <f t="shared" si="4"/>
        <v>1.2414440548735124</v>
      </c>
      <c r="L34" s="87">
        <f t="shared" si="5"/>
        <v>1.3417806066138</v>
      </c>
      <c r="M34" s="87">
        <f t="shared" si="6"/>
        <v>1.4585366037439353</v>
      </c>
      <c r="O34" s="105"/>
      <c r="P34" s="53"/>
      <c r="Q34" s="112"/>
      <c r="R34" s="113"/>
      <c r="S34" s="80"/>
      <c r="T34" s="80"/>
      <c r="U34" s="80"/>
      <c r="V34" s="80"/>
      <c r="W34" s="80"/>
      <c r="X34" s="80"/>
      <c r="Y34" s="80"/>
      <c r="Z34" s="80"/>
      <c r="AA34" s="80"/>
    </row>
    <row r="35" spans="1:152" s="57" customFormat="1" ht="21" customHeight="1">
      <c r="A35" s="64"/>
      <c r="B35" s="88" t="s">
        <v>52</v>
      </c>
      <c r="C35" s="226" t="s">
        <v>326</v>
      </c>
      <c r="D35" s="227"/>
      <c r="E35" s="89">
        <v>139182.669</v>
      </c>
      <c r="F35" s="89">
        <v>138273.088</v>
      </c>
      <c r="G35" s="89">
        <v>139423.813</v>
      </c>
      <c r="H35" s="87">
        <v>-0.2844118035831153</v>
      </c>
      <c r="I35" s="87">
        <f t="shared" si="2"/>
        <v>-0.6535159919946683</v>
      </c>
      <c r="J35" s="87">
        <f t="shared" si="3"/>
        <v>0.8322118328622312</v>
      </c>
      <c r="K35" s="87">
        <f t="shared" si="4"/>
        <v>2.9755515603958473</v>
      </c>
      <c r="L35" s="87">
        <f t="shared" si="5"/>
        <v>2.9761230510855055</v>
      </c>
      <c r="M35" s="87">
        <f t="shared" si="6"/>
        <v>3.067866748579887</v>
      </c>
      <c r="N35" s="56"/>
      <c r="O35" s="105" t="s">
        <v>11</v>
      </c>
      <c r="P35" s="201" t="s">
        <v>349</v>
      </c>
      <c r="Q35" s="201"/>
      <c r="R35" s="202"/>
      <c r="S35" s="109">
        <v>169241.382</v>
      </c>
      <c r="T35" s="109">
        <v>164017.67</v>
      </c>
      <c r="U35" s="109">
        <v>188011.04</v>
      </c>
      <c r="V35" s="111">
        <v>-4.190844165970898</v>
      </c>
      <c r="W35" s="114">
        <f>100*(T35-S35)/S35</f>
        <v>-3.0865453462203463</v>
      </c>
      <c r="X35" s="114">
        <f>100*(U35-T35)/T35</f>
        <v>14.62852752389422</v>
      </c>
      <c r="Y35" s="44">
        <f>100*S35/S$37</f>
        <v>4.851703935286135</v>
      </c>
      <c r="Z35" s="44">
        <f>100*T35/T$37</f>
        <v>4.717929201366834</v>
      </c>
      <c r="AA35" s="44">
        <f>100*U35/U$37</f>
        <v>5.5521378516566715</v>
      </c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</row>
    <row r="36" spans="1:152" s="57" customFormat="1" ht="21" customHeight="1">
      <c r="A36" s="64"/>
      <c r="B36" s="88" t="s">
        <v>53</v>
      </c>
      <c r="C36" s="226" t="s">
        <v>329</v>
      </c>
      <c r="D36" s="227"/>
      <c r="E36" s="89">
        <v>269230.513</v>
      </c>
      <c r="F36" s="89">
        <v>272088.711</v>
      </c>
      <c r="G36" s="89">
        <v>279406.159</v>
      </c>
      <c r="H36" s="87">
        <v>2.564584002718063</v>
      </c>
      <c r="I36" s="87">
        <f t="shared" si="2"/>
        <v>1.0616174103564677</v>
      </c>
      <c r="J36" s="87">
        <f t="shared" si="3"/>
        <v>2.6893611179627275</v>
      </c>
      <c r="K36" s="87">
        <f t="shared" si="4"/>
        <v>5.7558119758669415</v>
      </c>
      <c r="L36" s="87">
        <f t="shared" si="5"/>
        <v>5.8563057819844335</v>
      </c>
      <c r="M36" s="87">
        <f t="shared" si="6"/>
        <v>6.148023397871961</v>
      </c>
      <c r="N36" s="1"/>
      <c r="O36" s="105"/>
      <c r="P36" s="53"/>
      <c r="Q36" s="53"/>
      <c r="R36" s="54"/>
      <c r="S36" s="115"/>
      <c r="T36" s="115"/>
      <c r="U36" s="115"/>
      <c r="V36" s="111"/>
      <c r="W36" s="114"/>
      <c r="X36" s="114"/>
      <c r="Y36" s="44"/>
      <c r="Z36" s="44"/>
      <c r="AA36" s="44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</row>
    <row r="37" spans="1:27" ht="21" customHeight="1">
      <c r="A37" s="105" t="s">
        <v>4</v>
      </c>
      <c r="B37" s="235" t="s">
        <v>54</v>
      </c>
      <c r="C37" s="235"/>
      <c r="D37" s="235"/>
      <c r="E37" s="182">
        <f>SUM(E38)</f>
        <v>114178.759</v>
      </c>
      <c r="F37" s="183">
        <f>SUM(F38)</f>
        <v>99641.74</v>
      </c>
      <c r="G37" s="183">
        <f>SUM(G38)</f>
        <v>98168.191</v>
      </c>
      <c r="H37" s="111">
        <v>-1.1071066281295943</v>
      </c>
      <c r="I37" s="111">
        <f t="shared" si="2"/>
        <v>-12.731806797795025</v>
      </c>
      <c r="J37" s="111">
        <f t="shared" si="3"/>
        <v>-1.478847117683813</v>
      </c>
      <c r="K37" s="111">
        <f t="shared" si="4"/>
        <v>2.4409992059177386</v>
      </c>
      <c r="L37" s="111">
        <f t="shared" si="5"/>
        <v>2.144640606162413</v>
      </c>
      <c r="M37" s="111">
        <f t="shared" si="6"/>
        <v>2.1600824310918783</v>
      </c>
      <c r="O37" s="110" t="s">
        <v>13</v>
      </c>
      <c r="P37" s="242" t="s">
        <v>350</v>
      </c>
      <c r="Q37" s="242"/>
      <c r="R37" s="243"/>
      <c r="S37" s="194">
        <f>S29-S35</f>
        <v>3488287.5018221573</v>
      </c>
      <c r="T37" s="194">
        <f>T29-T35</f>
        <v>3476475.864717986</v>
      </c>
      <c r="U37" s="194">
        <f>U29-U35</f>
        <v>3386281.9156030216</v>
      </c>
      <c r="V37" s="111">
        <v>0.10467016298768021</v>
      </c>
      <c r="W37" s="195">
        <f>100*(T37-S37)/S37</f>
        <v>-0.3386084747315509</v>
      </c>
      <c r="X37" s="195">
        <f>100*(U37-T37)/T37</f>
        <v>-2.594407458148165</v>
      </c>
      <c r="Y37" s="170">
        <f>100*S37/S$37</f>
        <v>100</v>
      </c>
      <c r="Z37" s="170">
        <f>100*T37/T$37</f>
        <v>100</v>
      </c>
      <c r="AA37" s="170">
        <f>100*U37/U$37</f>
        <v>99.99999999999999</v>
      </c>
    </row>
    <row r="38" spans="1:152" s="57" customFormat="1" ht="21" customHeight="1">
      <c r="A38" s="64"/>
      <c r="B38" s="88" t="s">
        <v>51</v>
      </c>
      <c r="C38" s="226" t="s">
        <v>326</v>
      </c>
      <c r="D38" s="226"/>
      <c r="E38" s="91">
        <v>114178.759</v>
      </c>
      <c r="F38" s="89">
        <v>99641.74</v>
      </c>
      <c r="G38" s="89">
        <v>98168.191</v>
      </c>
      <c r="H38" s="87">
        <v>-1.1071066281295943</v>
      </c>
      <c r="I38" s="87">
        <f t="shared" si="2"/>
        <v>-12.731806797795025</v>
      </c>
      <c r="J38" s="87">
        <f t="shared" si="3"/>
        <v>-1.478847117683813</v>
      </c>
      <c r="K38" s="87">
        <f t="shared" si="4"/>
        <v>2.4409992059177386</v>
      </c>
      <c r="L38" s="87">
        <f t="shared" si="5"/>
        <v>2.144640606162413</v>
      </c>
      <c r="M38" s="87">
        <f t="shared" si="6"/>
        <v>2.1600824310918783</v>
      </c>
      <c r="N38" s="1"/>
      <c r="O38" s="56"/>
      <c r="P38" s="56"/>
      <c r="Q38" s="56"/>
      <c r="R38" s="56"/>
      <c r="S38" s="69"/>
      <c r="T38" s="69"/>
      <c r="U38" s="69"/>
      <c r="V38" s="92"/>
      <c r="W38" s="75"/>
      <c r="X38" s="75"/>
      <c r="Y38" s="75"/>
      <c r="Z38" s="75"/>
      <c r="AA38" s="75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</row>
    <row r="39" spans="1:152" s="57" customFormat="1" ht="21" customHeight="1">
      <c r="A39" s="105" t="s">
        <v>5</v>
      </c>
      <c r="B39" s="233" t="s">
        <v>347</v>
      </c>
      <c r="C39" s="233"/>
      <c r="D39" s="233"/>
      <c r="E39" s="182">
        <f>SUM(E6,E33,E37)</f>
        <v>4846893.185999999</v>
      </c>
      <c r="F39" s="183">
        <f>SUM(F6,F33,F37)</f>
        <v>4811862.417000001</v>
      </c>
      <c r="G39" s="183">
        <f>SUM(G6,G33,G37)</f>
        <v>4728808.615999999</v>
      </c>
      <c r="H39" s="111">
        <v>0.5948280853399711</v>
      </c>
      <c r="I39" s="111">
        <f t="shared" si="2"/>
        <v>-0.722746874248892</v>
      </c>
      <c r="J39" s="111">
        <f t="shared" si="3"/>
        <v>-1.7260219391680462</v>
      </c>
      <c r="K39" s="111">
        <f t="shared" si="4"/>
        <v>103.62052032982857</v>
      </c>
      <c r="L39" s="111">
        <f t="shared" si="5"/>
        <v>103.56819873644334</v>
      </c>
      <c r="M39" s="111">
        <f t="shared" si="6"/>
        <v>104.05220170979311</v>
      </c>
      <c r="N39" s="1"/>
      <c r="O39" s="56"/>
      <c r="P39" s="56"/>
      <c r="Q39" s="56"/>
      <c r="R39" s="56"/>
      <c r="S39" s="69"/>
      <c r="T39" s="69"/>
      <c r="U39" s="69"/>
      <c r="V39" s="75"/>
      <c r="W39" s="75"/>
      <c r="X39" s="75"/>
      <c r="Y39" s="75"/>
      <c r="Z39" s="75"/>
      <c r="AA39" s="75"/>
      <c r="AB39" s="1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</row>
    <row r="40" spans="1:152" s="57" customFormat="1" ht="21" customHeight="1">
      <c r="A40" s="105" t="s">
        <v>6</v>
      </c>
      <c r="B40" s="233" t="s">
        <v>348</v>
      </c>
      <c r="C40" s="233"/>
      <c r="D40" s="233"/>
      <c r="E40" s="108">
        <v>26889.413</v>
      </c>
      <c r="F40" s="109">
        <v>28635.368</v>
      </c>
      <c r="G40" s="109">
        <v>29097.521</v>
      </c>
      <c r="H40" s="111">
        <v>2.4179895469666577</v>
      </c>
      <c r="I40" s="111">
        <f t="shared" si="2"/>
        <v>6.493094512699099</v>
      </c>
      <c r="J40" s="111">
        <f t="shared" si="3"/>
        <v>1.6139237323578384</v>
      </c>
      <c r="K40" s="111">
        <f t="shared" si="4"/>
        <v>0.574862052762319</v>
      </c>
      <c r="L40" s="111">
        <f t="shared" si="5"/>
        <v>0.6163338073502506</v>
      </c>
      <c r="M40" s="111">
        <f t="shared" si="6"/>
        <v>0.6402587565296682</v>
      </c>
      <c r="N40" s="1"/>
      <c r="O40" s="56"/>
      <c r="P40" s="56"/>
      <c r="Q40" s="56"/>
      <c r="R40" s="56"/>
      <c r="S40" s="69"/>
      <c r="T40" s="69"/>
      <c r="U40" s="69"/>
      <c r="V40" s="75"/>
      <c r="W40" s="75"/>
      <c r="X40" s="75"/>
      <c r="Y40" s="75"/>
      <c r="Z40" s="75"/>
      <c r="AA40" s="75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</row>
    <row r="41" spans="1:152" s="57" customFormat="1" ht="21" customHeight="1">
      <c r="A41" s="105" t="s">
        <v>9</v>
      </c>
      <c r="B41" s="239" t="s">
        <v>406</v>
      </c>
      <c r="C41" s="239"/>
      <c r="D41" s="239"/>
      <c r="E41" s="108">
        <v>26999.384</v>
      </c>
      <c r="F41" s="109">
        <v>30399.102</v>
      </c>
      <c r="G41" s="109">
        <v>25244.875</v>
      </c>
      <c r="H41" s="111">
        <v>10.554896283014534</v>
      </c>
      <c r="I41" s="111">
        <f t="shared" si="2"/>
        <v>12.591835428541632</v>
      </c>
      <c r="J41" s="111">
        <f t="shared" si="3"/>
        <v>-16.955194926481706</v>
      </c>
      <c r="K41" s="111">
        <f t="shared" si="4"/>
        <v>0.5772130953382327</v>
      </c>
      <c r="L41" s="111">
        <f t="shared" si="5"/>
        <v>0.6542955646907913</v>
      </c>
      <c r="M41" s="111">
        <f t="shared" si="6"/>
        <v>0.5554855438113407</v>
      </c>
      <c r="N41" s="1"/>
      <c r="O41" s="56"/>
      <c r="P41" s="56"/>
      <c r="Q41" s="56"/>
      <c r="R41" s="56"/>
      <c r="S41" s="69"/>
      <c r="T41" s="69"/>
      <c r="U41" s="69"/>
      <c r="V41" s="75"/>
      <c r="W41" s="75"/>
      <c r="X41" s="75"/>
      <c r="Y41" s="75"/>
      <c r="Z41" s="75"/>
      <c r="AA41" s="75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</row>
    <row r="42" spans="1:152" s="57" customFormat="1" ht="21" customHeight="1">
      <c r="A42" s="105" t="s">
        <v>11</v>
      </c>
      <c r="B42" s="201" t="s">
        <v>349</v>
      </c>
      <c r="C42" s="201"/>
      <c r="D42" s="201"/>
      <c r="E42" s="108">
        <v>169241.382</v>
      </c>
      <c r="F42" s="109">
        <v>164017.67</v>
      </c>
      <c r="G42" s="109">
        <v>188011.04</v>
      </c>
      <c r="H42" s="111">
        <v>-4.190844165970898</v>
      </c>
      <c r="I42" s="111">
        <f t="shared" si="2"/>
        <v>-3.0865453462203463</v>
      </c>
      <c r="J42" s="111">
        <f t="shared" si="3"/>
        <v>14.62852752389422</v>
      </c>
      <c r="K42" s="111">
        <f t="shared" si="4"/>
        <v>3.618169287252638</v>
      </c>
      <c r="L42" s="111">
        <f t="shared" si="5"/>
        <v>3.5302369791028</v>
      </c>
      <c r="M42" s="111">
        <f t="shared" si="6"/>
        <v>4.13697492251143</v>
      </c>
      <c r="N42" s="56"/>
      <c r="O42" s="56"/>
      <c r="P42" s="56"/>
      <c r="Q42" s="56"/>
      <c r="R42" s="56"/>
      <c r="S42" s="69"/>
      <c r="T42" s="69"/>
      <c r="U42" s="69"/>
      <c r="V42" s="75"/>
      <c r="W42" s="75"/>
      <c r="X42" s="75"/>
      <c r="Y42" s="75"/>
      <c r="Z42" s="75"/>
      <c r="AA42" s="75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</row>
    <row r="43" spans="1:27" ht="21" customHeight="1">
      <c r="A43" s="110" t="s">
        <v>13</v>
      </c>
      <c r="B43" s="242" t="s">
        <v>350</v>
      </c>
      <c r="C43" s="242"/>
      <c r="D43" s="242"/>
      <c r="E43" s="184">
        <f>SUM(E39,E40)-E41-E42</f>
        <v>4677541.832999999</v>
      </c>
      <c r="F43" s="185">
        <f>SUM(F39,F40)-F41-F42</f>
        <v>4646081.013000001</v>
      </c>
      <c r="G43" s="185">
        <f>SUM(G39,G40)-G41-G42</f>
        <v>4544650.221999999</v>
      </c>
      <c r="H43" s="186">
        <v>0.7348080783659658</v>
      </c>
      <c r="I43" s="187">
        <f t="shared" si="2"/>
        <v>-0.6725930226436847</v>
      </c>
      <c r="J43" s="187">
        <f t="shared" si="3"/>
        <v>-2.183147274362907</v>
      </c>
      <c r="K43" s="186">
        <f t="shared" si="4"/>
        <v>100</v>
      </c>
      <c r="L43" s="186">
        <f t="shared" si="5"/>
        <v>100</v>
      </c>
      <c r="M43" s="186">
        <f t="shared" si="6"/>
        <v>100</v>
      </c>
      <c r="S43" s="69"/>
      <c r="T43" s="69"/>
      <c r="U43" s="69"/>
      <c r="V43" s="75"/>
      <c r="W43" s="75"/>
      <c r="X43" s="75"/>
      <c r="Y43" s="75"/>
      <c r="Z43" s="75"/>
      <c r="AA43" s="75"/>
    </row>
    <row r="44" spans="1:27" ht="21" customHeight="1">
      <c r="A44" s="4"/>
      <c r="B44" s="1"/>
      <c r="C44" s="1"/>
      <c r="E44" s="69"/>
      <c r="F44" s="69"/>
      <c r="G44" s="69"/>
      <c r="H44" s="75"/>
      <c r="I44" s="75"/>
      <c r="J44" s="75"/>
      <c r="K44" s="75"/>
      <c r="L44" s="75"/>
      <c r="M44" s="75"/>
      <c r="S44" s="69"/>
      <c r="T44" s="69"/>
      <c r="U44" s="69"/>
      <c r="V44" s="75"/>
      <c r="W44" s="75"/>
      <c r="X44" s="75"/>
      <c r="Y44" s="75"/>
      <c r="Z44" s="75"/>
      <c r="AA44" s="75"/>
    </row>
    <row r="45" spans="5:27" ht="21" customHeight="1">
      <c r="E45" s="70"/>
      <c r="F45" s="70"/>
      <c r="G45" s="70"/>
      <c r="H45" s="74"/>
      <c r="I45" s="74"/>
      <c r="J45" s="74"/>
      <c r="K45" s="74"/>
      <c r="L45" s="87"/>
      <c r="M45" s="74"/>
      <c r="S45" s="69"/>
      <c r="T45" s="69"/>
      <c r="U45" s="69"/>
      <c r="V45" s="75"/>
      <c r="W45" s="75"/>
      <c r="X45" s="75"/>
      <c r="Y45" s="75"/>
      <c r="Z45" s="75"/>
      <c r="AA45" s="75"/>
    </row>
    <row r="46" spans="5:27" ht="21" customHeight="1">
      <c r="E46" s="70"/>
      <c r="F46" s="70"/>
      <c r="G46" s="70"/>
      <c r="H46" s="74"/>
      <c r="I46" s="74"/>
      <c r="J46" s="74"/>
      <c r="K46" s="74"/>
      <c r="L46" s="87"/>
      <c r="M46" s="74"/>
      <c r="S46" s="69"/>
      <c r="T46" s="69"/>
      <c r="U46" s="69"/>
      <c r="V46" s="75"/>
      <c r="W46" s="75"/>
      <c r="X46" s="75"/>
      <c r="Y46" s="75"/>
      <c r="Z46" s="75"/>
      <c r="AA46" s="75"/>
    </row>
    <row r="47" spans="1:27" ht="21" customHeight="1">
      <c r="A47" s="56" t="s">
        <v>342</v>
      </c>
      <c r="B47" s="61"/>
      <c r="C47" s="61"/>
      <c r="E47" s="70"/>
      <c r="F47" s="70"/>
      <c r="G47" s="70"/>
      <c r="H47" s="74"/>
      <c r="I47" s="74"/>
      <c r="J47" s="74"/>
      <c r="K47" s="74"/>
      <c r="L47" s="87"/>
      <c r="M47" s="74"/>
      <c r="O47" s="56" t="s">
        <v>342</v>
      </c>
      <c r="S47" s="70"/>
      <c r="T47" s="70"/>
      <c r="U47" s="70"/>
      <c r="V47" s="87"/>
      <c r="W47" s="87"/>
      <c r="X47" s="87"/>
      <c r="Y47" s="87"/>
      <c r="Z47" s="87"/>
      <c r="AA47" s="74"/>
    </row>
    <row r="48" spans="1:27" ht="21" customHeight="1">
      <c r="A48" s="93" t="s">
        <v>343</v>
      </c>
      <c r="B48" s="94"/>
      <c r="C48" s="94"/>
      <c r="D48" s="95"/>
      <c r="E48" s="171">
        <f>SUM(E7)</f>
        <v>50850.281</v>
      </c>
      <c r="F48" s="172">
        <f>SUM(F7)</f>
        <v>48435.191999999995</v>
      </c>
      <c r="G48" s="172">
        <f>SUM(G7)</f>
        <v>47676.755000000005</v>
      </c>
      <c r="H48" s="97">
        <v>-8.03033943869842</v>
      </c>
      <c r="I48" s="173">
        <f aca="true" t="shared" si="12" ref="I48:J50">100*(F48-E48)/E48</f>
        <v>-4.749411315937482</v>
      </c>
      <c r="J48" s="173">
        <f t="shared" si="12"/>
        <v>-1.565880032022978</v>
      </c>
      <c r="K48" s="97">
        <f aca="true" t="shared" si="13" ref="K48:M50">100*E48/E$43</f>
        <v>1.0871154725170369</v>
      </c>
      <c r="L48" s="97">
        <f t="shared" si="13"/>
        <v>1.042495640185256</v>
      </c>
      <c r="M48" s="97">
        <f t="shared" si="13"/>
        <v>1.0490742449045622</v>
      </c>
      <c r="O48" s="93" t="s">
        <v>343</v>
      </c>
      <c r="P48" s="93"/>
      <c r="Q48" s="93"/>
      <c r="R48" s="96"/>
      <c r="S48" s="189">
        <f>SUM(S7)</f>
        <v>33541.16739738494</v>
      </c>
      <c r="T48" s="189">
        <f>SUM(T7)</f>
        <v>31574.435352167675</v>
      </c>
      <c r="U48" s="189">
        <f>SUM(U7)</f>
        <v>32311.23626145759</v>
      </c>
      <c r="V48" s="97">
        <v>-7.8885369343027</v>
      </c>
      <c r="W48" s="190">
        <f aca="true" t="shared" si="14" ref="W48:X50">100*(T48-S48)/S48</f>
        <v>-5.863636235185428</v>
      </c>
      <c r="X48" s="190">
        <f t="shared" si="14"/>
        <v>2.3335362962851276</v>
      </c>
      <c r="Y48" s="191">
        <f aca="true" t="shared" si="15" ref="Y48:AA50">100*S48/S$37</f>
        <v>0.9615367821564085</v>
      </c>
      <c r="Z48" s="191">
        <f t="shared" si="15"/>
        <v>0.9082311104935289</v>
      </c>
      <c r="AA48" s="191">
        <f t="shared" si="15"/>
        <v>0.9541803389899886</v>
      </c>
    </row>
    <row r="49" spans="1:27" ht="21" customHeight="1">
      <c r="A49" s="56" t="s">
        <v>344</v>
      </c>
      <c r="B49" s="86"/>
      <c r="C49" s="86"/>
      <c r="D49" s="68"/>
      <c r="E49" s="174">
        <f>SUM(E11,E12,E26)</f>
        <v>1511457.305</v>
      </c>
      <c r="F49" s="175">
        <f>SUM(F11,F12,F26)</f>
        <v>1440425.698</v>
      </c>
      <c r="G49" s="175">
        <f>SUM(G11,G12,G26)</f>
        <v>1362397.324</v>
      </c>
      <c r="H49" s="87">
        <v>1.7024997594615787</v>
      </c>
      <c r="I49" s="87">
        <f t="shared" si="12"/>
        <v>-4.699544391033913</v>
      </c>
      <c r="J49" s="87">
        <f t="shared" si="12"/>
        <v>-5.417035679684192</v>
      </c>
      <c r="K49" s="87">
        <f t="shared" si="13"/>
        <v>32.31306867929406</v>
      </c>
      <c r="L49" s="87">
        <f t="shared" si="13"/>
        <v>31.00302586135727</v>
      </c>
      <c r="M49" s="87">
        <f t="shared" si="13"/>
        <v>29.978045777974952</v>
      </c>
      <c r="O49" s="56" t="s">
        <v>345</v>
      </c>
      <c r="R49" s="66"/>
      <c r="S49" s="99">
        <f>SUM(S11:S13)</f>
        <v>1157558.5350689827</v>
      </c>
      <c r="T49" s="99">
        <f>SUM(T11:T13)</f>
        <v>1107341.9655139649</v>
      </c>
      <c r="U49" s="99">
        <f>SUM(U11:U13)</f>
        <v>1061209.0759879507</v>
      </c>
      <c r="V49" s="87">
        <v>-0.05358775935383186</v>
      </c>
      <c r="W49" s="76">
        <f t="shared" si="14"/>
        <v>-4.3381451592878015</v>
      </c>
      <c r="X49" s="76">
        <f t="shared" si="14"/>
        <v>-4.166092405303358</v>
      </c>
      <c r="Y49" s="74">
        <f t="shared" si="15"/>
        <v>33.184149370265935</v>
      </c>
      <c r="Z49" s="74">
        <f t="shared" si="15"/>
        <v>31.85242782071761</v>
      </c>
      <c r="AA49" s="74">
        <f t="shared" si="15"/>
        <v>31.338473949797322</v>
      </c>
    </row>
    <row r="50" spans="1:27" ht="21" customHeight="1">
      <c r="A50" s="100" t="s">
        <v>346</v>
      </c>
      <c r="B50" s="101"/>
      <c r="C50" s="101"/>
      <c r="D50" s="102"/>
      <c r="E50" s="176">
        <f>SUM(E27:E33,E37)</f>
        <v>3284585.5999999996</v>
      </c>
      <c r="F50" s="177">
        <f>SUM(F27:F33,F37)</f>
        <v>3323001.5270000007</v>
      </c>
      <c r="G50" s="177">
        <f>SUM(G27:G33,G37)</f>
        <v>3318734.5370000005</v>
      </c>
      <c r="H50" s="104">
        <v>0.2379893944372969</v>
      </c>
      <c r="I50" s="178">
        <f t="shared" si="12"/>
        <v>1.1695821536817637</v>
      </c>
      <c r="J50" s="178">
        <f t="shared" si="12"/>
        <v>-0.1284077050621296</v>
      </c>
      <c r="K50" s="104">
        <f t="shared" si="13"/>
        <v>70.22033617801746</v>
      </c>
      <c r="L50" s="104">
        <f t="shared" si="13"/>
        <v>71.5226772349008</v>
      </c>
      <c r="M50" s="104">
        <f t="shared" si="13"/>
        <v>73.02508168691362</v>
      </c>
      <c r="O50" s="100" t="s">
        <v>346</v>
      </c>
      <c r="P50" s="100"/>
      <c r="Q50" s="100"/>
      <c r="R50" s="103"/>
      <c r="S50" s="192">
        <f>SUM(S14:S21,S26)</f>
        <v>2466429.1813557893</v>
      </c>
      <c r="T50" s="192">
        <f>SUM(T14:T21,T26)</f>
        <v>2501577.133851853</v>
      </c>
      <c r="U50" s="192">
        <f>SUM(U14:U21,U26)</f>
        <v>2480772.6433536136</v>
      </c>
      <c r="V50" s="104">
        <v>-0.01063607456036292</v>
      </c>
      <c r="W50" s="188">
        <f t="shared" si="14"/>
        <v>1.425054194207318</v>
      </c>
      <c r="X50" s="188">
        <f t="shared" si="14"/>
        <v>-0.8316549674486955</v>
      </c>
      <c r="Y50" s="169">
        <f t="shared" si="15"/>
        <v>70.70601778286378</v>
      </c>
      <c r="Z50" s="169">
        <f t="shared" si="15"/>
        <v>71.95727027015569</v>
      </c>
      <c r="AA50" s="169">
        <f t="shared" si="15"/>
        <v>73.25948356286936</v>
      </c>
    </row>
    <row r="51" spans="1:26" ht="15" customHeight="1">
      <c r="A51" s="56" t="s">
        <v>225</v>
      </c>
      <c r="L51" s="57"/>
      <c r="O51" s="56" t="s">
        <v>225</v>
      </c>
      <c r="S51" s="99"/>
      <c r="T51" s="99"/>
      <c r="V51" s="57"/>
      <c r="W51" s="57"/>
      <c r="X51" s="57"/>
      <c r="Y51" s="57"/>
      <c r="Z51" s="57"/>
    </row>
  </sheetData>
  <sheetProtection/>
  <mergeCells count="58">
    <mergeCell ref="B41:D41"/>
    <mergeCell ref="B42:D42"/>
    <mergeCell ref="C32:D32"/>
    <mergeCell ref="B33:D33"/>
    <mergeCell ref="P33:R33"/>
    <mergeCell ref="B43:D43"/>
    <mergeCell ref="C35:D35"/>
    <mergeCell ref="P35:R35"/>
    <mergeCell ref="C36:D36"/>
    <mergeCell ref="B37:D37"/>
    <mergeCell ref="P37:R37"/>
    <mergeCell ref="C38:D38"/>
    <mergeCell ref="B39:D39"/>
    <mergeCell ref="B40:D40"/>
    <mergeCell ref="Q23:R23"/>
    <mergeCell ref="C34:D34"/>
    <mergeCell ref="C27:D27"/>
    <mergeCell ref="Q27:R27"/>
    <mergeCell ref="C28:D28"/>
    <mergeCell ref="C29:D29"/>
    <mergeCell ref="P29:R29"/>
    <mergeCell ref="C30:D30"/>
    <mergeCell ref="C31:D31"/>
    <mergeCell ref="P31:R31"/>
    <mergeCell ref="P21:R21"/>
    <mergeCell ref="Q22:R22"/>
    <mergeCell ref="C11:D11"/>
    <mergeCell ref="Q11:R11"/>
    <mergeCell ref="C12:D12"/>
    <mergeCell ref="Q12:R12"/>
    <mergeCell ref="Q24:R24"/>
    <mergeCell ref="C26:D26"/>
    <mergeCell ref="P26:R26"/>
    <mergeCell ref="Q13:R13"/>
    <mergeCell ref="Q14:R14"/>
    <mergeCell ref="Q15:R15"/>
    <mergeCell ref="Q16:R16"/>
    <mergeCell ref="Q17:R17"/>
    <mergeCell ref="Q18:R18"/>
    <mergeCell ref="Q19:R19"/>
    <mergeCell ref="V4:X4"/>
    <mergeCell ref="Y4:AA4"/>
    <mergeCell ref="B6:D6"/>
    <mergeCell ref="P6:R6"/>
    <mergeCell ref="T4:T5"/>
    <mergeCell ref="U4:U5"/>
    <mergeCell ref="O4:R5"/>
    <mergeCell ref="S4:S5"/>
    <mergeCell ref="C7:D7"/>
    <mergeCell ref="Q7:R7"/>
    <mergeCell ref="A2:M2"/>
    <mergeCell ref="O2:AA2"/>
    <mergeCell ref="A4:D5"/>
    <mergeCell ref="E4:E5"/>
    <mergeCell ref="F4:F5"/>
    <mergeCell ref="G4:G5"/>
    <mergeCell ref="H4:J4"/>
    <mergeCell ref="K4:M4"/>
  </mergeCells>
  <printOptions/>
  <pageMargins left="0.787" right="0.787" top="0.984" bottom="0.984" header="0.512" footer="0.512"/>
  <pageSetup fitToHeight="1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59"/>
  <sheetViews>
    <sheetView zoomScalePageLayoutView="0" workbookViewId="0" topLeftCell="T1">
      <selection activeCell="X1" sqref="X1"/>
    </sheetView>
  </sheetViews>
  <sheetFormatPr defaultColWidth="10.59765625" defaultRowHeight="15"/>
  <cols>
    <col min="1" max="1" width="2.59765625" style="16" customWidth="1"/>
    <col min="2" max="2" width="3.59765625" style="16" customWidth="1"/>
    <col min="3" max="3" width="2.59765625" style="16" customWidth="1"/>
    <col min="4" max="4" width="28.59765625" style="16" customWidth="1"/>
    <col min="5" max="5" width="12.19921875" style="16" customWidth="1"/>
    <col min="6" max="6" width="12.5" style="16" customWidth="1"/>
    <col min="7" max="7" width="12.3984375" style="16" customWidth="1"/>
    <col min="8" max="13" width="8.59765625" style="16" customWidth="1"/>
    <col min="14" max="14" width="6.59765625" style="16" customWidth="1"/>
    <col min="15" max="15" width="2.59765625" style="16" customWidth="1"/>
    <col min="16" max="16" width="3.59765625" style="16" customWidth="1"/>
    <col min="17" max="17" width="2.59765625" style="16" customWidth="1"/>
    <col min="18" max="18" width="4.09765625" style="16" customWidth="1"/>
    <col min="19" max="19" width="31.69921875" style="16" customWidth="1"/>
    <col min="20" max="21" width="12.19921875" style="16" customWidth="1"/>
    <col min="22" max="22" width="12.5" style="16" customWidth="1"/>
    <col min="23" max="28" width="8.59765625" style="16" customWidth="1"/>
    <col min="29" max="29" width="10.59765625" style="16" customWidth="1"/>
    <col min="30" max="30" width="36.59765625" style="16" hidden="1" customWidth="1"/>
    <col min="31" max="33" width="11" style="16" hidden="1" customWidth="1"/>
    <col min="34" max="39" width="0" style="16" hidden="1" customWidth="1"/>
    <col min="40" max="136" width="10.59765625" style="16" customWidth="1"/>
    <col min="137" max="16384" width="10.59765625" style="12" customWidth="1"/>
  </cols>
  <sheetData>
    <row r="1" spans="1:136" s="7" customFormat="1" ht="19.5" customHeight="1">
      <c r="A1" s="13" t="s">
        <v>56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5" t="s">
        <v>57</v>
      </c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</row>
    <row r="2" spans="1:136" s="50" customFormat="1" ht="19.5" customHeight="1">
      <c r="A2" s="244" t="s">
        <v>58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35"/>
      <c r="O2" s="244" t="s">
        <v>59</v>
      </c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</row>
    <row r="3" spans="1:30" ht="19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O3" s="245" t="s">
        <v>60</v>
      </c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D3" s="16" t="s">
        <v>61</v>
      </c>
    </row>
    <row r="4" spans="1:37" ht="18" customHeight="1" thickBot="1">
      <c r="A4" s="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391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9" t="s">
        <v>391</v>
      </c>
      <c r="AH4" s="16" t="s">
        <v>42</v>
      </c>
      <c r="AK4" s="16" t="s">
        <v>43</v>
      </c>
    </row>
    <row r="5" spans="1:41" ht="21.75" customHeight="1">
      <c r="A5" s="247" t="s">
        <v>62</v>
      </c>
      <c r="B5" s="248"/>
      <c r="C5" s="248"/>
      <c r="D5" s="249"/>
      <c r="E5" s="252" t="s">
        <v>398</v>
      </c>
      <c r="F5" s="252" t="s">
        <v>426</v>
      </c>
      <c r="G5" s="252" t="s">
        <v>427</v>
      </c>
      <c r="H5" s="254" t="s">
        <v>45</v>
      </c>
      <c r="I5" s="255"/>
      <c r="J5" s="256"/>
      <c r="K5" s="254" t="s">
        <v>46</v>
      </c>
      <c r="L5" s="255"/>
      <c r="M5" s="247"/>
      <c r="O5" s="247" t="s">
        <v>62</v>
      </c>
      <c r="P5" s="247"/>
      <c r="Q5" s="247"/>
      <c r="R5" s="247"/>
      <c r="S5" s="257"/>
      <c r="T5" s="252" t="s">
        <v>398</v>
      </c>
      <c r="U5" s="252" t="s">
        <v>426</v>
      </c>
      <c r="V5" s="252" t="s">
        <v>427</v>
      </c>
      <c r="W5" s="254" t="s">
        <v>45</v>
      </c>
      <c r="X5" s="255"/>
      <c r="Y5" s="256"/>
      <c r="Z5" s="254" t="s">
        <v>46</v>
      </c>
      <c r="AA5" s="255"/>
      <c r="AB5" s="247"/>
      <c r="AD5" s="20" t="s">
        <v>63</v>
      </c>
      <c r="AE5" s="21" t="s">
        <v>64</v>
      </c>
      <c r="AF5" s="21" t="s">
        <v>65</v>
      </c>
      <c r="AG5" s="21" t="s">
        <v>66</v>
      </c>
      <c r="AH5" s="22" t="s">
        <v>67</v>
      </c>
      <c r="AI5" s="22" t="s">
        <v>68</v>
      </c>
      <c r="AJ5" s="22" t="s">
        <v>69</v>
      </c>
      <c r="AK5" s="22" t="s">
        <v>67</v>
      </c>
      <c r="AL5" s="22" t="s">
        <v>68</v>
      </c>
      <c r="AM5" s="22" t="s">
        <v>69</v>
      </c>
      <c r="AN5" s="46"/>
      <c r="AO5"/>
    </row>
    <row r="6" spans="1:41" ht="21.75" customHeight="1">
      <c r="A6" s="250"/>
      <c r="B6" s="250"/>
      <c r="C6" s="250"/>
      <c r="D6" s="251"/>
      <c r="E6" s="253"/>
      <c r="F6" s="253"/>
      <c r="G6" s="253"/>
      <c r="H6" s="10" t="s">
        <v>401</v>
      </c>
      <c r="I6" s="10" t="s">
        <v>399</v>
      </c>
      <c r="J6" s="10" t="s">
        <v>400</v>
      </c>
      <c r="K6" s="10" t="s">
        <v>401</v>
      </c>
      <c r="L6" s="163" t="s">
        <v>399</v>
      </c>
      <c r="M6" s="164" t="s">
        <v>400</v>
      </c>
      <c r="O6" s="250"/>
      <c r="P6" s="250"/>
      <c r="Q6" s="250"/>
      <c r="R6" s="250"/>
      <c r="S6" s="251"/>
      <c r="T6" s="253"/>
      <c r="U6" s="253"/>
      <c r="V6" s="253"/>
      <c r="W6" s="10" t="s">
        <v>401</v>
      </c>
      <c r="X6" s="10" t="s">
        <v>399</v>
      </c>
      <c r="Y6" s="10" t="s">
        <v>400</v>
      </c>
      <c r="Z6" s="10" t="s">
        <v>401</v>
      </c>
      <c r="AA6" s="163" t="s">
        <v>399</v>
      </c>
      <c r="AB6" s="164" t="s">
        <v>400</v>
      </c>
      <c r="AD6" s="24"/>
      <c r="AE6" s="25">
        <v>1998</v>
      </c>
      <c r="AF6" s="25">
        <v>1999</v>
      </c>
      <c r="AG6" s="25">
        <v>2000</v>
      </c>
      <c r="AH6" s="26">
        <v>1998</v>
      </c>
      <c r="AI6" s="26">
        <v>1999</v>
      </c>
      <c r="AJ6" s="26">
        <v>2000</v>
      </c>
      <c r="AK6" s="26">
        <v>1998</v>
      </c>
      <c r="AL6" s="26">
        <v>1999</v>
      </c>
      <c r="AM6" s="26">
        <v>2000</v>
      </c>
      <c r="AN6" s="47"/>
      <c r="AO6"/>
    </row>
    <row r="7" spans="1:40" ht="21.75" customHeight="1">
      <c r="A7" s="116" t="s">
        <v>2</v>
      </c>
      <c r="B7" s="262" t="s">
        <v>216</v>
      </c>
      <c r="C7" s="263"/>
      <c r="D7" s="264"/>
      <c r="E7" s="80">
        <f>SUM(E8:E9)</f>
        <v>2530685.306</v>
      </c>
      <c r="F7" s="80">
        <f>SUM(F8:F9)</f>
        <v>2593459.663</v>
      </c>
      <c r="G7" s="80">
        <f>SUM(G8:G9)</f>
        <v>2577338.184</v>
      </c>
      <c r="H7" s="159">
        <v>0.043070833892442054</v>
      </c>
      <c r="I7" s="114">
        <f>100*(F7-E7)/E7</f>
        <v>2.480527976005892</v>
      </c>
      <c r="J7" s="114">
        <f>100*(G7-F7)/F7</f>
        <v>-0.6216205800306015</v>
      </c>
      <c r="K7" s="44">
        <f aca="true" t="shared" si="0" ref="K7:M8">100*E7/E$39</f>
        <v>70.36962190667282</v>
      </c>
      <c r="L7" s="44">
        <f t="shared" si="0"/>
        <v>71.73460182395304</v>
      </c>
      <c r="M7" s="44">
        <f t="shared" si="0"/>
        <v>73.91213922913585</v>
      </c>
      <c r="O7" s="116" t="s">
        <v>2</v>
      </c>
      <c r="P7" s="258" t="s">
        <v>70</v>
      </c>
      <c r="Q7" s="258"/>
      <c r="R7" s="258"/>
      <c r="S7" s="259"/>
      <c r="T7" s="80">
        <f>SUM(T8,T21)</f>
        <v>2309737.4580000006</v>
      </c>
      <c r="U7" s="80">
        <f>SUM(U8,U21)</f>
        <v>2317307.89</v>
      </c>
      <c r="V7" s="80">
        <f>SUM(V8,V21)</f>
        <v>2303772.756</v>
      </c>
      <c r="W7" s="114">
        <v>-0.4964968946160943</v>
      </c>
      <c r="X7" s="159">
        <f>100*(U7-T7)/T7</f>
        <v>0.3277615805977704</v>
      </c>
      <c r="Y7" s="159">
        <f>100*(V7-U7)/U7</f>
        <v>-0.5840887202951731</v>
      </c>
      <c r="Z7" s="197">
        <f>100*T7/T$43</f>
        <v>49.379300933341334</v>
      </c>
      <c r="AA7" s="197">
        <f>100*U7/U$43</f>
        <v>49.876613935831955</v>
      </c>
      <c r="AB7" s="44">
        <f>100*V7/V$43</f>
        <v>50.69197063500655</v>
      </c>
      <c r="AD7" s="16" t="s">
        <v>71</v>
      </c>
      <c r="AE7" s="27">
        <v>2690546.415</v>
      </c>
      <c r="AF7" s="27">
        <v>2683004.139</v>
      </c>
      <c r="AG7" s="27">
        <v>2716468.715</v>
      </c>
      <c r="AH7" s="28">
        <v>-0.8314068853366136</v>
      </c>
      <c r="AI7" s="28">
        <v>-0.28032506549418035</v>
      </c>
      <c r="AJ7" s="28">
        <v>1.2472800736145226</v>
      </c>
      <c r="AK7" s="28">
        <v>76.1204148102367</v>
      </c>
      <c r="AL7" s="28">
        <v>76.712590275846</v>
      </c>
      <c r="AM7" s="28">
        <v>77.45548789065873</v>
      </c>
      <c r="AN7" s="28"/>
    </row>
    <row r="8" spans="2:40" ht="21.75" customHeight="1">
      <c r="B8" s="16" t="s">
        <v>51</v>
      </c>
      <c r="C8" s="260" t="s">
        <v>73</v>
      </c>
      <c r="D8" s="261"/>
      <c r="E8" s="67">
        <v>2206659.594</v>
      </c>
      <c r="F8" s="67">
        <v>2256468.586</v>
      </c>
      <c r="G8" s="67">
        <v>2242324.091</v>
      </c>
      <c r="H8" s="76">
        <v>0.0967453870155115</v>
      </c>
      <c r="I8" s="76">
        <f>100*(F8-E8)/E8</f>
        <v>2.2572123102010306</v>
      </c>
      <c r="J8" s="76">
        <f>100*(G8-F8)/F8</f>
        <v>-0.626842096883511</v>
      </c>
      <c r="K8" s="74">
        <f t="shared" si="0"/>
        <v>61.35958546025247</v>
      </c>
      <c r="L8" s="74">
        <f t="shared" si="0"/>
        <v>62.41349262310403</v>
      </c>
      <c r="M8" s="74">
        <f t="shared" si="0"/>
        <v>64.30470453575427</v>
      </c>
      <c r="P8" s="16" t="s">
        <v>51</v>
      </c>
      <c r="Q8" s="260" t="s">
        <v>74</v>
      </c>
      <c r="R8" s="260"/>
      <c r="S8" s="261"/>
      <c r="T8" s="67">
        <f>SUM(T9:T10,T13:T20)</f>
        <v>2227629.2540000007</v>
      </c>
      <c r="U8" s="67">
        <f>SUM(U9:U10,U13:U20)</f>
        <v>2245502.6610000003</v>
      </c>
      <c r="V8" s="67">
        <f>SUM(V9:V10,V13:V20)</f>
        <v>2228962.329</v>
      </c>
      <c r="W8" s="76">
        <v>-0.6464996689465529</v>
      </c>
      <c r="X8" s="76">
        <f aca="true" t="shared" si="1" ref="X8:X49">100*(U8-T8)/T8</f>
        <v>0.8023510630373348</v>
      </c>
      <c r="Y8" s="76">
        <f aca="true" t="shared" si="2" ref="Y8:Y49">100*(V8-U8)/U8</f>
        <v>-0.7365981919003569</v>
      </c>
      <c r="Z8" s="74">
        <f aca="true" t="shared" si="3" ref="Z8:Z49">100*T8/T$43</f>
        <v>47.62393012252939</v>
      </c>
      <c r="AA8" s="74">
        <f aca="true" t="shared" si="4" ref="AA8:AA49">100*U8/U$43</f>
        <v>48.33111292543018</v>
      </c>
      <c r="AB8" s="74">
        <f aca="true" t="shared" si="5" ref="AB8:AB49">100*V8/V$43</f>
        <v>49.045849958043256</v>
      </c>
      <c r="AD8" s="16" t="s">
        <v>75</v>
      </c>
      <c r="AE8" s="27">
        <v>2343873.511</v>
      </c>
      <c r="AF8" s="27">
        <v>2318686.334</v>
      </c>
      <c r="AG8" s="27">
        <v>2338148.482</v>
      </c>
      <c r="AH8" s="28">
        <v>-0.5503953532627787</v>
      </c>
      <c r="AI8" s="28">
        <v>-1.0745962562311726</v>
      </c>
      <c r="AJ8" s="28">
        <v>0.8393609655009097</v>
      </c>
      <c r="AK8" s="28">
        <v>66.31241257365406</v>
      </c>
      <c r="AL8" s="28">
        <v>66.29599713723938</v>
      </c>
      <c r="AM8" s="28">
        <v>66.66832952431521</v>
      </c>
      <c r="AN8" s="28"/>
    </row>
    <row r="9" spans="2:40" ht="21.75" customHeight="1">
      <c r="B9" s="16" t="s">
        <v>52</v>
      </c>
      <c r="C9" s="260" t="s">
        <v>238</v>
      </c>
      <c r="D9" s="265"/>
      <c r="E9" s="67">
        <f>SUM(E10:E11)</f>
        <v>324025.712</v>
      </c>
      <c r="F9" s="67">
        <f>SUM(F10:F11)</f>
        <v>336991.077</v>
      </c>
      <c r="G9" s="67">
        <f>SUM(G10:G11)</f>
        <v>335014.093</v>
      </c>
      <c r="H9" s="76">
        <v>-0.3209349676105074</v>
      </c>
      <c r="I9" s="76">
        <f aca="true" t="shared" si="6" ref="I9:I51">100*(F9-E9)/E9</f>
        <v>4.001338325891863</v>
      </c>
      <c r="J9" s="76">
        <f aca="true" t="shared" si="7" ref="J9:J51">100*(G9-F9)/F9</f>
        <v>-0.5866576698705873</v>
      </c>
      <c r="K9" s="74">
        <f aca="true" t="shared" si="8" ref="K9:K51">100*E9/E$39</f>
        <v>9.01003644642036</v>
      </c>
      <c r="L9" s="74">
        <f aca="true" t="shared" si="9" ref="L9:L51">100*F9/F$39</f>
        <v>9.321109200849019</v>
      </c>
      <c r="M9" s="74">
        <f aca="true" t="shared" si="10" ref="M9:M51">100*G9/G$39</f>
        <v>9.607434693381576</v>
      </c>
      <c r="Q9" s="31" t="s">
        <v>239</v>
      </c>
      <c r="R9" s="260" t="s">
        <v>240</v>
      </c>
      <c r="S9" s="261"/>
      <c r="T9" s="67">
        <v>528381.508</v>
      </c>
      <c r="U9" s="67">
        <v>516000.654</v>
      </c>
      <c r="V9" s="67">
        <v>504490.444</v>
      </c>
      <c r="W9" s="76">
        <v>-2.042790204103033</v>
      </c>
      <c r="X9" s="76">
        <f t="shared" si="1"/>
        <v>-2.3431656506798206</v>
      </c>
      <c r="Y9" s="76">
        <f t="shared" si="2"/>
        <v>-2.2306580254838133</v>
      </c>
      <c r="Z9" s="74">
        <f t="shared" si="3"/>
        <v>11.296136450822843</v>
      </c>
      <c r="AA9" s="74">
        <f t="shared" si="4"/>
        <v>11.106148441152893</v>
      </c>
      <c r="AB9" s="74">
        <f t="shared" si="5"/>
        <v>11.100754059307668</v>
      </c>
      <c r="AD9" s="16" t="s">
        <v>77</v>
      </c>
      <c r="AE9" s="27">
        <v>346672.904</v>
      </c>
      <c r="AF9" s="27">
        <v>364317.805</v>
      </c>
      <c r="AG9" s="27">
        <v>378320.233</v>
      </c>
      <c r="AH9" s="28">
        <v>-2.6904556975618146</v>
      </c>
      <c r="AI9" s="28">
        <v>5.089783711506918</v>
      </c>
      <c r="AJ9" s="28">
        <v>3.8434651855678625</v>
      </c>
      <c r="AK9" s="28">
        <v>9.808002236582624</v>
      </c>
      <c r="AL9" s="28">
        <v>10.41659313860662</v>
      </c>
      <c r="AM9" s="28">
        <v>10.787158366343526</v>
      </c>
      <c r="AN9" s="28"/>
    </row>
    <row r="10" spans="3:40" ht="21.75" customHeight="1">
      <c r="C10" s="29"/>
      <c r="D10" s="30" t="s">
        <v>241</v>
      </c>
      <c r="E10" s="67">
        <v>232751.173</v>
      </c>
      <c r="F10" s="67">
        <v>241844.188</v>
      </c>
      <c r="G10" s="67">
        <v>235295.685</v>
      </c>
      <c r="H10" s="76">
        <v>-1.0260929368765745</v>
      </c>
      <c r="I10" s="76">
        <f t="shared" si="6"/>
        <v>3.9067536729449626</v>
      </c>
      <c r="J10" s="76">
        <f t="shared" si="7"/>
        <v>-2.7077363546152275</v>
      </c>
      <c r="K10" s="74">
        <f t="shared" si="8"/>
        <v>6.472006615564787</v>
      </c>
      <c r="L10" s="74">
        <f t="shared" si="9"/>
        <v>6.689364317912371</v>
      </c>
      <c r="M10" s="74">
        <f t="shared" si="10"/>
        <v>6.7477397951494025</v>
      </c>
      <c r="Q10" s="31" t="s">
        <v>242</v>
      </c>
      <c r="R10" s="260" t="s">
        <v>243</v>
      </c>
      <c r="S10" s="261"/>
      <c r="T10" s="67">
        <f>SUM(T11:T12)</f>
        <v>588786.05</v>
      </c>
      <c r="U10" s="67">
        <f>SUM(U11:U12)</f>
        <v>606338.228</v>
      </c>
      <c r="V10" s="67">
        <f>SUM(V11:V12)</f>
        <v>622753.4</v>
      </c>
      <c r="W10" s="76">
        <v>-0.5105696168437378</v>
      </c>
      <c r="X10" s="76">
        <f t="shared" si="1"/>
        <v>2.9810791203358087</v>
      </c>
      <c r="Y10" s="76">
        <f t="shared" si="2"/>
        <v>2.707263247139354</v>
      </c>
      <c r="Z10" s="74">
        <f t="shared" si="3"/>
        <v>12.587510085877195</v>
      </c>
      <c r="AA10" s="74">
        <f t="shared" si="4"/>
        <v>13.050530679586323</v>
      </c>
      <c r="AB10" s="74">
        <f t="shared" si="5"/>
        <v>13.702999561667916</v>
      </c>
      <c r="AD10" s="16" t="s">
        <v>79</v>
      </c>
      <c r="AE10" s="27">
        <v>256217.979</v>
      </c>
      <c r="AF10" s="27">
        <v>271548.976</v>
      </c>
      <c r="AG10" s="27">
        <v>285872.35</v>
      </c>
      <c r="AH10" s="28">
        <v>-3.079702858378849</v>
      </c>
      <c r="AI10" s="28">
        <v>5.983575805193605</v>
      </c>
      <c r="AJ10" s="28">
        <v>5.27469269484557</v>
      </c>
      <c r="AK10" s="28">
        <v>7.248869127322047</v>
      </c>
      <c r="AL10" s="28">
        <v>7.764142079735175</v>
      </c>
      <c r="AM10" s="28">
        <v>8.151164127689634</v>
      </c>
      <c r="AN10" s="28"/>
    </row>
    <row r="11" spans="3:40" ht="21.75" customHeight="1">
      <c r="C11" s="29"/>
      <c r="D11" s="30" t="s">
        <v>244</v>
      </c>
      <c r="E11" s="67">
        <v>91274.539</v>
      </c>
      <c r="F11" s="67">
        <v>95146.889</v>
      </c>
      <c r="G11" s="67">
        <v>99718.408</v>
      </c>
      <c r="H11" s="76">
        <v>1.5235483099255374</v>
      </c>
      <c r="I11" s="76">
        <f t="shared" si="6"/>
        <v>4.2425303292958745</v>
      </c>
      <c r="J11" s="76">
        <f t="shared" si="7"/>
        <v>4.80469624182878</v>
      </c>
      <c r="K11" s="74">
        <f t="shared" si="8"/>
        <v>2.5380298308555727</v>
      </c>
      <c r="L11" s="74">
        <f t="shared" si="9"/>
        <v>2.6317448829366494</v>
      </c>
      <c r="M11" s="74">
        <f t="shared" si="10"/>
        <v>2.859694898232173</v>
      </c>
      <c r="Q11" s="31"/>
      <c r="R11" s="29" t="s">
        <v>245</v>
      </c>
      <c r="S11" s="30" t="s">
        <v>246</v>
      </c>
      <c r="T11" s="67">
        <v>564988.952</v>
      </c>
      <c r="U11" s="67">
        <v>582720.556</v>
      </c>
      <c r="V11" s="67">
        <v>600160.755</v>
      </c>
      <c r="W11" s="76">
        <v>-0.7283933890564148</v>
      </c>
      <c r="X11" s="76">
        <f t="shared" si="1"/>
        <v>3.138398359336402</v>
      </c>
      <c r="Y11" s="76">
        <f t="shared" si="2"/>
        <v>2.9928923598844217</v>
      </c>
      <c r="Z11" s="74">
        <f t="shared" si="3"/>
        <v>12.078757864098828</v>
      </c>
      <c r="AA11" s="74">
        <f t="shared" si="4"/>
        <v>12.542195333432945</v>
      </c>
      <c r="AB11" s="74">
        <f t="shared" si="5"/>
        <v>13.20587340461776</v>
      </c>
      <c r="AD11" s="16" t="s">
        <v>81</v>
      </c>
      <c r="AE11" s="27">
        <v>90454.925</v>
      </c>
      <c r="AF11" s="27">
        <v>92768.829</v>
      </c>
      <c r="AG11" s="27">
        <v>92447.883</v>
      </c>
      <c r="AH11" s="28">
        <v>-1.5707281255248002</v>
      </c>
      <c r="AI11" s="28">
        <v>2.558074090493132</v>
      </c>
      <c r="AJ11" s="28">
        <v>-0.34596318985550234</v>
      </c>
      <c r="AK11" s="28">
        <v>2.559133109260577</v>
      </c>
      <c r="AL11" s="28">
        <v>2.652451058871445</v>
      </c>
      <c r="AM11" s="28">
        <v>2.63599423865389</v>
      </c>
      <c r="AN11" s="28"/>
    </row>
    <row r="12" spans="1:40" ht="21.75" customHeight="1">
      <c r="A12" s="116" t="s">
        <v>3</v>
      </c>
      <c r="B12" s="258" t="s">
        <v>83</v>
      </c>
      <c r="C12" s="258"/>
      <c r="D12" s="259"/>
      <c r="E12" s="80">
        <f>E13-E14</f>
        <v>174919.02599999998</v>
      </c>
      <c r="F12" s="80">
        <f>F13-F14</f>
        <v>144583.56399999998</v>
      </c>
      <c r="G12" s="80">
        <f>G13-G14</f>
        <v>89289.69600000003</v>
      </c>
      <c r="H12" s="114">
        <v>-11.178496285613504</v>
      </c>
      <c r="I12" s="114">
        <f t="shared" si="6"/>
        <v>-17.342574272052033</v>
      </c>
      <c r="J12" s="114">
        <f t="shared" si="7"/>
        <v>-38.24353645065767</v>
      </c>
      <c r="K12" s="44">
        <f t="shared" si="8"/>
        <v>4.863894256121101</v>
      </c>
      <c r="L12" s="44">
        <f t="shared" si="9"/>
        <v>3.9991539262386553</v>
      </c>
      <c r="M12" s="44">
        <f t="shared" si="10"/>
        <v>2.5606233917804</v>
      </c>
      <c r="Q12" s="31"/>
      <c r="R12" s="29" t="s">
        <v>247</v>
      </c>
      <c r="S12" s="30" t="s">
        <v>248</v>
      </c>
      <c r="T12" s="67">
        <v>23797.098</v>
      </c>
      <c r="U12" s="67">
        <v>23617.672</v>
      </c>
      <c r="V12" s="67">
        <v>22592.645</v>
      </c>
      <c r="W12" s="76">
        <v>4.957176219448997</v>
      </c>
      <c r="X12" s="76">
        <f t="shared" si="1"/>
        <v>-0.7539826915029854</v>
      </c>
      <c r="Y12" s="76">
        <f t="shared" si="2"/>
        <v>-4.34008483139235</v>
      </c>
      <c r="Z12" s="74">
        <f t="shared" si="3"/>
        <v>0.5087522217783659</v>
      </c>
      <c r="AA12" s="74">
        <f t="shared" si="4"/>
        <v>0.5083353461533797</v>
      </c>
      <c r="AB12" s="74">
        <f t="shared" si="5"/>
        <v>0.49712615705015634</v>
      </c>
      <c r="AD12" s="16" t="s">
        <v>84</v>
      </c>
      <c r="AE12" s="27">
        <v>172022.824</v>
      </c>
      <c r="AF12" s="27">
        <v>154824.17053574184</v>
      </c>
      <c r="AG12" s="27">
        <v>145660.922</v>
      </c>
      <c r="AH12" s="28">
        <v>-19.49839389072577</v>
      </c>
      <c r="AI12" s="28">
        <v>-9.99789043357302</v>
      </c>
      <c r="AJ12" s="28">
        <v>-5.918487083789331</v>
      </c>
      <c r="AK12" s="28">
        <v>4.866836210929422</v>
      </c>
      <c r="AL12" s="28">
        <v>4.426740528075672</v>
      </c>
      <c r="AM12" s="28">
        <v>4.153273592960627</v>
      </c>
      <c r="AN12" s="28"/>
    </row>
    <row r="13" spans="4:40" ht="21.75" customHeight="1">
      <c r="D13" s="30" t="s">
        <v>249</v>
      </c>
      <c r="E13" s="67">
        <v>345498.436</v>
      </c>
      <c r="F13" s="67">
        <v>310372.49</v>
      </c>
      <c r="G13" s="67">
        <v>239344.13300000003</v>
      </c>
      <c r="H13" s="76">
        <v>-6.936896171761718</v>
      </c>
      <c r="I13" s="76">
        <f t="shared" si="6"/>
        <v>-10.16674529895701</v>
      </c>
      <c r="J13" s="76">
        <f t="shared" si="7"/>
        <v>-22.884875202695948</v>
      </c>
      <c r="K13" s="74">
        <f t="shared" si="8"/>
        <v>9.607118772541211</v>
      </c>
      <c r="L13" s="74">
        <f t="shared" si="9"/>
        <v>8.584844138853624</v>
      </c>
      <c r="M13" s="74">
        <f t="shared" si="10"/>
        <v>6.863839984909335</v>
      </c>
      <c r="Q13" s="31" t="s">
        <v>250</v>
      </c>
      <c r="R13" s="260" t="s">
        <v>86</v>
      </c>
      <c r="S13" s="261"/>
      <c r="T13" s="67">
        <v>103698.139</v>
      </c>
      <c r="U13" s="67">
        <v>107967.534</v>
      </c>
      <c r="V13" s="67">
        <v>105572.609</v>
      </c>
      <c r="W13" s="76">
        <v>0.5502485662266183</v>
      </c>
      <c r="X13" s="76">
        <f t="shared" si="1"/>
        <v>4.117137531272383</v>
      </c>
      <c r="Y13" s="76">
        <f t="shared" si="2"/>
        <v>-2.2181899606968916</v>
      </c>
      <c r="Z13" s="74">
        <f t="shared" si="3"/>
        <v>2.2169366454065873</v>
      </c>
      <c r="AA13" s="74">
        <f t="shared" si="4"/>
        <v>2.323840968289203</v>
      </c>
      <c r="AB13" s="74">
        <f t="shared" si="5"/>
        <v>2.3230084570411633</v>
      </c>
      <c r="AD13" s="16" t="s">
        <v>87</v>
      </c>
      <c r="AE13" s="27">
        <v>352011.34</v>
      </c>
      <c r="AF13" s="27">
        <v>328247.3797209591</v>
      </c>
      <c r="AG13" s="27">
        <v>318420.559</v>
      </c>
      <c r="AH13" s="28">
        <v>-10.265829551689693</v>
      </c>
      <c r="AI13" s="28">
        <v>-6.7509075926477</v>
      </c>
      <c r="AJ13" s="28">
        <v>-2.9937240410914536</v>
      </c>
      <c r="AK13" s="28">
        <v>9.959036227482166</v>
      </c>
      <c r="AL13" s="28">
        <v>9.38526571153157</v>
      </c>
      <c r="AM13" s="28">
        <v>9.079220981111607</v>
      </c>
      <c r="AN13" s="28"/>
    </row>
    <row r="14" spans="4:40" ht="21.75" customHeight="1">
      <c r="D14" s="30" t="s">
        <v>251</v>
      </c>
      <c r="E14" s="67">
        <v>170579.41</v>
      </c>
      <c r="F14" s="67">
        <v>165788.926</v>
      </c>
      <c r="G14" s="67">
        <v>150054.437</v>
      </c>
      <c r="H14" s="76">
        <v>-2.1450270900824404</v>
      </c>
      <c r="I14" s="76">
        <f t="shared" si="6"/>
        <v>-2.808360047675154</v>
      </c>
      <c r="J14" s="76">
        <f t="shared" si="7"/>
        <v>-9.490675511101387</v>
      </c>
      <c r="K14" s="74">
        <f t="shared" si="8"/>
        <v>4.743224516420109</v>
      </c>
      <c r="L14" s="74">
        <f t="shared" si="9"/>
        <v>4.58569021261497</v>
      </c>
      <c r="M14" s="74">
        <f t="shared" si="10"/>
        <v>4.303216593128934</v>
      </c>
      <c r="Q14" s="31" t="s">
        <v>252</v>
      </c>
      <c r="R14" s="260" t="s">
        <v>89</v>
      </c>
      <c r="S14" s="261"/>
      <c r="T14" s="67">
        <v>64655.996</v>
      </c>
      <c r="U14" s="67">
        <v>66263.053</v>
      </c>
      <c r="V14" s="67">
        <v>63536.127</v>
      </c>
      <c r="W14" s="76">
        <v>-3.9706168129732697</v>
      </c>
      <c r="X14" s="76">
        <f t="shared" si="1"/>
        <v>2.485549832068167</v>
      </c>
      <c r="Y14" s="76">
        <f t="shared" si="2"/>
        <v>-4.11530389340799</v>
      </c>
      <c r="Z14" s="74">
        <f t="shared" si="3"/>
        <v>1.382264409563432</v>
      </c>
      <c r="AA14" s="74">
        <f t="shared" si="4"/>
        <v>1.4262138954226626</v>
      </c>
      <c r="AB14" s="74">
        <f t="shared" si="5"/>
        <v>1.3980421791853357</v>
      </c>
      <c r="AD14" s="16" t="s">
        <v>90</v>
      </c>
      <c r="AE14" s="27">
        <v>179988.516</v>
      </c>
      <c r="AF14" s="27">
        <v>173423.2091852173</v>
      </c>
      <c r="AG14" s="27">
        <v>172759.637</v>
      </c>
      <c r="AH14" s="28">
        <v>0.7810024171236236</v>
      </c>
      <c r="AI14" s="28">
        <v>-3.647625393379375</v>
      </c>
      <c r="AJ14" s="28">
        <v>-0.3826317067565135</v>
      </c>
      <c r="AK14" s="28">
        <v>5.092200016552742</v>
      </c>
      <c r="AL14" s="28">
        <v>4.958525183455898</v>
      </c>
      <c r="AM14" s="28">
        <v>4.92594738815098</v>
      </c>
      <c r="AN14" s="28"/>
    </row>
    <row r="15" spans="2:40" ht="21.75" customHeight="1">
      <c r="B15" s="16" t="s">
        <v>51</v>
      </c>
      <c r="C15" s="260" t="s">
        <v>92</v>
      </c>
      <c r="D15" s="261"/>
      <c r="E15" s="67">
        <f>E16-E17</f>
        <v>-67504.292</v>
      </c>
      <c r="F15" s="67">
        <f>F16-F17</f>
        <v>-80357.63100000001</v>
      </c>
      <c r="G15" s="67">
        <f>G16-G17</f>
        <v>-70951.777</v>
      </c>
      <c r="H15" s="76">
        <v>2.120907966168602</v>
      </c>
      <c r="I15" s="76">
        <v>-19</v>
      </c>
      <c r="J15" s="76">
        <v>11.7</v>
      </c>
      <c r="K15" s="74">
        <f t="shared" si="8"/>
        <v>-1.8770613216330263</v>
      </c>
      <c r="L15" s="74">
        <f t="shared" si="9"/>
        <v>-2.222676814889465</v>
      </c>
      <c r="M15" s="74">
        <f t="shared" si="10"/>
        <v>-2.034733995225905</v>
      </c>
      <c r="Q15" s="31" t="s">
        <v>253</v>
      </c>
      <c r="R15" s="260" t="s">
        <v>93</v>
      </c>
      <c r="S15" s="261"/>
      <c r="T15" s="67">
        <v>106433.05</v>
      </c>
      <c r="U15" s="67">
        <v>103803.627</v>
      </c>
      <c r="V15" s="67">
        <v>99195.93</v>
      </c>
      <c r="W15" s="76">
        <v>-6.00107348060781</v>
      </c>
      <c r="X15" s="76">
        <f t="shared" si="1"/>
        <v>-2.470494832197339</v>
      </c>
      <c r="Y15" s="76">
        <f t="shared" si="2"/>
        <v>-4.43885934737136</v>
      </c>
      <c r="Z15" s="74">
        <f t="shared" si="3"/>
        <v>2.2754056254316346</v>
      </c>
      <c r="AA15" s="74">
        <f t="shared" si="4"/>
        <v>2.2342190484744355</v>
      </c>
      <c r="AB15" s="74">
        <f t="shared" si="5"/>
        <v>2.1826966907113494</v>
      </c>
      <c r="AD15" s="16" t="s">
        <v>94</v>
      </c>
      <c r="AE15" s="27">
        <v>-69616.463</v>
      </c>
      <c r="AF15" s="27">
        <v>-66372.38757785181</v>
      </c>
      <c r="AG15" s="27">
        <v>-86664.501</v>
      </c>
      <c r="AH15" s="28">
        <v>-4.294162146088919</v>
      </c>
      <c r="AI15" s="28">
        <v>4.659925658889322</v>
      </c>
      <c r="AJ15" s="28">
        <v>-30.57312560640742</v>
      </c>
      <c r="AK15" s="28">
        <v>-1.9695754035826563</v>
      </c>
      <c r="AL15" s="28">
        <v>-1.89772266836201</v>
      </c>
      <c r="AM15" s="28">
        <v>-2.4710909316529652</v>
      </c>
      <c r="AN15" s="28"/>
    </row>
    <row r="16" spans="4:40" ht="21.75" customHeight="1">
      <c r="D16" s="30" t="s">
        <v>249</v>
      </c>
      <c r="E16" s="67">
        <v>82048.539</v>
      </c>
      <c r="F16" s="67">
        <v>65924.781</v>
      </c>
      <c r="G16" s="67">
        <v>60459</v>
      </c>
      <c r="H16" s="76">
        <v>-0.5833624984896317</v>
      </c>
      <c r="I16" s="76">
        <f t="shared" si="6"/>
        <v>-19.65148703013469</v>
      </c>
      <c r="J16" s="76">
        <f t="shared" si="7"/>
        <v>-8.290935391958303</v>
      </c>
      <c r="K16" s="74">
        <f t="shared" si="8"/>
        <v>2.281486620930694</v>
      </c>
      <c r="L16" s="74">
        <f t="shared" si="9"/>
        <v>1.8234669244463608</v>
      </c>
      <c r="M16" s="74">
        <f t="shared" si="10"/>
        <v>1.7338252517250272</v>
      </c>
      <c r="Q16" s="31" t="s">
        <v>254</v>
      </c>
      <c r="R16" s="260" t="s">
        <v>96</v>
      </c>
      <c r="S16" s="261"/>
      <c r="T16" s="67">
        <v>82685.603</v>
      </c>
      <c r="U16" s="67">
        <v>85743.421</v>
      </c>
      <c r="V16" s="67">
        <v>88198.296</v>
      </c>
      <c r="W16" s="76">
        <v>1.5276630873427919</v>
      </c>
      <c r="X16" s="76">
        <f t="shared" si="1"/>
        <v>3.6981262626820284</v>
      </c>
      <c r="Y16" s="76">
        <f t="shared" si="2"/>
        <v>2.8630476500348636</v>
      </c>
      <c r="Z16" s="74">
        <f t="shared" si="3"/>
        <v>1.7677148799964564</v>
      </c>
      <c r="AA16" s="74">
        <f t="shared" si="4"/>
        <v>1.8454999118630309</v>
      </c>
      <c r="AB16" s="74">
        <f t="shared" si="5"/>
        <v>1.9407059221641456</v>
      </c>
      <c r="AD16" s="16" t="s">
        <v>87</v>
      </c>
      <c r="AE16" s="27">
        <v>86402.455</v>
      </c>
      <c r="AF16" s="27">
        <v>84499.14260736547</v>
      </c>
      <c r="AG16" s="27">
        <v>64794.174</v>
      </c>
      <c r="AH16" s="28">
        <v>0.11619326981814936</v>
      </c>
      <c r="AI16" s="28">
        <v>-2.2028452694249587</v>
      </c>
      <c r="AJ16" s="28">
        <v>-23.319726093466738</v>
      </c>
      <c r="AK16" s="28">
        <v>2.4444814178099983</v>
      </c>
      <c r="AL16" s="28">
        <v>2.4160037665521874</v>
      </c>
      <c r="AM16" s="28">
        <v>1.847495732945423</v>
      </c>
      <c r="AN16" s="28"/>
    </row>
    <row r="17" spans="4:40" ht="21.75" customHeight="1">
      <c r="D17" s="30" t="s">
        <v>251</v>
      </c>
      <c r="E17" s="67">
        <v>149552.831</v>
      </c>
      <c r="F17" s="67">
        <v>146282.412</v>
      </c>
      <c r="G17" s="67">
        <v>131410.777</v>
      </c>
      <c r="H17" s="76">
        <v>-1.2833098412300692</v>
      </c>
      <c r="I17" s="76">
        <f t="shared" si="6"/>
        <v>-2.1867984565267067</v>
      </c>
      <c r="J17" s="76">
        <f t="shared" si="7"/>
        <v>-10.166386236508055</v>
      </c>
      <c r="K17" s="74">
        <f t="shared" si="8"/>
        <v>4.158547942563721</v>
      </c>
      <c r="L17" s="74">
        <f t="shared" si="9"/>
        <v>4.046143739335826</v>
      </c>
      <c r="M17" s="74">
        <f t="shared" si="10"/>
        <v>3.768559246950932</v>
      </c>
      <c r="Q17" s="31" t="s">
        <v>255</v>
      </c>
      <c r="R17" s="260" t="s">
        <v>98</v>
      </c>
      <c r="S17" s="261"/>
      <c r="T17" s="67">
        <v>264635.695</v>
      </c>
      <c r="U17" s="67">
        <v>267654.321</v>
      </c>
      <c r="V17" s="67">
        <v>255024.852</v>
      </c>
      <c r="W17" s="76">
        <v>1.8643339385514304</v>
      </c>
      <c r="X17" s="76">
        <f t="shared" si="1"/>
        <v>1.1406722740104993</v>
      </c>
      <c r="Y17" s="76">
        <f t="shared" si="2"/>
        <v>-4.718574672291572</v>
      </c>
      <c r="Z17" s="74">
        <f t="shared" si="3"/>
        <v>5.6575805080565695</v>
      </c>
      <c r="AA17" s="74">
        <f t="shared" si="4"/>
        <v>5.7608621169344225</v>
      </c>
      <c r="AB17" s="74">
        <f t="shared" si="5"/>
        <v>5.611539712461506</v>
      </c>
      <c r="AD17" s="16" t="s">
        <v>90</v>
      </c>
      <c r="AE17" s="27">
        <v>156018.918</v>
      </c>
      <c r="AF17" s="27">
        <v>150871.5301852173</v>
      </c>
      <c r="AG17" s="27">
        <v>151458.675</v>
      </c>
      <c r="AH17" s="28">
        <v>1.938314814708848</v>
      </c>
      <c r="AI17" s="28">
        <v>-3.299207481225261</v>
      </c>
      <c r="AJ17" s="28">
        <v>0.3891687278984185</v>
      </c>
      <c r="AK17" s="28">
        <v>4.414056821392655</v>
      </c>
      <c r="AL17" s="28">
        <v>4.313726434914198</v>
      </c>
      <c r="AM17" s="28">
        <v>4.318586664598388</v>
      </c>
      <c r="AN17" s="28"/>
    </row>
    <row r="18" spans="2:40" ht="21.75" customHeight="1">
      <c r="B18" s="16" t="s">
        <v>52</v>
      </c>
      <c r="C18" s="260" t="s">
        <v>100</v>
      </c>
      <c r="D18" s="261"/>
      <c r="E18" s="67">
        <f>SUM(E19,E22:E24)</f>
        <v>240355.529</v>
      </c>
      <c r="F18" s="67">
        <f>SUM(F19,F22:F24)</f>
        <v>222923.53100000002</v>
      </c>
      <c r="G18" s="67">
        <f>SUM(G19,G22:G24)</f>
        <v>159342.16600000003</v>
      </c>
      <c r="H18" s="76">
        <v>-8.78540478912629</v>
      </c>
      <c r="I18" s="76">
        <f t="shared" si="6"/>
        <v>-7.252588726594258</v>
      </c>
      <c r="J18" s="76">
        <f t="shared" si="7"/>
        <v>-28.521603221868933</v>
      </c>
      <c r="K18" s="74">
        <f t="shared" si="8"/>
        <v>6.683457504102779</v>
      </c>
      <c r="L18" s="74">
        <f t="shared" si="9"/>
        <v>6.16602253800878</v>
      </c>
      <c r="M18" s="74">
        <f t="shared" si="10"/>
        <v>4.5695673278645215</v>
      </c>
      <c r="Q18" s="31" t="s">
        <v>256</v>
      </c>
      <c r="R18" s="260" t="s">
        <v>101</v>
      </c>
      <c r="S18" s="261"/>
      <c r="T18" s="67">
        <v>49086.388</v>
      </c>
      <c r="U18" s="67">
        <v>53223.343</v>
      </c>
      <c r="V18" s="67">
        <v>48345.244</v>
      </c>
      <c r="W18" s="76">
        <v>-9.09273447489579</v>
      </c>
      <c r="X18" s="76">
        <f t="shared" si="1"/>
        <v>8.427906734551343</v>
      </c>
      <c r="Y18" s="76">
        <f t="shared" si="2"/>
        <v>-9.165337472319246</v>
      </c>
      <c r="Z18" s="74">
        <f t="shared" si="3"/>
        <v>1.0494056440863047</v>
      </c>
      <c r="AA18" s="74">
        <f t="shared" si="4"/>
        <v>1.1455534858535195</v>
      </c>
      <c r="AB18" s="74">
        <f t="shared" si="5"/>
        <v>1.063783605743025</v>
      </c>
      <c r="AD18" s="16" t="s">
        <v>102</v>
      </c>
      <c r="AE18" s="27">
        <v>243339.324</v>
      </c>
      <c r="AF18" s="27">
        <v>222027.39811359363</v>
      </c>
      <c r="AG18" s="27">
        <v>233457.268</v>
      </c>
      <c r="AH18" s="28">
        <v>-13.237345163390584</v>
      </c>
      <c r="AI18" s="28">
        <v>-8.758110089270389</v>
      </c>
      <c r="AJ18" s="28">
        <v>5.147954704472386</v>
      </c>
      <c r="AK18" s="28">
        <v>6.884508729994381</v>
      </c>
      <c r="AL18" s="28">
        <v>6.348218615811928</v>
      </c>
      <c r="AM18" s="28">
        <v>6.656637160851776</v>
      </c>
      <c r="AN18" s="28"/>
    </row>
    <row r="19" spans="3:40" ht="21.75" customHeight="1">
      <c r="C19" s="16" t="s">
        <v>104</v>
      </c>
      <c r="D19" s="30" t="s">
        <v>105</v>
      </c>
      <c r="E19" s="67">
        <f>E20-E21</f>
        <v>107719.57500000001</v>
      </c>
      <c r="F19" s="67">
        <f>F20-F21</f>
        <v>92846.45300000001</v>
      </c>
      <c r="G19" s="67">
        <f>G20-G21</f>
        <v>43705.125</v>
      </c>
      <c r="H19" s="76">
        <v>-12.180650527903401</v>
      </c>
      <c r="I19" s="76">
        <f t="shared" si="6"/>
        <v>-13.807260193887695</v>
      </c>
      <c r="J19" s="76">
        <f t="shared" si="7"/>
        <v>-52.927523251749854</v>
      </c>
      <c r="K19" s="74">
        <f t="shared" si="8"/>
        <v>2.9953095103234015</v>
      </c>
      <c r="L19" s="74">
        <f t="shared" si="9"/>
        <v>2.5681152599909827</v>
      </c>
      <c r="M19" s="74">
        <f t="shared" si="10"/>
        <v>1.2533625986999253</v>
      </c>
      <c r="Q19" s="31" t="s">
        <v>257</v>
      </c>
      <c r="R19" s="260" t="s">
        <v>106</v>
      </c>
      <c r="S19" s="261"/>
      <c r="T19" s="67">
        <v>252021.412</v>
      </c>
      <c r="U19" s="67">
        <v>239044.325</v>
      </c>
      <c r="V19" s="67">
        <v>236284.303</v>
      </c>
      <c r="W19" s="76">
        <v>2.8604043977282387</v>
      </c>
      <c r="X19" s="76">
        <f t="shared" si="1"/>
        <v>-5.149200179864082</v>
      </c>
      <c r="Y19" s="76">
        <f t="shared" si="2"/>
        <v>-1.1546067868375445</v>
      </c>
      <c r="Z19" s="74">
        <f t="shared" si="3"/>
        <v>5.387902898526574</v>
      </c>
      <c r="AA19" s="74">
        <f t="shared" si="4"/>
        <v>5.145074404237471</v>
      </c>
      <c r="AB19" s="74">
        <f t="shared" si="5"/>
        <v>5.199174665988189</v>
      </c>
      <c r="AD19" s="16" t="s">
        <v>107</v>
      </c>
      <c r="AE19" s="27">
        <v>113067.362791</v>
      </c>
      <c r="AF19" s="27">
        <v>100088.76179100001</v>
      </c>
      <c r="AG19" s="27">
        <v>89851.358091</v>
      </c>
      <c r="AH19" s="28">
        <v>-24.230158890053886</v>
      </c>
      <c r="AI19" s="28">
        <v>-11.478644835813817</v>
      </c>
      <c r="AJ19" s="28">
        <v>-10.228324855668818</v>
      </c>
      <c r="AK19" s="28">
        <v>3.198879792285777</v>
      </c>
      <c r="AL19" s="28">
        <v>2.8617429480938026</v>
      </c>
      <c r="AM19" s="28">
        <v>2.5619587445080123</v>
      </c>
      <c r="AN19" s="28"/>
    </row>
    <row r="20" spans="4:40" ht="21.75" customHeight="1">
      <c r="D20" s="30" t="s">
        <v>249</v>
      </c>
      <c r="E20" s="67">
        <v>121521.376</v>
      </c>
      <c r="F20" s="67">
        <v>106130.383</v>
      </c>
      <c r="G20" s="67">
        <v>56805.609</v>
      </c>
      <c r="H20" s="76">
        <v>-11.236526486196121</v>
      </c>
      <c r="I20" s="76">
        <f t="shared" si="6"/>
        <v>-12.665255699540468</v>
      </c>
      <c r="J20" s="76">
        <f t="shared" si="7"/>
        <v>-46.475639308679405</v>
      </c>
      <c r="K20" s="74">
        <f t="shared" si="8"/>
        <v>3.379089949439421</v>
      </c>
      <c r="L20" s="74">
        <f t="shared" si="9"/>
        <v>2.935546241394785</v>
      </c>
      <c r="M20" s="74">
        <f t="shared" si="10"/>
        <v>1.6290543893186864</v>
      </c>
      <c r="Q20" s="31" t="s">
        <v>258</v>
      </c>
      <c r="R20" s="260" t="s">
        <v>109</v>
      </c>
      <c r="S20" s="261"/>
      <c r="T20" s="67">
        <v>187245.413</v>
      </c>
      <c r="U20" s="67">
        <v>199464.155</v>
      </c>
      <c r="V20" s="67">
        <v>205561.124</v>
      </c>
      <c r="W20" s="76">
        <v>0.1388876165100441</v>
      </c>
      <c r="X20" s="76">
        <f t="shared" si="1"/>
        <v>6.525522737371407</v>
      </c>
      <c r="Y20" s="76">
        <f t="shared" si="2"/>
        <v>3.0566740174443936</v>
      </c>
      <c r="Z20" s="74">
        <f t="shared" si="3"/>
        <v>4.003072974761784</v>
      </c>
      <c r="AA20" s="74">
        <f t="shared" si="4"/>
        <v>4.293169973616214</v>
      </c>
      <c r="AB20" s="74">
        <f t="shared" si="5"/>
        <v>4.523145103772961</v>
      </c>
      <c r="AD20" s="16" t="s">
        <v>87</v>
      </c>
      <c r="AE20" s="27">
        <v>128400.65079100001</v>
      </c>
      <c r="AF20" s="27">
        <v>115650.31779100001</v>
      </c>
      <c r="AG20" s="27">
        <v>104528.991091</v>
      </c>
      <c r="AH20" s="28">
        <v>-22.45467094398253</v>
      </c>
      <c r="AI20" s="28">
        <v>-9.930115557400047</v>
      </c>
      <c r="AJ20" s="28">
        <v>-9.616339074915603</v>
      </c>
      <c r="AK20" s="28">
        <v>3.6326861880638717</v>
      </c>
      <c r="AL20" s="28">
        <v>3.3066797456671266</v>
      </c>
      <c r="AM20" s="28">
        <v>2.9804665001163935</v>
      </c>
      <c r="AN20" s="28"/>
    </row>
    <row r="21" spans="3:40" ht="21.75" customHeight="1">
      <c r="C21" s="29"/>
      <c r="D21" s="30" t="s">
        <v>251</v>
      </c>
      <c r="E21" s="67">
        <v>13801.801</v>
      </c>
      <c r="F21" s="67">
        <v>13283.93</v>
      </c>
      <c r="G21" s="67">
        <v>13100.484</v>
      </c>
      <c r="H21" s="76">
        <v>-3.1064919375814943</v>
      </c>
      <c r="I21" s="76">
        <f t="shared" si="6"/>
        <v>-3.752198716674724</v>
      </c>
      <c r="J21" s="76">
        <f t="shared" si="7"/>
        <v>-1.38096180874184</v>
      </c>
      <c r="K21" s="74">
        <f t="shared" si="8"/>
        <v>0.3837804391160198</v>
      </c>
      <c r="L21" s="74">
        <f t="shared" si="9"/>
        <v>0.36743098140380237</v>
      </c>
      <c r="M21" s="74">
        <f t="shared" si="10"/>
        <v>0.37569179061876135</v>
      </c>
      <c r="P21" s="16" t="s">
        <v>52</v>
      </c>
      <c r="Q21" s="260" t="s">
        <v>111</v>
      </c>
      <c r="R21" s="260"/>
      <c r="S21" s="261"/>
      <c r="T21" s="67">
        <v>82108.204</v>
      </c>
      <c r="U21" s="67">
        <v>71805.229</v>
      </c>
      <c r="V21" s="67">
        <v>74810.427</v>
      </c>
      <c r="W21" s="76">
        <v>3.7533634970624363</v>
      </c>
      <c r="X21" s="76">
        <f t="shared" si="1"/>
        <v>-12.548045747048603</v>
      </c>
      <c r="Y21" s="76">
        <f t="shared" si="2"/>
        <v>4.185207737447629</v>
      </c>
      <c r="Z21" s="74">
        <f t="shared" si="3"/>
        <v>1.7553708108119443</v>
      </c>
      <c r="AA21" s="74">
        <f t="shared" si="4"/>
        <v>1.5455010104017748</v>
      </c>
      <c r="AB21" s="74">
        <f t="shared" si="5"/>
        <v>1.6461206769632883</v>
      </c>
      <c r="AD21" s="16" t="s">
        <v>90</v>
      </c>
      <c r="AE21" s="27">
        <v>15333.288</v>
      </c>
      <c r="AF21" s="27">
        <v>15561.556</v>
      </c>
      <c r="AG21" s="27">
        <v>14677.633</v>
      </c>
      <c r="AH21" s="28">
        <v>-6.256567281827155</v>
      </c>
      <c r="AI21" s="28">
        <v>1.4887087492258675</v>
      </c>
      <c r="AJ21" s="28">
        <v>-5.6801710574443876</v>
      </c>
      <c r="AK21" s="28">
        <v>0.433806395778095</v>
      </c>
      <c r="AL21" s="28">
        <v>0.4449367975733239</v>
      </c>
      <c r="AM21" s="28">
        <v>0.41850775560838116</v>
      </c>
      <c r="AN21" s="28"/>
    </row>
    <row r="22" spans="3:40" ht="21.75" customHeight="1">
      <c r="C22" s="16" t="s">
        <v>113</v>
      </c>
      <c r="D22" s="30" t="s">
        <v>259</v>
      </c>
      <c r="E22" s="67">
        <v>17451.516</v>
      </c>
      <c r="F22" s="67">
        <v>24446.966</v>
      </c>
      <c r="G22" s="67">
        <v>19830.792</v>
      </c>
      <c r="H22" s="76">
        <v>-8.732299788089067</v>
      </c>
      <c r="I22" s="76">
        <f t="shared" si="6"/>
        <v>40.08505622090368</v>
      </c>
      <c r="J22" s="76">
        <f t="shared" si="7"/>
        <v>-18.88240037639026</v>
      </c>
      <c r="K22" s="74">
        <f t="shared" si="8"/>
        <v>0.4852664136890718</v>
      </c>
      <c r="L22" s="74">
        <f t="shared" si="9"/>
        <v>0.6761984374899137</v>
      </c>
      <c r="M22" s="74">
        <f t="shared" si="10"/>
        <v>0.568701565214553</v>
      </c>
      <c r="O22" s="116" t="s">
        <v>3</v>
      </c>
      <c r="P22" s="258" t="s">
        <v>114</v>
      </c>
      <c r="Q22" s="258"/>
      <c r="R22" s="258"/>
      <c r="S22" s="259"/>
      <c r="T22" s="80">
        <v>824227.355</v>
      </c>
      <c r="U22" s="80">
        <v>849648.951</v>
      </c>
      <c r="V22" s="80">
        <v>877726.72</v>
      </c>
      <c r="W22" s="114">
        <v>2.7694311592299283</v>
      </c>
      <c r="X22" s="114">
        <f t="shared" si="1"/>
        <v>3.0842941387209866</v>
      </c>
      <c r="Y22" s="114">
        <f t="shared" si="2"/>
        <v>3.3046317502014984</v>
      </c>
      <c r="Z22" s="44">
        <f t="shared" si="3"/>
        <v>17.620951012882152</v>
      </c>
      <c r="AA22" s="44">
        <f t="shared" si="4"/>
        <v>18.287432970338525</v>
      </c>
      <c r="AB22" s="44">
        <f t="shared" si="5"/>
        <v>19.31340536948368</v>
      </c>
      <c r="AD22" s="16" t="s">
        <v>115</v>
      </c>
      <c r="AE22" s="27">
        <v>25665.234</v>
      </c>
      <c r="AF22" s="27">
        <v>22561.077</v>
      </c>
      <c r="AG22" s="27">
        <v>30969.56</v>
      </c>
      <c r="AH22" s="28">
        <v>5.634031159141523</v>
      </c>
      <c r="AI22" s="28">
        <v>-12.09479329118916</v>
      </c>
      <c r="AJ22" s="28">
        <v>37.269865263967674</v>
      </c>
      <c r="AK22" s="28">
        <v>0.7261157984081051</v>
      </c>
      <c r="AL22" s="28">
        <v>0.6450674566338465</v>
      </c>
      <c r="AM22" s="28">
        <v>0.883044360611762</v>
      </c>
      <c r="AN22" s="28"/>
    </row>
    <row r="23" spans="3:40" ht="21.75" customHeight="1">
      <c r="C23" s="16" t="s">
        <v>117</v>
      </c>
      <c r="D23" s="32" t="s">
        <v>260</v>
      </c>
      <c r="E23" s="67">
        <v>108281.383</v>
      </c>
      <c r="F23" s="67">
        <v>98573.893</v>
      </c>
      <c r="G23" s="67">
        <v>88719.935</v>
      </c>
      <c r="H23" s="76">
        <v>-5.382254044494341</v>
      </c>
      <c r="I23" s="76">
        <f t="shared" si="6"/>
        <v>-8.965059118241964</v>
      </c>
      <c r="J23" s="76">
        <f t="shared" si="7"/>
        <v>-9.996519058043084</v>
      </c>
      <c r="K23" s="74">
        <f t="shared" si="8"/>
        <v>3.010931451325079</v>
      </c>
      <c r="L23" s="74">
        <f t="shared" si="9"/>
        <v>2.72653516284589</v>
      </c>
      <c r="M23" s="74">
        <f t="shared" si="10"/>
        <v>2.54428395498442</v>
      </c>
      <c r="P23" s="16" t="s">
        <v>219</v>
      </c>
      <c r="Q23" s="29"/>
      <c r="R23" s="29"/>
      <c r="S23" s="30"/>
      <c r="T23" s="67"/>
      <c r="U23" s="67"/>
      <c r="V23" s="67"/>
      <c r="W23" s="76"/>
      <c r="X23" s="76"/>
      <c r="Y23" s="76"/>
      <c r="Z23" s="76"/>
      <c r="AA23" s="76"/>
      <c r="AB23" s="76"/>
      <c r="AD23" s="16" t="s">
        <v>118</v>
      </c>
      <c r="AE23" s="27">
        <v>77644.036209</v>
      </c>
      <c r="AF23" s="27">
        <v>75886.26020899999</v>
      </c>
      <c r="AG23" s="27">
        <v>89011.997909</v>
      </c>
      <c r="AH23" s="28">
        <v>-5.453730544134451</v>
      </c>
      <c r="AI23" s="28">
        <v>-2.263890552094022</v>
      </c>
      <c r="AJ23" s="28">
        <v>17.296593169633258</v>
      </c>
      <c r="AK23" s="28">
        <v>2.196689940310923</v>
      </c>
      <c r="AL23" s="28">
        <v>2.169743796649153</v>
      </c>
      <c r="AM23" s="28">
        <v>2.538025815682509</v>
      </c>
      <c r="AN23" s="28"/>
    </row>
    <row r="24" spans="3:40" ht="21.75" customHeight="1">
      <c r="C24" s="16" t="s">
        <v>50</v>
      </c>
      <c r="D24" s="30" t="s">
        <v>261</v>
      </c>
      <c r="E24" s="67">
        <v>6903.055</v>
      </c>
      <c r="F24" s="67">
        <v>7056.219</v>
      </c>
      <c r="G24" s="67">
        <v>7086.314</v>
      </c>
      <c r="H24" s="76">
        <v>-5.217213284697865</v>
      </c>
      <c r="I24" s="76">
        <f t="shared" si="6"/>
        <v>2.218785740516333</v>
      </c>
      <c r="J24" s="76">
        <f t="shared" si="7"/>
        <v>0.42650320235242495</v>
      </c>
      <c r="K24" s="74">
        <f t="shared" si="8"/>
        <v>0.1919501287652268</v>
      </c>
      <c r="L24" s="74">
        <f t="shared" si="9"/>
        <v>0.19517367768199298</v>
      </c>
      <c r="M24" s="74">
        <f t="shared" si="10"/>
        <v>0.20321920896562273</v>
      </c>
      <c r="Q24" s="260" t="s">
        <v>262</v>
      </c>
      <c r="R24" s="260"/>
      <c r="S24" s="261"/>
      <c r="T24" s="67">
        <v>2854105.169</v>
      </c>
      <c r="U24" s="67">
        <v>2878649.308</v>
      </c>
      <c r="V24" s="67">
        <v>2884485.61</v>
      </c>
      <c r="W24" s="76">
        <v>-0.19785207605662378</v>
      </c>
      <c r="X24" s="76">
        <f t="shared" si="1"/>
        <v>0.859959165716362</v>
      </c>
      <c r="Y24" s="76">
        <f t="shared" si="2"/>
        <v>0.2027444601806868</v>
      </c>
      <c r="Z24" s="74">
        <f t="shared" si="3"/>
        <v>61.01720243022357</v>
      </c>
      <c r="AA24" s="74">
        <f t="shared" si="4"/>
        <v>61.95865504594895</v>
      </c>
      <c r="AB24" s="74">
        <f t="shared" si="5"/>
        <v>63.46991449499499</v>
      </c>
      <c r="AD24" s="16" t="s">
        <v>120</v>
      </c>
      <c r="AE24" s="27">
        <v>26962.691</v>
      </c>
      <c r="AF24" s="27">
        <v>23491.299113593624</v>
      </c>
      <c r="AG24" s="27">
        <v>23624.352</v>
      </c>
      <c r="AH24" s="28">
        <v>8.625954131327</v>
      </c>
      <c r="AI24" s="28">
        <v>-12.874797572713994</v>
      </c>
      <c r="AJ24" s="28">
        <v>0.5663922023341026</v>
      </c>
      <c r="AK24" s="28">
        <v>0.762823198989576</v>
      </c>
      <c r="AL24" s="28">
        <v>0.6716644144351251</v>
      </c>
      <c r="AM24" s="28">
        <v>0.6736082400494937</v>
      </c>
      <c r="AN24" s="28"/>
    </row>
    <row r="25" spans="2:40" ht="21.75" customHeight="1">
      <c r="B25" s="33" t="s">
        <v>263</v>
      </c>
      <c r="C25" s="260" t="s">
        <v>264</v>
      </c>
      <c r="D25" s="265"/>
      <c r="E25" s="67">
        <f>E26-E27</f>
        <v>2067.788999999999</v>
      </c>
      <c r="F25" s="67">
        <f>F26-F27</f>
        <v>2017.6639999999998</v>
      </c>
      <c r="G25" s="67">
        <f>G26-G27</f>
        <v>899.3069999999998</v>
      </c>
      <c r="H25" s="76">
        <v>-13.649852003795196</v>
      </c>
      <c r="I25" s="76">
        <f t="shared" si="6"/>
        <v>-2.4240867902865872</v>
      </c>
      <c r="J25" s="76">
        <f t="shared" si="7"/>
        <v>-55.42830719089007</v>
      </c>
      <c r="K25" s="74">
        <f t="shared" si="8"/>
        <v>0.05749807365134992</v>
      </c>
      <c r="L25" s="74">
        <f t="shared" si="9"/>
        <v>0.055808203119342044</v>
      </c>
      <c r="M25" s="74">
        <f t="shared" si="10"/>
        <v>0.025790059141783336</v>
      </c>
      <c r="Q25" s="260" t="s">
        <v>265</v>
      </c>
      <c r="R25" s="260"/>
      <c r="S25" s="261"/>
      <c r="T25" s="67">
        <v>279859.644</v>
      </c>
      <c r="U25" s="67">
        <v>288307.533</v>
      </c>
      <c r="V25" s="67">
        <v>297013.866</v>
      </c>
      <c r="W25" s="76">
        <v>6.202444688819071</v>
      </c>
      <c r="X25" s="76">
        <f t="shared" si="1"/>
        <v>3.0186163604210208</v>
      </c>
      <c r="Y25" s="76">
        <f t="shared" si="2"/>
        <v>3.0198076718307547</v>
      </c>
      <c r="Z25" s="74">
        <f t="shared" si="3"/>
        <v>5.983049515999912</v>
      </c>
      <c r="AA25" s="74">
        <f t="shared" si="4"/>
        <v>6.205391860221531</v>
      </c>
      <c r="AB25" s="74">
        <f t="shared" si="5"/>
        <v>6.5354615094952395</v>
      </c>
      <c r="AD25" s="16" t="s">
        <v>122</v>
      </c>
      <c r="AE25" s="27">
        <v>-1700.037</v>
      </c>
      <c r="AF25" s="27">
        <v>-830.84</v>
      </c>
      <c r="AG25" s="27">
        <v>-1131.845</v>
      </c>
      <c r="AH25" s="28">
        <v>-6262.175816773325</v>
      </c>
      <c r="AI25" s="28">
        <v>51.128122505568996</v>
      </c>
      <c r="AJ25" s="28">
        <v>-36.228997159501226</v>
      </c>
      <c r="AK25" s="28">
        <v>-0.04809711548230263</v>
      </c>
      <c r="AL25" s="28">
        <v>-0.023755419374246405</v>
      </c>
      <c r="AM25" s="28">
        <v>-0.032272636238184195</v>
      </c>
      <c r="AN25" s="28"/>
    </row>
    <row r="26" spans="4:40" ht="21.75" customHeight="1">
      <c r="D26" s="30" t="s">
        <v>266</v>
      </c>
      <c r="E26" s="67">
        <v>9292.567</v>
      </c>
      <c r="F26" s="67">
        <v>8240.248</v>
      </c>
      <c r="G26" s="67">
        <v>6442.483</v>
      </c>
      <c r="H26" s="76">
        <v>-15.306079389234789</v>
      </c>
      <c r="I26" s="76">
        <f t="shared" si="6"/>
        <v>-11.324308988033119</v>
      </c>
      <c r="J26" s="76">
        <f t="shared" si="7"/>
        <v>-21.81687978322982</v>
      </c>
      <c r="K26" s="74">
        <f t="shared" si="8"/>
        <v>0.2583942083917189</v>
      </c>
      <c r="L26" s="74">
        <f t="shared" si="9"/>
        <v>0.22792369499468298</v>
      </c>
      <c r="M26" s="74">
        <f t="shared" si="10"/>
        <v>0.18475561470102397</v>
      </c>
      <c r="P26" s="33"/>
      <c r="Q26" s="260"/>
      <c r="R26" s="266"/>
      <c r="S26" s="265"/>
      <c r="T26" s="67"/>
      <c r="U26" s="67"/>
      <c r="V26" s="67"/>
      <c r="W26" s="76"/>
      <c r="X26" s="76"/>
      <c r="Y26" s="76"/>
      <c r="Z26" s="76"/>
      <c r="AA26" s="76"/>
      <c r="AB26" s="76"/>
      <c r="AD26" s="16" t="s">
        <v>87</v>
      </c>
      <c r="AE26" s="27">
        <v>6936.273</v>
      </c>
      <c r="AF26" s="27">
        <v>6159.283</v>
      </c>
      <c r="AG26" s="27">
        <v>5491.484</v>
      </c>
      <c r="AH26" s="28">
        <v>-24.260272778951126</v>
      </c>
      <c r="AI26" s="28">
        <v>-11.20183706725499</v>
      </c>
      <c r="AJ26" s="28">
        <v>-10.84215484172427</v>
      </c>
      <c r="AK26" s="28">
        <v>0.19623968389969026</v>
      </c>
      <c r="AL26" s="28">
        <v>0.17610653159412945</v>
      </c>
      <c r="AM26" s="28">
        <v>0.15658033170602748</v>
      </c>
      <c r="AN26" s="28"/>
    </row>
    <row r="27" spans="4:40" ht="21.75" customHeight="1">
      <c r="D27" s="30" t="s">
        <v>267</v>
      </c>
      <c r="E27" s="67">
        <v>7224.778</v>
      </c>
      <c r="F27" s="67">
        <v>6222.584</v>
      </c>
      <c r="G27" s="67">
        <v>5543.176</v>
      </c>
      <c r="H27" s="76">
        <v>-15.768474523115412</v>
      </c>
      <c r="I27" s="76">
        <f t="shared" si="6"/>
        <v>-13.871623460264113</v>
      </c>
      <c r="J27" s="76">
        <f t="shared" si="7"/>
        <v>-10.918422314588272</v>
      </c>
      <c r="K27" s="74">
        <f t="shared" si="8"/>
        <v>0.200896134740369</v>
      </c>
      <c r="L27" s="74">
        <f t="shared" si="9"/>
        <v>0.17211549187534098</v>
      </c>
      <c r="M27" s="74">
        <f t="shared" si="10"/>
        <v>0.15896555555924066</v>
      </c>
      <c r="O27" s="116" t="s">
        <v>4</v>
      </c>
      <c r="P27" s="258" t="s">
        <v>125</v>
      </c>
      <c r="Q27" s="258"/>
      <c r="R27" s="258"/>
      <c r="S27" s="259"/>
      <c r="T27" s="80">
        <f>SUM(T28,T36)</f>
        <v>1308531.8907124966</v>
      </c>
      <c r="U27" s="80">
        <f>SUM(U28,U36)</f>
        <v>1370192.5849329059</v>
      </c>
      <c r="V27" s="80">
        <f>SUM(V28,V36)</f>
        <v>1178657.3979861662</v>
      </c>
      <c r="W27" s="114">
        <v>5.1231408411399535</v>
      </c>
      <c r="X27" s="114">
        <f t="shared" si="1"/>
        <v>4.71220416239416</v>
      </c>
      <c r="Y27" s="114">
        <f t="shared" si="2"/>
        <v>-13.978705552265017</v>
      </c>
      <c r="Z27" s="44">
        <f t="shared" si="3"/>
        <v>27.974776868500033</v>
      </c>
      <c r="AA27" s="44">
        <f t="shared" si="4"/>
        <v>29.491362313722657</v>
      </c>
      <c r="AB27" s="44">
        <f t="shared" si="5"/>
        <v>25.93505199323052</v>
      </c>
      <c r="AD27" s="16" t="s">
        <v>90</v>
      </c>
      <c r="AE27" s="27">
        <v>8636.31</v>
      </c>
      <c r="AF27" s="27">
        <v>6990.123</v>
      </c>
      <c r="AG27" s="27">
        <v>6623.329</v>
      </c>
      <c r="AH27" s="28">
        <v>-5.971294401954374</v>
      </c>
      <c r="AI27" s="28">
        <v>-19.06123101185576</v>
      </c>
      <c r="AJ27" s="28">
        <v>-5.2473182517675285</v>
      </c>
      <c r="AK27" s="28">
        <v>0.24433679938199288</v>
      </c>
      <c r="AL27" s="28">
        <v>0.19986195096837583</v>
      </c>
      <c r="AM27" s="28">
        <v>0.18885296794421166</v>
      </c>
      <c r="AN27" s="28"/>
    </row>
    <row r="28" spans="1:40" ht="21.75" customHeight="1">
      <c r="A28" s="116" t="s">
        <v>4</v>
      </c>
      <c r="B28" s="267" t="s">
        <v>268</v>
      </c>
      <c r="C28" s="268"/>
      <c r="D28" s="269"/>
      <c r="E28" s="80">
        <f>SUM(E29,E32,E35)</f>
        <v>890670.932</v>
      </c>
      <c r="F28" s="80">
        <f>SUM(F29,F32,F35)</f>
        <v>877310.587</v>
      </c>
      <c r="G28" s="80">
        <f>SUM(G29,G32,G35)</f>
        <v>820401.7350000001</v>
      </c>
      <c r="H28" s="114">
        <v>-1.848065637075588</v>
      </c>
      <c r="I28" s="114">
        <f t="shared" si="6"/>
        <v>-1.5000315514956057</v>
      </c>
      <c r="J28" s="114">
        <f t="shared" si="7"/>
        <v>-6.486739456160233</v>
      </c>
      <c r="K28" s="44">
        <f t="shared" si="8"/>
        <v>24.766483837206074</v>
      </c>
      <c r="L28" s="44">
        <f t="shared" si="9"/>
        <v>24.2662442498083</v>
      </c>
      <c r="M28" s="44">
        <f t="shared" si="10"/>
        <v>23.527237379083747</v>
      </c>
      <c r="P28" s="16" t="s">
        <v>51</v>
      </c>
      <c r="Q28" s="260" t="s">
        <v>127</v>
      </c>
      <c r="R28" s="260"/>
      <c r="S28" s="261"/>
      <c r="T28" s="67">
        <f>SUM(T29,T32)</f>
        <v>1318961.4875553632</v>
      </c>
      <c r="U28" s="67">
        <f>SUM(U29,U32)</f>
        <v>1349409.712810942</v>
      </c>
      <c r="V28" s="67">
        <f>SUM(V29,V32)</f>
        <v>1203448.2524336623</v>
      </c>
      <c r="W28" s="76">
        <v>4.965772421068264</v>
      </c>
      <c r="X28" s="76">
        <f t="shared" si="1"/>
        <v>2.3084999480927375</v>
      </c>
      <c r="Y28" s="76">
        <f t="shared" si="2"/>
        <v>-10.816689622992916</v>
      </c>
      <c r="Z28" s="74">
        <f t="shared" si="3"/>
        <v>28.197748617662935</v>
      </c>
      <c r="AA28" s="74">
        <f t="shared" si="4"/>
        <v>29.044041828698568</v>
      </c>
      <c r="AB28" s="74">
        <f t="shared" si="5"/>
        <v>26.480547317105767</v>
      </c>
      <c r="AD28" s="16" t="s">
        <v>128</v>
      </c>
      <c r="AE28" s="27">
        <v>672023.185</v>
      </c>
      <c r="AF28" s="27">
        <v>659647.3060735773</v>
      </c>
      <c r="AG28" s="27">
        <v>645005.608</v>
      </c>
      <c r="AH28" s="28">
        <v>-3.888423505809103</v>
      </c>
      <c r="AI28" s="28">
        <v>-1.841585112338467</v>
      </c>
      <c r="AJ28" s="28">
        <v>-2.219625235905096</v>
      </c>
      <c r="AK28" s="28">
        <v>19.01274897883389</v>
      </c>
      <c r="AL28" s="28">
        <v>18.860669196078312</v>
      </c>
      <c r="AM28" s="28">
        <v>18.391238516380625</v>
      </c>
      <c r="AN28" s="28"/>
    </row>
    <row r="29" spans="2:40" ht="21.75" customHeight="1">
      <c r="B29" s="16" t="s">
        <v>51</v>
      </c>
      <c r="C29" s="260" t="s">
        <v>130</v>
      </c>
      <c r="D29" s="261"/>
      <c r="E29" s="67">
        <f>SUM(E30:E31)</f>
        <v>348906.553</v>
      </c>
      <c r="F29" s="67">
        <f>SUM(F30:F31)</f>
        <v>285414.717</v>
      </c>
      <c r="G29" s="67">
        <f>SUM(G30:G31)</f>
        <v>326402.867</v>
      </c>
      <c r="H29" s="76">
        <v>20.57343184091005</v>
      </c>
      <c r="I29" s="76">
        <f t="shared" si="6"/>
        <v>-18.19737561650211</v>
      </c>
      <c r="J29" s="76">
        <f t="shared" si="7"/>
        <v>14.360909777473045</v>
      </c>
      <c r="K29" s="74">
        <f t="shared" si="8"/>
        <v>9.701886740780921</v>
      </c>
      <c r="L29" s="74">
        <f t="shared" si="9"/>
        <v>7.89451687673742</v>
      </c>
      <c r="M29" s="74">
        <f t="shared" si="10"/>
        <v>9.360484510826273</v>
      </c>
      <c r="Q29" s="31" t="s">
        <v>269</v>
      </c>
      <c r="R29" s="260" t="s">
        <v>131</v>
      </c>
      <c r="S29" s="261"/>
      <c r="T29" s="67">
        <f>SUM(T30:T31)</f>
        <v>808427.22</v>
      </c>
      <c r="U29" s="67">
        <f>SUM(U30:U31)</f>
        <v>874908.382</v>
      </c>
      <c r="V29" s="67">
        <f>SUM(V30:V31)</f>
        <v>726873.459</v>
      </c>
      <c r="W29" s="76">
        <v>7.133105959851098</v>
      </c>
      <c r="X29" s="76">
        <f t="shared" si="1"/>
        <v>8.223518500527483</v>
      </c>
      <c r="Y29" s="76">
        <f t="shared" si="2"/>
        <v>-16.920048549723457</v>
      </c>
      <c r="Z29" s="74">
        <f t="shared" si="3"/>
        <v>17.283163868178704</v>
      </c>
      <c r="AA29" s="74">
        <f t="shared" si="4"/>
        <v>18.831104742942635</v>
      </c>
      <c r="AB29" s="74">
        <f t="shared" si="5"/>
        <v>15.994046263039339</v>
      </c>
      <c r="AD29" s="16" t="s">
        <v>132</v>
      </c>
      <c r="AE29" s="27">
        <v>244637.924</v>
      </c>
      <c r="AF29" s="27">
        <v>288660.2211373412</v>
      </c>
      <c r="AG29" s="27">
        <v>201413.167</v>
      </c>
      <c r="AH29" s="28">
        <v>-4.458736464841307</v>
      </c>
      <c r="AI29" s="28">
        <v>17.99487847899708</v>
      </c>
      <c r="AJ29" s="28">
        <v>-30.224827582263263</v>
      </c>
      <c r="AK29" s="28">
        <v>6.921248468109091</v>
      </c>
      <c r="AL29" s="28">
        <v>8.25338766763787</v>
      </c>
      <c r="AM29" s="28">
        <v>5.7429540901551395</v>
      </c>
      <c r="AN29" s="28"/>
    </row>
    <row r="30" spans="3:40" ht="21.75" customHeight="1">
      <c r="C30" s="29"/>
      <c r="D30" s="30" t="s">
        <v>270</v>
      </c>
      <c r="E30" s="67">
        <v>242379.958</v>
      </c>
      <c r="F30" s="67">
        <v>175899.389</v>
      </c>
      <c r="G30" s="67">
        <v>207216.39</v>
      </c>
      <c r="H30" s="76">
        <v>27.417721456170224</v>
      </c>
      <c r="I30" s="76">
        <f t="shared" si="6"/>
        <v>-27.428245119177724</v>
      </c>
      <c r="J30" s="76">
        <f t="shared" si="7"/>
        <v>17.803928244457985</v>
      </c>
      <c r="K30" s="74">
        <f t="shared" si="8"/>
        <v>6.739749885841887</v>
      </c>
      <c r="L30" s="74">
        <f t="shared" si="9"/>
        <v>4.865343699387093</v>
      </c>
      <c r="M30" s="74">
        <f t="shared" si="10"/>
        <v>5.9424901098811</v>
      </c>
      <c r="R30" s="16" t="s">
        <v>271</v>
      </c>
      <c r="S30" s="30" t="s">
        <v>134</v>
      </c>
      <c r="T30" s="67">
        <v>201652.017</v>
      </c>
      <c r="U30" s="67">
        <v>185547.627</v>
      </c>
      <c r="V30" s="67">
        <v>164292.369</v>
      </c>
      <c r="W30" s="76">
        <v>3.025886250565874</v>
      </c>
      <c r="X30" s="76">
        <f t="shared" si="1"/>
        <v>-7.986228077252501</v>
      </c>
      <c r="Y30" s="76">
        <f t="shared" si="2"/>
        <v>-11.455418936723994</v>
      </c>
      <c r="Z30" s="74">
        <f t="shared" si="3"/>
        <v>4.311068167842936</v>
      </c>
      <c r="AA30" s="74">
        <f t="shared" si="4"/>
        <v>3.9936373576101483</v>
      </c>
      <c r="AB30" s="74">
        <f t="shared" si="5"/>
        <v>3.6150718091501126</v>
      </c>
      <c r="AD30" s="16" t="s">
        <v>135</v>
      </c>
      <c r="AE30" s="27">
        <v>180652.989</v>
      </c>
      <c r="AF30" s="27">
        <v>197974.927</v>
      </c>
      <c r="AG30" s="27">
        <v>125828.427</v>
      </c>
      <c r="AH30" s="28">
        <v>-2.8326798416990018</v>
      </c>
      <c r="AI30" s="28">
        <v>9.588514475118922</v>
      </c>
      <c r="AJ30" s="28">
        <v>-36.44224099145646</v>
      </c>
      <c r="AK30" s="28">
        <v>5.110999157169019</v>
      </c>
      <c r="AL30" s="28">
        <v>5.6605091431212</v>
      </c>
      <c r="AM30" s="28">
        <v>3.5877837097782064</v>
      </c>
      <c r="AN30" s="28"/>
    </row>
    <row r="31" spans="3:40" ht="21.75" customHeight="1">
      <c r="C31" s="29"/>
      <c r="D31" s="30" t="s">
        <v>272</v>
      </c>
      <c r="E31" s="67">
        <v>106526.595</v>
      </c>
      <c r="F31" s="67">
        <v>109515.328</v>
      </c>
      <c r="G31" s="67">
        <v>119186.477</v>
      </c>
      <c r="H31" s="76">
        <v>7.4420214366241115</v>
      </c>
      <c r="I31" s="76">
        <f t="shared" si="6"/>
        <v>2.805621450680924</v>
      </c>
      <c r="J31" s="76">
        <f t="shared" si="7"/>
        <v>8.830863383799576</v>
      </c>
      <c r="K31" s="74">
        <f t="shared" si="8"/>
        <v>2.962136854939033</v>
      </c>
      <c r="L31" s="74">
        <f t="shared" si="9"/>
        <v>3.0291731773503257</v>
      </c>
      <c r="M31" s="74">
        <f t="shared" si="10"/>
        <v>3.417994400945172</v>
      </c>
      <c r="R31" s="16" t="s">
        <v>273</v>
      </c>
      <c r="S31" s="30" t="s">
        <v>137</v>
      </c>
      <c r="T31" s="67">
        <v>606775.203</v>
      </c>
      <c r="U31" s="67">
        <v>689360.755</v>
      </c>
      <c r="V31" s="67">
        <v>562581.09</v>
      </c>
      <c r="W31" s="76">
        <v>8.571547949798653</v>
      </c>
      <c r="X31" s="76">
        <f t="shared" si="1"/>
        <v>13.610568064034752</v>
      </c>
      <c r="Y31" s="76">
        <f t="shared" si="2"/>
        <v>-18.390902597871275</v>
      </c>
      <c r="Z31" s="74">
        <f t="shared" si="3"/>
        <v>12.97209570033577</v>
      </c>
      <c r="AA31" s="74">
        <f t="shared" si="4"/>
        <v>14.837467385332484</v>
      </c>
      <c r="AB31" s="74">
        <f t="shared" si="5"/>
        <v>12.378974453889226</v>
      </c>
      <c r="AD31" s="16" t="s">
        <v>138</v>
      </c>
      <c r="AE31" s="27">
        <v>63984.935</v>
      </c>
      <c r="AF31" s="27">
        <v>90685.2941373412</v>
      </c>
      <c r="AG31" s="27">
        <v>75584.74</v>
      </c>
      <c r="AH31" s="28">
        <v>-8.769203465819626</v>
      </c>
      <c r="AI31" s="28">
        <v>41.72913379898129</v>
      </c>
      <c r="AJ31" s="28">
        <v>-16.651601873255974</v>
      </c>
      <c r="AK31" s="28">
        <v>1.8102493109400721</v>
      </c>
      <c r="AL31" s="28">
        <v>2.592878524516669</v>
      </c>
      <c r="AM31" s="28">
        <v>2.155170380376934</v>
      </c>
      <c r="AN31" s="28"/>
    </row>
    <row r="32" spans="2:40" ht="21.75" customHeight="1">
      <c r="B32" s="16" t="s">
        <v>52</v>
      </c>
      <c r="C32" s="260" t="s">
        <v>140</v>
      </c>
      <c r="D32" s="261"/>
      <c r="E32" s="67">
        <f>SUM(E33:E34)</f>
        <v>8102.719999999999</v>
      </c>
      <c r="F32" s="67">
        <f>SUM(F33:F34)</f>
        <v>12694.867999999999</v>
      </c>
      <c r="G32" s="67">
        <f>SUM(G33:G34)</f>
        <v>31210.043</v>
      </c>
      <c r="H32" s="76">
        <v>-40.045424393246954</v>
      </c>
      <c r="I32" s="76">
        <f t="shared" si="6"/>
        <v>56.67415386438134</v>
      </c>
      <c r="J32" s="76">
        <f t="shared" si="7"/>
        <v>145.84771578562302</v>
      </c>
      <c r="K32" s="74">
        <f t="shared" si="8"/>
        <v>0.22530867092158158</v>
      </c>
      <c r="L32" s="74">
        <f t="shared" si="9"/>
        <v>0.3511376383368269</v>
      </c>
      <c r="M32" s="74">
        <f t="shared" si="10"/>
        <v>0.8950323468933314</v>
      </c>
      <c r="Q32" s="31" t="s">
        <v>274</v>
      </c>
      <c r="R32" s="260" t="s">
        <v>141</v>
      </c>
      <c r="S32" s="261"/>
      <c r="T32" s="67">
        <f>SUM(T33:T35)</f>
        <v>510534.26755536324</v>
      </c>
      <c r="U32" s="67">
        <f>SUM(U33:U35)</f>
        <v>474501.33081094205</v>
      </c>
      <c r="V32" s="67">
        <f>SUM(V33:V35)</f>
        <v>476574.79343366233</v>
      </c>
      <c r="W32" s="76">
        <v>1.7076186895672278</v>
      </c>
      <c r="X32" s="76">
        <f t="shared" si="1"/>
        <v>-7.057887988001457</v>
      </c>
      <c r="Y32" s="76">
        <f t="shared" si="2"/>
        <v>0.4369771986048281</v>
      </c>
      <c r="Z32" s="74">
        <f t="shared" si="3"/>
        <v>10.914584749484233</v>
      </c>
      <c r="AA32" s="74">
        <f t="shared" si="4"/>
        <v>10.212937085755938</v>
      </c>
      <c r="AB32" s="74">
        <f t="shared" si="5"/>
        <v>10.48650105406643</v>
      </c>
      <c r="AD32" s="16" t="s">
        <v>142</v>
      </c>
      <c r="AE32" s="27">
        <v>18419.697</v>
      </c>
      <c r="AF32" s="27">
        <v>14055.547</v>
      </c>
      <c r="AG32" s="27">
        <v>23154.683</v>
      </c>
      <c r="AH32" s="28">
        <v>-7.4338104423314455</v>
      </c>
      <c r="AI32" s="28">
        <v>-23.69284359020672</v>
      </c>
      <c r="AJ32" s="28">
        <v>64.73697537349489</v>
      </c>
      <c r="AK32" s="28">
        <v>0.5211264776931462</v>
      </c>
      <c r="AL32" s="28">
        <v>0.4018769119438531</v>
      </c>
      <c r="AM32" s="28">
        <v>0.660216426868933</v>
      </c>
      <c r="AN32" s="28"/>
    </row>
    <row r="33" spans="3:40" ht="21.75" customHeight="1">
      <c r="C33" s="29"/>
      <c r="D33" s="30" t="s">
        <v>270</v>
      </c>
      <c r="E33" s="67">
        <v>-2816.234</v>
      </c>
      <c r="F33" s="67">
        <v>-753.637</v>
      </c>
      <c r="G33" s="67">
        <v>-2011.166</v>
      </c>
      <c r="H33" s="76">
        <v>34.83158859564254</v>
      </c>
      <c r="I33" s="76">
        <v>73.2</v>
      </c>
      <c r="J33" s="76">
        <v>-166.9</v>
      </c>
      <c r="K33" s="74">
        <f t="shared" si="8"/>
        <v>-0.07830974531319969</v>
      </c>
      <c r="L33" s="74">
        <f t="shared" si="9"/>
        <v>-0.020845456316934626</v>
      </c>
      <c r="M33" s="74">
        <f t="shared" si="10"/>
        <v>-0.05767562143288536</v>
      </c>
      <c r="R33" s="16" t="s">
        <v>271</v>
      </c>
      <c r="S33" s="30" t="s">
        <v>134</v>
      </c>
      <c r="T33" s="67">
        <v>11682.965</v>
      </c>
      <c r="U33" s="67">
        <v>9054.071</v>
      </c>
      <c r="V33" s="67">
        <v>5409.244</v>
      </c>
      <c r="W33" s="76">
        <v>22.19424623715274</v>
      </c>
      <c r="X33" s="76">
        <f t="shared" si="1"/>
        <v>-22.501941929980962</v>
      </c>
      <c r="Y33" s="76">
        <f t="shared" si="2"/>
        <v>-40.256222863726165</v>
      </c>
      <c r="Z33" s="74">
        <f t="shared" si="3"/>
        <v>0.24976719433222005</v>
      </c>
      <c r="AA33" s="74">
        <f t="shared" si="4"/>
        <v>0.1948754439422428</v>
      </c>
      <c r="AB33" s="74">
        <f t="shared" si="5"/>
        <v>0.11902442951087029</v>
      </c>
      <c r="AD33" s="16" t="s">
        <v>135</v>
      </c>
      <c r="AE33" s="27">
        <v>-1401.829</v>
      </c>
      <c r="AF33" s="27">
        <v>-2099.526</v>
      </c>
      <c r="AG33" s="27">
        <v>-2098.858</v>
      </c>
      <c r="AH33" s="28">
        <v>-203.52737606586385</v>
      </c>
      <c r="AI33" s="28">
        <v>-49.77047842497194</v>
      </c>
      <c r="AJ33" s="28">
        <v>0.031816705294417186</v>
      </c>
      <c r="AK33" s="28">
        <v>-0.039660272864320494</v>
      </c>
      <c r="AL33" s="28">
        <v>-0.06002975376382222</v>
      </c>
      <c r="AM33" s="28">
        <v>-0.05984536818168814</v>
      </c>
      <c r="AN33" s="28"/>
    </row>
    <row r="34" spans="3:40" ht="21.75" customHeight="1">
      <c r="C34" s="29"/>
      <c r="D34" s="30" t="s">
        <v>272</v>
      </c>
      <c r="E34" s="67">
        <v>10918.954</v>
      </c>
      <c r="F34" s="67">
        <v>13448.505</v>
      </c>
      <c r="G34" s="67">
        <v>33221.209</v>
      </c>
      <c r="H34" s="76">
        <v>-38.7821847614037</v>
      </c>
      <c r="I34" s="76">
        <f t="shared" si="6"/>
        <v>23.166605519173352</v>
      </c>
      <c r="J34" s="76">
        <f t="shared" si="7"/>
        <v>147.02529388954392</v>
      </c>
      <c r="K34" s="74">
        <f t="shared" si="8"/>
        <v>0.30361841623478125</v>
      </c>
      <c r="L34" s="74">
        <f t="shared" si="9"/>
        <v>0.37198309465376156</v>
      </c>
      <c r="M34" s="74">
        <f t="shared" si="10"/>
        <v>0.9527079683262168</v>
      </c>
      <c r="R34" s="16" t="s">
        <v>273</v>
      </c>
      <c r="S34" s="30" t="s">
        <v>137</v>
      </c>
      <c r="T34" s="67">
        <v>56688.249144</v>
      </c>
      <c r="U34" s="67">
        <v>51418.925842</v>
      </c>
      <c r="V34" s="67">
        <v>46474.4255072</v>
      </c>
      <c r="W34" s="76">
        <v>-4.978522860596472</v>
      </c>
      <c r="X34" s="76">
        <f t="shared" si="1"/>
        <v>-9.295265564852466</v>
      </c>
      <c r="Y34" s="76">
        <f t="shared" si="2"/>
        <v>-9.616109737479636</v>
      </c>
      <c r="Z34" s="74">
        <f t="shared" si="3"/>
        <v>1.2119239371429047</v>
      </c>
      <c r="AA34" s="74">
        <f t="shared" si="4"/>
        <v>1.106716083902259</v>
      </c>
      <c r="AB34" s="74">
        <f t="shared" si="5"/>
        <v>1.0226183146554155</v>
      </c>
      <c r="AD34" s="16" t="s">
        <v>138</v>
      </c>
      <c r="AE34" s="27">
        <v>19821.526</v>
      </c>
      <c r="AF34" s="27">
        <v>16155.073</v>
      </c>
      <c r="AG34" s="27">
        <v>25253.541</v>
      </c>
      <c r="AH34" s="28">
        <v>6.884082998429595</v>
      </c>
      <c r="AI34" s="28">
        <v>-18.49732962033297</v>
      </c>
      <c r="AJ34" s="28">
        <v>56.319572186396194</v>
      </c>
      <c r="AK34" s="28">
        <v>0.5607867505574669</v>
      </c>
      <c r="AL34" s="28">
        <v>0.4619066657076754</v>
      </c>
      <c r="AM34" s="28">
        <v>0.7200617950506212</v>
      </c>
      <c r="AN34" s="28"/>
    </row>
    <row r="35" spans="2:40" ht="21.75" customHeight="1">
      <c r="B35" s="16" t="s">
        <v>53</v>
      </c>
      <c r="C35" s="260" t="s">
        <v>144</v>
      </c>
      <c r="D35" s="261"/>
      <c r="E35" s="67">
        <f>SUM(E36:E38)</f>
        <v>533661.659</v>
      </c>
      <c r="F35" s="67">
        <f>SUM(F36:F38)</f>
        <v>579201.002</v>
      </c>
      <c r="G35" s="67">
        <f>SUM(G36:G38)</f>
        <v>462788.825</v>
      </c>
      <c r="H35" s="76">
        <v>-11.726329652473105</v>
      </c>
      <c r="I35" s="76">
        <f t="shared" si="6"/>
        <v>8.533373577058866</v>
      </c>
      <c r="J35" s="76">
        <f t="shared" si="7"/>
        <v>-20.09875269518266</v>
      </c>
      <c r="K35" s="74">
        <f t="shared" si="8"/>
        <v>14.839288425503572</v>
      </c>
      <c r="L35" s="74">
        <f t="shared" si="9"/>
        <v>16.02058973473405</v>
      </c>
      <c r="M35" s="74">
        <f t="shared" si="10"/>
        <v>13.27172052136414</v>
      </c>
      <c r="R35" s="16" t="s">
        <v>275</v>
      </c>
      <c r="S35" s="30" t="s">
        <v>145</v>
      </c>
      <c r="T35" s="67">
        <v>442163.0534113632</v>
      </c>
      <c r="U35" s="67">
        <v>414028.33396894205</v>
      </c>
      <c r="V35" s="67">
        <v>424691.1239264623</v>
      </c>
      <c r="W35" s="76">
        <v>2.1767466712056818</v>
      </c>
      <c r="X35" s="76">
        <f t="shared" si="1"/>
        <v>-6.362973845362477</v>
      </c>
      <c r="Y35" s="76">
        <f t="shared" si="2"/>
        <v>2.575376872231194</v>
      </c>
      <c r="Z35" s="74">
        <f t="shared" si="3"/>
        <v>9.452893618009107</v>
      </c>
      <c r="AA35" s="74">
        <f t="shared" si="4"/>
        <v>8.911345557911435</v>
      </c>
      <c r="AB35" s="74">
        <f t="shared" si="5"/>
        <v>9.344858309900143</v>
      </c>
      <c r="AD35" s="16" t="s">
        <v>146</v>
      </c>
      <c r="AE35" s="27">
        <v>408965.564</v>
      </c>
      <c r="AF35" s="27">
        <v>356931.53793623607</v>
      </c>
      <c r="AG35" s="27">
        <v>420437.758</v>
      </c>
      <c r="AH35" s="28">
        <v>-3.376724038092909</v>
      </c>
      <c r="AI35" s="28">
        <v>-12.72332700945059</v>
      </c>
      <c r="AJ35" s="28">
        <v>17.79226919284139</v>
      </c>
      <c r="AK35" s="28">
        <v>11.570374033031651</v>
      </c>
      <c r="AL35" s="28">
        <v>10.20540461649659</v>
      </c>
      <c r="AM35" s="28">
        <v>11.98806799935655</v>
      </c>
      <c r="AN35" s="28"/>
    </row>
    <row r="36" spans="4:40" ht="21.75" customHeight="1">
      <c r="D36" s="30" t="s">
        <v>276</v>
      </c>
      <c r="E36" s="67">
        <v>11697.973</v>
      </c>
      <c r="F36" s="67">
        <v>12531.899</v>
      </c>
      <c r="G36" s="67">
        <v>11503.359</v>
      </c>
      <c r="H36" s="76">
        <v>-51.866423049362545</v>
      </c>
      <c r="I36" s="76">
        <f t="shared" si="6"/>
        <v>7.128807700274223</v>
      </c>
      <c r="J36" s="76">
        <f t="shared" si="7"/>
        <v>-8.207375434481232</v>
      </c>
      <c r="K36" s="74">
        <f t="shared" si="8"/>
        <v>0.32528024528881005</v>
      </c>
      <c r="L36" s="74">
        <f t="shared" si="9"/>
        <v>0.34662994674191516</v>
      </c>
      <c r="M36" s="74">
        <f t="shared" si="10"/>
        <v>0.3298899140551177</v>
      </c>
      <c r="P36" s="16" t="s">
        <v>52</v>
      </c>
      <c r="Q36" s="260" t="s">
        <v>148</v>
      </c>
      <c r="R36" s="260"/>
      <c r="S36" s="261"/>
      <c r="T36" s="67">
        <f>SUM(T37:T38)</f>
        <v>-10429.596842866591</v>
      </c>
      <c r="U36" s="67">
        <f>SUM(U37:U38)</f>
        <v>20782.872121963876</v>
      </c>
      <c r="V36" s="67">
        <f>SUM(V37:V38)</f>
        <v>-24790.854447496153</v>
      </c>
      <c r="W36" s="76">
        <v>11.631397292282344</v>
      </c>
      <c r="X36" s="76">
        <v>299.3</v>
      </c>
      <c r="Y36" s="76">
        <f t="shared" si="2"/>
        <v>-219.28502616005866</v>
      </c>
      <c r="Z36" s="74">
        <f t="shared" si="3"/>
        <v>-0.22297174916290247</v>
      </c>
      <c r="AA36" s="74">
        <f t="shared" si="4"/>
        <v>0.44732048502409266</v>
      </c>
      <c r="AB36" s="74">
        <f t="shared" si="5"/>
        <v>-0.5454953238752497</v>
      </c>
      <c r="AD36" s="16" t="s">
        <v>149</v>
      </c>
      <c r="AE36" s="27">
        <v>30664.413</v>
      </c>
      <c r="AF36" s="27">
        <v>28201.641</v>
      </c>
      <c r="AG36" s="27">
        <v>27327.536</v>
      </c>
      <c r="AH36" s="28">
        <v>-8.90755325460249</v>
      </c>
      <c r="AI36" s="28">
        <v>-8.031368479155303</v>
      </c>
      <c r="AJ36" s="28">
        <v>-3.0994827570494907</v>
      </c>
      <c r="AK36" s="28">
        <v>0.8675515963817388</v>
      </c>
      <c r="AL36" s="28">
        <v>0.8063427482992415</v>
      </c>
      <c r="AM36" s="28">
        <v>0.7791982370500228</v>
      </c>
      <c r="AN36" s="28"/>
    </row>
    <row r="37" spans="4:40" ht="21.75" customHeight="1">
      <c r="D37" s="34" t="s">
        <v>277</v>
      </c>
      <c r="E37" s="67">
        <v>264812.482</v>
      </c>
      <c r="F37" s="67">
        <v>298819.751</v>
      </c>
      <c r="G37" s="67">
        <v>175967.581</v>
      </c>
      <c r="H37" s="76">
        <v>-17.54295298994091</v>
      </c>
      <c r="I37" s="76">
        <f t="shared" si="6"/>
        <v>12.842018904531837</v>
      </c>
      <c r="J37" s="76">
        <f t="shared" si="7"/>
        <v>-41.112466491547266</v>
      </c>
      <c r="K37" s="74">
        <f t="shared" si="8"/>
        <v>7.363520936533073</v>
      </c>
      <c r="L37" s="74">
        <f t="shared" si="9"/>
        <v>8.265297571785597</v>
      </c>
      <c r="M37" s="74">
        <f t="shared" si="10"/>
        <v>5.046346043149393</v>
      </c>
      <c r="Q37" s="16" t="s">
        <v>269</v>
      </c>
      <c r="R37" s="260" t="s">
        <v>151</v>
      </c>
      <c r="S37" s="261"/>
      <c r="T37" s="67">
        <v>-16360.153842866592</v>
      </c>
      <c r="U37" s="67">
        <v>7279.7031219638775</v>
      </c>
      <c r="V37" s="67">
        <v>-24281.610447496154</v>
      </c>
      <c r="W37" s="76">
        <v>-106.80110254190222</v>
      </c>
      <c r="X37" s="76">
        <v>144.5</v>
      </c>
      <c r="Y37" s="76">
        <f t="shared" si="2"/>
        <v>-433.5522072903654</v>
      </c>
      <c r="Z37" s="74">
        <f t="shared" si="3"/>
        <v>-0.34975964784421393</v>
      </c>
      <c r="AA37" s="74">
        <f t="shared" si="4"/>
        <v>0.15668480815540783</v>
      </c>
      <c r="AB37" s="74">
        <f t="shared" si="5"/>
        <v>-0.5342899730754274</v>
      </c>
      <c r="AD37" s="16" t="s">
        <v>152</v>
      </c>
      <c r="AE37" s="27">
        <v>119070.272</v>
      </c>
      <c r="AF37" s="27">
        <v>93873.55893623608</v>
      </c>
      <c r="AG37" s="27">
        <v>139467.69</v>
      </c>
      <c r="AH37" s="28">
        <v>-9.069603454689927</v>
      </c>
      <c r="AI37" s="28">
        <v>-21.16121231650829</v>
      </c>
      <c r="AJ37" s="28">
        <v>48.56972674779902</v>
      </c>
      <c r="AK37" s="28">
        <v>3.3687129297145804</v>
      </c>
      <c r="AL37" s="28">
        <v>2.684037553179101</v>
      </c>
      <c r="AM37" s="28">
        <v>3.9766841098823944</v>
      </c>
      <c r="AN37" s="28"/>
    </row>
    <row r="38" spans="4:40" ht="21.75" customHeight="1">
      <c r="D38" s="30" t="s">
        <v>278</v>
      </c>
      <c r="E38" s="67">
        <v>257151.204</v>
      </c>
      <c r="F38" s="67">
        <v>267849.352</v>
      </c>
      <c r="G38" s="67">
        <v>275317.885</v>
      </c>
      <c r="H38" s="76">
        <v>-0.751539479604187</v>
      </c>
      <c r="I38" s="76">
        <f t="shared" si="6"/>
        <v>4.160255846984103</v>
      </c>
      <c r="J38" s="76">
        <f t="shared" si="7"/>
        <v>2.7883334210941064</v>
      </c>
      <c r="K38" s="74">
        <f t="shared" si="8"/>
        <v>7.150487243681689</v>
      </c>
      <c r="L38" s="74">
        <f t="shared" si="9"/>
        <v>7.4086622162065385</v>
      </c>
      <c r="M38" s="74">
        <f t="shared" si="10"/>
        <v>7.89548456415963</v>
      </c>
      <c r="Q38" s="16" t="s">
        <v>274</v>
      </c>
      <c r="R38" s="260" t="s">
        <v>279</v>
      </c>
      <c r="S38" s="265"/>
      <c r="T38" s="67">
        <v>5930.557</v>
      </c>
      <c r="U38" s="67">
        <v>13503.169</v>
      </c>
      <c r="V38" s="67">
        <v>-509.244</v>
      </c>
      <c r="W38" s="76">
        <v>252.4047232289498</v>
      </c>
      <c r="X38" s="76">
        <f t="shared" si="1"/>
        <v>127.68804009471623</v>
      </c>
      <c r="Y38" s="76">
        <f t="shared" si="2"/>
        <v>-103.77129250178237</v>
      </c>
      <c r="Z38" s="74">
        <f t="shared" si="3"/>
        <v>0.12678789868131146</v>
      </c>
      <c r="AA38" s="74">
        <f t="shared" si="4"/>
        <v>0.29063567686868486</v>
      </c>
      <c r="AB38" s="74">
        <f t="shared" si="5"/>
        <v>-0.011205350799822236</v>
      </c>
      <c r="AD38" s="16" t="s">
        <v>154</v>
      </c>
      <c r="AE38" s="27">
        <v>259230.879</v>
      </c>
      <c r="AF38" s="27">
        <v>234856.338</v>
      </c>
      <c r="AG38" s="27">
        <v>253642.532</v>
      </c>
      <c r="AH38" s="28">
        <v>0.22526192068507445</v>
      </c>
      <c r="AI38" s="28">
        <v>-9.402637947310282</v>
      </c>
      <c r="AJ38" s="28">
        <v>7.999015125578607</v>
      </c>
      <c r="AK38" s="28">
        <v>7.334109506935331</v>
      </c>
      <c r="AL38" s="28">
        <v>6.715024315018249</v>
      </c>
      <c r="AM38" s="28">
        <v>7.232185652424134</v>
      </c>
      <c r="AN38" s="28"/>
    </row>
    <row r="39" spans="1:40" ht="21.75" customHeight="1">
      <c r="A39" s="116" t="s">
        <v>5</v>
      </c>
      <c r="B39" s="267" t="s">
        <v>402</v>
      </c>
      <c r="C39" s="268"/>
      <c r="D39" s="269"/>
      <c r="E39" s="80">
        <f>SUM(E7,E12,E28)</f>
        <v>3596275.264</v>
      </c>
      <c r="F39" s="80">
        <f>SUM(F7,F12,F28)</f>
        <v>3615353.8140000002</v>
      </c>
      <c r="G39" s="80">
        <f>SUM(G7,G12,G28)</f>
        <v>3487029.615</v>
      </c>
      <c r="H39" s="114">
        <v>-1.0372886339677234</v>
      </c>
      <c r="I39" s="114">
        <f t="shared" si="6"/>
        <v>0.5305086123685631</v>
      </c>
      <c r="J39" s="114">
        <f t="shared" si="7"/>
        <v>-3.549422977720211</v>
      </c>
      <c r="K39" s="44">
        <f t="shared" si="8"/>
        <v>100</v>
      </c>
      <c r="L39" s="44">
        <f t="shared" si="9"/>
        <v>100</v>
      </c>
      <c r="M39" s="44">
        <f t="shared" si="10"/>
        <v>100</v>
      </c>
      <c r="O39" s="116" t="s">
        <v>5</v>
      </c>
      <c r="P39" s="272" t="s">
        <v>353</v>
      </c>
      <c r="Q39" s="273"/>
      <c r="R39" s="273"/>
      <c r="S39" s="274"/>
      <c r="T39" s="80">
        <f>T40-T41+T42</f>
        <v>235045.1292875038</v>
      </c>
      <c r="U39" s="80">
        <f>U40-U41+U42</f>
        <v>108931.58706709385</v>
      </c>
      <c r="V39" s="80">
        <f>V40-V41+V42</f>
        <v>184493.34801383378</v>
      </c>
      <c r="W39" s="114" t="s">
        <v>156</v>
      </c>
      <c r="X39" s="114" t="s">
        <v>156</v>
      </c>
      <c r="Y39" s="114" t="s">
        <v>156</v>
      </c>
      <c r="Z39" s="44">
        <f t="shared" si="3"/>
        <v>5.024971185276491</v>
      </c>
      <c r="AA39" s="44">
        <f t="shared" si="4"/>
        <v>2.34459078010687</v>
      </c>
      <c r="AB39" s="44">
        <f t="shared" si="5"/>
        <v>4.05957200227925</v>
      </c>
      <c r="AD39" s="16" t="s">
        <v>157</v>
      </c>
      <c r="AE39" s="27">
        <v>3534592.424</v>
      </c>
      <c r="AF39" s="27">
        <v>3497475.6156093194</v>
      </c>
      <c r="AG39" s="27">
        <v>3507135.245</v>
      </c>
      <c r="AH39" s="28">
        <v>-2.5209874472108917</v>
      </c>
      <c r="AI39" s="28">
        <v>-1.050101509261898</v>
      </c>
      <c r="AJ39" s="28">
        <v>0.2761886129404172</v>
      </c>
      <c r="AK39" s="28">
        <v>100</v>
      </c>
      <c r="AL39" s="28">
        <v>100</v>
      </c>
      <c r="AM39" s="28">
        <v>100</v>
      </c>
      <c r="AN39" s="28"/>
    </row>
    <row r="40" spans="1:40" ht="21.75" customHeight="1">
      <c r="A40" s="116" t="s">
        <v>6</v>
      </c>
      <c r="B40" s="267" t="s">
        <v>280</v>
      </c>
      <c r="C40" s="268"/>
      <c r="D40" s="269"/>
      <c r="E40" s="80">
        <v>345702.713</v>
      </c>
      <c r="F40" s="80">
        <v>327514.436</v>
      </c>
      <c r="G40" s="80">
        <v>313439.995</v>
      </c>
      <c r="H40" s="114">
        <v>0.7370279241520139</v>
      </c>
      <c r="I40" s="114">
        <f t="shared" si="6"/>
        <v>-5.261247978693185</v>
      </c>
      <c r="J40" s="114">
        <f t="shared" si="7"/>
        <v>-4.297349812085838</v>
      </c>
      <c r="K40" s="44">
        <f t="shared" si="8"/>
        <v>9.612799010704427</v>
      </c>
      <c r="L40" s="44">
        <f t="shared" si="9"/>
        <v>9.058987110244695</v>
      </c>
      <c r="M40" s="44">
        <f t="shared" si="10"/>
        <v>8.988739116286512</v>
      </c>
      <c r="P40" s="16" t="s">
        <v>51</v>
      </c>
      <c r="Q40" s="260" t="s">
        <v>17</v>
      </c>
      <c r="R40" s="260"/>
      <c r="S40" s="261"/>
      <c r="T40" s="67">
        <v>2608171.898</v>
      </c>
      <c r="U40" s="67">
        <v>2595669.418</v>
      </c>
      <c r="V40" s="67">
        <v>2489373.848</v>
      </c>
      <c r="W40" s="76">
        <v>-1.8126919337479637</v>
      </c>
      <c r="X40" s="76">
        <f t="shared" si="1"/>
        <v>-0.47935797520045137</v>
      </c>
      <c r="Y40" s="76">
        <f t="shared" si="2"/>
        <v>-4.095112007056048</v>
      </c>
      <c r="Z40" s="74">
        <f t="shared" si="3"/>
        <v>55.759456379403794</v>
      </c>
      <c r="AA40" s="74">
        <f t="shared" si="4"/>
        <v>55.86793279620328</v>
      </c>
      <c r="AB40" s="74">
        <f t="shared" si="5"/>
        <v>54.77591731810951</v>
      </c>
      <c r="AD40" s="16" t="s">
        <v>159</v>
      </c>
      <c r="AE40" s="27">
        <v>325805.48323759995</v>
      </c>
      <c r="AF40" s="27">
        <v>330240.9502205639</v>
      </c>
      <c r="AG40" s="27">
        <v>315418.3528531</v>
      </c>
      <c r="AH40" s="28">
        <v>4.645378345737376</v>
      </c>
      <c r="AI40" s="28">
        <v>1.3613850015315152</v>
      </c>
      <c r="AJ40" s="28">
        <v>-4.4884189430669</v>
      </c>
      <c r="AK40" s="28">
        <v>9.21762523524268</v>
      </c>
      <c r="AL40" s="28">
        <v>9.44226598025989</v>
      </c>
      <c r="AM40" s="28">
        <v>8.993618176053543</v>
      </c>
      <c r="AN40" s="28"/>
    </row>
    <row r="41" spans="1:40" ht="21.75" customHeight="1">
      <c r="A41" s="116" t="s">
        <v>9</v>
      </c>
      <c r="B41" s="267" t="s">
        <v>161</v>
      </c>
      <c r="C41" s="267"/>
      <c r="D41" s="271"/>
      <c r="E41" s="80">
        <f>SUM(E39:E40)</f>
        <v>3941977.977</v>
      </c>
      <c r="F41" s="80">
        <f>SUM(F39:F40)</f>
        <v>3942868.25</v>
      </c>
      <c r="G41" s="80">
        <f>SUM(G39:G40)</f>
        <v>3800469.6100000003</v>
      </c>
      <c r="H41" s="114">
        <v>-0.8841892286072431</v>
      </c>
      <c r="I41" s="114">
        <f t="shared" si="6"/>
        <v>0.022584423484719146</v>
      </c>
      <c r="J41" s="114">
        <f t="shared" si="7"/>
        <v>-3.611549536305193</v>
      </c>
      <c r="K41" s="44">
        <f t="shared" si="8"/>
        <v>109.61279901070442</v>
      </c>
      <c r="L41" s="44">
        <f t="shared" si="9"/>
        <v>109.05898711024469</v>
      </c>
      <c r="M41" s="44">
        <f t="shared" si="10"/>
        <v>108.98873911628652</v>
      </c>
      <c r="O41" s="35"/>
      <c r="P41" s="16" t="s">
        <v>52</v>
      </c>
      <c r="Q41" s="260" t="s">
        <v>162</v>
      </c>
      <c r="R41" s="260"/>
      <c r="S41" s="261"/>
      <c r="T41" s="67">
        <v>2566662.538567267</v>
      </c>
      <c r="U41" s="67">
        <v>2621348.363340872</v>
      </c>
      <c r="V41" s="67">
        <v>2519090.5153367333</v>
      </c>
      <c r="W41" s="76">
        <v>1.7045895933010338</v>
      </c>
      <c r="X41" s="76">
        <f t="shared" si="1"/>
        <v>2.1306199764044975</v>
      </c>
      <c r="Y41" s="76">
        <f t="shared" si="2"/>
        <v>-3.9009636961724676</v>
      </c>
      <c r="Z41" s="74">
        <f t="shared" si="3"/>
        <v>54.87203813891078</v>
      </c>
      <c r="AA41" s="74">
        <f t="shared" si="4"/>
        <v>56.420633992523804</v>
      </c>
      <c r="AB41" s="74">
        <f t="shared" si="5"/>
        <v>55.42979970476446</v>
      </c>
      <c r="AD41" s="16" t="s">
        <v>163</v>
      </c>
      <c r="AE41" s="27">
        <v>3860397.9072376</v>
      </c>
      <c r="AF41" s="27">
        <v>3827716.5658298833</v>
      </c>
      <c r="AG41" s="27">
        <v>3822553.5978531</v>
      </c>
      <c r="AH41" s="28">
        <v>-1.9543128668150458</v>
      </c>
      <c r="AI41" s="28">
        <v>-0.8465796063780029</v>
      </c>
      <c r="AJ41" s="28">
        <v>-0.1348837587106982</v>
      </c>
      <c r="AK41" s="28">
        <v>109.21762523524268</v>
      </c>
      <c r="AL41" s="28">
        <v>109.4422659802599</v>
      </c>
      <c r="AM41" s="28">
        <v>108.99361817605353</v>
      </c>
      <c r="AN41" s="28"/>
    </row>
    <row r="42" spans="1:40" ht="21.75" customHeight="1">
      <c r="A42" s="116" t="s">
        <v>11</v>
      </c>
      <c r="B42" s="258" t="s">
        <v>165</v>
      </c>
      <c r="C42" s="258"/>
      <c r="D42" s="259"/>
      <c r="E42" s="80">
        <f>SUM(E43:E46)</f>
        <v>-175486.002</v>
      </c>
      <c r="F42" s="80">
        <f>SUM(F43:F46)</f>
        <v>-175910.49599999996</v>
      </c>
      <c r="G42" s="80">
        <f>SUM(G43:G46)</f>
        <v>-272120.876</v>
      </c>
      <c r="H42" s="114">
        <v>-59.19233824446248</v>
      </c>
      <c r="I42" s="114">
        <v>-0.2</v>
      </c>
      <c r="J42" s="114">
        <v>-54.7</v>
      </c>
      <c r="K42" s="44">
        <f t="shared" si="8"/>
        <v>-4.879659901361766</v>
      </c>
      <c r="L42" s="44">
        <f t="shared" si="9"/>
        <v>-4.865650916898058</v>
      </c>
      <c r="M42" s="44">
        <f t="shared" si="10"/>
        <v>-7.8038016892494895</v>
      </c>
      <c r="O42" s="35"/>
      <c r="P42" s="16" t="s">
        <v>53</v>
      </c>
      <c r="Q42" s="260" t="s">
        <v>166</v>
      </c>
      <c r="R42" s="260"/>
      <c r="S42" s="261"/>
      <c r="T42" s="67">
        <v>193535.76985477065</v>
      </c>
      <c r="U42" s="67">
        <v>134610.53240796566</v>
      </c>
      <c r="V42" s="67">
        <v>214210.01535056686</v>
      </c>
      <c r="W42" s="76" t="s">
        <v>156</v>
      </c>
      <c r="X42" s="76" t="s">
        <v>156</v>
      </c>
      <c r="Y42" s="76" t="s">
        <v>156</v>
      </c>
      <c r="Z42" s="74">
        <f t="shared" si="3"/>
        <v>4.1375529447834785</v>
      </c>
      <c r="AA42" s="74">
        <f t="shared" si="4"/>
        <v>2.897291976427396</v>
      </c>
      <c r="AB42" s="74">
        <f t="shared" si="5"/>
        <v>4.713454388934199</v>
      </c>
      <c r="AD42" s="16" t="s">
        <v>167</v>
      </c>
      <c r="AE42" s="27">
        <v>161925.54500000013</v>
      </c>
      <c r="AF42" s="27">
        <v>175616.34788682952</v>
      </c>
      <c r="AG42" s="27">
        <v>112192.49799999988</v>
      </c>
      <c r="AH42" s="28">
        <v>34.91242792075987</v>
      </c>
      <c r="AI42" s="28">
        <v>8.454998800114819</v>
      </c>
      <c r="AJ42" s="28">
        <v>-36.11500332970207</v>
      </c>
      <c r="AK42" s="28">
        <v>4.581165961328958</v>
      </c>
      <c r="AL42" s="28">
        <v>5.021231516327075</v>
      </c>
      <c r="AM42" s="28">
        <v>3.198978373016803</v>
      </c>
      <c r="AN42" s="28"/>
    </row>
    <row r="43" spans="2:40" ht="21.75" customHeight="1">
      <c r="B43" s="16" t="s">
        <v>51</v>
      </c>
      <c r="C43" s="260" t="s">
        <v>169</v>
      </c>
      <c r="D43" s="261"/>
      <c r="E43" s="67">
        <v>-70253.756</v>
      </c>
      <c r="F43" s="67">
        <v>-81806.791</v>
      </c>
      <c r="G43" s="67">
        <v>-77259.594</v>
      </c>
      <c r="H43" s="76">
        <v>6.128669775269499</v>
      </c>
      <c r="I43" s="76">
        <v>-16.4</v>
      </c>
      <c r="J43" s="76">
        <v>5.6</v>
      </c>
      <c r="K43" s="74">
        <f t="shared" si="8"/>
        <v>-1.9535144237501836</v>
      </c>
      <c r="L43" s="74">
        <f t="shared" si="9"/>
        <v>-2.2627603053182113</v>
      </c>
      <c r="M43" s="74">
        <f t="shared" si="10"/>
        <v>-2.2156276983612595</v>
      </c>
      <c r="O43" s="117" t="s">
        <v>351</v>
      </c>
      <c r="P43" s="258" t="s">
        <v>352</v>
      </c>
      <c r="Q43" s="270"/>
      <c r="R43" s="270"/>
      <c r="S43" s="238"/>
      <c r="T43" s="80">
        <f>SUM(T7,T22,T27,T39)</f>
        <v>4677541.833000001</v>
      </c>
      <c r="U43" s="80">
        <f>SUM(U7,U22,U27,U39)</f>
        <v>4646081.012999999</v>
      </c>
      <c r="V43" s="80">
        <f>SUM(V7,V22,V27,V39)</f>
        <v>4544650.222</v>
      </c>
      <c r="W43" s="114">
        <v>0.7348080783660261</v>
      </c>
      <c r="X43" s="114">
        <f t="shared" si="1"/>
        <v>-0.6725930226437641</v>
      </c>
      <c r="Y43" s="114">
        <f t="shared" si="2"/>
        <v>-2.1831472743628475</v>
      </c>
      <c r="Z43" s="44">
        <f t="shared" si="3"/>
        <v>100</v>
      </c>
      <c r="AA43" s="44">
        <f t="shared" si="4"/>
        <v>100</v>
      </c>
      <c r="AB43" s="44">
        <f t="shared" si="5"/>
        <v>100</v>
      </c>
      <c r="AD43" s="16" t="s">
        <v>170</v>
      </c>
      <c r="AE43" s="27">
        <v>-207408.718</v>
      </c>
      <c r="AF43" s="27">
        <v>-195100.58499999996</v>
      </c>
      <c r="AG43" s="27">
        <v>-201092.513</v>
      </c>
      <c r="AH43" s="28">
        <v>-3.607409920278246</v>
      </c>
      <c r="AI43" s="28">
        <v>5.934240912669848</v>
      </c>
      <c r="AJ43" s="28">
        <v>-3.071199402093051</v>
      </c>
      <c r="AK43" s="28">
        <v>-5.8679670275896</v>
      </c>
      <c r="AL43" s="28">
        <v>-5.578325811029568</v>
      </c>
      <c r="AM43" s="28">
        <v>-5.733811186400369</v>
      </c>
      <c r="AN43" s="28"/>
    </row>
    <row r="44" spans="2:40" ht="21.75" customHeight="1">
      <c r="B44" s="16" t="s">
        <v>52</v>
      </c>
      <c r="C44" s="260" t="s">
        <v>92</v>
      </c>
      <c r="D44" s="261"/>
      <c r="E44" s="67">
        <v>167308.354</v>
      </c>
      <c r="F44" s="67">
        <v>246823.901</v>
      </c>
      <c r="G44" s="67">
        <v>134592.333</v>
      </c>
      <c r="H44" s="76">
        <v>-27.65401141654368</v>
      </c>
      <c r="I44" s="76">
        <f t="shared" si="6"/>
        <v>47.52634587511394</v>
      </c>
      <c r="J44" s="76">
        <f t="shared" si="7"/>
        <v>-45.47029989611906</v>
      </c>
      <c r="K44" s="74">
        <f t="shared" si="8"/>
        <v>4.652267741427258</v>
      </c>
      <c r="L44" s="74">
        <f t="shared" si="9"/>
        <v>6.827102233928134</v>
      </c>
      <c r="M44" s="74">
        <f t="shared" si="10"/>
        <v>3.859798965315068</v>
      </c>
      <c r="O44" s="33"/>
      <c r="P44" s="29"/>
      <c r="Q44" s="52"/>
      <c r="R44" s="52"/>
      <c r="S44" s="51"/>
      <c r="T44" s="67"/>
      <c r="U44" s="67"/>
      <c r="V44" s="67"/>
      <c r="W44" s="76"/>
      <c r="X44" s="76"/>
      <c r="Y44" s="76"/>
      <c r="Z44" s="76"/>
      <c r="AA44" s="76"/>
      <c r="AB44" s="76"/>
      <c r="AD44" s="16" t="s">
        <v>172</v>
      </c>
      <c r="AE44" s="27">
        <v>357048.79604588606</v>
      </c>
      <c r="AF44" s="27">
        <v>358308.498968045</v>
      </c>
      <c r="AG44" s="27">
        <v>378556.4027732625</v>
      </c>
      <c r="AH44" s="28">
        <v>-8.875237871306977</v>
      </c>
      <c r="AI44" s="28">
        <v>0.3528097380832625</v>
      </c>
      <c r="AJ44" s="28">
        <v>5.650969447705815</v>
      </c>
      <c r="AK44" s="28">
        <v>10.10155495217816</v>
      </c>
      <c r="AL44" s="28">
        <v>10.244774756081368</v>
      </c>
      <c r="AM44" s="28">
        <v>10.793892345981156</v>
      </c>
      <c r="AN44" s="28"/>
    </row>
    <row r="45" spans="2:40" ht="21.75" customHeight="1">
      <c r="B45" s="16" t="s">
        <v>53</v>
      </c>
      <c r="C45" s="260" t="s">
        <v>174</v>
      </c>
      <c r="D45" s="261"/>
      <c r="E45" s="67">
        <v>87449.079</v>
      </c>
      <c r="F45" s="67">
        <v>70394.907</v>
      </c>
      <c r="G45" s="67">
        <v>70797.486</v>
      </c>
      <c r="H45" s="76">
        <v>1.9027856762817275</v>
      </c>
      <c r="I45" s="76">
        <f t="shared" si="6"/>
        <v>-19.501831460111767</v>
      </c>
      <c r="J45" s="76">
        <f t="shared" si="7"/>
        <v>0.5718865428716283</v>
      </c>
      <c r="K45" s="74">
        <f t="shared" si="8"/>
        <v>2.431656994540894</v>
      </c>
      <c r="L45" s="74">
        <f t="shared" si="9"/>
        <v>1.9471097608041747</v>
      </c>
      <c r="M45" s="74">
        <f t="shared" si="10"/>
        <v>2.030309283736898</v>
      </c>
      <c r="O45" s="275" t="s">
        <v>281</v>
      </c>
      <c r="P45" s="276"/>
      <c r="Q45" s="276"/>
      <c r="R45" s="277" t="s">
        <v>282</v>
      </c>
      <c r="S45" s="278"/>
      <c r="T45" s="67">
        <v>107987.76190071249</v>
      </c>
      <c r="U45" s="67">
        <v>138877.94699639417</v>
      </c>
      <c r="V45" s="67">
        <v>100747.69811243772</v>
      </c>
      <c r="W45" s="76">
        <v>-27.68510292436935</v>
      </c>
      <c r="X45" s="76">
        <f t="shared" si="1"/>
        <v>28.60526466330799</v>
      </c>
      <c r="Y45" s="76">
        <f t="shared" si="2"/>
        <v>-27.455942220219068</v>
      </c>
      <c r="Z45" s="74">
        <f t="shared" si="3"/>
        <v>2.308643423322484</v>
      </c>
      <c r="AA45" s="74">
        <f t="shared" si="4"/>
        <v>2.9891417434996455</v>
      </c>
      <c r="AB45" s="74">
        <f t="shared" si="5"/>
        <v>2.216841631171802</v>
      </c>
      <c r="AD45" s="16" t="s">
        <v>122</v>
      </c>
      <c r="AE45" s="27">
        <v>82921.667</v>
      </c>
      <c r="AF45" s="27">
        <v>82895.399</v>
      </c>
      <c r="AG45" s="27">
        <v>69008.676</v>
      </c>
      <c r="AH45" s="28">
        <v>-4.704972145669326</v>
      </c>
      <c r="AI45" s="28">
        <v>-0.03167808963608557</v>
      </c>
      <c r="AJ45" s="28">
        <v>-16.752103455102493</v>
      </c>
      <c r="AK45" s="28">
        <v>2.3460036420878154</v>
      </c>
      <c r="AL45" s="28">
        <v>2.3701494480772305</v>
      </c>
      <c r="AM45" s="28">
        <v>1.9676650935655606</v>
      </c>
      <c r="AN45" s="28"/>
    </row>
    <row r="46" spans="2:40" ht="21.75" customHeight="1">
      <c r="B46" s="16" t="s">
        <v>176</v>
      </c>
      <c r="C46" s="260" t="s">
        <v>177</v>
      </c>
      <c r="D46" s="261"/>
      <c r="E46" s="67">
        <v>-359989.679</v>
      </c>
      <c r="F46" s="67">
        <v>-411322.513</v>
      </c>
      <c r="G46" s="67">
        <v>-400251.101</v>
      </c>
      <c r="H46" s="76">
        <v>-2.1327527464596714</v>
      </c>
      <c r="I46" s="76">
        <v>-14.3</v>
      </c>
      <c r="J46" s="76">
        <v>2.7</v>
      </c>
      <c r="K46" s="74">
        <f t="shared" si="8"/>
        <v>-10.010070213579736</v>
      </c>
      <c r="L46" s="74">
        <f t="shared" si="9"/>
        <v>-11.377102606312157</v>
      </c>
      <c r="M46" s="74">
        <f t="shared" si="10"/>
        <v>-11.478282239940196</v>
      </c>
      <c r="P46" s="29"/>
      <c r="Q46" s="29"/>
      <c r="R46" s="277" t="s">
        <v>283</v>
      </c>
      <c r="S46" s="278"/>
      <c r="T46" s="67">
        <v>4785529.594900713</v>
      </c>
      <c r="U46" s="67">
        <v>4784958.959996394</v>
      </c>
      <c r="V46" s="67">
        <v>4645397.9201124385</v>
      </c>
      <c r="W46" s="76">
        <v>-0.1506837755610609</v>
      </c>
      <c r="X46" s="76">
        <f t="shared" si="1"/>
        <v>-0.01192417459767605</v>
      </c>
      <c r="Y46" s="76">
        <f t="shared" si="2"/>
        <v>-2.91666116785379</v>
      </c>
      <c r="Z46" s="74">
        <f t="shared" si="3"/>
        <v>102.3086434233225</v>
      </c>
      <c r="AA46" s="74">
        <f t="shared" si="4"/>
        <v>102.98914174349966</v>
      </c>
      <c r="AB46" s="74">
        <f t="shared" si="5"/>
        <v>102.21684163117182</v>
      </c>
      <c r="AD46" s="16" t="s">
        <v>178</v>
      </c>
      <c r="AE46" s="27">
        <v>-70636.20004588593</v>
      </c>
      <c r="AF46" s="27">
        <v>-70486.9650812155</v>
      </c>
      <c r="AG46" s="27">
        <v>-134280.06777326262</v>
      </c>
      <c r="AH46" s="28">
        <v>55.47109620057099</v>
      </c>
      <c r="AI46" s="28">
        <v>0.21127264005351337</v>
      </c>
      <c r="AJ46" s="28">
        <v>-90.50340388261053</v>
      </c>
      <c r="AK46" s="28">
        <v>-1.9984256053474165</v>
      </c>
      <c r="AL46" s="28">
        <v>-2.0153668768019553</v>
      </c>
      <c r="AM46" s="28">
        <v>-3.8287678801295444</v>
      </c>
      <c r="AN46" s="28"/>
    </row>
    <row r="47" spans="1:40" ht="21.75" customHeight="1">
      <c r="A47" s="116" t="s">
        <v>13</v>
      </c>
      <c r="B47" s="258" t="s">
        <v>180</v>
      </c>
      <c r="C47" s="258"/>
      <c r="D47" s="259"/>
      <c r="E47" s="80">
        <f>SUM(E41:E42)</f>
        <v>3766491.975</v>
      </c>
      <c r="F47" s="80">
        <f>SUM(F41:F42)</f>
        <v>3766957.754</v>
      </c>
      <c r="G47" s="80">
        <f>SUM(G41:G42)</f>
        <v>3528348.734</v>
      </c>
      <c r="H47" s="114">
        <v>-2.5968102586825155</v>
      </c>
      <c r="I47" s="114">
        <f t="shared" si="6"/>
        <v>0.0123663876915627</v>
      </c>
      <c r="J47" s="114">
        <f t="shared" si="7"/>
        <v>-6.334263232621323</v>
      </c>
      <c r="K47" s="44">
        <f t="shared" si="8"/>
        <v>104.73313910934266</v>
      </c>
      <c r="L47" s="44">
        <f t="shared" si="9"/>
        <v>104.19333619334664</v>
      </c>
      <c r="M47" s="44">
        <f t="shared" si="10"/>
        <v>101.18493742703703</v>
      </c>
      <c r="P47" s="29"/>
      <c r="Q47" s="29"/>
      <c r="R47" s="277" t="s">
        <v>284</v>
      </c>
      <c r="S47" s="278"/>
      <c r="T47" s="67">
        <f>SUM(T48:T49)</f>
        <v>4442496.703712497</v>
      </c>
      <c r="U47" s="67">
        <f>SUM(U48:U49)</f>
        <v>4537149.425932906</v>
      </c>
      <c r="V47" s="67">
        <f>SUM(V48:V49)</f>
        <v>4360156.873986166</v>
      </c>
      <c r="W47" s="76">
        <v>1.7045895933010387</v>
      </c>
      <c r="X47" s="76">
        <f t="shared" si="1"/>
        <v>2.130619976404474</v>
      </c>
      <c r="Y47" s="76">
        <f t="shared" si="2"/>
        <v>-3.9009636961724565</v>
      </c>
      <c r="Z47" s="74">
        <f t="shared" si="3"/>
        <v>94.97502881472352</v>
      </c>
      <c r="AA47" s="74">
        <f t="shared" si="4"/>
        <v>97.65540921989313</v>
      </c>
      <c r="AB47" s="74">
        <f t="shared" si="5"/>
        <v>95.94042799772075</v>
      </c>
      <c r="AD47" s="16" t="s">
        <v>181</v>
      </c>
      <c r="AE47" s="27">
        <v>4022323.4521050723</v>
      </c>
      <c r="AF47" s="27">
        <v>4003332.913692018</v>
      </c>
      <c r="AG47" s="27">
        <v>3934746.0958605604</v>
      </c>
      <c r="AH47" s="28">
        <v>-0.8637425379451477</v>
      </c>
      <c r="AI47" s="28">
        <v>-0.472128575416173</v>
      </c>
      <c r="AJ47" s="28">
        <v>-1.713242923087412</v>
      </c>
      <c r="AK47" s="28">
        <v>113.7987911928222</v>
      </c>
      <c r="AL47" s="28">
        <v>114.4634974958809</v>
      </c>
      <c r="AM47" s="28">
        <v>112.19259654928307</v>
      </c>
      <c r="AN47" s="28"/>
    </row>
    <row r="48" spans="2:40" ht="21.75" customHeight="1">
      <c r="B48" s="16" t="s">
        <v>51</v>
      </c>
      <c r="C48" s="281" t="s">
        <v>169</v>
      </c>
      <c r="D48" s="282"/>
      <c r="E48" s="157">
        <v>286755.517</v>
      </c>
      <c r="F48" s="67">
        <v>216302.793</v>
      </c>
      <c r="G48" s="67">
        <v>280353.315</v>
      </c>
      <c r="H48" s="76">
        <v>25.744071899370795</v>
      </c>
      <c r="I48" s="76">
        <f t="shared" si="6"/>
        <v>-24.568916663598138</v>
      </c>
      <c r="J48" s="76">
        <f t="shared" si="7"/>
        <v>29.611509454711474</v>
      </c>
      <c r="K48" s="74">
        <f t="shared" si="8"/>
        <v>7.973680987952317</v>
      </c>
      <c r="L48" s="74">
        <f t="shared" si="9"/>
        <v>5.982894182096225</v>
      </c>
      <c r="M48" s="74">
        <f t="shared" si="10"/>
        <v>8.03988913068064</v>
      </c>
      <c r="P48" s="29"/>
      <c r="Q48" s="29"/>
      <c r="R48" s="29"/>
      <c r="S48" s="36" t="s">
        <v>285</v>
      </c>
      <c r="T48" s="67">
        <v>3101804.524157134</v>
      </c>
      <c r="U48" s="67">
        <v>3199495.975121964</v>
      </c>
      <c r="V48" s="67">
        <v>3006364.6045525037</v>
      </c>
      <c r="W48" s="76">
        <v>1.1034193791151174</v>
      </c>
      <c r="X48" s="76">
        <f t="shared" si="1"/>
        <v>3.149503787359907</v>
      </c>
      <c r="Y48" s="76">
        <f t="shared" si="2"/>
        <v>-6.0363060954342345</v>
      </c>
      <c r="Z48" s="74">
        <f t="shared" si="3"/>
        <v>66.31270515367582</v>
      </c>
      <c r="AA48" s="74">
        <f t="shared" si="4"/>
        <v>68.86440348692999</v>
      </c>
      <c r="AB48" s="74">
        <f t="shared" si="5"/>
        <v>66.15172692497046</v>
      </c>
      <c r="AD48" s="16" t="s">
        <v>170</v>
      </c>
      <c r="AE48" s="27">
        <v>55648.903</v>
      </c>
      <c r="AF48" s="27">
        <v>107615.18313734117</v>
      </c>
      <c r="AG48" s="27">
        <v>23475.337</v>
      </c>
      <c r="AH48" s="28">
        <v>-26.552128895374</v>
      </c>
      <c r="AI48" s="28">
        <v>93.3823980992782</v>
      </c>
      <c r="AJ48" s="28">
        <v>-78.18585043892907</v>
      </c>
      <c r="AK48" s="28">
        <v>1.5744079182126374</v>
      </c>
      <c r="AL48" s="28">
        <v>3.0769387685521514</v>
      </c>
      <c r="AM48" s="28">
        <v>0.6693593306237039</v>
      </c>
      <c r="AN48" s="28"/>
    </row>
    <row r="49" spans="2:40" ht="21.75" customHeight="1">
      <c r="B49" s="16" t="s">
        <v>52</v>
      </c>
      <c r="C49" s="260" t="s">
        <v>92</v>
      </c>
      <c r="D49" s="261"/>
      <c r="E49" s="157">
        <v>445506.774</v>
      </c>
      <c r="F49" s="67">
        <v>493980.706</v>
      </c>
      <c r="G49" s="67">
        <v>377080.551</v>
      </c>
      <c r="H49" s="76">
        <v>-11.86248550528403</v>
      </c>
      <c r="I49" s="76">
        <f t="shared" si="6"/>
        <v>10.880627372907249</v>
      </c>
      <c r="J49" s="76">
        <f t="shared" si="7"/>
        <v>-23.664923261193128</v>
      </c>
      <c r="K49" s="74">
        <f t="shared" si="8"/>
        <v>12.38800540269211</v>
      </c>
      <c r="L49" s="74">
        <f t="shared" si="9"/>
        <v>13.663412529283365</v>
      </c>
      <c r="M49" s="74">
        <f t="shared" si="10"/>
        <v>10.813804086375674</v>
      </c>
      <c r="O49" s="37"/>
      <c r="P49" s="38"/>
      <c r="Q49" s="38"/>
      <c r="R49" s="38"/>
      <c r="S49" s="39" t="s">
        <v>286</v>
      </c>
      <c r="T49" s="154">
        <v>1340692.1795553633</v>
      </c>
      <c r="U49" s="154">
        <v>1337653.450810942</v>
      </c>
      <c r="V49" s="154">
        <v>1353792.2694336623</v>
      </c>
      <c r="W49" s="76">
        <v>3.123233781219708</v>
      </c>
      <c r="X49" s="188">
        <f t="shared" si="1"/>
        <v>-0.22665372340942125</v>
      </c>
      <c r="Y49" s="188">
        <f t="shared" si="2"/>
        <v>1.2065022231981057</v>
      </c>
      <c r="Z49" s="169">
        <f t="shared" si="3"/>
        <v>28.662323661047694</v>
      </c>
      <c r="AA49" s="169">
        <f t="shared" si="4"/>
        <v>28.791005732963146</v>
      </c>
      <c r="AB49" s="169">
        <f t="shared" si="5"/>
        <v>29.788701072750285</v>
      </c>
      <c r="AD49" s="16" t="s">
        <v>172</v>
      </c>
      <c r="AE49" s="27">
        <v>613237.8162834859</v>
      </c>
      <c r="AF49" s="27">
        <v>622177.0616107571</v>
      </c>
      <c r="AG49" s="27">
        <v>607310.2546263627</v>
      </c>
      <c r="AH49" s="28">
        <v>-3.642056266114206</v>
      </c>
      <c r="AI49" s="28">
        <v>1.457712667077087</v>
      </c>
      <c r="AJ49" s="28">
        <v>-2.389481692865001</v>
      </c>
      <c r="AK49" s="28">
        <v>17.34960478383818</v>
      </c>
      <c r="AL49" s="28">
        <v>17.78931806797925</v>
      </c>
      <c r="AM49" s="28">
        <v>17.31641959038174</v>
      </c>
      <c r="AN49" s="28"/>
    </row>
    <row r="50" spans="2:40" ht="21.75" customHeight="1">
      <c r="B50" s="16" t="s">
        <v>53</v>
      </c>
      <c r="C50" s="260" t="s">
        <v>174</v>
      </c>
      <c r="D50" s="261"/>
      <c r="E50" s="157">
        <v>89516.869</v>
      </c>
      <c r="F50" s="67">
        <v>72412.57</v>
      </c>
      <c r="G50" s="67">
        <v>71696.793</v>
      </c>
      <c r="H50" s="76">
        <v>1.4805811385803105</v>
      </c>
      <c r="I50" s="76">
        <f t="shared" si="6"/>
        <v>-19.107347242004185</v>
      </c>
      <c r="J50" s="76">
        <f t="shared" si="7"/>
        <v>-0.9884706481209019</v>
      </c>
      <c r="K50" s="74">
        <f t="shared" si="8"/>
        <v>2.489155095998792</v>
      </c>
      <c r="L50" s="74">
        <f t="shared" si="9"/>
        <v>2.0029179362637066</v>
      </c>
      <c r="M50" s="74">
        <f t="shared" si="10"/>
        <v>2.056099342878681</v>
      </c>
      <c r="O50" s="16" t="s">
        <v>404</v>
      </c>
      <c r="W50" s="45"/>
      <c r="X50" s="45"/>
      <c r="Y50" s="45"/>
      <c r="Z50" s="45"/>
      <c r="AA50" s="45"/>
      <c r="AB50" s="45"/>
      <c r="AD50" s="16" t="s">
        <v>122</v>
      </c>
      <c r="AE50" s="27">
        <v>81221.63</v>
      </c>
      <c r="AF50" s="27">
        <v>82064.559</v>
      </c>
      <c r="AG50" s="27">
        <v>67876.831</v>
      </c>
      <c r="AH50" s="28">
        <v>-6.630012075548114</v>
      </c>
      <c r="AI50" s="28">
        <v>1.037813449446889</v>
      </c>
      <c r="AJ50" s="28">
        <v>-17.288495999838357</v>
      </c>
      <c r="AK50" s="28">
        <v>2.2979065266055128</v>
      </c>
      <c r="AL50" s="28">
        <v>2.3463940287029836</v>
      </c>
      <c r="AM50" s="28">
        <v>1.9353924573273764</v>
      </c>
      <c r="AN50" s="28"/>
    </row>
    <row r="51" spans="1:40" ht="21.75" customHeight="1">
      <c r="A51" s="37"/>
      <c r="B51" s="37" t="s">
        <v>176</v>
      </c>
      <c r="C51" s="279" t="s">
        <v>177</v>
      </c>
      <c r="D51" s="280"/>
      <c r="E51" s="158">
        <v>2944712.814</v>
      </c>
      <c r="F51" s="154">
        <v>2984261.683</v>
      </c>
      <c r="G51" s="154">
        <v>2799218.074</v>
      </c>
      <c r="H51" s="196">
        <v>-3.299303781660871</v>
      </c>
      <c r="I51" s="188">
        <f t="shared" si="6"/>
        <v>1.3430467246915854</v>
      </c>
      <c r="J51" s="188">
        <f t="shared" si="7"/>
        <v>-6.200649562808469</v>
      </c>
      <c r="K51" s="169">
        <f t="shared" si="8"/>
        <v>81.88229759489289</v>
      </c>
      <c r="L51" s="169">
        <f t="shared" si="9"/>
        <v>82.54411149038371</v>
      </c>
      <c r="M51" s="169">
        <f t="shared" si="10"/>
        <v>80.27514483842431</v>
      </c>
      <c r="O51" s="48" t="s">
        <v>405</v>
      </c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D51" s="16" t="s">
        <v>178</v>
      </c>
      <c r="AE51" s="27">
        <v>3272215.1028215867</v>
      </c>
      <c r="AF51" s="27">
        <v>3191476.10994392</v>
      </c>
      <c r="AG51" s="27">
        <v>3236083.673234198</v>
      </c>
      <c r="AH51" s="28">
        <v>0.4302513483101062</v>
      </c>
      <c r="AI51" s="28">
        <v>-2.467410923201433</v>
      </c>
      <c r="AJ51" s="28">
        <v>1.3977094533557952</v>
      </c>
      <c r="AK51" s="28">
        <v>92.57687196416586</v>
      </c>
      <c r="AL51" s="28">
        <v>91.2508466306465</v>
      </c>
      <c r="AM51" s="28">
        <v>92.27142517095025</v>
      </c>
      <c r="AN51" s="28"/>
    </row>
    <row r="52" spans="1:15" ht="15" customHeight="1">
      <c r="A52" s="16" t="s">
        <v>403</v>
      </c>
      <c r="O52" s="14" t="s">
        <v>225</v>
      </c>
    </row>
    <row r="53" ht="15" customHeight="1">
      <c r="A53" s="16" t="s">
        <v>225</v>
      </c>
    </row>
    <row r="58" ht="14.25">
      <c r="F58" s="12"/>
    </row>
    <row r="59" spans="5:6" ht="14.25">
      <c r="E59" s="12"/>
      <c r="F59" s="12"/>
    </row>
  </sheetData>
  <sheetProtection/>
  <mergeCells count="72">
    <mergeCell ref="R45:S45"/>
    <mergeCell ref="C51:D51"/>
    <mergeCell ref="C46:D46"/>
    <mergeCell ref="R46:S46"/>
    <mergeCell ref="B47:D47"/>
    <mergeCell ref="R47:S47"/>
    <mergeCell ref="C48:D48"/>
    <mergeCell ref="C49:D49"/>
    <mergeCell ref="C50:D50"/>
    <mergeCell ref="R38:S38"/>
    <mergeCell ref="B39:D39"/>
    <mergeCell ref="P39:S39"/>
    <mergeCell ref="B42:D42"/>
    <mergeCell ref="Q42:S42"/>
    <mergeCell ref="C44:D44"/>
    <mergeCell ref="C45:D45"/>
    <mergeCell ref="O45:Q45"/>
    <mergeCell ref="R29:S29"/>
    <mergeCell ref="C32:D32"/>
    <mergeCell ref="R32:S32"/>
    <mergeCell ref="C43:D43"/>
    <mergeCell ref="P43:S43"/>
    <mergeCell ref="B40:D40"/>
    <mergeCell ref="Q40:S40"/>
    <mergeCell ref="B41:D41"/>
    <mergeCell ref="Q41:S41"/>
    <mergeCell ref="R37:S37"/>
    <mergeCell ref="C35:D35"/>
    <mergeCell ref="Q36:S36"/>
    <mergeCell ref="Q24:S24"/>
    <mergeCell ref="C25:D25"/>
    <mergeCell ref="Q25:S25"/>
    <mergeCell ref="Q26:S26"/>
    <mergeCell ref="P27:S27"/>
    <mergeCell ref="B28:D28"/>
    <mergeCell ref="Q28:S28"/>
    <mergeCell ref="C29:D29"/>
    <mergeCell ref="C18:D18"/>
    <mergeCell ref="R18:S18"/>
    <mergeCell ref="R19:S19"/>
    <mergeCell ref="R20:S20"/>
    <mergeCell ref="R16:S16"/>
    <mergeCell ref="R17:S17"/>
    <mergeCell ref="Q21:S21"/>
    <mergeCell ref="P22:S22"/>
    <mergeCell ref="Q8:S8"/>
    <mergeCell ref="C9:D9"/>
    <mergeCell ref="R9:S9"/>
    <mergeCell ref="C15:D15"/>
    <mergeCell ref="R15:S15"/>
    <mergeCell ref="R13:S13"/>
    <mergeCell ref="R14:S14"/>
    <mergeCell ref="R10:S10"/>
    <mergeCell ref="B12:D12"/>
    <mergeCell ref="C8:D8"/>
    <mergeCell ref="Z5:AB5"/>
    <mergeCell ref="B7:D7"/>
    <mergeCell ref="P7:S7"/>
    <mergeCell ref="T5:T6"/>
    <mergeCell ref="U5:U6"/>
    <mergeCell ref="V5:V6"/>
    <mergeCell ref="W5:Y5"/>
    <mergeCell ref="A2:M2"/>
    <mergeCell ref="O2:AB2"/>
    <mergeCell ref="O3:AB3"/>
    <mergeCell ref="A5:D6"/>
    <mergeCell ref="E5:E6"/>
    <mergeCell ref="F5:F6"/>
    <mergeCell ref="G5:G6"/>
    <mergeCell ref="H5:J5"/>
    <mergeCell ref="K5:M5"/>
    <mergeCell ref="O5:S6"/>
  </mergeCells>
  <printOptions/>
  <pageMargins left="0.787" right="0.787" top="0.984" bottom="0.984" header="0.512" footer="0.512"/>
  <pageSetup fitToHeight="1" fitToWidth="1" horizontalDpi="600" verticalDpi="600" orientation="landscape" paperSize="8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2.59765625" style="123" customWidth="1"/>
    <col min="2" max="2" width="3.59765625" style="123" customWidth="1"/>
    <col min="3" max="3" width="2.59765625" style="123" customWidth="1"/>
    <col min="4" max="4" width="4.09765625" style="123" customWidth="1"/>
    <col min="5" max="5" width="33.5" style="123" customWidth="1"/>
    <col min="6" max="6" width="12.69921875" style="123" customWidth="1"/>
    <col min="7" max="7" width="12.5" style="123" customWidth="1"/>
    <col min="8" max="8" width="12.19921875" style="123" customWidth="1"/>
    <col min="9" max="9" width="8.5" style="123" customWidth="1"/>
    <col min="10" max="14" width="7.59765625" style="123" customWidth="1"/>
    <col min="15" max="15" width="5.59765625" style="123" customWidth="1"/>
    <col min="16" max="16" width="2.59765625" style="61" customWidth="1"/>
    <col min="17" max="17" width="3.59765625" style="123" customWidth="1"/>
    <col min="18" max="18" width="24" style="123" customWidth="1"/>
    <col min="19" max="19" width="19.59765625" style="123" customWidth="1"/>
    <col min="20" max="20" width="5.09765625" style="64" customWidth="1"/>
    <col min="21" max="23" width="11.59765625" style="61" customWidth="1"/>
    <col min="24" max="26" width="7.8984375" style="61" customWidth="1"/>
    <col min="27" max="27" width="10.59765625" style="61" customWidth="1"/>
    <col min="28" max="28" width="36.59765625" style="61" hidden="1" customWidth="1"/>
    <col min="29" max="31" width="13.19921875" style="61" hidden="1" customWidth="1"/>
    <col min="32" max="37" width="0" style="61" hidden="1" customWidth="1"/>
    <col min="38" max="38" width="10.59765625" style="61" customWidth="1"/>
    <col min="39" max="39" width="0" style="61" hidden="1" customWidth="1"/>
    <col min="40" max="40" width="12.19921875" style="61" hidden="1" customWidth="1"/>
    <col min="41" max="16384" width="10.59765625" style="61" customWidth="1"/>
  </cols>
  <sheetData>
    <row r="1" spans="1:26" s="120" customFormat="1" ht="19.5" customHeight="1">
      <c r="A1" s="119" t="s">
        <v>354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Q1" s="119"/>
      <c r="R1" s="119"/>
      <c r="S1" s="119"/>
      <c r="T1" s="121"/>
      <c r="Z1" s="122" t="s">
        <v>186</v>
      </c>
    </row>
    <row r="2" spans="1:26" s="50" customFormat="1" ht="19.5" customHeight="1">
      <c r="A2" s="287" t="s">
        <v>187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118"/>
      <c r="P2" s="287" t="s">
        <v>188</v>
      </c>
      <c r="Q2" s="287"/>
      <c r="R2" s="287"/>
      <c r="S2" s="287"/>
      <c r="T2" s="287"/>
      <c r="U2" s="287"/>
      <c r="V2" s="287"/>
      <c r="W2" s="287"/>
      <c r="X2" s="287"/>
      <c r="Y2" s="287"/>
      <c r="Z2" s="287"/>
    </row>
    <row r="3" spans="1:40" ht="19.5" customHeight="1">
      <c r="A3" s="288" t="s">
        <v>392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AM3" s="56" t="s">
        <v>218</v>
      </c>
      <c r="AN3" s="56" t="s">
        <v>217</v>
      </c>
    </row>
    <row r="4" spans="1:40" ht="21.75" customHeight="1" thickBot="1">
      <c r="A4" s="6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124" t="s">
        <v>41</v>
      </c>
      <c r="Q4" s="61"/>
      <c r="R4" s="61"/>
      <c r="S4" s="61"/>
      <c r="T4" s="61"/>
      <c r="AF4" s="61" t="s">
        <v>42</v>
      </c>
      <c r="AI4" s="61" t="s">
        <v>43</v>
      </c>
      <c r="AM4" s="56"/>
      <c r="AN4" s="56"/>
    </row>
    <row r="5" spans="1:40" ht="21.75" customHeight="1">
      <c r="A5" s="228" t="s">
        <v>189</v>
      </c>
      <c r="B5" s="228"/>
      <c r="C5" s="228"/>
      <c r="D5" s="228"/>
      <c r="E5" s="206"/>
      <c r="F5" s="229" t="s">
        <v>394</v>
      </c>
      <c r="G5" s="229" t="s">
        <v>417</v>
      </c>
      <c r="H5" s="229" t="s">
        <v>418</v>
      </c>
      <c r="I5" s="209" t="s">
        <v>45</v>
      </c>
      <c r="J5" s="231"/>
      <c r="K5" s="232"/>
      <c r="L5" s="209" t="s">
        <v>46</v>
      </c>
      <c r="M5" s="231"/>
      <c r="N5" s="231"/>
      <c r="P5" s="228" t="s">
        <v>62</v>
      </c>
      <c r="Q5" s="228"/>
      <c r="R5" s="228"/>
      <c r="S5" s="206"/>
      <c r="T5" s="286" t="s">
        <v>190</v>
      </c>
      <c r="U5" s="229" t="s">
        <v>394</v>
      </c>
      <c r="V5" s="229" t="s">
        <v>395</v>
      </c>
      <c r="W5" s="229" t="s">
        <v>396</v>
      </c>
      <c r="X5" s="209" t="s">
        <v>191</v>
      </c>
      <c r="Y5" s="231"/>
      <c r="Z5" s="231"/>
      <c r="AB5" s="290" t="s">
        <v>192</v>
      </c>
      <c r="AC5" s="23" t="s">
        <v>193</v>
      </c>
      <c r="AD5" s="23" t="s">
        <v>194</v>
      </c>
      <c r="AE5" s="23" t="s">
        <v>195</v>
      </c>
      <c r="AF5" s="40" t="s">
        <v>196</v>
      </c>
      <c r="AG5" s="40" t="s">
        <v>197</v>
      </c>
      <c r="AH5" s="40" t="s">
        <v>198</v>
      </c>
      <c r="AI5" s="40" t="s">
        <v>196</v>
      </c>
      <c r="AJ5" s="40" t="s">
        <v>197</v>
      </c>
      <c r="AK5" s="40" t="s">
        <v>198</v>
      </c>
      <c r="AM5" s="283" t="s">
        <v>67</v>
      </c>
      <c r="AN5" s="284"/>
    </row>
    <row r="6" spans="1:40" ht="21.75" customHeight="1">
      <c r="A6" s="207"/>
      <c r="B6" s="207"/>
      <c r="C6" s="207"/>
      <c r="D6" s="207"/>
      <c r="E6" s="208"/>
      <c r="F6" s="230"/>
      <c r="G6" s="230"/>
      <c r="H6" s="230"/>
      <c r="I6" s="162" t="s">
        <v>397</v>
      </c>
      <c r="J6" s="162" t="s">
        <v>395</v>
      </c>
      <c r="K6" s="162" t="s">
        <v>396</v>
      </c>
      <c r="L6" s="162" t="s">
        <v>397</v>
      </c>
      <c r="M6" s="162" t="s">
        <v>395</v>
      </c>
      <c r="N6" s="165" t="s">
        <v>396</v>
      </c>
      <c r="O6" s="56"/>
      <c r="P6" s="207"/>
      <c r="Q6" s="207"/>
      <c r="R6" s="207"/>
      <c r="S6" s="208"/>
      <c r="T6" s="230"/>
      <c r="U6" s="230"/>
      <c r="V6" s="230"/>
      <c r="W6" s="230"/>
      <c r="X6" s="162" t="s">
        <v>397</v>
      </c>
      <c r="Y6" s="162" t="s">
        <v>395</v>
      </c>
      <c r="Z6" s="165" t="s">
        <v>396</v>
      </c>
      <c r="AA6" s="57"/>
      <c r="AB6" s="291"/>
      <c r="AC6" s="41">
        <v>1998</v>
      </c>
      <c r="AD6" s="41">
        <v>1999</v>
      </c>
      <c r="AE6" s="41">
        <v>2000</v>
      </c>
      <c r="AF6" s="42">
        <v>1998</v>
      </c>
      <c r="AG6" s="42">
        <v>1999</v>
      </c>
      <c r="AH6" s="42">
        <v>2000</v>
      </c>
      <c r="AI6" s="42">
        <v>1998</v>
      </c>
      <c r="AJ6" s="42">
        <v>1999</v>
      </c>
      <c r="AK6" s="42">
        <v>2000</v>
      </c>
      <c r="AM6" s="218"/>
      <c r="AN6" s="285"/>
    </row>
    <row r="7" spans="1:39" ht="21.75" customHeight="1">
      <c r="A7" s="155" t="s">
        <v>2</v>
      </c>
      <c r="B7" s="233" t="s">
        <v>70</v>
      </c>
      <c r="C7" s="233"/>
      <c r="D7" s="233"/>
      <c r="E7" s="234"/>
      <c r="F7" s="80">
        <f>SUM(F8,F21)</f>
        <v>2298017.612</v>
      </c>
      <c r="G7" s="80">
        <f>SUM(G8,G21)</f>
        <v>2301332.8370000003</v>
      </c>
      <c r="H7" s="80">
        <f>SUM(H8,H21)</f>
        <v>2300958.251</v>
      </c>
      <c r="I7" s="114">
        <v>0.7282109486555943</v>
      </c>
      <c r="J7" s="159">
        <f>100*(G7-F7)/F7</f>
        <v>0.1442645601447241</v>
      </c>
      <c r="K7" s="159">
        <f>100*(H7-G7)/G7</f>
        <v>-0.0162769154455917</v>
      </c>
      <c r="L7" s="197">
        <f>100*F7/F$43</f>
        <v>49.363485173938535</v>
      </c>
      <c r="M7" s="197">
        <f>100*G7/G$43</f>
        <v>49.12663422533316</v>
      </c>
      <c r="N7" s="197">
        <f>100*H7/H$43</f>
        <v>49.906683122613515</v>
      </c>
      <c r="P7" s="61" t="s">
        <v>2</v>
      </c>
      <c r="Q7" s="292" t="s">
        <v>199</v>
      </c>
      <c r="R7" s="292"/>
      <c r="S7" s="292"/>
      <c r="T7" s="125"/>
      <c r="U7" s="126"/>
      <c r="V7" s="69"/>
      <c r="W7" s="69"/>
      <c r="X7" s="69"/>
      <c r="Y7" s="69"/>
      <c r="Z7" s="127"/>
      <c r="AB7" s="128" t="s">
        <v>72</v>
      </c>
      <c r="AC7" s="127">
        <v>2263546</v>
      </c>
      <c r="AD7" s="127">
        <v>2262197</v>
      </c>
      <c r="AE7" s="127">
        <v>2248044</v>
      </c>
      <c r="AF7" s="129">
        <v>0.41610860176313214</v>
      </c>
      <c r="AG7" s="129">
        <v>-0.05961410946180301</v>
      </c>
      <c r="AH7" s="129">
        <v>-0.6256213873727545</v>
      </c>
      <c r="AI7" s="129">
        <v>50.8484582406545</v>
      </c>
      <c r="AJ7" s="129">
        <v>49.657602283033</v>
      </c>
      <c r="AK7" s="129">
        <v>49.11026215496197</v>
      </c>
      <c r="AM7" s="67">
        <v>2281404.177</v>
      </c>
    </row>
    <row r="8" spans="1:39" ht="21.75" customHeight="1">
      <c r="A8" s="56"/>
      <c r="B8" s="56" t="s">
        <v>51</v>
      </c>
      <c r="C8" s="226" t="s">
        <v>74</v>
      </c>
      <c r="D8" s="226"/>
      <c r="E8" s="227"/>
      <c r="F8" s="67">
        <f>SUM(F9:F10,F13:F20)</f>
        <v>2217833.819</v>
      </c>
      <c r="G8" s="67">
        <f>SUM(G9:G10,G13:G20)</f>
        <v>2231347.234</v>
      </c>
      <c r="H8" s="67">
        <f>SUM(H9:H10,H13:H20)</f>
        <v>2227398.342</v>
      </c>
      <c r="I8" s="76">
        <v>0.5914107837138501</v>
      </c>
      <c r="J8" s="76">
        <f aca="true" t="shared" si="0" ref="J8:J49">100*(G8-F8)/F8</f>
        <v>0.6093069230089162</v>
      </c>
      <c r="K8" s="76">
        <f aca="true" t="shared" si="1" ref="K8:K49">100*(H8-G8)/G8</f>
        <v>-0.1769734418663766</v>
      </c>
      <c r="L8" s="74">
        <f aca="true" t="shared" si="2" ref="L8:L49">100*F8/F$43</f>
        <v>47.641065181908616</v>
      </c>
      <c r="M8" s="74">
        <f aca="true" t="shared" si="3" ref="M8:M49">100*G8/G$43</f>
        <v>47.63264905971829</v>
      </c>
      <c r="N8" s="74">
        <f aca="true" t="shared" si="4" ref="N8:N49">100*H8/H$43</f>
        <v>48.31120390546744</v>
      </c>
      <c r="Q8" s="130" t="s">
        <v>51</v>
      </c>
      <c r="R8" s="160" t="s">
        <v>428</v>
      </c>
      <c r="S8" s="167" t="s">
        <v>433</v>
      </c>
      <c r="T8" s="131" t="s">
        <v>200</v>
      </c>
      <c r="U8" s="132">
        <v>0.7348080783660116</v>
      </c>
      <c r="V8" s="132">
        <v>-0.6725930226437415</v>
      </c>
      <c r="W8" s="132">
        <v>-2.183147274362862</v>
      </c>
      <c r="X8" s="133" t="s">
        <v>55</v>
      </c>
      <c r="Y8" s="133" t="s">
        <v>55</v>
      </c>
      <c r="Z8" s="133" t="s">
        <v>55</v>
      </c>
      <c r="AB8" s="128" t="s">
        <v>76</v>
      </c>
      <c r="AC8" s="127">
        <v>2187923</v>
      </c>
      <c r="AD8" s="127">
        <v>2182583</v>
      </c>
      <c r="AE8" s="127">
        <v>2175133</v>
      </c>
      <c r="AF8" s="129">
        <v>-0.1817884135664416</v>
      </c>
      <c r="AG8" s="129">
        <v>-0.2440692754645979</v>
      </c>
      <c r="AH8" s="129">
        <v>-0.34134800409924004</v>
      </c>
      <c r="AI8" s="129">
        <v>49.149661067607</v>
      </c>
      <c r="AJ8" s="129">
        <v>47.91000174979955</v>
      </c>
      <c r="AK8" s="129">
        <v>47.517466348524756</v>
      </c>
      <c r="AM8" s="67">
        <v>2204794.427</v>
      </c>
    </row>
    <row r="9" spans="1:39" ht="21.75" customHeight="1">
      <c r="A9" s="56"/>
      <c r="B9" s="56"/>
      <c r="C9" s="64" t="s">
        <v>355</v>
      </c>
      <c r="D9" s="226" t="s">
        <v>201</v>
      </c>
      <c r="E9" s="227"/>
      <c r="F9" s="67">
        <v>518021.086</v>
      </c>
      <c r="G9" s="67">
        <v>509882.069</v>
      </c>
      <c r="H9" s="67">
        <v>503986.458</v>
      </c>
      <c r="I9" s="76">
        <v>-0.6982794858029543</v>
      </c>
      <c r="J9" s="76">
        <f t="shared" si="0"/>
        <v>-1.5711748459598405</v>
      </c>
      <c r="K9" s="76">
        <f t="shared" si="1"/>
        <v>-1.1562695294546694</v>
      </c>
      <c r="L9" s="74">
        <f t="shared" si="2"/>
        <v>11.127558842463971</v>
      </c>
      <c r="M9" s="74">
        <f t="shared" si="3"/>
        <v>10.884470728915725</v>
      </c>
      <c r="N9" s="74">
        <f t="shared" si="4"/>
        <v>10.931225043550066</v>
      </c>
      <c r="Q9" s="130" t="s">
        <v>52</v>
      </c>
      <c r="R9" s="160" t="s">
        <v>429</v>
      </c>
      <c r="S9" s="168" t="s">
        <v>434</v>
      </c>
      <c r="T9" s="131" t="s">
        <v>200</v>
      </c>
      <c r="U9" s="132">
        <v>2.67121702371782</v>
      </c>
      <c r="V9" s="132">
        <v>0.6270833901435902</v>
      </c>
      <c r="W9" s="132">
        <v>-1.5790374128017426</v>
      </c>
      <c r="X9" s="133" t="s">
        <v>55</v>
      </c>
      <c r="Y9" s="133" t="s">
        <v>55</v>
      </c>
      <c r="Z9" s="133" t="s">
        <v>55</v>
      </c>
      <c r="AB9" s="128" t="s">
        <v>78</v>
      </c>
      <c r="AC9" s="127">
        <v>521664</v>
      </c>
      <c r="AD9" s="127">
        <v>518021</v>
      </c>
      <c r="AE9" s="127">
        <v>509882</v>
      </c>
      <c r="AF9" s="129">
        <v>-2.073326239110085</v>
      </c>
      <c r="AG9" s="129">
        <v>-0.6982794858029551</v>
      </c>
      <c r="AH9" s="129">
        <v>-1.571174845959844</v>
      </c>
      <c r="AI9" s="129">
        <v>11.718689895632162</v>
      </c>
      <c r="AJ9" s="129">
        <v>11.37110761309835</v>
      </c>
      <c r="AK9" s="129">
        <v>11.138767823038656</v>
      </c>
      <c r="AM9" s="67">
        <v>521663.757</v>
      </c>
    </row>
    <row r="10" spans="1:39" ht="21.75" customHeight="1">
      <c r="A10" s="56"/>
      <c r="B10" s="56"/>
      <c r="C10" s="64" t="s">
        <v>356</v>
      </c>
      <c r="D10" s="226" t="s">
        <v>202</v>
      </c>
      <c r="E10" s="227"/>
      <c r="F10" s="67">
        <f>SUM(F11:F12)</f>
        <v>587024.9750000001</v>
      </c>
      <c r="G10" s="67">
        <f>SUM(G11:G12)</f>
        <v>596789.594</v>
      </c>
      <c r="H10" s="67">
        <f>SUM(H11:H12)</f>
        <v>611141.708</v>
      </c>
      <c r="I10" s="76">
        <v>1.969226697904132</v>
      </c>
      <c r="J10" s="76">
        <f t="shared" si="0"/>
        <v>1.6634077621654761</v>
      </c>
      <c r="K10" s="76">
        <f t="shared" si="1"/>
        <v>2.404886771534415</v>
      </c>
      <c r="L10" s="74">
        <f t="shared" si="2"/>
        <v>12.609824441216746</v>
      </c>
      <c r="M10" s="74">
        <f t="shared" si="3"/>
        <v>12.73968876755009</v>
      </c>
      <c r="N10" s="74">
        <f t="shared" si="4"/>
        <v>13.2553711267527</v>
      </c>
      <c r="Q10" s="130" t="s">
        <v>53</v>
      </c>
      <c r="R10" s="160" t="s">
        <v>430</v>
      </c>
      <c r="S10" s="168" t="s">
        <v>434</v>
      </c>
      <c r="T10" s="131" t="s">
        <v>200</v>
      </c>
      <c r="U10" s="132">
        <v>-1.0372886339677145</v>
      </c>
      <c r="V10" s="132">
        <v>0.5305086123685632</v>
      </c>
      <c r="W10" s="132">
        <v>-3.549422977720207</v>
      </c>
      <c r="X10" s="133" t="s">
        <v>55</v>
      </c>
      <c r="Y10" s="133" t="s">
        <v>55</v>
      </c>
      <c r="Z10" s="133" t="s">
        <v>55</v>
      </c>
      <c r="AB10" s="128" t="s">
        <v>80</v>
      </c>
      <c r="AC10" s="127">
        <v>590270</v>
      </c>
      <c r="AD10" s="127">
        <v>557741</v>
      </c>
      <c r="AE10" s="127">
        <v>548531</v>
      </c>
      <c r="AF10" s="129">
        <v>3.4588606086805695</v>
      </c>
      <c r="AG10" s="129">
        <v>-5.510865843045043</v>
      </c>
      <c r="AH10" s="129">
        <v>-1.6514046148337846</v>
      </c>
      <c r="AI10" s="129">
        <v>13.259866882634954</v>
      </c>
      <c r="AJ10" s="129">
        <v>12.243003340621014</v>
      </c>
      <c r="AK10" s="129">
        <v>11.98307314550455</v>
      </c>
      <c r="AM10" s="67">
        <v>575688.366</v>
      </c>
    </row>
    <row r="11" spans="1:39" ht="21.75" customHeight="1">
      <c r="A11" s="56"/>
      <c r="B11" s="56"/>
      <c r="C11" s="64"/>
      <c r="D11" s="86" t="s">
        <v>357</v>
      </c>
      <c r="E11" s="68" t="s">
        <v>358</v>
      </c>
      <c r="F11" s="67">
        <v>563299.055</v>
      </c>
      <c r="G11" s="67">
        <v>573543.854</v>
      </c>
      <c r="H11" s="67">
        <v>588970.319</v>
      </c>
      <c r="I11" s="76">
        <v>1.7459737733878322</v>
      </c>
      <c r="J11" s="76">
        <f t="shared" si="0"/>
        <v>1.8187140399161503</v>
      </c>
      <c r="K11" s="76">
        <f t="shared" si="1"/>
        <v>2.6896748857847523</v>
      </c>
      <c r="L11" s="74">
        <f t="shared" si="2"/>
        <v>12.10017034020281</v>
      </c>
      <c r="M11" s="74">
        <f t="shared" si="3"/>
        <v>12.243461125934427</v>
      </c>
      <c r="N11" s="74">
        <f t="shared" si="4"/>
        <v>12.774484311561546</v>
      </c>
      <c r="Q11" s="130" t="s">
        <v>176</v>
      </c>
      <c r="R11" s="160" t="s">
        <v>431</v>
      </c>
      <c r="S11" s="168" t="s">
        <v>434</v>
      </c>
      <c r="T11" s="131" t="s">
        <v>200</v>
      </c>
      <c r="U11" s="132">
        <v>-0.15068377556105572</v>
      </c>
      <c r="V11" s="132">
        <v>-0.011924174597666148</v>
      </c>
      <c r="W11" s="132">
        <v>-2.916661167853807</v>
      </c>
      <c r="X11" s="133" t="s">
        <v>55</v>
      </c>
      <c r="Y11" s="133" t="s">
        <v>55</v>
      </c>
      <c r="Z11" s="133" t="s">
        <v>55</v>
      </c>
      <c r="AB11" s="128" t="s">
        <v>82</v>
      </c>
      <c r="AC11" s="127">
        <v>568361</v>
      </c>
      <c r="AD11" s="127">
        <v>533837</v>
      </c>
      <c r="AE11" s="127">
        <v>525581</v>
      </c>
      <c r="AF11" s="129">
        <v>3.6566197871932937</v>
      </c>
      <c r="AG11" s="129">
        <v>-6.07432833233934</v>
      </c>
      <c r="AH11" s="129">
        <v>-1.5464969006964036</v>
      </c>
      <c r="AI11" s="129">
        <v>12.767703153398744</v>
      </c>
      <c r="AJ11" s="129">
        <v>11.718284041082356</v>
      </c>
      <c r="AK11" s="129">
        <v>11.481728542122292</v>
      </c>
      <c r="AM11" s="67">
        <v>553632.772</v>
      </c>
    </row>
    <row r="12" spans="1:39" ht="21.75" customHeight="1">
      <c r="A12" s="56"/>
      <c r="B12" s="56"/>
      <c r="C12" s="64"/>
      <c r="D12" s="86" t="s">
        <v>359</v>
      </c>
      <c r="E12" s="68" t="s">
        <v>360</v>
      </c>
      <c r="F12" s="67">
        <v>23725.92</v>
      </c>
      <c r="G12" s="67">
        <v>23245.74</v>
      </c>
      <c r="H12" s="67">
        <v>22171.389</v>
      </c>
      <c r="I12" s="76">
        <v>7.573258175375278</v>
      </c>
      <c r="J12" s="76">
        <f t="shared" si="0"/>
        <v>-2.0238625098626173</v>
      </c>
      <c r="K12" s="76">
        <f t="shared" si="1"/>
        <v>-4.621711332915202</v>
      </c>
      <c r="L12" s="74">
        <f t="shared" si="2"/>
        <v>0.5096541010139358</v>
      </c>
      <c r="M12" s="74">
        <f t="shared" si="3"/>
        <v>0.49622764161566435</v>
      </c>
      <c r="N12" s="74">
        <f t="shared" si="4"/>
        <v>0.48088681519115434</v>
      </c>
      <c r="Q12" s="130" t="s">
        <v>203</v>
      </c>
      <c r="R12" s="160" t="s">
        <v>432</v>
      </c>
      <c r="S12" s="168" t="s">
        <v>434</v>
      </c>
      <c r="T12" s="131" t="s">
        <v>200</v>
      </c>
      <c r="U12" s="132">
        <v>1.7679091750371967</v>
      </c>
      <c r="V12" s="132">
        <v>1.2963106846562988</v>
      </c>
      <c r="W12" s="132">
        <v>-2.317128361941667</v>
      </c>
      <c r="X12" s="133" t="s">
        <v>55</v>
      </c>
      <c r="Y12" s="133" t="s">
        <v>55</v>
      </c>
      <c r="Z12" s="133" t="s">
        <v>55</v>
      </c>
      <c r="AB12" s="128" t="s">
        <v>85</v>
      </c>
      <c r="AC12" s="127">
        <v>21909</v>
      </c>
      <c r="AD12" s="127">
        <v>23904</v>
      </c>
      <c r="AE12" s="127">
        <v>22949</v>
      </c>
      <c r="AF12" s="129">
        <v>-1.4201411124057706</v>
      </c>
      <c r="AG12" s="129">
        <v>9.1064685398631</v>
      </c>
      <c r="AH12" s="129">
        <v>-3.9942541983032043</v>
      </c>
      <c r="AI12" s="129">
        <v>0.4921637292362102</v>
      </c>
      <c r="AJ12" s="129">
        <v>0.524719299538658</v>
      </c>
      <c r="AK12" s="129">
        <v>0.5013446033822575</v>
      </c>
      <c r="AM12" s="67">
        <v>22055.593</v>
      </c>
    </row>
    <row r="13" spans="1:39" ht="21.75" customHeight="1">
      <c r="A13" s="56"/>
      <c r="B13" s="56"/>
      <c r="C13" s="64" t="s">
        <v>361</v>
      </c>
      <c r="D13" s="226" t="s">
        <v>86</v>
      </c>
      <c r="E13" s="227"/>
      <c r="F13" s="67">
        <v>102569.87</v>
      </c>
      <c r="G13" s="67">
        <v>105231.515</v>
      </c>
      <c r="H13" s="67">
        <v>102497.679</v>
      </c>
      <c r="I13" s="76">
        <v>1.4453543339296393</v>
      </c>
      <c r="J13" s="76">
        <f t="shared" si="0"/>
        <v>2.5949579540268544</v>
      </c>
      <c r="K13" s="76">
        <f t="shared" si="1"/>
        <v>-2.597925155786264</v>
      </c>
      <c r="L13" s="74">
        <f t="shared" si="2"/>
        <v>2.203293060330907</v>
      </c>
      <c r="M13" s="74">
        <f t="shared" si="3"/>
        <v>2.2463809073014414</v>
      </c>
      <c r="N13" s="74">
        <f t="shared" si="4"/>
        <v>2.223125597534519</v>
      </c>
      <c r="Q13" s="130"/>
      <c r="R13" s="56"/>
      <c r="S13" s="56"/>
      <c r="T13" s="131"/>
      <c r="U13" s="134"/>
      <c r="V13" s="135"/>
      <c r="W13" s="135"/>
      <c r="X13" s="133"/>
      <c r="Y13" s="133"/>
      <c r="Z13" s="133"/>
      <c r="AB13" s="128" t="s">
        <v>88</v>
      </c>
      <c r="AC13" s="127">
        <v>101108</v>
      </c>
      <c r="AD13" s="127">
        <v>102570</v>
      </c>
      <c r="AE13" s="127">
        <v>105232</v>
      </c>
      <c r="AF13" s="129">
        <v>0.4046623372490066</v>
      </c>
      <c r="AG13" s="129">
        <v>1.4453543339296493</v>
      </c>
      <c r="AH13" s="129">
        <v>2.594957954026844</v>
      </c>
      <c r="AI13" s="129">
        <v>2.271308042970647</v>
      </c>
      <c r="AJ13" s="129">
        <v>2.251516513811386</v>
      </c>
      <c r="AK13" s="129">
        <v>2.298863765792889</v>
      </c>
      <c r="AM13" s="67">
        <v>101108.494</v>
      </c>
    </row>
    <row r="14" spans="1:39" ht="21.75" customHeight="1">
      <c r="A14" s="56"/>
      <c r="B14" s="56"/>
      <c r="C14" s="64" t="s">
        <v>362</v>
      </c>
      <c r="D14" s="226" t="s">
        <v>89</v>
      </c>
      <c r="E14" s="227"/>
      <c r="F14" s="67">
        <v>70662.291</v>
      </c>
      <c r="G14" s="67">
        <v>74873.506</v>
      </c>
      <c r="H14" s="67">
        <v>73707.804</v>
      </c>
      <c r="I14" s="76">
        <v>-0.40231171904292695</v>
      </c>
      <c r="J14" s="76">
        <f t="shared" si="0"/>
        <v>5.95963552894145</v>
      </c>
      <c r="K14" s="76">
        <f t="shared" si="1"/>
        <v>-1.5568951719717656</v>
      </c>
      <c r="L14" s="74">
        <f t="shared" si="2"/>
        <v>1.5178895653020044</v>
      </c>
      <c r="M14" s="74">
        <f t="shared" si="3"/>
        <v>1.5983274054461716</v>
      </c>
      <c r="N14" s="74">
        <f t="shared" si="4"/>
        <v>1.598686988906912</v>
      </c>
      <c r="Q14" s="130"/>
      <c r="R14" s="56"/>
      <c r="S14" s="56"/>
      <c r="T14" s="131"/>
      <c r="U14" s="134"/>
      <c r="V14" s="135"/>
      <c r="W14" s="135"/>
      <c r="X14" s="133"/>
      <c r="Y14" s="133"/>
      <c r="Z14" s="133"/>
      <c r="AB14" s="128" t="s">
        <v>91</v>
      </c>
      <c r="AC14" s="127">
        <v>70948</v>
      </c>
      <c r="AD14" s="127">
        <v>70662</v>
      </c>
      <c r="AE14" s="127">
        <v>74874</v>
      </c>
      <c r="AF14" s="129">
        <v>5.139709671413706</v>
      </c>
      <c r="AG14" s="129">
        <v>-0.40231171904293594</v>
      </c>
      <c r="AH14" s="129">
        <v>5.959635528941454</v>
      </c>
      <c r="AI14" s="129">
        <v>1.5937744222463202</v>
      </c>
      <c r="AJ14" s="129">
        <v>1.5511115992468905</v>
      </c>
      <c r="AK14" s="129">
        <v>1.6356695991811623</v>
      </c>
      <c r="AM14" s="67">
        <v>70947.722</v>
      </c>
    </row>
    <row r="15" spans="1:39" ht="21.75" customHeight="1">
      <c r="A15" s="56"/>
      <c r="B15" s="56"/>
      <c r="C15" s="64" t="s">
        <v>363</v>
      </c>
      <c r="D15" s="226" t="s">
        <v>93</v>
      </c>
      <c r="E15" s="227"/>
      <c r="F15" s="67">
        <v>103735.916</v>
      </c>
      <c r="G15" s="67">
        <v>101074.612</v>
      </c>
      <c r="H15" s="67">
        <v>97633.789</v>
      </c>
      <c r="I15" s="76">
        <v>-6.642391652943264</v>
      </c>
      <c r="J15" s="76">
        <f t="shared" si="0"/>
        <v>-2.5654605488806825</v>
      </c>
      <c r="K15" s="76">
        <f t="shared" si="1"/>
        <v>-3.404240621769579</v>
      </c>
      <c r="L15" s="74">
        <f t="shared" si="2"/>
        <v>2.228340777168479</v>
      </c>
      <c r="M15" s="74">
        <f t="shared" si="3"/>
        <v>2.157643350565666</v>
      </c>
      <c r="N15" s="74">
        <f t="shared" si="4"/>
        <v>2.1176301515099105</v>
      </c>
      <c r="Q15" s="130"/>
      <c r="R15" s="56"/>
      <c r="S15" s="56"/>
      <c r="T15" s="131"/>
      <c r="U15" s="134"/>
      <c r="V15" s="135"/>
      <c r="W15" s="135"/>
      <c r="X15" s="133"/>
      <c r="Y15" s="133"/>
      <c r="Z15" s="133"/>
      <c r="AB15" s="128" t="s">
        <v>95</v>
      </c>
      <c r="AC15" s="127">
        <v>111117</v>
      </c>
      <c r="AD15" s="127">
        <v>103736</v>
      </c>
      <c r="AE15" s="127">
        <v>101075</v>
      </c>
      <c r="AF15" s="129">
        <v>-5.193710267020169</v>
      </c>
      <c r="AG15" s="129">
        <v>-6.6423916529432585</v>
      </c>
      <c r="AH15" s="129">
        <v>-2.5654605488806825</v>
      </c>
      <c r="AI15" s="129">
        <v>2.4961335981302373</v>
      </c>
      <c r="AJ15" s="129">
        <v>2.2771124497803377</v>
      </c>
      <c r="AK15" s="129">
        <v>2.208053007393984</v>
      </c>
      <c r="AM15" s="67">
        <v>111116.724</v>
      </c>
    </row>
    <row r="16" spans="1:39" ht="21.75" customHeight="1">
      <c r="A16" s="56"/>
      <c r="B16" s="56"/>
      <c r="C16" s="64" t="s">
        <v>364</v>
      </c>
      <c r="D16" s="226" t="s">
        <v>96</v>
      </c>
      <c r="E16" s="227"/>
      <c r="F16" s="67">
        <v>75237.127</v>
      </c>
      <c r="G16" s="67">
        <v>78161.733</v>
      </c>
      <c r="H16" s="67">
        <v>80399.541</v>
      </c>
      <c r="I16" s="76">
        <v>2.636245235072906</v>
      </c>
      <c r="J16" s="76">
        <f t="shared" si="0"/>
        <v>3.8871845810911947</v>
      </c>
      <c r="K16" s="76">
        <f t="shared" si="1"/>
        <v>2.863048085180001</v>
      </c>
      <c r="L16" s="74">
        <f t="shared" si="2"/>
        <v>1.616161157251492</v>
      </c>
      <c r="M16" s="74">
        <f t="shared" si="3"/>
        <v>1.6685213045996057</v>
      </c>
      <c r="N16" s="74">
        <f t="shared" si="4"/>
        <v>1.7438275614721583</v>
      </c>
      <c r="Q16" s="130"/>
      <c r="R16" s="56"/>
      <c r="S16" s="56"/>
      <c r="T16" s="131"/>
      <c r="U16" s="134"/>
      <c r="V16" s="135"/>
      <c r="W16" s="135"/>
      <c r="X16" s="133"/>
      <c r="Y16" s="133"/>
      <c r="Z16" s="133"/>
      <c r="AB16" s="128" t="s">
        <v>97</v>
      </c>
      <c r="AC16" s="127">
        <v>73305</v>
      </c>
      <c r="AD16" s="127">
        <v>75237</v>
      </c>
      <c r="AE16" s="127">
        <v>78162</v>
      </c>
      <c r="AF16" s="129">
        <v>1.2892994375649058</v>
      </c>
      <c r="AG16" s="129">
        <v>2.6362452350729093</v>
      </c>
      <c r="AH16" s="129">
        <v>3.8871845810911854</v>
      </c>
      <c r="AI16" s="129">
        <v>1.6467203201062777</v>
      </c>
      <c r="AJ16" s="129">
        <v>1.651534060560128</v>
      </c>
      <c r="AK16" s="129">
        <v>1.7075034590662155</v>
      </c>
      <c r="AM16" s="67">
        <v>73304.637</v>
      </c>
    </row>
    <row r="17" spans="1:39" ht="21.75" customHeight="1">
      <c r="A17" s="56"/>
      <c r="B17" s="56"/>
      <c r="C17" s="64" t="s">
        <v>365</v>
      </c>
      <c r="D17" s="226" t="s">
        <v>98</v>
      </c>
      <c r="E17" s="227"/>
      <c r="F17" s="67">
        <v>275949.63</v>
      </c>
      <c r="G17" s="67">
        <v>277649.711</v>
      </c>
      <c r="H17" s="67">
        <v>266762.397</v>
      </c>
      <c r="I17" s="76">
        <v>1.7581144903745687</v>
      </c>
      <c r="J17" s="76">
        <f t="shared" si="0"/>
        <v>0.6160838121073058</v>
      </c>
      <c r="K17" s="76">
        <f t="shared" si="1"/>
        <v>-3.9212408904686424</v>
      </c>
      <c r="L17" s="74">
        <f t="shared" si="2"/>
        <v>5.9276462452363585</v>
      </c>
      <c r="M17" s="74">
        <f t="shared" si="3"/>
        <v>5.926998292366721</v>
      </c>
      <c r="N17" s="74">
        <f t="shared" si="4"/>
        <v>5.785948706510375</v>
      </c>
      <c r="Q17" s="130"/>
      <c r="R17" s="56"/>
      <c r="S17" s="56"/>
      <c r="T17" s="131"/>
      <c r="U17" s="134"/>
      <c r="V17" s="135"/>
      <c r="W17" s="135"/>
      <c r="X17" s="133"/>
      <c r="Y17" s="133"/>
      <c r="Z17" s="133"/>
      <c r="AB17" s="128" t="s">
        <v>99</v>
      </c>
      <c r="AC17" s="127">
        <v>273960</v>
      </c>
      <c r="AD17" s="127">
        <v>280789</v>
      </c>
      <c r="AE17" s="127">
        <v>283926</v>
      </c>
      <c r="AF17" s="129">
        <v>-1.3079654383863382</v>
      </c>
      <c r="AG17" s="129">
        <v>2.4927586191540785</v>
      </c>
      <c r="AH17" s="129">
        <v>1.116959758152647</v>
      </c>
      <c r="AI17" s="129">
        <v>6.154260000032106</v>
      </c>
      <c r="AJ17" s="129">
        <v>6.163621436015264</v>
      </c>
      <c r="AK17" s="129">
        <v>6.2025752357950354</v>
      </c>
      <c r="AM17" s="67">
        <v>271181.941</v>
      </c>
    </row>
    <row r="18" spans="1:39" ht="21.75" customHeight="1">
      <c r="A18" s="56"/>
      <c r="B18" s="56"/>
      <c r="C18" s="64" t="s">
        <v>366</v>
      </c>
      <c r="D18" s="226" t="s">
        <v>101</v>
      </c>
      <c r="E18" s="227"/>
      <c r="F18" s="67">
        <v>46264.268</v>
      </c>
      <c r="G18" s="67">
        <v>49928.089</v>
      </c>
      <c r="H18" s="67">
        <v>45140.284</v>
      </c>
      <c r="I18" s="76">
        <v>-9.60681851059692</v>
      </c>
      <c r="J18" s="76">
        <f t="shared" si="0"/>
        <v>7.9193320426036</v>
      </c>
      <c r="K18" s="76">
        <f t="shared" si="1"/>
        <v>-9.589401669268776</v>
      </c>
      <c r="L18" s="74">
        <f t="shared" si="2"/>
        <v>0.9937980873495232</v>
      </c>
      <c r="M18" s="74">
        <f t="shared" si="3"/>
        <v>1.0658166982357624</v>
      </c>
      <c r="N18" s="74">
        <f t="shared" si="4"/>
        <v>0.9790711538002524</v>
      </c>
      <c r="Q18" s="61"/>
      <c r="R18" s="61"/>
      <c r="S18" s="61"/>
      <c r="T18" s="136"/>
      <c r="U18" s="127"/>
      <c r="V18" s="127"/>
      <c r="W18" s="127"/>
      <c r="X18" s="127"/>
      <c r="Y18" s="127"/>
      <c r="Z18" s="127"/>
      <c r="AB18" s="128" t="s">
        <v>103</v>
      </c>
      <c r="AC18" s="127">
        <v>51181</v>
      </c>
      <c r="AD18" s="127">
        <v>46264</v>
      </c>
      <c r="AE18" s="127">
        <v>49928</v>
      </c>
      <c r="AF18" s="129">
        <v>-11.602950916782751</v>
      </c>
      <c r="AG18" s="129">
        <v>-9.606818510596915</v>
      </c>
      <c r="AH18" s="129">
        <v>7.9193320426036</v>
      </c>
      <c r="AI18" s="129">
        <v>1.1497367679205175</v>
      </c>
      <c r="AJ18" s="129">
        <v>1.015549336285555</v>
      </c>
      <c r="AK18" s="129">
        <v>1.0907176875423918</v>
      </c>
      <c r="AM18" s="67">
        <v>51181.148</v>
      </c>
    </row>
    <row r="19" spans="1:39" ht="21.75" customHeight="1">
      <c r="A19" s="56"/>
      <c r="B19" s="56"/>
      <c r="C19" s="64" t="s">
        <v>367</v>
      </c>
      <c r="D19" s="226" t="s">
        <v>106</v>
      </c>
      <c r="E19" s="227"/>
      <c r="F19" s="67">
        <v>259014.812</v>
      </c>
      <c r="G19" s="67">
        <v>247971.291</v>
      </c>
      <c r="H19" s="67">
        <v>251099.153</v>
      </c>
      <c r="I19" s="76">
        <v>4.763268937025714</v>
      </c>
      <c r="J19" s="76">
        <f t="shared" si="0"/>
        <v>-4.2636638865270795</v>
      </c>
      <c r="K19" s="76">
        <f t="shared" si="1"/>
        <v>1.2613806974937247</v>
      </c>
      <c r="L19" s="74">
        <f t="shared" si="2"/>
        <v>5.563871123191581</v>
      </c>
      <c r="M19" s="74">
        <f t="shared" si="3"/>
        <v>5.29345200115469</v>
      </c>
      <c r="N19" s="74">
        <f t="shared" si="4"/>
        <v>5.446220441279813</v>
      </c>
      <c r="P19" s="61" t="s">
        <v>3</v>
      </c>
      <c r="Q19" s="226" t="s">
        <v>204</v>
      </c>
      <c r="R19" s="226"/>
      <c r="S19" s="226"/>
      <c r="T19" s="131"/>
      <c r="U19" s="126"/>
      <c r="V19" s="70"/>
      <c r="W19" s="70"/>
      <c r="X19" s="70"/>
      <c r="Y19" s="70"/>
      <c r="Z19" s="127"/>
      <c r="AB19" s="128" t="s">
        <v>108</v>
      </c>
      <c r="AC19" s="127">
        <v>247238</v>
      </c>
      <c r="AD19" s="127">
        <v>259015</v>
      </c>
      <c r="AE19" s="127">
        <v>247971</v>
      </c>
      <c r="AF19" s="129">
        <v>0.3821198956989402</v>
      </c>
      <c r="AG19" s="129">
        <v>4.763268937025722</v>
      </c>
      <c r="AH19" s="129">
        <v>-4.26366388652708</v>
      </c>
      <c r="AI19" s="129">
        <v>5.5539754555054595</v>
      </c>
      <c r="AJ19" s="129">
        <v>5.6856475155886566</v>
      </c>
      <c r="AK19" s="129">
        <v>5.417124478696181</v>
      </c>
      <c r="AM19" s="67">
        <v>247238.192</v>
      </c>
    </row>
    <row r="20" spans="1:40" ht="21.75" customHeight="1">
      <c r="A20" s="56"/>
      <c r="B20" s="56"/>
      <c r="C20" s="64" t="s">
        <v>368</v>
      </c>
      <c r="D20" s="226" t="s">
        <v>109</v>
      </c>
      <c r="E20" s="227"/>
      <c r="F20" s="67">
        <v>179353.844</v>
      </c>
      <c r="G20" s="67">
        <v>189785.114</v>
      </c>
      <c r="H20" s="67">
        <v>195029.529</v>
      </c>
      <c r="I20" s="76">
        <v>-1.1080523911086164</v>
      </c>
      <c r="J20" s="76">
        <f t="shared" si="0"/>
        <v>5.816028119252347</v>
      </c>
      <c r="K20" s="76">
        <f t="shared" si="1"/>
        <v>2.763343704606889</v>
      </c>
      <c r="L20" s="74">
        <f t="shared" si="2"/>
        <v>3.852681882397551</v>
      </c>
      <c r="M20" s="74">
        <f t="shared" si="3"/>
        <v>4.05134960358242</v>
      </c>
      <c r="N20" s="74">
        <f t="shared" si="4"/>
        <v>4.230097134150724</v>
      </c>
      <c r="Q20" s="130" t="s">
        <v>51</v>
      </c>
      <c r="R20" s="86" t="s">
        <v>369</v>
      </c>
      <c r="S20" s="86" t="s">
        <v>370</v>
      </c>
      <c r="T20" s="131" t="s">
        <v>205</v>
      </c>
      <c r="U20" s="137">
        <v>3047</v>
      </c>
      <c r="V20" s="137">
        <v>3061</v>
      </c>
      <c r="W20" s="137">
        <v>2950</v>
      </c>
      <c r="X20" s="135">
        <v>-0.9427828348504551</v>
      </c>
      <c r="Y20" s="135">
        <v>0.4594683295044306</v>
      </c>
      <c r="Z20" s="135">
        <v>-3.626265926167919</v>
      </c>
      <c r="AB20" s="128" t="s">
        <v>110</v>
      </c>
      <c r="AC20" s="127">
        <v>147133</v>
      </c>
      <c r="AD20" s="127">
        <v>168548</v>
      </c>
      <c r="AE20" s="127">
        <v>175554</v>
      </c>
      <c r="AF20" s="129">
        <v>-1.3330436702971182</v>
      </c>
      <c r="AG20" s="129">
        <v>14.55495750376279</v>
      </c>
      <c r="AH20" s="129">
        <v>4.157049083992792</v>
      </c>
      <c r="AI20" s="129">
        <v>3.305195682428314</v>
      </c>
      <c r="AJ20" s="129">
        <v>3.6997978847919657</v>
      </c>
      <c r="AK20" s="129">
        <v>3.835118146513689</v>
      </c>
      <c r="AM20" s="67">
        <v>181363.446</v>
      </c>
      <c r="AN20" s="137">
        <v>3076</v>
      </c>
    </row>
    <row r="21" spans="1:40" ht="21.75" customHeight="1">
      <c r="A21" s="56"/>
      <c r="B21" s="56" t="s">
        <v>52</v>
      </c>
      <c r="C21" s="226" t="s">
        <v>111</v>
      </c>
      <c r="D21" s="226"/>
      <c r="E21" s="227"/>
      <c r="F21" s="67">
        <v>80183.793</v>
      </c>
      <c r="G21" s="67">
        <v>69985.603</v>
      </c>
      <c r="H21" s="67">
        <v>73559.909</v>
      </c>
      <c r="I21" s="76">
        <v>4.665258664856634</v>
      </c>
      <c r="J21" s="76">
        <f t="shared" si="0"/>
        <v>-12.718517818183036</v>
      </c>
      <c r="K21" s="76">
        <f t="shared" si="1"/>
        <v>5.10720183406864</v>
      </c>
      <c r="L21" s="74">
        <f t="shared" si="2"/>
        <v>1.7224199920299204</v>
      </c>
      <c r="M21" s="74">
        <f t="shared" si="3"/>
        <v>1.4939851656148682</v>
      </c>
      <c r="N21" s="74">
        <f t="shared" si="4"/>
        <v>1.5954792171460765</v>
      </c>
      <c r="Q21" s="130" t="s">
        <v>52</v>
      </c>
      <c r="R21" s="86" t="s">
        <v>371</v>
      </c>
      <c r="S21" s="86" t="s">
        <v>372</v>
      </c>
      <c r="T21" s="131" t="s">
        <v>205</v>
      </c>
      <c r="U21" s="137">
        <v>3191</v>
      </c>
      <c r="V21" s="137">
        <v>3190</v>
      </c>
      <c r="W21" s="137">
        <v>2985</v>
      </c>
      <c r="X21" s="135">
        <v>-2.505346776657501</v>
      </c>
      <c r="Y21" s="135">
        <v>-0.031338138514572234</v>
      </c>
      <c r="Z21" s="135">
        <v>-6.426332288401254</v>
      </c>
      <c r="AB21" s="128" t="s">
        <v>112</v>
      </c>
      <c r="AC21" s="127">
        <v>75623</v>
      </c>
      <c r="AD21" s="127">
        <v>79614</v>
      </c>
      <c r="AE21" s="127">
        <v>72911</v>
      </c>
      <c r="AF21" s="129">
        <v>21.466027503093965</v>
      </c>
      <c r="AG21" s="129">
        <v>5.277049404607337</v>
      </c>
      <c r="AH21" s="129">
        <v>-8.418900246618911</v>
      </c>
      <c r="AI21" s="129">
        <v>1.6987971730475133</v>
      </c>
      <c r="AJ21" s="129">
        <v>1.7476005332334537</v>
      </c>
      <c r="AK21" s="129">
        <v>1.592795806437222</v>
      </c>
      <c r="AM21" s="67">
        <v>76609.75</v>
      </c>
      <c r="AN21" s="137">
        <v>3273</v>
      </c>
    </row>
    <row r="22" spans="1:40" ht="21.75" customHeight="1">
      <c r="A22" s="155" t="s">
        <v>3</v>
      </c>
      <c r="B22" s="233" t="s">
        <v>114</v>
      </c>
      <c r="C22" s="233"/>
      <c r="D22" s="233"/>
      <c r="E22" s="234"/>
      <c r="F22" s="80">
        <v>825879.114</v>
      </c>
      <c r="G22" s="80">
        <v>854777.617</v>
      </c>
      <c r="H22" s="80">
        <v>885698.002</v>
      </c>
      <c r="I22" s="114">
        <v>4.622988083833225</v>
      </c>
      <c r="J22" s="114">
        <f t="shared" si="0"/>
        <v>3.499120211435693</v>
      </c>
      <c r="K22" s="114">
        <f t="shared" si="1"/>
        <v>3.617360163046947</v>
      </c>
      <c r="L22" s="44">
        <f t="shared" si="2"/>
        <v>17.74062617558585</v>
      </c>
      <c r="M22" s="44">
        <f t="shared" si="3"/>
        <v>18.24696830429006</v>
      </c>
      <c r="N22" s="44">
        <f t="shared" si="4"/>
        <v>19.21036572868523</v>
      </c>
      <c r="Q22" s="130" t="s">
        <v>53</v>
      </c>
      <c r="R22" s="86" t="s">
        <v>220</v>
      </c>
      <c r="S22" s="86" t="s">
        <v>372</v>
      </c>
      <c r="T22" s="131" t="s">
        <v>205</v>
      </c>
      <c r="U22" s="137">
        <v>1887</v>
      </c>
      <c r="V22" s="137">
        <v>1901</v>
      </c>
      <c r="W22" s="137">
        <v>1886</v>
      </c>
      <c r="X22" s="135">
        <v>-0.5795574288724974</v>
      </c>
      <c r="Y22" s="135">
        <v>0.7419183889772125</v>
      </c>
      <c r="Z22" s="135">
        <v>-0.7890583903208838</v>
      </c>
      <c r="AB22" s="128" t="s">
        <v>116</v>
      </c>
      <c r="AC22" s="127">
        <v>802693</v>
      </c>
      <c r="AD22" s="127">
        <v>842671</v>
      </c>
      <c r="AE22" s="127">
        <v>865282</v>
      </c>
      <c r="AF22" s="129">
        <v>3.5416574200270112</v>
      </c>
      <c r="AG22" s="129">
        <v>4.980562750974582</v>
      </c>
      <c r="AH22" s="129">
        <v>2.683217832660656</v>
      </c>
      <c r="AI22" s="129">
        <v>18.03174549158148</v>
      </c>
      <c r="AJ22" s="129">
        <v>18.49752401565397</v>
      </c>
      <c r="AK22" s="129">
        <v>18.90275695391384</v>
      </c>
      <c r="AM22" s="67">
        <v>789385.898</v>
      </c>
      <c r="AN22" s="137">
        <v>1898</v>
      </c>
    </row>
    <row r="23" spans="1:40" ht="21.75" customHeight="1">
      <c r="A23" s="56"/>
      <c r="B23" s="56" t="s">
        <v>219</v>
      </c>
      <c r="C23" s="86"/>
      <c r="D23" s="86"/>
      <c r="E23" s="68"/>
      <c r="F23" s="67"/>
      <c r="G23" s="67"/>
      <c r="H23" s="67"/>
      <c r="I23" s="76"/>
      <c r="J23" s="76"/>
      <c r="K23" s="76"/>
      <c r="L23" s="76"/>
      <c r="M23" s="76"/>
      <c r="N23" s="76"/>
      <c r="Q23" s="130" t="s">
        <v>176</v>
      </c>
      <c r="R23" s="86" t="s">
        <v>221</v>
      </c>
      <c r="S23" s="86" t="s">
        <v>372</v>
      </c>
      <c r="T23" s="131" t="s">
        <v>205</v>
      </c>
      <c r="U23" s="137">
        <v>2418</v>
      </c>
      <c r="V23" s="137">
        <v>2438</v>
      </c>
      <c r="W23" s="137">
        <v>2440</v>
      </c>
      <c r="X23" s="135">
        <v>-0.12391573729863693</v>
      </c>
      <c r="Y23" s="135">
        <v>0.8271298593879239</v>
      </c>
      <c r="Z23" s="135">
        <v>0.08203445447087777</v>
      </c>
      <c r="AB23" s="128" t="s">
        <v>119</v>
      </c>
      <c r="AC23" s="127">
        <v>85093</v>
      </c>
      <c r="AD23" s="127">
        <v>87708</v>
      </c>
      <c r="AE23" s="127">
        <v>88392</v>
      </c>
      <c r="AF23" s="129">
        <v>2.6788903542889875</v>
      </c>
      <c r="AG23" s="129">
        <v>3.0725077894332875</v>
      </c>
      <c r="AH23" s="129">
        <v>0.7796947712260582</v>
      </c>
      <c r="AI23" s="129">
        <v>1.9115385200089734</v>
      </c>
      <c r="AJ23" s="129">
        <v>1.925275264755349</v>
      </c>
      <c r="AK23" s="129">
        <v>1.930980777442276</v>
      </c>
      <c r="AM23" s="67">
        <v>0</v>
      </c>
      <c r="AN23" s="137">
        <v>2421</v>
      </c>
    </row>
    <row r="24" spans="1:40" ht="21.75" customHeight="1">
      <c r="A24" s="56"/>
      <c r="B24" s="56"/>
      <c r="C24" s="226" t="s">
        <v>373</v>
      </c>
      <c r="D24" s="226"/>
      <c r="E24" s="227"/>
      <c r="F24" s="67">
        <v>2840924.386</v>
      </c>
      <c r="G24" s="67">
        <v>2861919.094</v>
      </c>
      <c r="H24" s="67">
        <v>2882338.767</v>
      </c>
      <c r="I24" s="76">
        <v>1.1420312650401414</v>
      </c>
      <c r="J24" s="76">
        <f t="shared" si="0"/>
        <v>0.7390097428661412</v>
      </c>
      <c r="K24" s="76">
        <f t="shared" si="1"/>
        <v>0.7134958162447604</v>
      </c>
      <c r="L24" s="74">
        <f t="shared" si="2"/>
        <v>61.025610977167496</v>
      </c>
      <c r="M24" s="74">
        <f t="shared" si="3"/>
        <v>61.09348906554313</v>
      </c>
      <c r="N24" s="74">
        <f t="shared" si="4"/>
        <v>62.516548239924376</v>
      </c>
      <c r="Q24" s="130" t="s">
        <v>203</v>
      </c>
      <c r="R24" s="86" t="s">
        <v>222</v>
      </c>
      <c r="S24" s="161" t="s">
        <v>223</v>
      </c>
      <c r="T24" s="131" t="s">
        <v>205</v>
      </c>
      <c r="U24" s="137">
        <v>4897</v>
      </c>
      <c r="V24" s="137">
        <v>4998</v>
      </c>
      <c r="W24" s="137">
        <v>4969</v>
      </c>
      <c r="X24" s="135">
        <v>0.3895038950389504</v>
      </c>
      <c r="Y24" s="135">
        <v>2.062487237083929</v>
      </c>
      <c r="Z24" s="135">
        <v>-0.5802320928371348</v>
      </c>
      <c r="AB24" s="128" t="s">
        <v>121</v>
      </c>
      <c r="AC24" s="127">
        <v>211364</v>
      </c>
      <c r="AD24" s="127">
        <v>220662</v>
      </c>
      <c r="AE24" s="127">
        <v>225058</v>
      </c>
      <c r="AF24" s="129">
        <v>2.4137168975596035</v>
      </c>
      <c r="AG24" s="129">
        <v>4.398976673058774</v>
      </c>
      <c r="AH24" s="129">
        <v>1.9922262710859506</v>
      </c>
      <c r="AI24" s="129">
        <v>4.74810230285002</v>
      </c>
      <c r="AJ24" s="129">
        <v>4.843766997556753</v>
      </c>
      <c r="AK24" s="129">
        <v>4.916571915651769</v>
      </c>
      <c r="AM24" s="67">
        <v>2808846.481</v>
      </c>
      <c r="AN24" s="137">
        <v>4878</v>
      </c>
    </row>
    <row r="25" spans="1:40" ht="21.75" customHeight="1">
      <c r="A25" s="56"/>
      <c r="B25" s="56"/>
      <c r="C25" s="226" t="s">
        <v>374</v>
      </c>
      <c r="D25" s="226"/>
      <c r="E25" s="227"/>
      <c r="F25" s="67">
        <v>282972.34</v>
      </c>
      <c r="G25" s="67">
        <v>294191.36</v>
      </c>
      <c r="H25" s="67">
        <v>304317.486</v>
      </c>
      <c r="I25" s="76">
        <v>8.027967272984737</v>
      </c>
      <c r="J25" s="76">
        <f t="shared" si="0"/>
        <v>3.9647055256354595</v>
      </c>
      <c r="K25" s="76">
        <f t="shared" si="1"/>
        <v>3.442020187132617</v>
      </c>
      <c r="L25" s="74">
        <f t="shared" si="2"/>
        <v>6.078500372356892</v>
      </c>
      <c r="M25" s="74">
        <f t="shared" si="3"/>
        <v>6.28011346408008</v>
      </c>
      <c r="N25" s="74">
        <f t="shared" si="4"/>
        <v>6.600500611374357</v>
      </c>
      <c r="Q25" s="130" t="s">
        <v>206</v>
      </c>
      <c r="R25" s="86" t="s">
        <v>224</v>
      </c>
      <c r="S25" s="86" t="s">
        <v>370</v>
      </c>
      <c r="T25" s="131" t="s">
        <v>205</v>
      </c>
      <c r="U25" s="137">
        <v>2800</v>
      </c>
      <c r="V25" s="137">
        <v>2875</v>
      </c>
      <c r="W25" s="137">
        <v>2707</v>
      </c>
      <c r="X25" s="135">
        <v>-2.642559109874826</v>
      </c>
      <c r="Y25" s="135">
        <v>2.6785714285714284</v>
      </c>
      <c r="Z25" s="135">
        <v>-5.843478260869565</v>
      </c>
      <c r="AB25" s="128" t="s">
        <v>123</v>
      </c>
      <c r="AC25" s="127">
        <v>231717</v>
      </c>
      <c r="AD25" s="127">
        <v>247634</v>
      </c>
      <c r="AE25" s="127">
        <v>239708</v>
      </c>
      <c r="AF25" s="129">
        <v>10.185575348059285</v>
      </c>
      <c r="AG25" s="129">
        <v>6.869119954084635</v>
      </c>
      <c r="AH25" s="129">
        <v>-3.200697362476146</v>
      </c>
      <c r="AI25" s="129">
        <v>5.20530023913957</v>
      </c>
      <c r="AJ25" s="129">
        <v>5.435818557798947</v>
      </c>
      <c r="AK25" s="129">
        <v>5.236598308945468</v>
      </c>
      <c r="AM25" s="67">
        <v>261943.594</v>
      </c>
      <c r="AN25" s="137">
        <v>2876</v>
      </c>
    </row>
    <row r="26" spans="1:40" ht="21.75" customHeight="1">
      <c r="A26" s="56"/>
      <c r="B26" s="138"/>
      <c r="C26" s="226"/>
      <c r="D26" s="293"/>
      <c r="E26" s="294"/>
      <c r="F26" s="67"/>
      <c r="G26" s="67"/>
      <c r="H26" s="67"/>
      <c r="I26" s="76"/>
      <c r="J26" s="76"/>
      <c r="K26" s="76"/>
      <c r="L26" s="76"/>
      <c r="M26" s="76"/>
      <c r="N26" s="76"/>
      <c r="Q26" s="130"/>
      <c r="R26" s="86"/>
      <c r="S26" s="86"/>
      <c r="T26" s="131"/>
      <c r="U26" s="137"/>
      <c r="V26" s="137"/>
      <c r="W26" s="137"/>
      <c r="X26" s="135"/>
      <c r="Y26" s="135"/>
      <c r="Z26" s="135"/>
      <c r="AB26" s="139" t="s">
        <v>124</v>
      </c>
      <c r="AC26" s="127">
        <v>274519</v>
      </c>
      <c r="AD26" s="127">
        <v>286668</v>
      </c>
      <c r="AE26" s="127">
        <v>312125</v>
      </c>
      <c r="AF26" s="129">
        <v>-0.42269063728975764</v>
      </c>
      <c r="AG26" s="129">
        <v>4.425695712963007</v>
      </c>
      <c r="AH26" s="129">
        <v>8.880228889199904</v>
      </c>
      <c r="AI26" s="129">
        <v>6.166804429582918</v>
      </c>
      <c r="AJ26" s="129">
        <v>6.292663195542919</v>
      </c>
      <c r="AK26" s="129">
        <v>6.818605951874327</v>
      </c>
      <c r="AM26" s="67">
        <v>0</v>
      </c>
      <c r="AN26" s="137">
        <v>0</v>
      </c>
    </row>
    <row r="27" spans="1:39" ht="21.75" customHeight="1">
      <c r="A27" s="155" t="s">
        <v>4</v>
      </c>
      <c r="B27" s="233" t="s">
        <v>125</v>
      </c>
      <c r="C27" s="233"/>
      <c r="D27" s="233"/>
      <c r="E27" s="234"/>
      <c r="F27" s="80">
        <f>SUM(F28,F36)</f>
        <v>1383114.3379999998</v>
      </c>
      <c r="G27" s="80">
        <f>SUM(G28,G36)</f>
        <v>1480993.236</v>
      </c>
      <c r="H27" s="80">
        <f>SUM(H28,H36)</f>
        <v>1289856.739</v>
      </c>
      <c r="I27" s="114">
        <v>7.350033269045587</v>
      </c>
      <c r="J27" s="114">
        <f t="shared" si="0"/>
        <v>7.076703299998636</v>
      </c>
      <c r="K27" s="114">
        <f t="shared" si="1"/>
        <v>-12.905966911519368</v>
      </c>
      <c r="L27" s="44">
        <f t="shared" si="2"/>
        <v>29.71053997201689</v>
      </c>
      <c r="M27" s="44">
        <f t="shared" si="3"/>
        <v>31.614815477977082</v>
      </c>
      <c r="N27" s="44">
        <f t="shared" si="4"/>
        <v>27.97637528575941</v>
      </c>
      <c r="Q27" s="130"/>
      <c r="R27" s="86"/>
      <c r="S27" s="86"/>
      <c r="T27" s="131"/>
      <c r="U27" s="140"/>
      <c r="V27" s="140"/>
      <c r="W27" s="140"/>
      <c r="X27" s="135"/>
      <c r="Y27" s="129"/>
      <c r="Z27" s="129"/>
      <c r="AB27" s="128" t="s">
        <v>126</v>
      </c>
      <c r="AC27" s="127">
        <v>1285691</v>
      </c>
      <c r="AD27" s="127">
        <v>1372161</v>
      </c>
      <c r="AE27" s="127">
        <v>1458350</v>
      </c>
      <c r="AF27" s="129">
        <v>0.5178474105593134</v>
      </c>
      <c r="AG27" s="129">
        <v>6.725549224091143</v>
      </c>
      <c r="AH27" s="129">
        <v>6.281266840929445</v>
      </c>
      <c r="AI27" s="129">
        <v>28.88185684499856</v>
      </c>
      <c r="AJ27" s="129">
        <v>30.12037981088964</v>
      </c>
      <c r="AK27" s="129">
        <v>31.858787777421902</v>
      </c>
      <c r="AM27" s="67">
        <v>1288415.379</v>
      </c>
    </row>
    <row r="28" spans="1:39" ht="21.75" customHeight="1">
      <c r="A28" s="56"/>
      <c r="B28" s="56" t="s">
        <v>51</v>
      </c>
      <c r="C28" s="226" t="s">
        <v>127</v>
      </c>
      <c r="D28" s="226"/>
      <c r="E28" s="227"/>
      <c r="F28" s="67">
        <f>SUM(F29,F32)</f>
        <v>1395566.4619999998</v>
      </c>
      <c r="G28" s="67">
        <f>SUM(G29,G32)</f>
        <v>1460050.953</v>
      </c>
      <c r="H28" s="67">
        <f>SUM(H29,H32)</f>
        <v>1316569.382</v>
      </c>
      <c r="I28" s="76">
        <v>7.300316815719979</v>
      </c>
      <c r="J28" s="76">
        <f t="shared" si="0"/>
        <v>4.620667861821988</v>
      </c>
      <c r="K28" s="76">
        <f t="shared" si="1"/>
        <v>-9.827161901794259</v>
      </c>
      <c r="L28" s="74">
        <f t="shared" si="2"/>
        <v>29.978022795145943</v>
      </c>
      <c r="M28" s="74">
        <f t="shared" si="3"/>
        <v>31.167759815170143</v>
      </c>
      <c r="N28" s="74">
        <f t="shared" si="4"/>
        <v>28.5557597265632</v>
      </c>
      <c r="Q28" s="130"/>
      <c r="R28" s="86"/>
      <c r="S28" s="86"/>
      <c r="T28" s="131"/>
      <c r="U28" s="140"/>
      <c r="V28" s="140"/>
      <c r="W28" s="140"/>
      <c r="X28" s="135"/>
      <c r="Y28" s="129"/>
      <c r="Z28" s="129"/>
      <c r="AB28" s="128" t="s">
        <v>129</v>
      </c>
      <c r="AC28" s="127">
        <v>1292215</v>
      </c>
      <c r="AD28" s="127">
        <v>1384729</v>
      </c>
      <c r="AE28" s="127">
        <v>1442669</v>
      </c>
      <c r="AF28" s="129">
        <v>3.5465329401586754</v>
      </c>
      <c r="AG28" s="129">
        <v>7.1593409960187815</v>
      </c>
      <c r="AH28" s="129">
        <v>4.184232431326529</v>
      </c>
      <c r="AI28" s="129">
        <v>29.028399999315475</v>
      </c>
      <c r="AJ28" s="129">
        <v>30.396254174381827</v>
      </c>
      <c r="AK28" s="129">
        <v>31.516221527457322</v>
      </c>
      <c r="AM28" s="67">
        <v>1300617.28</v>
      </c>
    </row>
    <row r="29" spans="1:39" ht="21.75" customHeight="1">
      <c r="A29" s="56"/>
      <c r="B29" s="56"/>
      <c r="C29" s="64" t="s">
        <v>355</v>
      </c>
      <c r="D29" s="226" t="s">
        <v>131</v>
      </c>
      <c r="E29" s="227"/>
      <c r="F29" s="67">
        <f>SUM(F30:F31)</f>
        <v>864458.534</v>
      </c>
      <c r="G29" s="67">
        <f>SUM(G30:G31)</f>
        <v>961494.57</v>
      </c>
      <c r="H29" s="67">
        <f>SUM(H30:H31)</f>
        <v>808741.0569999999</v>
      </c>
      <c r="I29" s="76">
        <v>9.742327330705844</v>
      </c>
      <c r="J29" s="76">
        <f t="shared" si="0"/>
        <v>11.225065423438801</v>
      </c>
      <c r="K29" s="76">
        <f t="shared" si="1"/>
        <v>-15.887090553199906</v>
      </c>
      <c r="L29" s="74">
        <f t="shared" si="2"/>
        <v>18.569346816038955</v>
      </c>
      <c r="M29" s="74">
        <f t="shared" si="3"/>
        <v>20.525058909605256</v>
      </c>
      <c r="N29" s="74">
        <f t="shared" si="4"/>
        <v>17.54120642667258</v>
      </c>
      <c r="Q29" s="130"/>
      <c r="R29" s="86"/>
      <c r="S29" s="86"/>
      <c r="T29" s="131"/>
      <c r="U29" s="140"/>
      <c r="V29" s="140"/>
      <c r="W29" s="140"/>
      <c r="X29" s="135"/>
      <c r="Y29" s="129"/>
      <c r="Z29" s="129"/>
      <c r="AB29" s="128" t="s">
        <v>133</v>
      </c>
      <c r="AC29" s="127">
        <v>789501</v>
      </c>
      <c r="AD29" s="127">
        <v>863976</v>
      </c>
      <c r="AE29" s="127">
        <v>944705</v>
      </c>
      <c r="AF29" s="129">
        <v>-2.4570003681834707</v>
      </c>
      <c r="AG29" s="129">
        <v>9.43324127336227</v>
      </c>
      <c r="AH29" s="129">
        <v>9.343830227482641</v>
      </c>
      <c r="AI29" s="129">
        <v>17.735394255364366</v>
      </c>
      <c r="AJ29" s="129">
        <v>18.965183290568945</v>
      </c>
      <c r="AK29" s="129">
        <v>20.637800395661724</v>
      </c>
      <c r="AM29" s="67">
        <v>787716.604</v>
      </c>
    </row>
    <row r="30" spans="1:39" ht="21.75" customHeight="1">
      <c r="A30" s="56"/>
      <c r="B30" s="56"/>
      <c r="C30" s="56"/>
      <c r="D30" s="56" t="s">
        <v>375</v>
      </c>
      <c r="E30" s="68" t="s">
        <v>134</v>
      </c>
      <c r="F30" s="67">
        <v>203483.367</v>
      </c>
      <c r="G30" s="67">
        <v>187801.242</v>
      </c>
      <c r="H30" s="67">
        <v>167988.107</v>
      </c>
      <c r="I30" s="76">
        <v>3.6496554747656598</v>
      </c>
      <c r="J30" s="76">
        <f t="shared" si="0"/>
        <v>-7.706833846522699</v>
      </c>
      <c r="K30" s="76">
        <f t="shared" si="1"/>
        <v>-10.550055361188724</v>
      </c>
      <c r="L30" s="74">
        <f t="shared" si="2"/>
        <v>4.371005738857494</v>
      </c>
      <c r="M30" s="74">
        <f t="shared" si="3"/>
        <v>4.008999817177369</v>
      </c>
      <c r="N30" s="74">
        <f t="shared" si="4"/>
        <v>3.643581634205275</v>
      </c>
      <c r="Q30" s="130"/>
      <c r="R30" s="86"/>
      <c r="S30" s="86"/>
      <c r="T30" s="131"/>
      <c r="U30" s="140"/>
      <c r="V30" s="140"/>
      <c r="W30" s="140"/>
      <c r="X30" s="135"/>
      <c r="Y30" s="129"/>
      <c r="Z30" s="129"/>
      <c r="AB30" s="128" t="s">
        <v>136</v>
      </c>
      <c r="AC30" s="127">
        <v>192788</v>
      </c>
      <c r="AD30" s="127">
        <v>202852</v>
      </c>
      <c r="AE30" s="127">
        <v>183880</v>
      </c>
      <c r="AF30" s="129">
        <v>-5.767017849879618</v>
      </c>
      <c r="AG30" s="129">
        <v>5.21993621122574</v>
      </c>
      <c r="AH30" s="129">
        <v>-9.352671980369209</v>
      </c>
      <c r="AI30" s="129">
        <v>4.330813152939269</v>
      </c>
      <c r="AJ30" s="129">
        <v>4.452812577524461</v>
      </c>
      <c r="AK30" s="129">
        <v>4.0169969628232804</v>
      </c>
      <c r="AM30" s="67">
        <v>196318.421</v>
      </c>
    </row>
    <row r="31" spans="1:39" ht="21.75" customHeight="1">
      <c r="A31" s="56"/>
      <c r="B31" s="56"/>
      <c r="C31" s="56"/>
      <c r="D31" s="56" t="s">
        <v>376</v>
      </c>
      <c r="E31" s="68" t="s">
        <v>137</v>
      </c>
      <c r="F31" s="67">
        <v>660975.167</v>
      </c>
      <c r="G31" s="67">
        <v>773693.328</v>
      </c>
      <c r="H31" s="67">
        <v>640752.95</v>
      </c>
      <c r="I31" s="76">
        <v>11.764828841214085</v>
      </c>
      <c r="J31" s="76">
        <f t="shared" si="0"/>
        <v>17.053312533903405</v>
      </c>
      <c r="K31" s="76">
        <f t="shared" si="1"/>
        <v>-17.18256745778736</v>
      </c>
      <c r="L31" s="74">
        <f t="shared" si="2"/>
        <v>14.19834107718146</v>
      </c>
      <c r="M31" s="74">
        <f t="shared" si="3"/>
        <v>16.516059092427888</v>
      </c>
      <c r="N31" s="74">
        <f t="shared" si="4"/>
        <v>13.897624792467308</v>
      </c>
      <c r="Q31" s="130"/>
      <c r="R31" s="86"/>
      <c r="S31" s="86"/>
      <c r="T31" s="131"/>
      <c r="U31" s="140"/>
      <c r="V31" s="140"/>
      <c r="W31" s="140"/>
      <c r="X31" s="135"/>
      <c r="Y31" s="129"/>
      <c r="Z31" s="129"/>
      <c r="AB31" s="128" t="s">
        <v>139</v>
      </c>
      <c r="AC31" s="127">
        <v>596712</v>
      </c>
      <c r="AD31" s="127">
        <v>661124</v>
      </c>
      <c r="AE31" s="127">
        <v>760825</v>
      </c>
      <c r="AF31" s="129">
        <v>-1.33731374879561</v>
      </c>
      <c r="AG31" s="129">
        <v>10.794495074657506</v>
      </c>
      <c r="AH31" s="129">
        <v>15.080454644884366</v>
      </c>
      <c r="AI31" s="129">
        <v>13.404581102425098</v>
      </c>
      <c r="AJ31" s="129">
        <v>14.512370713044481</v>
      </c>
      <c r="AK31" s="129">
        <v>16.620803432838443</v>
      </c>
      <c r="AM31" s="67">
        <v>591398.183</v>
      </c>
    </row>
    <row r="32" spans="1:39" ht="21.75" customHeight="1">
      <c r="A32" s="56"/>
      <c r="B32" s="56"/>
      <c r="C32" s="64" t="s">
        <v>356</v>
      </c>
      <c r="D32" s="226" t="s">
        <v>141</v>
      </c>
      <c r="E32" s="227"/>
      <c r="F32" s="67">
        <f>SUM(F33:F35)</f>
        <v>531107.928</v>
      </c>
      <c r="G32" s="67">
        <f>SUM(G33:G35)</f>
        <v>498556.383</v>
      </c>
      <c r="H32" s="67">
        <f>SUM(H33:H35)</f>
        <v>507828.325</v>
      </c>
      <c r="I32" s="76">
        <v>3.5498592323945344</v>
      </c>
      <c r="J32" s="76">
        <f t="shared" si="0"/>
        <v>-6.128988720349131</v>
      </c>
      <c r="K32" s="76">
        <f t="shared" si="1"/>
        <v>1.8597579564035067</v>
      </c>
      <c r="L32" s="74">
        <f t="shared" si="2"/>
        <v>11.408675979106992</v>
      </c>
      <c r="M32" s="74">
        <f t="shared" si="3"/>
        <v>10.642700905564885</v>
      </c>
      <c r="N32" s="74">
        <f t="shared" si="4"/>
        <v>11.014553299890615</v>
      </c>
      <c r="O32" s="61"/>
      <c r="Q32" s="130"/>
      <c r="R32" s="86"/>
      <c r="S32" s="86"/>
      <c r="T32" s="131"/>
      <c r="U32" s="140"/>
      <c r="V32" s="140"/>
      <c r="W32" s="140"/>
      <c r="X32" s="135"/>
      <c r="Y32" s="129"/>
      <c r="Z32" s="129"/>
      <c r="AB32" s="128" t="s">
        <v>143</v>
      </c>
      <c r="AC32" s="127">
        <v>502714</v>
      </c>
      <c r="AD32" s="127">
        <v>520753</v>
      </c>
      <c r="AE32" s="127">
        <v>497965</v>
      </c>
      <c r="AF32" s="129">
        <v>14.626180256331512</v>
      </c>
      <c r="AG32" s="129">
        <v>3.5882352310482535</v>
      </c>
      <c r="AH32" s="129">
        <v>-4.376008241162166</v>
      </c>
      <c r="AI32" s="129">
        <v>11.29300574395111</v>
      </c>
      <c r="AJ32" s="129">
        <v>11.431070883812886</v>
      </c>
      <c r="AK32" s="129">
        <v>10.8784211317956</v>
      </c>
      <c r="AM32" s="67">
        <v>512900.676</v>
      </c>
    </row>
    <row r="33" spans="1:39" ht="21.75" customHeight="1">
      <c r="A33" s="56"/>
      <c r="B33" s="56"/>
      <c r="C33" s="56"/>
      <c r="D33" s="56" t="s">
        <v>375</v>
      </c>
      <c r="E33" s="68" t="s">
        <v>134</v>
      </c>
      <c r="F33" s="67">
        <v>11765.322</v>
      </c>
      <c r="G33" s="67">
        <v>9127.088</v>
      </c>
      <c r="H33" s="67">
        <v>5519.637</v>
      </c>
      <c r="I33" s="76">
        <v>23.055633011601966</v>
      </c>
      <c r="J33" s="76">
        <f t="shared" si="0"/>
        <v>-22.423814664826004</v>
      </c>
      <c r="K33" s="76">
        <f t="shared" si="1"/>
        <v>-39.524665479285396</v>
      </c>
      <c r="L33" s="74">
        <f t="shared" si="2"/>
        <v>0.25272969845002774</v>
      </c>
      <c r="M33" s="74">
        <f t="shared" si="3"/>
        <v>0.1948362733584145</v>
      </c>
      <c r="N33" s="74">
        <f t="shared" si="4"/>
        <v>0.11971828458475278</v>
      </c>
      <c r="O33" s="61"/>
      <c r="P33" s="61" t="s">
        <v>4</v>
      </c>
      <c r="Q33" s="226" t="s">
        <v>207</v>
      </c>
      <c r="R33" s="226"/>
      <c r="S33" s="226"/>
      <c r="T33" s="131"/>
      <c r="U33" s="70"/>
      <c r="V33" s="70"/>
      <c r="W33" s="70"/>
      <c r="X33" s="70"/>
      <c r="Y33" s="127"/>
      <c r="Z33" s="127"/>
      <c r="AB33" s="128" t="s">
        <v>136</v>
      </c>
      <c r="AC33" s="127">
        <v>9474</v>
      </c>
      <c r="AD33" s="127">
        <v>11513</v>
      </c>
      <c r="AE33" s="127">
        <v>9767</v>
      </c>
      <c r="AF33" s="129">
        <v>14.266016832190797</v>
      </c>
      <c r="AG33" s="129">
        <v>21.526634291581793</v>
      </c>
      <c r="AH33" s="129">
        <v>-15.17249286156318</v>
      </c>
      <c r="AI33" s="129">
        <v>0.2128234980566306</v>
      </c>
      <c r="AJ33" s="129">
        <v>0.25273068925799713</v>
      </c>
      <c r="AK33" s="129">
        <v>0.21335693644998024</v>
      </c>
      <c r="AM33" s="67">
        <v>9560.978</v>
      </c>
    </row>
    <row r="34" spans="1:40" ht="21.75" customHeight="1">
      <c r="A34" s="56"/>
      <c r="B34" s="56"/>
      <c r="C34" s="56"/>
      <c r="D34" s="56" t="s">
        <v>376</v>
      </c>
      <c r="E34" s="68" t="s">
        <v>137</v>
      </c>
      <c r="F34" s="67">
        <v>59235.37</v>
      </c>
      <c r="G34" s="67">
        <v>54068.271</v>
      </c>
      <c r="H34" s="67">
        <v>49546.296</v>
      </c>
      <c r="I34" s="76">
        <v>-3.3898666935273747</v>
      </c>
      <c r="J34" s="76">
        <f t="shared" si="0"/>
        <v>-8.722996074811388</v>
      </c>
      <c r="K34" s="76">
        <f t="shared" si="1"/>
        <v>-8.363454048678566</v>
      </c>
      <c r="L34" s="74">
        <f t="shared" si="2"/>
        <v>1.2724290246944214</v>
      </c>
      <c r="M34" s="74">
        <f t="shared" si="3"/>
        <v>1.1541973111876247</v>
      </c>
      <c r="N34" s="74">
        <f t="shared" si="4"/>
        <v>1.07463544516576</v>
      </c>
      <c r="O34" s="61"/>
      <c r="Q34" s="130" t="s">
        <v>51</v>
      </c>
      <c r="R34" s="160" t="s">
        <v>393</v>
      </c>
      <c r="S34" s="86" t="s">
        <v>370</v>
      </c>
      <c r="T34" s="131" t="s">
        <v>205</v>
      </c>
      <c r="U34" s="137">
        <v>3963</v>
      </c>
      <c r="V34" s="137">
        <v>3934</v>
      </c>
      <c r="W34" s="137">
        <v>3845</v>
      </c>
      <c r="X34" s="135">
        <v>0.8140422284406004</v>
      </c>
      <c r="Y34" s="135">
        <v>-0.7317688619732526</v>
      </c>
      <c r="Z34" s="135">
        <v>-2.2623284189120487</v>
      </c>
      <c r="AB34" s="128" t="s">
        <v>139</v>
      </c>
      <c r="AC34" s="127">
        <v>39599</v>
      </c>
      <c r="AD34" s="127">
        <v>41044</v>
      </c>
      <c r="AE34" s="127">
        <v>41637</v>
      </c>
      <c r="AF34" s="129">
        <v>-8.43564460191999</v>
      </c>
      <c r="AG34" s="129">
        <v>3.650766886205359</v>
      </c>
      <c r="AH34" s="129">
        <v>1.4434747359395317</v>
      </c>
      <c r="AI34" s="129">
        <v>0.8895465029020324</v>
      </c>
      <c r="AJ34" s="129">
        <v>0.900965395463727</v>
      </c>
      <c r="AK34" s="129">
        <v>0.9095871326419983</v>
      </c>
      <c r="AM34" s="67">
        <v>61313.827</v>
      </c>
      <c r="AN34" s="137">
        <v>3931</v>
      </c>
    </row>
    <row r="35" spans="1:40" ht="21.75" customHeight="1">
      <c r="A35" s="56"/>
      <c r="B35" s="56"/>
      <c r="C35" s="56"/>
      <c r="D35" s="56" t="s">
        <v>377</v>
      </c>
      <c r="E35" s="68" t="s">
        <v>145</v>
      </c>
      <c r="F35" s="67">
        <v>460107.236</v>
      </c>
      <c r="G35" s="67">
        <v>435361.024</v>
      </c>
      <c r="H35" s="67">
        <v>452762.392</v>
      </c>
      <c r="I35" s="76">
        <v>4.090567133343195</v>
      </c>
      <c r="J35" s="76">
        <f t="shared" si="0"/>
        <v>-5.3783574922955575</v>
      </c>
      <c r="K35" s="76">
        <f t="shared" si="1"/>
        <v>3.9969972139720107</v>
      </c>
      <c r="L35" s="74">
        <f t="shared" si="2"/>
        <v>9.883517255962543</v>
      </c>
      <c r="M35" s="74">
        <f t="shared" si="3"/>
        <v>9.293667321018846</v>
      </c>
      <c r="N35" s="74">
        <f t="shared" si="4"/>
        <v>9.820199570140103</v>
      </c>
      <c r="Q35" s="130" t="s">
        <v>52</v>
      </c>
      <c r="R35" s="86" t="s">
        <v>378</v>
      </c>
      <c r="S35" s="43" t="s">
        <v>379</v>
      </c>
      <c r="T35" s="131" t="s">
        <v>205</v>
      </c>
      <c r="U35" s="137">
        <v>5628</v>
      </c>
      <c r="V35" s="137">
        <v>5631</v>
      </c>
      <c r="W35" s="137">
        <v>5508</v>
      </c>
      <c r="X35" s="135">
        <v>1.0050251256281406</v>
      </c>
      <c r="Y35" s="135">
        <v>0.053304904051172705</v>
      </c>
      <c r="Z35" s="135">
        <v>-2.1843367075119873</v>
      </c>
      <c r="AB35" s="128" t="s">
        <v>147</v>
      </c>
      <c r="AC35" s="127">
        <v>453642</v>
      </c>
      <c r="AD35" s="127">
        <v>468195</v>
      </c>
      <c r="AE35" s="127">
        <v>446561</v>
      </c>
      <c r="AF35" s="129">
        <v>17.210824075832342</v>
      </c>
      <c r="AG35" s="129">
        <v>3.208147300280273</v>
      </c>
      <c r="AH35" s="129">
        <v>-4.62067673203046</v>
      </c>
      <c r="AI35" s="129">
        <v>10.190635742992447</v>
      </c>
      <c r="AJ35" s="129">
        <v>10.277374799091161</v>
      </c>
      <c r="AK35" s="129">
        <v>9.755477062703621</v>
      </c>
      <c r="AM35" s="67">
        <v>442025.871</v>
      </c>
      <c r="AN35" s="137">
        <v>5572</v>
      </c>
    </row>
    <row r="36" spans="1:39" ht="21.75" customHeight="1">
      <c r="A36" s="56"/>
      <c r="B36" s="56" t="s">
        <v>52</v>
      </c>
      <c r="C36" s="226" t="s">
        <v>148</v>
      </c>
      <c r="D36" s="226"/>
      <c r="E36" s="227"/>
      <c r="F36" s="67">
        <f>SUM(F37:F38)</f>
        <v>-12452.124</v>
      </c>
      <c r="G36" s="67">
        <f>SUM(G37:G38)</f>
        <v>20942.283</v>
      </c>
      <c r="H36" s="67">
        <f>SUM(H37:H38)</f>
        <v>-26712.643</v>
      </c>
      <c r="I36" s="76">
        <v>-2.050688659086809</v>
      </c>
      <c r="J36" s="76">
        <v>268.2</v>
      </c>
      <c r="K36" s="76">
        <f t="shared" si="1"/>
        <v>-227.55363395671807</v>
      </c>
      <c r="L36" s="74">
        <f t="shared" si="2"/>
        <v>-0.26748282312905275</v>
      </c>
      <c r="M36" s="74">
        <f t="shared" si="3"/>
        <v>0.447055662806941</v>
      </c>
      <c r="N36" s="74">
        <f t="shared" si="4"/>
        <v>-0.5793844408037891</v>
      </c>
      <c r="Q36" s="61"/>
      <c r="R36" s="61"/>
      <c r="S36" s="61"/>
      <c r="T36" s="136"/>
      <c r="U36" s="127"/>
      <c r="V36" s="127"/>
      <c r="W36" s="127"/>
      <c r="X36" s="127"/>
      <c r="Y36" s="127"/>
      <c r="Z36" s="127"/>
      <c r="AB36" s="128" t="s">
        <v>150</v>
      </c>
      <c r="AC36" s="127">
        <v>-6523</v>
      </c>
      <c r="AD36" s="127">
        <v>-12568</v>
      </c>
      <c r="AE36" s="127">
        <v>15681</v>
      </c>
      <c r="AF36" s="129">
        <v>-120.9675620966781</v>
      </c>
      <c r="AG36" s="129">
        <v>-92.65437429015672</v>
      </c>
      <c r="AH36" s="129">
        <v>224.7731527137888</v>
      </c>
      <c r="AI36" s="129">
        <v>-0.14654315431691364</v>
      </c>
      <c r="AJ36" s="129">
        <v>-0.27587436349218764</v>
      </c>
      <c r="AK36" s="129">
        <v>0.34256624996458035</v>
      </c>
      <c r="AM36" s="67">
        <v>-12201.901</v>
      </c>
    </row>
    <row r="37" spans="1:39" ht="21.75" customHeight="1">
      <c r="A37" s="56"/>
      <c r="B37" s="56"/>
      <c r="C37" s="56" t="s">
        <v>355</v>
      </c>
      <c r="D37" s="226" t="s">
        <v>151</v>
      </c>
      <c r="E37" s="227"/>
      <c r="F37" s="67">
        <v>-18057.565</v>
      </c>
      <c r="G37" s="67">
        <v>7794.115</v>
      </c>
      <c r="H37" s="67">
        <v>-26222.042</v>
      </c>
      <c r="I37" s="76">
        <v>-110.90974391917538</v>
      </c>
      <c r="J37" s="76">
        <v>143.2</v>
      </c>
      <c r="K37" s="76">
        <f t="shared" si="1"/>
        <v>-436.43386067565075</v>
      </c>
      <c r="L37" s="74">
        <f t="shared" si="2"/>
        <v>-0.3878927374186422</v>
      </c>
      <c r="M37" s="74">
        <f t="shared" si="3"/>
        <v>0.16638125114241464</v>
      </c>
      <c r="N37" s="74">
        <f t="shared" si="4"/>
        <v>-0.56874353993738</v>
      </c>
      <c r="Q37" s="61"/>
      <c r="R37" s="61"/>
      <c r="S37" s="61"/>
      <c r="T37" s="136"/>
      <c r="U37" s="127"/>
      <c r="V37" s="127"/>
      <c r="W37" s="127"/>
      <c r="X37" s="127"/>
      <c r="Y37" s="127"/>
      <c r="Z37" s="127"/>
      <c r="AB37" s="128" t="s">
        <v>153</v>
      </c>
      <c r="AC37" s="127">
        <v>-3966</v>
      </c>
      <c r="AD37" s="127">
        <v>-12984</v>
      </c>
      <c r="AE37" s="127">
        <v>13183</v>
      </c>
      <c r="AF37" s="129">
        <v>-112.60947758717887</v>
      </c>
      <c r="AG37" s="129">
        <v>-227.35949785735698</v>
      </c>
      <c r="AH37" s="129">
        <v>201.53320179977828</v>
      </c>
      <c r="AI37" s="129">
        <v>-0.08910064651186658</v>
      </c>
      <c r="AJ37" s="129">
        <v>-0.28501829356632413</v>
      </c>
      <c r="AK37" s="129">
        <v>0.2880002719431702</v>
      </c>
      <c r="AM37" s="67">
        <v>-8561.75</v>
      </c>
    </row>
    <row r="38" spans="1:39" ht="21.75" customHeight="1">
      <c r="A38" s="56"/>
      <c r="B38" s="56"/>
      <c r="C38" s="56" t="s">
        <v>356</v>
      </c>
      <c r="D38" s="226" t="s">
        <v>380</v>
      </c>
      <c r="E38" s="294"/>
      <c r="F38" s="67">
        <v>5605.441</v>
      </c>
      <c r="G38" s="67">
        <v>13148.168</v>
      </c>
      <c r="H38" s="67">
        <v>-490.601</v>
      </c>
      <c r="I38" s="76">
        <v>253.98924385279625</v>
      </c>
      <c r="J38" s="76">
        <f t="shared" si="0"/>
        <v>134.56081332405424</v>
      </c>
      <c r="K38" s="76">
        <f t="shared" si="1"/>
        <v>-103.73132591551918</v>
      </c>
      <c r="L38" s="74">
        <f t="shared" si="2"/>
        <v>0.12040991428958951</v>
      </c>
      <c r="M38" s="74">
        <f t="shared" si="3"/>
        <v>0.28067441166452634</v>
      </c>
      <c r="N38" s="74">
        <f t="shared" si="4"/>
        <v>-0.010640900866409205</v>
      </c>
      <c r="Q38" s="61"/>
      <c r="R38" s="61"/>
      <c r="S38" s="61"/>
      <c r="T38" s="131"/>
      <c r="U38" s="70"/>
      <c r="V38" s="70"/>
      <c r="W38" s="70"/>
      <c r="X38" s="70"/>
      <c r="Y38" s="127"/>
      <c r="Z38" s="127"/>
      <c r="AB38" s="128" t="s">
        <v>155</v>
      </c>
      <c r="AC38" s="127">
        <v>-2557</v>
      </c>
      <c r="AD38" s="127">
        <v>417</v>
      </c>
      <c r="AE38" s="127">
        <v>2498</v>
      </c>
      <c r="AF38" s="129">
        <v>-644.8106722591168</v>
      </c>
      <c r="AG38" s="129">
        <v>116.29043081885459</v>
      </c>
      <c r="AH38" s="129">
        <v>499.6211830228538</v>
      </c>
      <c r="AI38" s="129">
        <v>-0.057442507805047054</v>
      </c>
      <c r="AJ38" s="129">
        <v>0.009143930074136495</v>
      </c>
      <c r="AK38" s="129">
        <v>0.054565978021410166</v>
      </c>
      <c r="AM38" s="67">
        <v>-3640.151</v>
      </c>
    </row>
    <row r="39" spans="1:39" ht="21.75" customHeight="1">
      <c r="A39" s="155" t="s">
        <v>5</v>
      </c>
      <c r="B39" s="295" t="s">
        <v>390</v>
      </c>
      <c r="C39" s="273"/>
      <c r="D39" s="273"/>
      <c r="E39" s="274"/>
      <c r="F39" s="80">
        <f>F40-F41+F42</f>
        <v>148287.49100000013</v>
      </c>
      <c r="G39" s="80">
        <f>G40-G41+G42</f>
        <v>47387.46899999978</v>
      </c>
      <c r="H39" s="80">
        <f>H40-H41+H42</f>
        <v>134008.29900000012</v>
      </c>
      <c r="I39" s="114" t="s">
        <v>156</v>
      </c>
      <c r="J39" s="114" t="s">
        <v>156</v>
      </c>
      <c r="K39" s="114" t="s">
        <v>156</v>
      </c>
      <c r="L39" s="44">
        <f t="shared" si="2"/>
        <v>3.185348678458714</v>
      </c>
      <c r="M39" s="44">
        <f t="shared" si="3"/>
        <v>1.0115819923996954</v>
      </c>
      <c r="N39" s="44">
        <f t="shared" si="4"/>
        <v>2.9065758629418306</v>
      </c>
      <c r="Q39" s="61"/>
      <c r="R39" s="61"/>
      <c r="S39" s="61"/>
      <c r="T39" s="131"/>
      <c r="U39" s="70"/>
      <c r="V39" s="70"/>
      <c r="W39" s="70"/>
      <c r="X39" s="70"/>
      <c r="Y39" s="127"/>
      <c r="Z39" s="127"/>
      <c r="AB39" s="128" t="s">
        <v>158</v>
      </c>
      <c r="AC39" s="127">
        <v>99623</v>
      </c>
      <c r="AD39" s="127">
        <v>78561</v>
      </c>
      <c r="AE39" s="127">
        <v>5868</v>
      </c>
      <c r="AF39" s="129" t="s">
        <v>156</v>
      </c>
      <c r="AG39" s="129" t="s">
        <v>156</v>
      </c>
      <c r="AH39" s="129" t="s">
        <v>156</v>
      </c>
      <c r="AI39" s="129">
        <v>2.2379394227654488</v>
      </c>
      <c r="AJ39" s="129">
        <v>1.7244938904233922</v>
      </c>
      <c r="AK39" s="129">
        <v>0.12819311370227784</v>
      </c>
      <c r="AM39" s="67">
        <v>174975.293</v>
      </c>
    </row>
    <row r="40" spans="1:39" ht="21.75" customHeight="1">
      <c r="A40" s="56"/>
      <c r="B40" s="56" t="s">
        <v>51</v>
      </c>
      <c r="C40" s="226" t="s">
        <v>17</v>
      </c>
      <c r="D40" s="226"/>
      <c r="E40" s="227"/>
      <c r="F40" s="67">
        <v>2689170.207</v>
      </c>
      <c r="G40" s="67">
        <v>2695007.838</v>
      </c>
      <c r="H40" s="67">
        <v>2608952.859</v>
      </c>
      <c r="I40" s="76">
        <v>-0.7425380115537631</v>
      </c>
      <c r="J40" s="76">
        <f t="shared" si="0"/>
        <v>0.21707926797658636</v>
      </c>
      <c r="K40" s="76">
        <f t="shared" si="1"/>
        <v>-3.1931253700494735</v>
      </c>
      <c r="L40" s="74">
        <f t="shared" si="2"/>
        <v>57.76579472248262</v>
      </c>
      <c r="M40" s="74">
        <f t="shared" si="3"/>
        <v>57.53042852524679</v>
      </c>
      <c r="N40" s="74">
        <f t="shared" si="4"/>
        <v>56.586938750132745</v>
      </c>
      <c r="Q40" s="61"/>
      <c r="R40" s="61"/>
      <c r="S40" s="61"/>
      <c r="T40" s="131"/>
      <c r="U40" s="70"/>
      <c r="V40" s="70"/>
      <c r="W40" s="70"/>
      <c r="X40" s="70"/>
      <c r="Y40" s="127"/>
      <c r="Z40" s="127"/>
      <c r="AB40" s="128" t="s">
        <v>160</v>
      </c>
      <c r="AC40" s="127">
        <v>2655375</v>
      </c>
      <c r="AD40" s="127">
        <v>2631912</v>
      </c>
      <c r="AE40" s="127">
        <v>2641268</v>
      </c>
      <c r="AF40" s="129">
        <v>-4.1938229458141745</v>
      </c>
      <c r="AG40" s="129">
        <v>-0.883602348219581</v>
      </c>
      <c r="AH40" s="129">
        <v>0.3554904184164709</v>
      </c>
      <c r="AI40" s="129">
        <v>59.650516216478145</v>
      </c>
      <c r="AJ40" s="129">
        <v>57.77323018426165</v>
      </c>
      <c r="AK40" s="129">
        <v>57.70053878290571</v>
      </c>
      <c r="AM40" s="67">
        <v>2709287.698</v>
      </c>
    </row>
    <row r="41" spans="1:39" ht="21.75" customHeight="1">
      <c r="A41" s="1"/>
      <c r="B41" s="56" t="s">
        <v>52</v>
      </c>
      <c r="C41" s="226" t="s">
        <v>162</v>
      </c>
      <c r="D41" s="226"/>
      <c r="E41" s="227"/>
      <c r="F41" s="67">
        <v>2733455.621</v>
      </c>
      <c r="G41" s="67">
        <v>2783316.47</v>
      </c>
      <c r="H41" s="67">
        <v>2692196.097</v>
      </c>
      <c r="I41" s="76">
        <v>2.2360222617696195</v>
      </c>
      <c r="J41" s="76">
        <f t="shared" si="0"/>
        <v>1.8240957935054911</v>
      </c>
      <c r="K41" s="76">
        <f t="shared" si="1"/>
        <v>-3.2738056912371207</v>
      </c>
      <c r="L41" s="74">
        <f t="shared" si="2"/>
        <v>58.717085246104034</v>
      </c>
      <c r="M41" s="74">
        <f t="shared" si="3"/>
        <v>59.41555604502743</v>
      </c>
      <c r="N41" s="74">
        <f t="shared" si="4"/>
        <v>58.39244473841427</v>
      </c>
      <c r="Q41" s="61"/>
      <c r="R41" s="61"/>
      <c r="S41" s="61"/>
      <c r="T41" s="131"/>
      <c r="U41" s="70"/>
      <c r="V41" s="70"/>
      <c r="W41" s="70"/>
      <c r="X41" s="70"/>
      <c r="Y41" s="127"/>
      <c r="Z41" s="127"/>
      <c r="AB41" s="128" t="s">
        <v>164</v>
      </c>
      <c r="AC41" s="127">
        <v>2667766</v>
      </c>
      <c r="AD41" s="127">
        <v>2710007</v>
      </c>
      <c r="AE41" s="127">
        <v>2735575</v>
      </c>
      <c r="AF41" s="129">
        <v>2.5424302077179384</v>
      </c>
      <c r="AG41" s="129">
        <v>1.5833624481697006</v>
      </c>
      <c r="AH41" s="129">
        <v>0.9434840354947793</v>
      </c>
      <c r="AI41" s="129">
        <v>59.92888559558469</v>
      </c>
      <c r="AJ41" s="129">
        <v>59.487500350429336</v>
      </c>
      <c r="AK41" s="129">
        <v>59.76075714229256</v>
      </c>
      <c r="AM41" s="67">
        <v>2673671.726</v>
      </c>
    </row>
    <row r="42" spans="1:39" ht="21.75" customHeight="1">
      <c r="A42" s="1"/>
      <c r="B42" s="56" t="s">
        <v>53</v>
      </c>
      <c r="C42" s="226" t="s">
        <v>166</v>
      </c>
      <c r="D42" s="226"/>
      <c r="E42" s="227"/>
      <c r="F42" s="67">
        <v>192572.905</v>
      </c>
      <c r="G42" s="67">
        <v>135696.101</v>
      </c>
      <c r="H42" s="67">
        <v>217251.537</v>
      </c>
      <c r="I42" s="76" t="s">
        <v>156</v>
      </c>
      <c r="J42" s="76" t="s">
        <v>156</v>
      </c>
      <c r="K42" s="76" t="s">
        <v>156</v>
      </c>
      <c r="L42" s="74">
        <f t="shared" si="2"/>
        <v>4.136639202080134</v>
      </c>
      <c r="M42" s="74">
        <f t="shared" si="3"/>
        <v>2.8967095121803386</v>
      </c>
      <c r="N42" s="74">
        <f t="shared" si="4"/>
        <v>4.712081851223361</v>
      </c>
      <c r="Q42" s="61"/>
      <c r="R42" s="61"/>
      <c r="S42" s="61"/>
      <c r="T42" s="131"/>
      <c r="U42" s="70"/>
      <c r="V42" s="70"/>
      <c r="W42" s="70"/>
      <c r="X42" s="70"/>
      <c r="Y42" s="127"/>
      <c r="Z42" s="127"/>
      <c r="AB42" s="128" t="s">
        <v>168</v>
      </c>
      <c r="AC42" s="127">
        <v>112015</v>
      </c>
      <c r="AD42" s="127">
        <v>156656</v>
      </c>
      <c r="AE42" s="127">
        <v>100176</v>
      </c>
      <c r="AF42" s="129" t="s">
        <v>156</v>
      </c>
      <c r="AG42" s="129" t="s">
        <v>156</v>
      </c>
      <c r="AH42" s="129" t="s">
        <v>156</v>
      </c>
      <c r="AI42" s="129">
        <v>2.516308801871996</v>
      </c>
      <c r="AJ42" s="129">
        <v>3.438764056591073</v>
      </c>
      <c r="AK42" s="129">
        <v>2.1884114730891286</v>
      </c>
      <c r="AM42" s="67">
        <v>139359.321</v>
      </c>
    </row>
    <row r="43" spans="1:39" ht="21.75" customHeight="1">
      <c r="A43" s="156" t="s">
        <v>351</v>
      </c>
      <c r="B43" s="233" t="s">
        <v>352</v>
      </c>
      <c r="C43" s="270"/>
      <c r="D43" s="270"/>
      <c r="E43" s="238"/>
      <c r="F43" s="80">
        <f>SUM(F7,F22,F27,F39)</f>
        <v>4655298.555000001</v>
      </c>
      <c r="G43" s="80">
        <f>SUM(G7,G22,G27,G39)</f>
        <v>4684491.159</v>
      </c>
      <c r="H43" s="80">
        <f>SUM(H7,H22,H27,H39)</f>
        <v>4610521.291000001</v>
      </c>
      <c r="I43" s="114">
        <v>2.671217023717828</v>
      </c>
      <c r="J43" s="114">
        <f t="shared" si="0"/>
        <v>0.6270833901435855</v>
      </c>
      <c r="K43" s="114">
        <f t="shared" si="1"/>
        <v>-1.5790374128017188</v>
      </c>
      <c r="L43" s="44">
        <f t="shared" si="2"/>
        <v>100</v>
      </c>
      <c r="M43" s="44">
        <f t="shared" si="3"/>
        <v>100</v>
      </c>
      <c r="N43" s="44">
        <f t="shared" si="4"/>
        <v>100</v>
      </c>
      <c r="P43" s="61" t="s">
        <v>5</v>
      </c>
      <c r="Q43" s="226" t="s">
        <v>211</v>
      </c>
      <c r="R43" s="226"/>
      <c r="S43" s="226"/>
      <c r="T43" s="136"/>
      <c r="AB43" s="141" t="s">
        <v>171</v>
      </c>
      <c r="AC43" s="127">
        <v>4451554</v>
      </c>
      <c r="AD43" s="127">
        <v>4555590</v>
      </c>
      <c r="AE43" s="127">
        <v>4577545</v>
      </c>
      <c r="AF43" s="129">
        <v>-0.15036944653408213</v>
      </c>
      <c r="AG43" s="129">
        <v>2.337090493116345</v>
      </c>
      <c r="AH43" s="129">
        <v>0.4819187219670562</v>
      </c>
      <c r="AI43" s="129">
        <v>100</v>
      </c>
      <c r="AJ43" s="129">
        <v>100</v>
      </c>
      <c r="AK43" s="129">
        <v>100</v>
      </c>
      <c r="AM43" s="67">
        <v>4534180.747</v>
      </c>
    </row>
    <row r="44" spans="1:40" ht="21.75" customHeight="1">
      <c r="A44" s="138"/>
      <c r="B44" s="86"/>
      <c r="C44" s="142"/>
      <c r="D44" s="142"/>
      <c r="E44" s="90"/>
      <c r="F44" s="67"/>
      <c r="G44" s="67"/>
      <c r="H44" s="67"/>
      <c r="I44" s="76"/>
      <c r="J44" s="76"/>
      <c r="K44" s="76"/>
      <c r="L44" s="76"/>
      <c r="M44" s="76"/>
      <c r="N44" s="76"/>
      <c r="Q44" s="130" t="s">
        <v>51</v>
      </c>
      <c r="R44" s="226" t="s">
        <v>212</v>
      </c>
      <c r="S44" s="227"/>
      <c r="T44" s="131" t="s">
        <v>208</v>
      </c>
      <c r="U44" s="137">
        <v>1180274</v>
      </c>
      <c r="V44" s="137">
        <v>1180977</v>
      </c>
      <c r="W44" s="137">
        <v>1182092</v>
      </c>
      <c r="X44" s="135">
        <v>-0.0926890751323253</v>
      </c>
      <c r="Y44" s="135">
        <v>0.05956244058583007</v>
      </c>
      <c r="Z44" s="135">
        <v>0.09441335436676582</v>
      </c>
      <c r="AB44" s="143" t="s">
        <v>173</v>
      </c>
      <c r="AC44" s="127">
        <v>120350</v>
      </c>
      <c r="AD44" s="127">
        <v>97297</v>
      </c>
      <c r="AE44" s="127">
        <v>126129</v>
      </c>
      <c r="AF44" s="129">
        <v>-27.30099094705801</v>
      </c>
      <c r="AG44" s="129">
        <v>-19.154728552707866</v>
      </c>
      <c r="AH44" s="129">
        <v>29.632874717249535</v>
      </c>
      <c r="AI44" s="129">
        <v>2.7035404703536985</v>
      </c>
      <c r="AJ44" s="129">
        <v>2.1357697599306533</v>
      </c>
      <c r="AK44" s="129">
        <v>2.7553810400462906</v>
      </c>
      <c r="AM44" s="67">
        <v>0</v>
      </c>
      <c r="AN44" s="137">
        <v>1181369</v>
      </c>
    </row>
    <row r="45" spans="1:40" ht="21.75" customHeight="1">
      <c r="A45" s="296" t="s">
        <v>381</v>
      </c>
      <c r="B45" s="297"/>
      <c r="C45" s="297"/>
      <c r="D45" s="298" t="s">
        <v>382</v>
      </c>
      <c r="E45" s="299"/>
      <c r="F45" s="67">
        <v>107450.509</v>
      </c>
      <c r="G45" s="67">
        <v>139997.93</v>
      </c>
      <c r="H45" s="67">
        <v>102178.193</v>
      </c>
      <c r="I45" s="76">
        <v>-26.3179556949532</v>
      </c>
      <c r="J45" s="76">
        <f t="shared" si="0"/>
        <v>30.29061593370394</v>
      </c>
      <c r="K45" s="76">
        <f t="shared" si="1"/>
        <v>-27.014497285781292</v>
      </c>
      <c r="L45" s="74">
        <f t="shared" si="2"/>
        <v>2.3081335757637564</v>
      </c>
      <c r="M45" s="74">
        <f t="shared" si="3"/>
        <v>2.98854080941174</v>
      </c>
      <c r="N45" s="74">
        <f t="shared" si="4"/>
        <v>2.2161960991148146</v>
      </c>
      <c r="Q45" s="130" t="s">
        <v>52</v>
      </c>
      <c r="R45" s="226" t="s">
        <v>213</v>
      </c>
      <c r="S45" s="227"/>
      <c r="T45" s="131" t="s">
        <v>209</v>
      </c>
      <c r="U45" s="137">
        <v>410365</v>
      </c>
      <c r="V45" s="137">
        <v>411341</v>
      </c>
      <c r="W45" s="137">
        <v>415339</v>
      </c>
      <c r="X45" s="135">
        <v>1.159090180765808</v>
      </c>
      <c r="Y45" s="135">
        <v>0.23783704750648815</v>
      </c>
      <c r="Z45" s="135">
        <v>0.9719429864759408</v>
      </c>
      <c r="AB45" s="128" t="s">
        <v>175</v>
      </c>
      <c r="AC45" s="127">
        <v>4571903</v>
      </c>
      <c r="AD45" s="127">
        <v>4652887</v>
      </c>
      <c r="AE45" s="127">
        <v>4703673</v>
      </c>
      <c r="AF45" s="129">
        <v>-1.122437113220709</v>
      </c>
      <c r="AG45" s="129">
        <v>1.7713456092904867</v>
      </c>
      <c r="AH45" s="129">
        <v>1.0914968397423896</v>
      </c>
      <c r="AI45" s="129">
        <v>102.7035404703537</v>
      </c>
      <c r="AJ45" s="129">
        <v>102.13576975993067</v>
      </c>
      <c r="AK45" s="129">
        <v>102.75538104004629</v>
      </c>
      <c r="AM45" s="67">
        <v>145829.978</v>
      </c>
      <c r="AN45" s="137">
        <v>405663</v>
      </c>
    </row>
    <row r="46" spans="1:40" ht="21.75" customHeight="1">
      <c r="A46" s="56"/>
      <c r="B46" s="86"/>
      <c r="C46" s="86"/>
      <c r="D46" s="298" t="s">
        <v>383</v>
      </c>
      <c r="E46" s="299"/>
      <c r="F46" s="67">
        <v>4762749.064</v>
      </c>
      <c r="G46" s="67">
        <v>4824489.089</v>
      </c>
      <c r="H46" s="67">
        <v>4712699.484</v>
      </c>
      <c r="I46" s="76">
        <v>1.7679091750372138</v>
      </c>
      <c r="J46" s="76">
        <f t="shared" si="0"/>
        <v>1.29631068465629</v>
      </c>
      <c r="K46" s="76">
        <f t="shared" si="1"/>
        <v>-2.317128361941654</v>
      </c>
      <c r="L46" s="74">
        <f t="shared" si="2"/>
        <v>102.30813357576375</v>
      </c>
      <c r="M46" s="74">
        <f t="shared" si="3"/>
        <v>102.98854080941173</v>
      </c>
      <c r="N46" s="74">
        <f t="shared" si="4"/>
        <v>102.2161960991148</v>
      </c>
      <c r="Q46" s="130" t="s">
        <v>53</v>
      </c>
      <c r="R46" s="226" t="s">
        <v>214</v>
      </c>
      <c r="S46" s="227"/>
      <c r="T46" s="131" t="s">
        <v>384</v>
      </c>
      <c r="U46" s="144">
        <v>4185.15</v>
      </c>
      <c r="V46" s="144">
        <v>4185.22</v>
      </c>
      <c r="W46" s="144">
        <v>4185.32</v>
      </c>
      <c r="X46" s="135">
        <v>0.005734890356059789</v>
      </c>
      <c r="Y46" s="135">
        <v>0.0016725804332131098</v>
      </c>
      <c r="Z46" s="135">
        <v>0.0023893606548629296</v>
      </c>
      <c r="AB46" s="143" t="s">
        <v>179</v>
      </c>
      <c r="AC46" s="127">
        <v>4351931</v>
      </c>
      <c r="AD46" s="127">
        <v>4477030</v>
      </c>
      <c r="AE46" s="127">
        <v>4571677</v>
      </c>
      <c r="AF46" s="129">
        <v>1.0087105147046365</v>
      </c>
      <c r="AG46" s="129">
        <v>2.8745630387981795</v>
      </c>
      <c r="AH46" s="129">
        <v>2.114057757039823</v>
      </c>
      <c r="AI46" s="129">
        <v>97.76206057723454</v>
      </c>
      <c r="AJ46" s="129">
        <v>98.27550610957661</v>
      </c>
      <c r="AK46" s="129">
        <v>99.87180688629773</v>
      </c>
      <c r="AM46" s="67">
        <v>4680010.725</v>
      </c>
      <c r="AN46" s="137">
        <v>4184.91</v>
      </c>
    </row>
    <row r="47" spans="4:39" ht="21.75" customHeight="1">
      <c r="D47" s="298" t="s">
        <v>385</v>
      </c>
      <c r="E47" s="299"/>
      <c r="F47" s="67">
        <f>SUM(F48:F49)</f>
        <v>4507011.064</v>
      </c>
      <c r="G47" s="67">
        <f>SUM(G48:G49)</f>
        <v>4637103.69</v>
      </c>
      <c r="H47" s="67">
        <f>SUM(H48:H49)</f>
        <v>4476512.992000001</v>
      </c>
      <c r="I47" s="76">
        <v>3.3906548236760474</v>
      </c>
      <c r="J47" s="76">
        <f t="shared" si="0"/>
        <v>2.886450114114922</v>
      </c>
      <c r="K47" s="76">
        <f t="shared" si="1"/>
        <v>-3.46316814839221</v>
      </c>
      <c r="L47" s="74">
        <f t="shared" si="2"/>
        <v>96.81465132154128</v>
      </c>
      <c r="M47" s="74">
        <f t="shared" si="3"/>
        <v>98.98841800760032</v>
      </c>
      <c r="N47" s="74">
        <f t="shared" si="4"/>
        <v>97.09342413705816</v>
      </c>
      <c r="Q47" s="130" t="s">
        <v>176</v>
      </c>
      <c r="R47" s="226" t="s">
        <v>210</v>
      </c>
      <c r="S47" s="227"/>
      <c r="T47" s="131" t="s">
        <v>200</v>
      </c>
      <c r="U47" s="145">
        <v>3.6</v>
      </c>
      <c r="V47" s="132">
        <v>6.4</v>
      </c>
      <c r="W47" s="132">
        <v>-8.3</v>
      </c>
      <c r="X47" s="133" t="s">
        <v>55</v>
      </c>
      <c r="Y47" s="133" t="s">
        <v>55</v>
      </c>
      <c r="Z47" s="133" t="s">
        <v>55</v>
      </c>
      <c r="AB47" s="128" t="s">
        <v>182</v>
      </c>
      <c r="AC47" s="127">
        <v>3049081</v>
      </c>
      <c r="AD47" s="127">
        <v>3113189</v>
      </c>
      <c r="AE47" s="127">
        <v>3205932</v>
      </c>
      <c r="AF47" s="129">
        <v>-1.4839375265144625</v>
      </c>
      <c r="AG47" s="129">
        <v>2.102535157314614</v>
      </c>
      <c r="AH47" s="129">
        <v>2.9790353235862006</v>
      </c>
      <c r="AI47" s="129">
        <v>68.494751849507</v>
      </c>
      <c r="AJ47" s="129">
        <v>68.33776728003562</v>
      </c>
      <c r="AK47" s="129">
        <v>70.03606282256688</v>
      </c>
      <c r="AM47" s="67">
        <v>4359205.454</v>
      </c>
    </row>
    <row r="48" spans="4:39" ht="21.75" customHeight="1">
      <c r="D48" s="86"/>
      <c r="E48" s="66" t="s">
        <v>386</v>
      </c>
      <c r="F48" s="146">
        <v>3144418.5810000002</v>
      </c>
      <c r="G48" s="146">
        <v>3270621.5220000003</v>
      </c>
      <c r="H48" s="146">
        <v>3083477.2660000003</v>
      </c>
      <c r="I48" s="76">
        <v>2.7400075983046706</v>
      </c>
      <c r="J48" s="76">
        <f t="shared" si="0"/>
        <v>4.013554103851675</v>
      </c>
      <c r="K48" s="76">
        <f t="shared" si="1"/>
        <v>-5.721978368367138</v>
      </c>
      <c r="L48" s="74">
        <f t="shared" si="2"/>
        <v>67.54493925255885</v>
      </c>
      <c r="M48" s="74">
        <f t="shared" si="3"/>
        <v>69.81807438608084</v>
      </c>
      <c r="N48" s="74">
        <f t="shared" si="4"/>
        <v>66.87914600934872</v>
      </c>
      <c r="Q48" s="130" t="s">
        <v>203</v>
      </c>
      <c r="R48" s="300" t="s">
        <v>435</v>
      </c>
      <c r="S48" s="301"/>
      <c r="T48" s="131" t="s">
        <v>200</v>
      </c>
      <c r="U48" s="145">
        <v>-3.9</v>
      </c>
      <c r="V48" s="132">
        <v>2.1</v>
      </c>
      <c r="W48" s="132">
        <v>-1.8</v>
      </c>
      <c r="X48" s="133" t="s">
        <v>55</v>
      </c>
      <c r="Y48" s="133" t="s">
        <v>55</v>
      </c>
      <c r="Z48" s="133" t="s">
        <v>55</v>
      </c>
      <c r="AB48" s="147" t="s">
        <v>183</v>
      </c>
      <c r="AC48" s="127">
        <v>1302850</v>
      </c>
      <c r="AD48" s="127">
        <v>1363841</v>
      </c>
      <c r="AE48" s="127">
        <v>1365745</v>
      </c>
      <c r="AF48" s="129">
        <v>7.366361699006644</v>
      </c>
      <c r="AG48" s="129">
        <v>4.681352419695283</v>
      </c>
      <c r="AH48" s="129">
        <v>0.13960571650214357</v>
      </c>
      <c r="AI48" s="129">
        <v>29.267308727727542</v>
      </c>
      <c r="AJ48" s="129">
        <v>29.93773882954099</v>
      </c>
      <c r="AK48" s="129">
        <v>29.835744063730854</v>
      </c>
      <c r="AM48" s="67">
        <v>3060559.0310000004</v>
      </c>
    </row>
    <row r="49" spans="1:39" ht="18.75" customHeight="1">
      <c r="A49" s="100"/>
      <c r="B49" s="100"/>
      <c r="C49" s="100"/>
      <c r="D49" s="101"/>
      <c r="E49" s="103" t="s">
        <v>387</v>
      </c>
      <c r="F49" s="148">
        <v>1362592.483</v>
      </c>
      <c r="G49" s="148">
        <v>1366482.168</v>
      </c>
      <c r="H49" s="148">
        <v>1393035.726</v>
      </c>
      <c r="I49" s="76">
        <v>4.924054682434532</v>
      </c>
      <c r="J49" s="196">
        <f t="shared" si="0"/>
        <v>0.2854620914564414</v>
      </c>
      <c r="K49" s="196">
        <f t="shared" si="1"/>
        <v>1.9432055991527553</v>
      </c>
      <c r="L49" s="198">
        <f t="shared" si="2"/>
        <v>29.269712068982436</v>
      </c>
      <c r="M49" s="198">
        <f t="shared" si="3"/>
        <v>29.17034362151947</v>
      </c>
      <c r="N49" s="198">
        <f t="shared" si="4"/>
        <v>30.214278127709434</v>
      </c>
      <c r="P49" s="149"/>
      <c r="Q49" s="150" t="s">
        <v>206</v>
      </c>
      <c r="R49" s="302" t="s">
        <v>215</v>
      </c>
      <c r="S49" s="303"/>
      <c r="T49" s="151" t="s">
        <v>200</v>
      </c>
      <c r="U49" s="152">
        <v>-1.3</v>
      </c>
      <c r="V49" s="153">
        <v>-0.1</v>
      </c>
      <c r="W49" s="153">
        <v>-0.4</v>
      </c>
      <c r="X49" s="154" t="s">
        <v>55</v>
      </c>
      <c r="Y49" s="154" t="s">
        <v>55</v>
      </c>
      <c r="Z49" s="154" t="s">
        <v>55</v>
      </c>
      <c r="AB49" s="98" t="s">
        <v>184</v>
      </c>
      <c r="AM49" s="67">
        <v>1298646.423</v>
      </c>
    </row>
    <row r="50" spans="1:28" ht="15" customHeight="1">
      <c r="A50" s="56" t="s">
        <v>388</v>
      </c>
      <c r="I50" s="72"/>
      <c r="J50" s="56"/>
      <c r="K50" s="56"/>
      <c r="P50" s="61" t="s">
        <v>226</v>
      </c>
      <c r="Q50" s="61"/>
      <c r="R50" s="61"/>
      <c r="S50" s="61"/>
      <c r="T50" s="61"/>
      <c r="AB50" s="98" t="s">
        <v>185</v>
      </c>
    </row>
    <row r="51" spans="1:20" ht="15" customHeight="1">
      <c r="A51" s="61" t="s">
        <v>389</v>
      </c>
      <c r="I51" s="56"/>
      <c r="J51" s="56"/>
      <c r="K51" s="56"/>
      <c r="P51" s="120" t="s">
        <v>225</v>
      </c>
      <c r="Q51" s="61"/>
      <c r="R51" s="61"/>
      <c r="S51" s="61"/>
      <c r="T51" s="61"/>
    </row>
    <row r="52" ht="21.75" customHeight="1">
      <c r="A52" s="61" t="s">
        <v>225</v>
      </c>
    </row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</sheetData>
  <sheetProtection/>
  <mergeCells count="60">
    <mergeCell ref="R48:S48"/>
    <mergeCell ref="R49:S49"/>
    <mergeCell ref="D46:E46"/>
    <mergeCell ref="R46:S46"/>
    <mergeCell ref="D47:E47"/>
    <mergeCell ref="R47:S47"/>
    <mergeCell ref="C40:E40"/>
    <mergeCell ref="B43:E43"/>
    <mergeCell ref="Q43:S43"/>
    <mergeCell ref="R44:S44"/>
    <mergeCell ref="A45:C45"/>
    <mergeCell ref="D45:E45"/>
    <mergeCell ref="R45:S45"/>
    <mergeCell ref="C26:E26"/>
    <mergeCell ref="C41:E41"/>
    <mergeCell ref="C42:E42"/>
    <mergeCell ref="B27:E27"/>
    <mergeCell ref="C28:E28"/>
    <mergeCell ref="D29:E29"/>
    <mergeCell ref="D32:E32"/>
    <mergeCell ref="D37:E37"/>
    <mergeCell ref="D38:E38"/>
    <mergeCell ref="B39:E39"/>
    <mergeCell ref="D16:E16"/>
    <mergeCell ref="D17:E17"/>
    <mergeCell ref="D18:E18"/>
    <mergeCell ref="Q33:S33"/>
    <mergeCell ref="C36:E36"/>
    <mergeCell ref="D20:E20"/>
    <mergeCell ref="C21:E21"/>
    <mergeCell ref="B22:E22"/>
    <mergeCell ref="C24:E24"/>
    <mergeCell ref="C25:E25"/>
    <mergeCell ref="G5:G6"/>
    <mergeCell ref="H5:H6"/>
    <mergeCell ref="I5:K5"/>
    <mergeCell ref="L5:N5"/>
    <mergeCell ref="D19:E19"/>
    <mergeCell ref="Q19:S19"/>
    <mergeCell ref="D10:E10"/>
    <mergeCell ref="D13:E13"/>
    <mergeCell ref="D14:E14"/>
    <mergeCell ref="D15:E15"/>
    <mergeCell ref="A2:N2"/>
    <mergeCell ref="P2:Z2"/>
    <mergeCell ref="A3:N3"/>
    <mergeCell ref="A5:E6"/>
    <mergeCell ref="F5:F6"/>
    <mergeCell ref="D9:E9"/>
    <mergeCell ref="X5:Z5"/>
    <mergeCell ref="B7:E7"/>
    <mergeCell ref="Q7:S7"/>
    <mergeCell ref="C8:E8"/>
    <mergeCell ref="P5:S6"/>
    <mergeCell ref="AM5:AN6"/>
    <mergeCell ref="T5:T6"/>
    <mergeCell ref="U5:U6"/>
    <mergeCell ref="V5:V6"/>
    <mergeCell ref="W5:W6"/>
    <mergeCell ref="AB5:AB6"/>
  </mergeCells>
  <printOptions/>
  <pageMargins left="0.787" right="0.787" top="0.984" bottom="0.984" header="0.512" footer="0.512"/>
  <pageSetup fitToHeight="1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2012-03-21T02:50:27Z</cp:lastPrinted>
  <dcterms:created xsi:type="dcterms:W3CDTF">1998-01-17T13:21:18Z</dcterms:created>
  <dcterms:modified xsi:type="dcterms:W3CDTF">2012-07-05T06:31:05Z</dcterms:modified>
  <cp:category/>
  <cp:version/>
  <cp:contentType/>
  <cp:contentStatus/>
</cp:coreProperties>
</file>