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90" yWindow="65521" windowWidth="8235" windowHeight="5985" tabRatio="644" activeTab="0"/>
  </bookViews>
  <sheets>
    <sheet name="１０" sheetId="1" r:id="rId1"/>
    <sheet name="１２" sheetId="2" r:id="rId2"/>
    <sheet name="１４" sheetId="3" r:id="rId3"/>
    <sheet name="１６" sheetId="4" r:id="rId4"/>
    <sheet name="１８" sheetId="5" r:id="rId5"/>
    <sheet name="２０" sheetId="6" r:id="rId6"/>
    <sheet name="２２" sheetId="7" r:id="rId7"/>
  </sheets>
  <definedNames/>
  <calcPr fullCalcOnLoad="1"/>
</workbook>
</file>

<file path=xl/sharedStrings.xml><?xml version="1.0" encoding="utf-8"?>
<sst xmlns="http://schemas.openxmlformats.org/spreadsheetml/2006/main" count="1096" uniqueCount="486">
  <si>
    <t>男</t>
  </si>
  <si>
    <t>女</t>
  </si>
  <si>
    <t>…</t>
  </si>
  <si>
    <t>総　  数</t>
  </si>
  <si>
    <t>（単位：人、世帯）</t>
  </si>
  <si>
    <t xml:space="preserve">      ２</t>
  </si>
  <si>
    <t xml:space="preserve">      ３</t>
  </si>
  <si>
    <t xml:space="preserve">      ５</t>
  </si>
  <si>
    <t xml:space="preserve">      ５</t>
  </si>
  <si>
    <t xml:space="preserve">      ６</t>
  </si>
  <si>
    <t xml:space="preserve">      ６</t>
  </si>
  <si>
    <t xml:space="preserve">      ８</t>
  </si>
  <si>
    <t xml:space="preserve">      ９</t>
  </si>
  <si>
    <t xml:space="preserve">      ７</t>
  </si>
  <si>
    <t xml:space="preserve">      12</t>
  </si>
  <si>
    <t xml:space="preserve">      11</t>
  </si>
  <si>
    <t xml:space="preserve">      10</t>
  </si>
  <si>
    <t>３　　　人      　　　　　　口</t>
  </si>
  <si>
    <t>年　  　次</t>
  </si>
  <si>
    <t xml:space="preserve">   14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</si>
  <si>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</si>
  <si>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</si>
  <si>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</si>
  <si>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</si>
  <si>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</si>
  <si>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</si>
  <si>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23</t>
  </si>
  <si>
    <t xml:space="preserve">   24</t>
  </si>
  <si>
    <t xml:space="preserve">      ４</t>
  </si>
  <si>
    <t xml:space="preserve">      ４</t>
  </si>
  <si>
    <t>資料　石川県統計情報室</t>
  </si>
  <si>
    <t>昭 和 47 年</t>
  </si>
  <si>
    <t xml:space="preserve">   48</t>
  </si>
  <si>
    <t xml:space="preserve">   11</t>
  </si>
  <si>
    <t xml:space="preserve">   49</t>
  </si>
  <si>
    <t xml:space="preserve">      50 ※</t>
  </si>
  <si>
    <t xml:space="preserve">   51</t>
  </si>
  <si>
    <t xml:space="preserve">   ２</t>
  </si>
  <si>
    <t xml:space="preserve">   52</t>
  </si>
  <si>
    <t xml:space="preserve">   ３</t>
  </si>
  <si>
    <t xml:space="preserve">   53</t>
  </si>
  <si>
    <t xml:space="preserve">   ４</t>
  </si>
  <si>
    <t xml:space="preserve">   54</t>
  </si>
  <si>
    <t xml:space="preserve">      ５ ※</t>
  </si>
  <si>
    <t xml:space="preserve">      55 ※</t>
  </si>
  <si>
    <t xml:space="preserve">   ６</t>
  </si>
  <si>
    <t xml:space="preserve">   56</t>
  </si>
  <si>
    <t xml:space="preserve">   ７</t>
  </si>
  <si>
    <t xml:space="preserve">   57</t>
  </si>
  <si>
    <t xml:space="preserve">   ８</t>
  </si>
  <si>
    <t xml:space="preserve">   58</t>
  </si>
  <si>
    <t xml:space="preserve">   ９</t>
  </si>
  <si>
    <t xml:space="preserve">   59</t>
  </si>
  <si>
    <t xml:space="preserve">      10 ※</t>
  </si>
  <si>
    <t xml:space="preserve">      60 ※</t>
  </si>
  <si>
    <t xml:space="preserve">   61</t>
  </si>
  <si>
    <t xml:space="preserve">   12</t>
  </si>
  <si>
    <t xml:space="preserve">   62</t>
  </si>
  <si>
    <t xml:space="preserve">   13</t>
  </si>
  <si>
    <t xml:space="preserve">   63</t>
  </si>
  <si>
    <t>平 成 元 年</t>
  </si>
  <si>
    <t xml:space="preserve">      15 ※</t>
  </si>
  <si>
    <t xml:space="preserve">      ２ ※</t>
  </si>
  <si>
    <t xml:space="preserve">   ５</t>
  </si>
  <si>
    <t xml:space="preserve">      ７ ※</t>
  </si>
  <si>
    <t xml:space="preserve">      22 ※</t>
  </si>
  <si>
    <t xml:space="preserve">   10</t>
  </si>
  <si>
    <t xml:space="preserve">      25 ※</t>
  </si>
  <si>
    <t xml:space="preserve">      12 ※</t>
  </si>
  <si>
    <t xml:space="preserve">   26</t>
  </si>
  <si>
    <t xml:space="preserve">   27</t>
  </si>
  <si>
    <t xml:space="preserve">   28</t>
  </si>
  <si>
    <t xml:space="preserve">   29</t>
  </si>
  <si>
    <t xml:space="preserve">      30 ※</t>
  </si>
  <si>
    <t xml:space="preserve">   31</t>
  </si>
  <si>
    <t/>
  </si>
  <si>
    <t xml:space="preserve">   32</t>
  </si>
  <si>
    <t xml:space="preserve">   33</t>
  </si>
  <si>
    <t xml:space="preserve">   34</t>
  </si>
  <si>
    <t xml:space="preserve">      35 ※</t>
  </si>
  <si>
    <t xml:space="preserve">   37</t>
  </si>
  <si>
    <t xml:space="preserve">   38</t>
  </si>
  <si>
    <t xml:space="preserve">   39</t>
  </si>
  <si>
    <t xml:space="preserve">      40 ※</t>
  </si>
  <si>
    <t xml:space="preserve">   41</t>
  </si>
  <si>
    <t xml:space="preserve">   42</t>
  </si>
  <si>
    <t xml:space="preserve">   43</t>
  </si>
  <si>
    <t xml:space="preserve">   44</t>
  </si>
  <si>
    <t xml:space="preserve">      45 ※</t>
  </si>
  <si>
    <t xml:space="preserve">   46</t>
  </si>
  <si>
    <t>10 人  口</t>
  </si>
  <si>
    <t>人  口 11</t>
  </si>
  <si>
    <t>１０　　人 　口 　及　 び　 世　 帯　 数　 の　 推　 移</t>
  </si>
  <si>
    <t>人　　　　　　　　  　　　口</t>
  </si>
  <si>
    <r>
      <t>年 次</t>
    </r>
    <r>
      <rPr>
        <sz val="12"/>
        <rFont val="ＭＳ 明朝"/>
        <family val="1"/>
      </rPr>
      <t xml:space="preserve"> 及 び　　　　　　月　　　 次</t>
    </r>
  </si>
  <si>
    <r>
      <t>女 100人 に　　　対</t>
    </r>
    <r>
      <rPr>
        <sz val="12"/>
        <rFont val="ＭＳ 明朝"/>
        <family val="1"/>
      </rPr>
      <t xml:space="preserve"> す る 男</t>
    </r>
  </si>
  <si>
    <t>世 帯 数</t>
  </si>
  <si>
    <t>世 帯 数</t>
  </si>
  <si>
    <r>
      <t>注１  大正元年～昭和35年は各年末現在（国勢調査年は</t>
    </r>
    <r>
      <rPr>
        <sz val="12"/>
        <rFont val="ＭＳ 明朝"/>
        <family val="1"/>
      </rPr>
      <t>10月１日現在）、昭和19年は２月22日現在人口（人口調査）、昭和20年は11月１日現在人口（人口調査）、昭和21年は４月26日現在人口（人口調査）、昭和36年以降は10月１日現在の推計人口である。</t>
    </r>
  </si>
  <si>
    <r>
      <t xml:space="preserve">  ２  世帯数は、昭和5</t>
    </r>
    <r>
      <rPr>
        <sz val="12"/>
        <rFont val="ＭＳ 明朝"/>
        <family val="1"/>
      </rPr>
      <t>9年までは普通世帯と準世帯の合計、昭和60年以降は一般世帯と施設等の世帯の合計である。</t>
    </r>
  </si>
  <si>
    <t xml:space="preserve">  ３　※のある年は国勢調査による。</t>
  </si>
  <si>
    <t xml:space="preserve">   15</t>
  </si>
  <si>
    <r>
      <t>　４　「増加数」及び「増加率」は、掲載されている前回と比較したものである。ただし、大正元</t>
    </r>
    <r>
      <rPr>
        <sz val="12"/>
        <rFont val="ＭＳ 明朝"/>
        <family val="1"/>
      </rPr>
      <t>年については明治41年と平成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年１月は平成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年12月と比較したものである。</t>
    </r>
  </si>
  <si>
    <t>市　　町　　村</t>
  </si>
  <si>
    <t>人口構成比</t>
  </si>
  <si>
    <r>
      <t xml:space="preserve">一世帯当たり　　　人 </t>
    </r>
    <r>
      <rPr>
        <sz val="12"/>
        <rFont val="ＭＳ 明朝"/>
        <family val="1"/>
      </rPr>
      <t xml:space="preserve">      員</t>
    </r>
  </si>
  <si>
    <t>性比（女100人　　に対する男）</t>
  </si>
  <si>
    <t>総  　数</t>
  </si>
  <si>
    <t>増　加　数</t>
  </si>
  <si>
    <t>増　加　率</t>
  </si>
  <si>
    <t>増  加  数</t>
  </si>
  <si>
    <t>増  加  率</t>
  </si>
  <si>
    <t>人</t>
  </si>
  <si>
    <t>％</t>
  </si>
  <si>
    <t>世帯</t>
  </si>
  <si>
    <t>k㎡</t>
  </si>
  <si>
    <t>総　　　数</t>
  </si>
  <si>
    <t>市　　　部</t>
  </si>
  <si>
    <t>郡　　　部</t>
  </si>
  <si>
    <t>加　　　賀</t>
  </si>
  <si>
    <t>能　　　登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</si>
  <si>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</si>
  <si>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</si>
  <si>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</si>
  <si>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</si>
  <si>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</si>
  <si>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</si>
  <si>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</si>
  <si>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</si>
  <si>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</si>
  <si>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</si>
  <si>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</si>
  <si>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</si>
  <si>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</si>
  <si>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</si>
  <si>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</si>
  <si>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</si>
  <si>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</si>
  <si>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</si>
  <si>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</si>
  <si>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</si>
  <si>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</si>
  <si>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</si>
  <si>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</si>
  <si>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</si>
  <si>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</si>
  <si>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</si>
  <si>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</si>
  <si>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</si>
  <si>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</si>
  <si>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</si>
  <si>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</si>
  <si>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</si>
  <si>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</si>
  <si>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</si>
  <si>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</si>
  <si>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</si>
  <si>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</si>
  <si>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</si>
  <si>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</si>
  <si>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</si>
  <si>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</si>
  <si>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</si>
  <si>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</si>
  <si>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</si>
  <si>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</si>
  <si>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</si>
  <si>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</si>
  <si>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</si>
  <si>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</si>
  <si>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　３　加賀は河北郡以南、能登は羽咋郡以北。</t>
  </si>
  <si>
    <t>資料　石川県統計情報室「石川県の人口動態」</t>
  </si>
  <si>
    <t>12 人　口</t>
  </si>
  <si>
    <t>人　口 13</t>
  </si>
  <si>
    <t>１１　　市　町　村　別　推　計　人　口 ・ 世　帯　数</t>
  </si>
  <si>
    <r>
      <t>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年10月１日推計人口</t>
    </r>
  </si>
  <si>
    <r>
      <t>平成1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年10月１日推計人口</t>
    </r>
  </si>
  <si>
    <t>１ 年 間 の 人 口</t>
  </si>
  <si>
    <r>
      <t>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・10・１　　　世  帯  数</t>
    </r>
  </si>
  <si>
    <r>
      <t>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・10・１　　　世  帯  数</t>
    </r>
  </si>
  <si>
    <t>１ 年 間 の 世 帯</t>
  </si>
  <si>
    <t>％</t>
  </si>
  <si>
    <t>　２　「人口構成比」は四捨五入の関係で合計と一致しない場合がある。</t>
  </si>
  <si>
    <t>昭  和50　年</t>
  </si>
  <si>
    <t>昭  和55　年</t>
  </si>
  <si>
    <t>昭  和60　年</t>
  </si>
  <si>
    <t>平  成2　年</t>
  </si>
  <si>
    <t>平  成7　年</t>
  </si>
  <si>
    <t>平  成12　年</t>
  </si>
  <si>
    <t>世帯</t>
  </si>
  <si>
    <t>14 人　口</t>
  </si>
  <si>
    <t>人　口 15</t>
  </si>
  <si>
    <t>１２　　国　勢　調　査　に　よ　る　市　町　村　別　人　口　及　び　世　帯　数　推　移（各年10月１日現在）</t>
  </si>
  <si>
    <t>市  　町　  村</t>
  </si>
  <si>
    <t>人  　口</t>
  </si>
  <si>
    <t xml:space="preserve">増 加 率 </t>
  </si>
  <si>
    <t>世 帯 数</t>
  </si>
  <si>
    <t>増 加 率</t>
  </si>
  <si>
    <t>人  　口</t>
  </si>
  <si>
    <t xml:space="preserve">増 加 率 </t>
  </si>
  <si>
    <t>注１　加賀は河北郡以南、能登は羽咋郡以北。</t>
  </si>
  <si>
    <t>資料　総務省統計局「国勢調査報告」</t>
  </si>
  <si>
    <t>０～４歳</t>
  </si>
  <si>
    <t>５～９歳</t>
  </si>
  <si>
    <t>年齢不詳</t>
  </si>
  <si>
    <t>16 人  口</t>
  </si>
  <si>
    <t>人  口 17</t>
  </si>
  <si>
    <r>
      <t xml:space="preserve">市 </t>
    </r>
    <r>
      <rPr>
        <sz val="12"/>
        <rFont val="ＭＳ 明朝"/>
        <family val="1"/>
      </rPr>
      <t xml:space="preserve"> 町  村</t>
    </r>
  </si>
  <si>
    <t>総　数</t>
  </si>
  <si>
    <r>
      <t>1</t>
    </r>
    <r>
      <rPr>
        <sz val="12"/>
        <rFont val="ＭＳ 明朝"/>
        <family val="1"/>
      </rPr>
      <t>0～14歳</t>
    </r>
  </si>
  <si>
    <r>
      <t>1</t>
    </r>
    <r>
      <rPr>
        <sz val="12"/>
        <rFont val="ＭＳ 明朝"/>
        <family val="1"/>
      </rPr>
      <t>5～19歳</t>
    </r>
  </si>
  <si>
    <r>
      <t>2</t>
    </r>
    <r>
      <rPr>
        <sz val="12"/>
        <rFont val="ＭＳ 明朝"/>
        <family val="1"/>
      </rPr>
      <t>0～24歳</t>
    </r>
  </si>
  <si>
    <r>
      <t>2</t>
    </r>
    <r>
      <rPr>
        <sz val="12"/>
        <rFont val="ＭＳ 明朝"/>
        <family val="1"/>
      </rPr>
      <t>5～29歳</t>
    </r>
  </si>
  <si>
    <r>
      <t>3</t>
    </r>
    <r>
      <rPr>
        <sz val="12"/>
        <rFont val="ＭＳ 明朝"/>
        <family val="1"/>
      </rPr>
      <t>0～34歳</t>
    </r>
  </si>
  <si>
    <r>
      <t>3</t>
    </r>
    <r>
      <rPr>
        <sz val="12"/>
        <rFont val="ＭＳ 明朝"/>
        <family val="1"/>
      </rPr>
      <t>5～39歳</t>
    </r>
  </si>
  <si>
    <r>
      <t>4</t>
    </r>
    <r>
      <rPr>
        <sz val="12"/>
        <rFont val="ＭＳ 明朝"/>
        <family val="1"/>
      </rPr>
      <t>0～44歳</t>
    </r>
  </si>
  <si>
    <r>
      <t>4</t>
    </r>
    <r>
      <rPr>
        <sz val="12"/>
        <rFont val="ＭＳ 明朝"/>
        <family val="1"/>
      </rPr>
      <t>5～49歳</t>
    </r>
  </si>
  <si>
    <r>
      <t>5</t>
    </r>
    <r>
      <rPr>
        <sz val="12"/>
        <rFont val="ＭＳ 明朝"/>
        <family val="1"/>
      </rPr>
      <t>0～54歳</t>
    </r>
  </si>
  <si>
    <r>
      <t>5</t>
    </r>
    <r>
      <rPr>
        <sz val="12"/>
        <rFont val="ＭＳ 明朝"/>
        <family val="1"/>
      </rPr>
      <t>5～59歳</t>
    </r>
  </si>
  <si>
    <r>
      <t>6</t>
    </r>
    <r>
      <rPr>
        <sz val="12"/>
        <rFont val="ＭＳ 明朝"/>
        <family val="1"/>
      </rPr>
      <t>0～64歳</t>
    </r>
  </si>
  <si>
    <r>
      <t>6</t>
    </r>
    <r>
      <rPr>
        <sz val="12"/>
        <rFont val="ＭＳ 明朝"/>
        <family val="1"/>
      </rPr>
      <t>5～69歳</t>
    </r>
  </si>
  <si>
    <r>
      <t>7</t>
    </r>
    <r>
      <rPr>
        <sz val="12"/>
        <rFont val="ＭＳ 明朝"/>
        <family val="1"/>
      </rPr>
      <t>0～74歳</t>
    </r>
  </si>
  <si>
    <r>
      <t>7</t>
    </r>
    <r>
      <rPr>
        <sz val="12"/>
        <rFont val="ＭＳ 明朝"/>
        <family val="1"/>
      </rPr>
      <t>5～79歳</t>
    </r>
  </si>
  <si>
    <r>
      <t>8</t>
    </r>
    <r>
      <rPr>
        <sz val="12"/>
        <rFont val="ＭＳ 明朝"/>
        <family val="1"/>
      </rPr>
      <t>0歳以上</t>
    </r>
  </si>
  <si>
    <r>
      <t>０～1</t>
    </r>
    <r>
      <rPr>
        <sz val="12"/>
        <rFont val="ＭＳ 明朝"/>
        <family val="1"/>
      </rPr>
      <t>4歳</t>
    </r>
  </si>
  <si>
    <r>
      <t>1</t>
    </r>
    <r>
      <rPr>
        <sz val="12"/>
        <rFont val="ＭＳ 明朝"/>
        <family val="1"/>
      </rPr>
      <t>5～64歳</t>
    </r>
  </si>
  <si>
    <r>
      <t>6</t>
    </r>
    <r>
      <rPr>
        <sz val="12"/>
        <rFont val="ＭＳ 明朝"/>
        <family val="1"/>
      </rPr>
      <t>5歳以上</t>
    </r>
  </si>
  <si>
    <t>人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</si>
  <si>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</si>
  <si>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</si>
  <si>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</si>
  <si>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</si>
  <si>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</si>
  <si>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</si>
  <si>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</si>
  <si>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</si>
  <si>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注１　総数には「年齢不詳」を含む。　</t>
  </si>
  <si>
    <t>　２　加賀は河北郡以南、能登は羽咋郡以北。</t>
  </si>
  <si>
    <t>（単位：人）</t>
  </si>
  <si>
    <t>年　　　次</t>
  </si>
  <si>
    <t>件</t>
  </si>
  <si>
    <t>※</t>
  </si>
  <si>
    <t>注１　※年は国勢調査人口である。また、昭和42年以降は日本人人口で、※印は国勢調査人口から、その他は各年10月１日推計人口から外国人人口（石川県国際課調）を差し引いたものである。</t>
  </si>
  <si>
    <t>18 人　口</t>
  </si>
  <si>
    <t>人　口 19</t>
  </si>
  <si>
    <t>１４　　　人　　　口　　　動　　　態</t>
  </si>
  <si>
    <t>（１）　年　　次　　別　　人　　口　　動　　態</t>
  </si>
  <si>
    <t>出　  　生</t>
  </si>
  <si>
    <t xml:space="preserve"> 死   　亡</t>
  </si>
  <si>
    <t>死　  　産</t>
  </si>
  <si>
    <t>婚　  　姻</t>
  </si>
  <si>
    <t>離　  　婚</t>
  </si>
  <si>
    <t>自 然 増 加</t>
  </si>
  <si>
    <t>社 会 増 加</t>
  </si>
  <si>
    <t>出　生　率　　（人口千対）</t>
  </si>
  <si>
    <t>死　亡　率　　（人口千対）</t>
  </si>
  <si>
    <t>乳児死亡率　　（出生千対）</t>
  </si>
  <si>
    <t>死　産　率　　（出産千対）</t>
  </si>
  <si>
    <t>婚　姻　率　　（人口千対）</t>
  </si>
  <si>
    <t>離　婚　率　　（人口千対）</t>
  </si>
  <si>
    <t>自然増加率　　（人口千対）</t>
  </si>
  <si>
    <t>社会増加率　　（人口千対）</t>
  </si>
  <si>
    <t>う　   　ち</t>
  </si>
  <si>
    <t>乳 児 死 亡</t>
  </si>
  <si>
    <t xml:space="preserve">  ２　調査時点が異なるため、自然増加と社会増加を加算しても翌年の日本人人口と一致しない。</t>
  </si>
  <si>
    <t>資料　石川県健康推進課「衛生統計年報（人口動態統計編）」、統計情報室「石川県の人口動態」</t>
  </si>
  <si>
    <t>（単位：人、件）</t>
  </si>
  <si>
    <t>日本人人口</t>
  </si>
  <si>
    <t>出　　　生</t>
  </si>
  <si>
    <t>死　　　亡</t>
  </si>
  <si>
    <t>死　　　産</t>
  </si>
  <si>
    <t>婚　　　姻</t>
  </si>
  <si>
    <t>離　　　婚</t>
  </si>
  <si>
    <t>自然増加</t>
  </si>
  <si>
    <t>社会増加</t>
  </si>
  <si>
    <t>乳児死亡</t>
  </si>
  <si>
    <t>県　　計</t>
  </si>
  <si>
    <t>20 人　口</t>
  </si>
  <si>
    <t>人　口 21</t>
  </si>
  <si>
    <t>１４　　　人　　　口　　　動　　　態　（つ づ き）</t>
  </si>
  <si>
    <t>（２）市　町　村　別　人　口　動　態（ 平成 １４年 ）</t>
  </si>
  <si>
    <t>市 町 村 別</t>
  </si>
  <si>
    <t>出　生　率（人口千対）</t>
  </si>
  <si>
    <t>死　亡　率（人口千対）</t>
  </si>
  <si>
    <t>乳児死亡率（出生千対）</t>
  </si>
  <si>
    <t>死　産　率（出産千対）</t>
  </si>
  <si>
    <t>婚　姻　率（人口千対）</t>
  </si>
  <si>
    <t>離　婚　率（人口千対）</t>
  </si>
  <si>
    <t>自然増加率（人口千対）</t>
  </si>
  <si>
    <t>社会増加率（人口千対）</t>
  </si>
  <si>
    <t>う　ち</t>
  </si>
  <si>
    <t>件</t>
  </si>
  <si>
    <t>月　　別</t>
  </si>
  <si>
    <t>地　　域</t>
  </si>
  <si>
    <t>人　　　　　　　口</t>
  </si>
  <si>
    <t>人口密度（１k㎡当たり）</t>
  </si>
  <si>
    <t>総　　数</t>
  </si>
  <si>
    <t>―</t>
  </si>
  <si>
    <t>う　ち　乳　児　死　亡</t>
  </si>
  <si>
    <t>計</t>
  </si>
  <si>
    <t>総　数</t>
  </si>
  <si>
    <t>総　　　　　数</t>
  </si>
  <si>
    <t>中　国</t>
  </si>
  <si>
    <t>－</t>
  </si>
  <si>
    <t>22 人　口</t>
  </si>
  <si>
    <t>人　口 23</t>
  </si>
  <si>
    <t>１４　　人　　　口　　　動　　　態（つづき）</t>
  </si>
  <si>
    <t>（単位：人、件）</t>
  </si>
  <si>
    <t>出　　　　　　　　　生</t>
  </si>
  <si>
    <t>死　　　　　　　　亡</t>
  </si>
  <si>
    <t>面　　　　　積　</t>
  </si>
  <si>
    <t>総　　　　数</t>
  </si>
  <si>
    <t>人口集中　　　　地　　区　　　　　（人）</t>
  </si>
  <si>
    <t>市町村　　　　　　全　域　　　　　（人）</t>
  </si>
  <si>
    <t>全域に対する人口集中地区の割合（％）</t>
  </si>
  <si>
    <r>
      <t>人口集中　　　　地　　区　　　　　（k</t>
    </r>
    <r>
      <rPr>
        <sz val="12"/>
        <rFont val="ＭＳ 明朝"/>
        <family val="1"/>
      </rPr>
      <t>㎡）</t>
    </r>
  </si>
  <si>
    <r>
      <t xml:space="preserve">  </t>
    </r>
    <r>
      <rPr>
        <sz val="12"/>
        <rFont val="ＭＳ 明朝"/>
        <family val="1"/>
      </rPr>
      <t xml:space="preserve"> １ 月</t>
    </r>
  </si>
  <si>
    <t>石川県</t>
  </si>
  <si>
    <t>２</t>
  </si>
  <si>
    <t>３</t>
  </si>
  <si>
    <t>４</t>
  </si>
  <si>
    <t>Ⅰ</t>
  </si>
  <si>
    <t>５</t>
  </si>
  <si>
    <t>Ⅱ</t>
  </si>
  <si>
    <t>６</t>
  </si>
  <si>
    <t>Ⅲ</t>
  </si>
  <si>
    <t>７</t>
  </si>
  <si>
    <t>８</t>
  </si>
  <si>
    <t>９</t>
  </si>
  <si>
    <t>10</t>
  </si>
  <si>
    <t>11</t>
  </si>
  <si>
    <t>12</t>
  </si>
  <si>
    <t>死　　　産</t>
  </si>
  <si>
    <t>婚　　　姻　　　　　（件）</t>
  </si>
  <si>
    <t>離　　　婚　　　　　（件）</t>
  </si>
  <si>
    <t>－</t>
  </si>
  <si>
    <r>
      <t>資料　総務省統計局「平成1</t>
    </r>
    <r>
      <rPr>
        <sz val="12"/>
        <rFont val="ＭＳ 明朝"/>
        <family val="1"/>
      </rPr>
      <t>2年国勢調査報告」</t>
    </r>
  </si>
  <si>
    <t>６</t>
  </si>
  <si>
    <t>－</t>
  </si>
  <si>
    <t>７</t>
  </si>
  <si>
    <t>８</t>
  </si>
  <si>
    <t>９</t>
  </si>
  <si>
    <t>10</t>
  </si>
  <si>
    <t>11</t>
  </si>
  <si>
    <t>12</t>
  </si>
  <si>
    <t>資料　石川県健康推進課「衛生統計年報（人口動態統計編）」</t>
  </si>
  <si>
    <t>１６　　市　町　村　別　居　住　外　国　人　登　録　状　況</t>
  </si>
  <si>
    <t>（単位：人）</t>
  </si>
  <si>
    <t>市町村</t>
  </si>
  <si>
    <t>人数</t>
  </si>
  <si>
    <t>（４）　年　　齢　　階　　級　　別　　死　　亡　　数　</t>
  </si>
  <si>
    <t>年　　次</t>
  </si>
  <si>
    <t>０ ～ ４</t>
  </si>
  <si>
    <t>５ ～ ９</t>
  </si>
  <si>
    <t>10 ～ 14</t>
  </si>
  <si>
    <t>15 ～ 19</t>
  </si>
  <si>
    <t>20 ～ 24</t>
  </si>
  <si>
    <t>25 ～ 29</t>
  </si>
  <si>
    <r>
      <t>注１　各年1</t>
    </r>
    <r>
      <rPr>
        <sz val="12"/>
        <rFont val="ＭＳ 明朝"/>
        <family val="1"/>
      </rPr>
      <t>2月31日現在。</t>
    </r>
  </si>
  <si>
    <t>資料　石川県国際課</t>
  </si>
  <si>
    <t>年　　次</t>
  </si>
  <si>
    <t>30 ～ 34</t>
  </si>
  <si>
    <t>35 ～ 39</t>
  </si>
  <si>
    <t>40 ～ 44</t>
  </si>
  <si>
    <t>45 ～ 49</t>
  </si>
  <si>
    <t>50 ～ 54</t>
  </si>
  <si>
    <t>55 ～ 59</t>
  </si>
  <si>
    <t>60 ～ 64</t>
  </si>
  <si>
    <t>（参考）国籍別居住外国人登録状況</t>
  </si>
  <si>
    <t>アメリカ</t>
  </si>
  <si>
    <t>ブラジル</t>
  </si>
  <si>
    <t>その他</t>
  </si>
  <si>
    <t>年　　次</t>
  </si>
  <si>
    <t>65 ～ 69</t>
  </si>
  <si>
    <t>70 ～ 74</t>
  </si>
  <si>
    <t>75 ～ 79</t>
  </si>
  <si>
    <t>80 ～ 84</t>
  </si>
  <si>
    <t>85 ～ 89</t>
  </si>
  <si>
    <t>90歳以上</t>
  </si>
  <si>
    <t>不　詳</t>
  </si>
  <si>
    <t>資料　石川県国際課</t>
  </si>
  <si>
    <r>
      <t>人 口 密 度　（</t>
    </r>
    <r>
      <rPr>
        <sz val="12"/>
        <rFont val="ＭＳ 明朝"/>
        <family val="1"/>
      </rPr>
      <t>1k㎡当たり）</t>
    </r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</si>
  <si>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</si>
  <si>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</si>
  <si>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</si>
  <si>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</si>
  <si>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</si>
  <si>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</si>
  <si>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</si>
  <si>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-</t>
  </si>
  <si>
    <r>
      <t>面　　　積  　  (1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・10 ・１）</t>
    </r>
  </si>
  <si>
    <t>韓国又は朝鮮</t>
  </si>
  <si>
    <r>
      <t xml:space="preserve">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加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</si>
  <si>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加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率　　　（％）</t>
    </r>
  </si>
  <si>
    <r>
      <t xml:space="preserve">増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数</t>
    </r>
  </si>
  <si>
    <r>
      <t>増  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率　　　（％）</t>
    </r>
  </si>
  <si>
    <t xml:space="preserve">   36</t>
  </si>
  <si>
    <t>１５　 人口集中地区別人口、面積及び人口密度（ 平成12年10月１日現在）</t>
  </si>
  <si>
    <t>市町村　　　　　　全　域　　　　　（k㎡）</t>
  </si>
  <si>
    <t>年次及び　　　　　市別</t>
  </si>
  <si>
    <r>
      <t>平成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</t>
    </r>
  </si>
  <si>
    <t>年次</t>
  </si>
  <si>
    <r>
      <t>平成1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</si>
  <si>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大正元年末</t>
  </si>
  <si>
    <t xml:space="preserve">   ９ ※</t>
  </si>
  <si>
    <t xml:space="preserve">   14 ※</t>
  </si>
  <si>
    <t>昭和元年末</t>
  </si>
  <si>
    <r>
      <t>平成</t>
    </r>
    <r>
      <rPr>
        <sz val="12"/>
        <rFont val="ＭＳ 明朝"/>
        <family val="1"/>
      </rPr>
      <t>15</t>
    </r>
    <r>
      <rPr>
        <sz val="12"/>
        <rFont val="ＭＳ 明朝"/>
        <family val="1"/>
      </rPr>
      <t>年１月</t>
    </r>
  </si>
  <si>
    <r>
      <t>平成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年１月</t>
    </r>
  </si>
  <si>
    <t>注１　面積は国土地理院の「平成15年全国都道府県市区町村別面積調」による。なお、穴水町及び門前町については、一部境界未定のため、総務省統計局による推計に基づく。</t>
  </si>
  <si>
    <r>
      <t>　２　世帯数は昭和5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年までは普通世帯と準世帯の合計、昭和</t>
    </r>
    <r>
      <rPr>
        <sz val="12"/>
        <rFont val="ＭＳ 明朝"/>
        <family val="1"/>
      </rPr>
      <t>60</t>
    </r>
    <r>
      <rPr>
        <sz val="12"/>
        <rFont val="ＭＳ 明朝"/>
        <family val="1"/>
      </rPr>
      <t>年以降は一般世帯と施設等の世帯の合計である。</t>
    </r>
  </si>
  <si>
    <t>１３　　市　　町　　村　　別　　年　　齢　　別　　人　　口（平成15年10月１日現在）</t>
  </si>
  <si>
    <t>江　沼　郡</t>
  </si>
  <si>
    <r>
      <t>昭和1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</si>
  <si>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r>
      <t xml:space="preserve">   </t>
    </r>
    <r>
      <rPr>
        <sz val="12"/>
        <rFont val="ＭＳ 明朝"/>
        <family val="1"/>
      </rPr>
      <t>18</t>
    </r>
  </si>
  <si>
    <r>
      <t xml:space="preserve">   </t>
    </r>
    <r>
      <rPr>
        <sz val="12"/>
        <rFont val="ＭＳ 明朝"/>
        <family val="1"/>
      </rPr>
      <t>19</t>
    </r>
  </si>
  <si>
    <r>
      <t xml:space="preserve">   </t>
    </r>
    <r>
      <rPr>
        <sz val="12"/>
        <rFont val="ＭＳ 明朝"/>
        <family val="1"/>
      </rPr>
      <t>20</t>
    </r>
  </si>
  <si>
    <r>
      <t xml:space="preserve">   </t>
    </r>
    <r>
      <rPr>
        <sz val="12"/>
        <rFont val="ＭＳ 明朝"/>
        <family val="1"/>
      </rPr>
      <t>21</t>
    </r>
  </si>
  <si>
    <r>
      <t xml:space="preserve">   </t>
    </r>
    <r>
      <rPr>
        <sz val="12"/>
        <rFont val="ＭＳ 明朝"/>
        <family val="1"/>
      </rPr>
      <t>22</t>
    </r>
  </si>
  <si>
    <r>
      <t xml:space="preserve">   </t>
    </r>
    <r>
      <rPr>
        <sz val="12"/>
        <rFont val="ＭＳ 明朝"/>
        <family val="1"/>
      </rPr>
      <t>23</t>
    </r>
  </si>
  <si>
    <r>
      <t xml:space="preserve">   </t>
    </r>
    <r>
      <rPr>
        <sz val="12"/>
        <rFont val="ＭＳ 明朝"/>
        <family val="1"/>
      </rPr>
      <t>24</t>
    </r>
  </si>
  <si>
    <r>
      <t xml:space="preserve">   </t>
    </r>
    <r>
      <rPr>
        <sz val="12"/>
        <rFont val="ＭＳ 明朝"/>
        <family val="1"/>
      </rPr>
      <t>25</t>
    </r>
  </si>
  <si>
    <r>
      <t xml:space="preserve">   </t>
    </r>
    <r>
      <rPr>
        <sz val="12"/>
        <rFont val="ＭＳ 明朝"/>
        <family val="1"/>
      </rPr>
      <t>26</t>
    </r>
  </si>
  <si>
    <r>
      <t xml:space="preserve">   </t>
    </r>
    <r>
      <rPr>
        <sz val="12"/>
        <rFont val="ＭＳ 明朝"/>
        <family val="1"/>
      </rPr>
      <t>27</t>
    </r>
  </si>
  <si>
    <r>
      <t xml:space="preserve">   </t>
    </r>
    <r>
      <rPr>
        <sz val="12"/>
        <rFont val="ＭＳ 明朝"/>
        <family val="1"/>
      </rPr>
      <t>28</t>
    </r>
  </si>
  <si>
    <r>
      <t xml:space="preserve">   </t>
    </r>
    <r>
      <rPr>
        <sz val="12"/>
        <rFont val="ＭＳ 明朝"/>
        <family val="1"/>
      </rPr>
      <t>29</t>
    </r>
  </si>
  <si>
    <r>
      <t xml:space="preserve">   </t>
    </r>
    <r>
      <rPr>
        <sz val="12"/>
        <rFont val="ＭＳ 明朝"/>
        <family val="1"/>
      </rPr>
      <t>30</t>
    </r>
  </si>
  <si>
    <r>
      <t xml:space="preserve">   </t>
    </r>
    <r>
      <rPr>
        <sz val="12"/>
        <rFont val="ＭＳ 明朝"/>
        <family val="1"/>
      </rPr>
      <t>31</t>
    </r>
  </si>
  <si>
    <r>
      <t xml:space="preserve">   </t>
    </r>
    <r>
      <rPr>
        <sz val="12"/>
        <rFont val="ＭＳ 明朝"/>
        <family val="1"/>
      </rPr>
      <t>32</t>
    </r>
  </si>
  <si>
    <r>
      <t xml:space="preserve">   </t>
    </r>
    <r>
      <rPr>
        <sz val="12"/>
        <rFont val="ＭＳ 明朝"/>
        <family val="1"/>
      </rPr>
      <t>33</t>
    </r>
  </si>
  <si>
    <r>
      <t xml:space="preserve">   </t>
    </r>
    <r>
      <rPr>
        <sz val="12"/>
        <rFont val="ＭＳ 明朝"/>
        <family val="1"/>
      </rPr>
      <t>34</t>
    </r>
  </si>
  <si>
    <r>
      <t xml:space="preserve">   </t>
    </r>
    <r>
      <rPr>
        <sz val="12"/>
        <rFont val="ＭＳ 明朝"/>
        <family val="1"/>
      </rPr>
      <t>35</t>
    </r>
  </si>
  <si>
    <r>
      <t xml:space="preserve">   </t>
    </r>
    <r>
      <rPr>
        <sz val="12"/>
        <rFont val="ＭＳ 明朝"/>
        <family val="1"/>
      </rPr>
      <t>36</t>
    </r>
  </si>
  <si>
    <r>
      <t xml:space="preserve">   </t>
    </r>
    <r>
      <rPr>
        <sz val="12"/>
        <rFont val="ＭＳ 明朝"/>
        <family val="1"/>
      </rPr>
      <t>37</t>
    </r>
  </si>
  <si>
    <r>
      <t xml:space="preserve">   </t>
    </r>
    <r>
      <rPr>
        <sz val="12"/>
        <rFont val="ＭＳ 明朝"/>
        <family val="1"/>
      </rPr>
      <t>38</t>
    </r>
  </si>
  <si>
    <r>
      <t xml:space="preserve">   </t>
    </r>
    <r>
      <rPr>
        <sz val="12"/>
        <rFont val="ＭＳ 明朝"/>
        <family val="1"/>
      </rPr>
      <t>39</t>
    </r>
  </si>
  <si>
    <r>
      <t xml:space="preserve">   </t>
    </r>
    <r>
      <rPr>
        <sz val="12"/>
        <rFont val="ＭＳ 明朝"/>
        <family val="1"/>
      </rPr>
      <t>40</t>
    </r>
  </si>
  <si>
    <r>
      <t xml:space="preserve">   </t>
    </r>
    <r>
      <rPr>
        <sz val="12"/>
        <rFont val="ＭＳ 明朝"/>
        <family val="1"/>
      </rPr>
      <t>41</t>
    </r>
  </si>
  <si>
    <r>
      <t xml:space="preserve">   </t>
    </r>
    <r>
      <rPr>
        <sz val="12"/>
        <rFont val="ＭＳ 明朝"/>
        <family val="1"/>
      </rPr>
      <t>42</t>
    </r>
  </si>
  <si>
    <r>
      <t xml:space="preserve">   </t>
    </r>
    <r>
      <rPr>
        <sz val="12"/>
        <rFont val="ＭＳ 明朝"/>
        <family val="1"/>
      </rPr>
      <t>43</t>
    </r>
  </si>
  <si>
    <r>
      <t xml:space="preserve">   </t>
    </r>
    <r>
      <rPr>
        <sz val="12"/>
        <rFont val="ＭＳ 明朝"/>
        <family val="1"/>
      </rPr>
      <t>44</t>
    </r>
  </si>
  <si>
    <r>
      <t xml:space="preserve">   </t>
    </r>
    <r>
      <rPr>
        <sz val="12"/>
        <rFont val="ＭＳ 明朝"/>
        <family val="1"/>
      </rPr>
      <t>45</t>
    </r>
  </si>
  <si>
    <r>
      <t xml:space="preserve">   </t>
    </r>
    <r>
      <rPr>
        <sz val="12"/>
        <rFont val="ＭＳ 明朝"/>
        <family val="1"/>
      </rPr>
      <t>46</t>
    </r>
  </si>
  <si>
    <r>
      <t xml:space="preserve">   </t>
    </r>
    <r>
      <rPr>
        <sz val="12"/>
        <rFont val="ＭＳ 明朝"/>
        <family val="1"/>
      </rPr>
      <t>47</t>
    </r>
  </si>
  <si>
    <r>
      <t xml:space="preserve">   </t>
    </r>
    <r>
      <rPr>
        <sz val="12"/>
        <rFont val="ＭＳ 明朝"/>
        <family val="1"/>
      </rPr>
      <t>48</t>
    </r>
  </si>
  <si>
    <r>
      <t xml:space="preserve">   </t>
    </r>
    <r>
      <rPr>
        <sz val="12"/>
        <rFont val="ＭＳ 明朝"/>
        <family val="1"/>
      </rPr>
      <t>49</t>
    </r>
  </si>
  <si>
    <r>
      <t xml:space="preserve">   </t>
    </r>
    <r>
      <rPr>
        <sz val="12"/>
        <rFont val="ＭＳ 明朝"/>
        <family val="1"/>
      </rPr>
      <t>50</t>
    </r>
  </si>
  <si>
    <r>
      <t xml:space="preserve">   </t>
    </r>
    <r>
      <rPr>
        <sz val="12"/>
        <rFont val="ＭＳ 明朝"/>
        <family val="1"/>
      </rPr>
      <t>51</t>
    </r>
  </si>
  <si>
    <r>
      <t xml:space="preserve">   </t>
    </r>
    <r>
      <rPr>
        <sz val="12"/>
        <rFont val="ＭＳ 明朝"/>
        <family val="1"/>
      </rPr>
      <t>52</t>
    </r>
  </si>
  <si>
    <r>
      <t xml:space="preserve">   </t>
    </r>
    <r>
      <rPr>
        <sz val="12"/>
        <rFont val="ＭＳ 明朝"/>
        <family val="1"/>
      </rPr>
      <t>53</t>
    </r>
  </si>
  <si>
    <r>
      <t xml:space="preserve">   </t>
    </r>
    <r>
      <rPr>
        <sz val="12"/>
        <rFont val="ＭＳ 明朝"/>
        <family val="1"/>
      </rPr>
      <t>54</t>
    </r>
  </si>
  <si>
    <r>
      <t xml:space="preserve">   </t>
    </r>
    <r>
      <rPr>
        <sz val="12"/>
        <rFont val="ＭＳ 明朝"/>
        <family val="1"/>
      </rPr>
      <t>55</t>
    </r>
  </si>
  <si>
    <r>
      <t xml:space="preserve">   </t>
    </r>
    <r>
      <rPr>
        <sz val="12"/>
        <rFont val="ＭＳ 明朝"/>
        <family val="1"/>
      </rPr>
      <t>56</t>
    </r>
  </si>
  <si>
    <r>
      <t xml:space="preserve">   </t>
    </r>
    <r>
      <rPr>
        <sz val="12"/>
        <rFont val="ＭＳ 明朝"/>
        <family val="1"/>
      </rPr>
      <t>57</t>
    </r>
  </si>
  <si>
    <r>
      <t xml:space="preserve">   </t>
    </r>
    <r>
      <rPr>
        <sz val="12"/>
        <rFont val="ＭＳ 明朝"/>
        <family val="1"/>
      </rPr>
      <t>58</t>
    </r>
  </si>
  <si>
    <r>
      <t xml:space="preserve">   </t>
    </r>
    <r>
      <rPr>
        <sz val="12"/>
        <rFont val="ＭＳ 明朝"/>
        <family val="1"/>
      </rPr>
      <t>59</t>
    </r>
  </si>
  <si>
    <r>
      <t xml:space="preserve">   </t>
    </r>
    <r>
      <rPr>
        <sz val="12"/>
        <rFont val="ＭＳ 明朝"/>
        <family val="1"/>
      </rPr>
      <t>60</t>
    </r>
  </si>
  <si>
    <r>
      <t xml:space="preserve">   </t>
    </r>
    <r>
      <rPr>
        <sz val="12"/>
        <rFont val="ＭＳ 明朝"/>
        <family val="1"/>
      </rPr>
      <t>61</t>
    </r>
  </si>
  <si>
    <r>
      <t xml:space="preserve">   </t>
    </r>
    <r>
      <rPr>
        <sz val="12"/>
        <rFont val="ＭＳ 明朝"/>
        <family val="1"/>
      </rPr>
      <t>62</t>
    </r>
  </si>
  <si>
    <r>
      <t xml:space="preserve">   </t>
    </r>
    <r>
      <rPr>
        <sz val="12"/>
        <rFont val="ＭＳ 明朝"/>
        <family val="1"/>
      </rPr>
      <t>63</t>
    </r>
  </si>
  <si>
    <t>平成元年</t>
  </si>
  <si>
    <r>
      <t xml:space="preserve">   </t>
    </r>
    <r>
      <rPr>
        <sz val="12"/>
        <rFont val="ＭＳ 明朝"/>
        <family val="1"/>
      </rPr>
      <t>２</t>
    </r>
  </si>
  <si>
    <r>
      <t xml:space="preserve">   </t>
    </r>
    <r>
      <rPr>
        <sz val="12"/>
        <rFont val="ＭＳ 明朝"/>
        <family val="1"/>
      </rPr>
      <t>３</t>
    </r>
  </si>
  <si>
    <r>
      <t xml:space="preserve">   </t>
    </r>
    <r>
      <rPr>
        <sz val="12"/>
        <rFont val="ＭＳ 明朝"/>
        <family val="1"/>
      </rPr>
      <t>４</t>
    </r>
  </si>
  <si>
    <r>
      <t xml:space="preserve">   </t>
    </r>
    <r>
      <rPr>
        <sz val="12"/>
        <rFont val="ＭＳ 明朝"/>
        <family val="1"/>
      </rPr>
      <t>５</t>
    </r>
  </si>
  <si>
    <r>
      <t xml:space="preserve">   </t>
    </r>
    <r>
      <rPr>
        <sz val="12"/>
        <rFont val="ＭＳ 明朝"/>
        <family val="1"/>
      </rPr>
      <t>６</t>
    </r>
  </si>
  <si>
    <r>
      <t xml:space="preserve">   </t>
    </r>
    <r>
      <rPr>
        <sz val="12"/>
        <rFont val="ＭＳ 明朝"/>
        <family val="1"/>
      </rPr>
      <t>７</t>
    </r>
  </si>
  <si>
    <r>
      <t xml:space="preserve">   </t>
    </r>
    <r>
      <rPr>
        <sz val="12"/>
        <rFont val="ＭＳ 明朝"/>
        <family val="1"/>
      </rPr>
      <t>８</t>
    </r>
  </si>
  <si>
    <r>
      <t xml:space="preserve">   </t>
    </r>
    <r>
      <rPr>
        <sz val="12"/>
        <rFont val="ＭＳ 明朝"/>
        <family val="1"/>
      </rPr>
      <t>９</t>
    </r>
  </si>
  <si>
    <r>
      <t xml:space="preserve">   </t>
    </r>
    <r>
      <rPr>
        <sz val="12"/>
        <rFont val="ＭＳ 明朝"/>
        <family val="1"/>
      </rPr>
      <t>10</t>
    </r>
  </si>
  <si>
    <r>
      <t xml:space="preserve"> 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</si>
  <si>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>12</t>
    </r>
  </si>
  <si>
    <r>
      <t xml:space="preserve">   </t>
    </r>
    <r>
      <rPr>
        <sz val="12"/>
        <rFont val="ＭＳ 明朝"/>
        <family val="1"/>
      </rPr>
      <t>13</t>
    </r>
  </si>
  <si>
    <r>
      <t>（３）　月　　別　　人　　口　　自　　然　　動　　態（ 平成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年 ）</t>
    </r>
  </si>
  <si>
    <r>
      <t>平成1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</si>
  <si>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 xml:space="preserve">  </t>
    </r>
    <r>
      <rPr>
        <sz val="12"/>
        <rFont val="ＭＳ 明朝"/>
        <family val="1"/>
      </rPr>
      <t>13</t>
    </r>
  </si>
  <si>
    <t xml:space="preserve">  14</t>
  </si>
  <si>
    <t xml:space="preserve">  14</t>
  </si>
  <si>
    <r>
      <t xml:space="preserve">  </t>
    </r>
    <r>
      <rPr>
        <sz val="12"/>
        <rFont val="ＭＳ 明朝"/>
        <family val="1"/>
      </rPr>
      <t>12</t>
    </r>
  </si>
  <si>
    <r>
      <t xml:space="preserve">  </t>
    </r>
    <r>
      <rPr>
        <sz val="12"/>
        <rFont val="ＭＳ 明朝"/>
        <family val="1"/>
      </rPr>
      <t>13</t>
    </r>
  </si>
  <si>
    <r>
      <t xml:space="preserve">  </t>
    </r>
    <r>
      <rPr>
        <sz val="12"/>
        <rFont val="ＭＳ 明朝"/>
        <family val="1"/>
      </rPr>
      <t>14</t>
    </r>
  </si>
  <si>
    <t xml:space="preserve">  15</t>
  </si>
  <si>
    <r>
      <t xml:space="preserve">注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各年12月31日現在。</t>
    </r>
  </si>
  <si>
    <t>日本人人口  　（総人口）</t>
  </si>
  <si>
    <t>-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</si>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</sst>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;[Red]\-#,##0.0"/>
    <numFmt numFmtId="178" formatCode="0_ "/>
    <numFmt numFmtId="179" formatCode="0.0_ "/>
    <numFmt numFmtId="180" formatCode="0.00_ 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000000"/>
    <numFmt numFmtId="188" formatCode="0_ ;[Red]\-0\ "/>
    <numFmt numFmtId="189" formatCode="0.00_ ;[Red]\-0.00\ "/>
    <numFmt numFmtId="190" formatCode="#,##0_ ;[Red]\-#,##0\ "/>
    <numFmt numFmtId="191" formatCode="#,##0.0_ ;[Red]\-#,##0.0\ "/>
    <numFmt numFmtId="192" formatCode="#,##0.00_ ;[Red]\-#,##0.00\ "/>
    <numFmt numFmtId="193" formatCode="#,##0.0_);[Red]\(#,##0.0\)"/>
    <numFmt numFmtId="194" formatCode="#,##0_);[Red]\(#,##0\)"/>
    <numFmt numFmtId="195" formatCode="#,##0;&quot;△ &quot;#,##0"/>
    <numFmt numFmtId="196" formatCode="#,##0.00;&quot;△ &quot;#,##0.00"/>
    <numFmt numFmtId="197" formatCode="0.00;&quot;△ &quot;0.00"/>
    <numFmt numFmtId="198" formatCode="#,##0.000;\-#,##0.000"/>
    <numFmt numFmtId="199" formatCode="0.00_);[Red]\(0.00\)"/>
    <numFmt numFmtId="200" formatCode="0_);[Red]\(0\)"/>
    <numFmt numFmtId="201" formatCode="#,##0_ "/>
    <numFmt numFmtId="202" formatCode="0.0_ ;[Red]\-0.0\ "/>
    <numFmt numFmtId="203" formatCode="_ * #,##0_ ;_ * \-#,##0_ ;_ * &quot;&quot;_ ;_ @_ "/>
    <numFmt numFmtId="204" formatCode="0.0;&quot;△ &quot;0.0"/>
    <numFmt numFmtId="205" formatCode="0;[Red]0"/>
    <numFmt numFmtId="206" formatCode="#,##0;[Red]#,##0"/>
    <numFmt numFmtId="207" formatCode="#,##0.00_ "/>
    <numFmt numFmtId="208" formatCode="#,##0.0_ "/>
    <numFmt numFmtId="209" formatCode="#,##0.00_);[Red]\(#,##0.00\)"/>
    <numFmt numFmtId="210" formatCode="#,##0.0"/>
  </numFmts>
  <fonts count="5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12"/>
      <name val="ＭＳ 明朝"/>
      <family val="1"/>
    </font>
    <font>
      <b/>
      <sz val="14"/>
      <name val="ＭＳ ゴシック"/>
      <family val="3"/>
    </font>
    <font>
      <sz val="12"/>
      <color indexed="10"/>
      <name val="ＭＳ 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2" fillId="32" borderId="0" applyNumberFormat="0" applyBorder="0" applyAlignment="0" applyProtection="0"/>
  </cellStyleXfs>
  <cellXfs count="580">
    <xf numFmtId="0" fontId="0" fillId="0" borderId="0" xfId="0" applyAlignment="1">
      <alignment/>
    </xf>
    <xf numFmtId="6" fontId="7" fillId="0" borderId="0" xfId="57" applyFont="1" applyBorder="1" applyAlignment="1">
      <alignment horizontal="center" vertical="center"/>
    </xf>
    <xf numFmtId="0" fontId="6" fillId="0" borderId="0" xfId="0" applyFont="1" applyAlignment="1" quotePrefix="1">
      <alignment vertical="top"/>
    </xf>
    <xf numFmtId="0" fontId="6" fillId="0" borderId="0" xfId="0" applyFont="1" applyAlignment="1">
      <alignment horizontal="right" vertical="top"/>
    </xf>
    <xf numFmtId="6" fontId="4" fillId="0" borderId="0" xfId="57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195" fontId="0" fillId="0" borderId="19" xfId="0" applyNumberFormat="1" applyFont="1" applyFill="1" applyBorder="1" applyAlignment="1">
      <alignment horizontal="right" vertical="center"/>
    </xf>
    <xf numFmtId="201" fontId="0" fillId="0" borderId="19" xfId="0" applyNumberFormat="1" applyFont="1" applyFill="1" applyBorder="1" applyAlignment="1">
      <alignment horizontal="right" vertical="center"/>
    </xf>
    <xf numFmtId="207" fontId="0" fillId="0" borderId="19" xfId="0" applyNumberFormat="1" applyFont="1" applyFill="1" applyBorder="1" applyAlignment="1">
      <alignment horizontal="right" vertical="center"/>
    </xf>
    <xf numFmtId="195" fontId="0" fillId="0" borderId="20" xfId="0" applyNumberFormat="1" applyFont="1" applyFill="1" applyBorder="1" applyAlignment="1">
      <alignment horizontal="center" vertical="center"/>
    </xf>
    <xf numFmtId="195" fontId="0" fillId="0" borderId="15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195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55" fontId="0" fillId="0" borderId="14" xfId="0" applyNumberFormat="1" applyFont="1" applyFill="1" applyBorder="1" applyAlignment="1" quotePrefix="1">
      <alignment horizontal="center" vertical="center"/>
    </xf>
    <xf numFmtId="195" fontId="0" fillId="0" borderId="21" xfId="0" applyNumberFormat="1" applyFont="1" applyFill="1" applyBorder="1" applyAlignment="1">
      <alignment horizontal="right" vertical="center"/>
    </xf>
    <xf numFmtId="195" fontId="0" fillId="0" borderId="18" xfId="0" applyNumberFormat="1" applyFont="1" applyFill="1" applyBorder="1" applyAlignment="1">
      <alignment horizontal="right" vertical="center"/>
    </xf>
    <xf numFmtId="201" fontId="0" fillId="0" borderId="18" xfId="0" applyNumberFormat="1" applyFont="1" applyFill="1" applyBorder="1" applyAlignment="1">
      <alignment horizontal="right" vertical="center"/>
    </xf>
    <xf numFmtId="207" fontId="0" fillId="0" borderId="18" xfId="0" applyNumberFormat="1" applyFont="1" applyFill="1" applyBorder="1" applyAlignment="1">
      <alignment horizontal="right" vertical="center"/>
    </xf>
    <xf numFmtId="195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0" fontId="0" fillId="0" borderId="0" xfId="0" applyFont="1" applyBorder="1" applyAlignment="1" quotePrefix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189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vertical="center"/>
      <protection/>
    </xf>
    <xf numFmtId="197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38" fontId="0" fillId="0" borderId="23" xfId="48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vertical="center"/>
      <protection/>
    </xf>
    <xf numFmtId="38" fontId="0" fillId="0" borderId="0" xfId="48" applyFont="1" applyAlignment="1" applyProtection="1">
      <alignment vertical="center"/>
      <protection/>
    </xf>
    <xf numFmtId="0" fontId="6" fillId="0" borderId="0" xfId="0" applyFont="1" applyFill="1" applyAlignment="1" quotePrefix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 applyProtection="1">
      <alignment horizontal="centerContinuous" vertical="center"/>
      <protection/>
    </xf>
    <xf numFmtId="202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Continuous" vertical="center"/>
      <protection/>
    </xf>
    <xf numFmtId="0" fontId="10" fillId="0" borderId="10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191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top"/>
    </xf>
    <xf numFmtId="38" fontId="7" fillId="0" borderId="0" xfId="48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quotePrefix="1">
      <alignment horizontal="right" vertical="center"/>
    </xf>
    <xf numFmtId="0" fontId="0" fillId="0" borderId="0" xfId="0" applyFont="1" applyFill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186" fontId="11" fillId="0" borderId="0" xfId="0" applyNumberFormat="1" applyFont="1" applyFill="1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 quotePrefix="1">
      <alignment horizontal="right" vertical="center"/>
      <protection/>
    </xf>
    <xf numFmtId="186" fontId="11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30" xfId="0" applyFont="1" applyFill="1" applyBorder="1" applyAlignment="1">
      <alignment horizontal="center" vertical="center"/>
    </xf>
    <xf numFmtId="186" fontId="0" fillId="0" borderId="0" xfId="0" applyNumberFormat="1" applyFont="1" applyFill="1" applyAlignment="1" applyProtection="1">
      <alignment vertical="center"/>
      <protection/>
    </xf>
    <xf numFmtId="0" fontId="0" fillId="0" borderId="3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 applyProtection="1" quotePrefix="1">
      <alignment horizontal="right" vertical="center"/>
      <protection/>
    </xf>
    <xf numFmtId="186" fontId="0" fillId="0" borderId="0" xfId="0" applyNumberFormat="1" applyFont="1" applyFill="1" applyAlignment="1" applyProtection="1" quotePrefix="1">
      <alignment horizontal="right" vertical="center"/>
      <protection/>
    </xf>
    <xf numFmtId="0" fontId="0" fillId="0" borderId="31" xfId="0" applyFont="1" applyFill="1" applyBorder="1" applyAlignment="1" quotePrefix="1">
      <alignment horizontal="center" vertical="center"/>
    </xf>
    <xf numFmtId="38" fontId="0" fillId="0" borderId="0" xfId="0" applyNumberFormat="1" applyFont="1" applyFill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6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38" fontId="7" fillId="0" borderId="0" xfId="48" applyFont="1" applyFill="1" applyBorder="1" applyAlignment="1" applyProtection="1">
      <alignment horizontal="left" vertical="center"/>
      <protection/>
    </xf>
    <xf numFmtId="38" fontId="0" fillId="0" borderId="3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8" fontId="0" fillId="0" borderId="3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8" fontId="0" fillId="0" borderId="19" xfId="48" applyFont="1" applyFill="1" applyBorder="1" applyAlignment="1" quotePrefix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38" fontId="0" fillId="0" borderId="0" xfId="0" applyNumberFormat="1" applyFont="1" applyBorder="1" applyAlignment="1">
      <alignment vertical="center"/>
    </xf>
    <xf numFmtId="0" fontId="0" fillId="0" borderId="37" xfId="0" applyFont="1" applyFill="1" applyBorder="1" applyAlignment="1" quotePrefix="1">
      <alignment horizontal="center" vertical="center"/>
    </xf>
    <xf numFmtId="0" fontId="10" fillId="0" borderId="38" xfId="0" applyFont="1" applyFill="1" applyBorder="1" applyAlignment="1" quotePrefix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194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197" fontId="0" fillId="0" borderId="0" xfId="0" applyNumberFormat="1" applyFont="1" applyFill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horizontal="right" vertical="center"/>
      <protection/>
    </xf>
    <xf numFmtId="197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202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vertical="center"/>
    </xf>
    <xf numFmtId="190" fontId="6" fillId="0" borderId="0" xfId="48" applyNumberFormat="1" applyFont="1" applyFill="1" applyAlignment="1" quotePrefix="1">
      <alignment vertical="top"/>
    </xf>
    <xf numFmtId="190" fontId="0" fillId="0" borderId="0" xfId="48" applyNumberFormat="1" applyFont="1" applyFill="1" applyAlignment="1">
      <alignment vertical="top"/>
    </xf>
    <xf numFmtId="190" fontId="0" fillId="0" borderId="0" xfId="48" applyNumberFormat="1" applyFont="1" applyFill="1" applyAlignment="1">
      <alignment vertical="center"/>
    </xf>
    <xf numFmtId="190" fontId="0" fillId="0" borderId="0" xfId="48" applyNumberFormat="1" applyFont="1" applyFill="1" applyBorder="1" applyAlignment="1" applyProtection="1">
      <alignment horizontal="center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11" xfId="48" applyNumberFormat="1" applyFont="1" applyFill="1" applyBorder="1" applyAlignment="1" applyProtection="1">
      <alignment horizontal="center" vertical="center"/>
      <protection/>
    </xf>
    <xf numFmtId="190" fontId="0" fillId="0" borderId="41" xfId="48" applyNumberFormat="1" applyFont="1" applyFill="1" applyBorder="1" applyAlignment="1" applyProtection="1">
      <alignment horizontal="center" vertical="center"/>
      <protection/>
    </xf>
    <xf numFmtId="190" fontId="0" fillId="0" borderId="17" xfId="48" applyNumberFormat="1" applyFont="1" applyFill="1" applyBorder="1" applyAlignment="1" applyProtection="1">
      <alignment horizontal="center" vertical="center"/>
      <protection/>
    </xf>
    <xf numFmtId="190" fontId="0" fillId="0" borderId="19" xfId="48" applyNumberFormat="1" applyFont="1" applyFill="1" applyBorder="1" applyAlignment="1">
      <alignment vertical="center"/>
    </xf>
    <xf numFmtId="190" fontId="0" fillId="0" borderId="10" xfId="48" applyNumberFormat="1" applyFont="1" applyFill="1" applyBorder="1" applyAlignment="1">
      <alignment vertical="center"/>
    </xf>
    <xf numFmtId="190" fontId="0" fillId="0" borderId="0" xfId="48" applyNumberFormat="1" applyFont="1" applyFill="1" applyBorder="1" applyAlignment="1">
      <alignment vertical="center"/>
    </xf>
    <xf numFmtId="190" fontId="0" fillId="0" borderId="0" xfId="48" applyNumberFormat="1" applyFont="1" applyFill="1" applyBorder="1" applyAlignment="1" applyProtection="1">
      <alignment horizontal="left" vertical="center"/>
      <protection/>
    </xf>
    <xf numFmtId="190" fontId="0" fillId="0" borderId="42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vertical="center"/>
      <protection/>
    </xf>
    <xf numFmtId="190" fontId="1" fillId="0" borderId="40" xfId="48" applyNumberFormat="1" applyFont="1" applyFill="1" applyBorder="1" applyAlignment="1" applyProtection="1">
      <alignment horizontal="left" vertical="center"/>
      <protection/>
    </xf>
    <xf numFmtId="190" fontId="0" fillId="0" borderId="23" xfId="48" applyNumberFormat="1" applyFont="1" applyFill="1" applyBorder="1" applyAlignment="1">
      <alignment vertical="center"/>
    </xf>
    <xf numFmtId="191" fontId="0" fillId="0" borderId="0" xfId="48" applyNumberFormat="1" applyFont="1" applyFill="1" applyAlignment="1">
      <alignment vertical="top"/>
    </xf>
    <xf numFmtId="191" fontId="6" fillId="0" borderId="0" xfId="48" applyNumberFormat="1" applyFont="1" applyFill="1" applyAlignment="1">
      <alignment horizontal="right" vertical="top"/>
    </xf>
    <xf numFmtId="191" fontId="0" fillId="0" borderId="0" xfId="48" applyNumberFormat="1" applyFont="1" applyFill="1" applyBorder="1" applyAlignment="1" applyProtection="1" quotePrefix="1">
      <alignment horizontal="right" vertical="center"/>
      <protection/>
    </xf>
    <xf numFmtId="191" fontId="0" fillId="0" borderId="0" xfId="48" applyNumberFormat="1" applyFont="1" applyFill="1" applyBorder="1" applyAlignment="1" applyProtection="1">
      <alignment horizontal="center" vertical="center"/>
      <protection/>
    </xf>
    <xf numFmtId="191" fontId="0" fillId="0" borderId="0" xfId="48" applyNumberFormat="1" applyFont="1" applyFill="1" applyAlignment="1">
      <alignment vertical="center"/>
    </xf>
    <xf numFmtId="191" fontId="0" fillId="0" borderId="0" xfId="48" applyNumberFormat="1" applyFont="1" applyFill="1" applyAlignment="1">
      <alignment horizontal="right" vertical="center"/>
    </xf>
    <xf numFmtId="190" fontId="6" fillId="0" borderId="0" xfId="0" applyNumberFormat="1" applyFont="1" applyFill="1" applyAlignment="1" quotePrefix="1">
      <alignment vertical="top"/>
    </xf>
    <xf numFmtId="190" fontId="0" fillId="0" borderId="0" xfId="0" applyNumberFormat="1" applyFont="1" applyFill="1" applyAlignment="1">
      <alignment vertical="top"/>
    </xf>
    <xf numFmtId="19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Border="1" applyAlignment="1" applyProtection="1">
      <alignment horizontal="left" vertical="center"/>
      <protection/>
    </xf>
    <xf numFmtId="190" fontId="0" fillId="0" borderId="0" xfId="0" applyNumberFormat="1" applyFont="1" applyFill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horizontal="centerContinuous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11" xfId="0" applyNumberFormat="1" applyFont="1" applyFill="1" applyBorder="1" applyAlignment="1" applyProtection="1">
      <alignment horizontal="center" vertical="center"/>
      <protection/>
    </xf>
    <xf numFmtId="190" fontId="0" fillId="0" borderId="41" xfId="0" applyNumberFormat="1" applyFont="1" applyFill="1" applyBorder="1" applyAlignment="1" applyProtection="1">
      <alignment horizontal="left" vertical="center"/>
      <protection/>
    </xf>
    <xf numFmtId="190" fontId="0" fillId="0" borderId="17" xfId="0" applyNumberFormat="1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Border="1" applyAlignment="1" applyProtection="1">
      <alignment vertical="center"/>
      <protection/>
    </xf>
    <xf numFmtId="190" fontId="0" fillId="0" borderId="10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 applyProtection="1">
      <alignment horizontal="center" vertical="center"/>
      <protection/>
    </xf>
    <xf numFmtId="190" fontId="0" fillId="0" borderId="10" xfId="0" applyNumberFormat="1" applyFont="1" applyFill="1" applyBorder="1" applyAlignment="1" applyProtection="1">
      <alignment horizontal="distributed" vertical="center"/>
      <protection/>
    </xf>
    <xf numFmtId="190" fontId="1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23" xfId="0" applyNumberFormat="1" applyFont="1" applyFill="1" applyBorder="1" applyAlignment="1" applyProtection="1">
      <alignment vertical="center"/>
      <protection/>
    </xf>
    <xf numFmtId="190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top"/>
    </xf>
    <xf numFmtId="191" fontId="6" fillId="0" borderId="0" xfId="0" applyNumberFormat="1" applyFont="1" applyFill="1" applyAlignment="1">
      <alignment horizontal="right" vertical="top"/>
    </xf>
    <xf numFmtId="191" fontId="0" fillId="0" borderId="0" xfId="0" applyNumberFormat="1" applyFont="1" applyFill="1" applyBorder="1" applyAlignment="1" applyProtection="1">
      <alignment horizontal="left" vertical="center"/>
      <protection/>
    </xf>
    <xf numFmtId="191" fontId="0" fillId="0" borderId="0" xfId="0" applyNumberFormat="1" applyFont="1" applyFill="1" applyBorder="1" applyAlignment="1" applyProtection="1">
      <alignment horizontal="centerContinuous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6" fillId="0" borderId="0" xfId="0" applyNumberFormat="1" applyFont="1" applyFill="1" applyBorder="1" applyAlignment="1" applyProtection="1">
      <alignment horizontal="center" vertical="center"/>
      <protection/>
    </xf>
    <xf numFmtId="191" fontId="6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horizontal="center" vertical="center"/>
      <protection/>
    </xf>
    <xf numFmtId="191" fontId="0" fillId="0" borderId="23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Alignment="1">
      <alignment vertical="center"/>
    </xf>
    <xf numFmtId="190" fontId="10" fillId="0" borderId="0" xfId="0" applyNumberFormat="1" applyFont="1" applyFill="1" applyAlignment="1">
      <alignment vertical="center"/>
    </xf>
    <xf numFmtId="190" fontId="10" fillId="0" borderId="0" xfId="0" applyNumberFormat="1" applyFont="1" applyFill="1" applyBorder="1" applyAlignment="1" applyProtection="1">
      <alignment vertical="center"/>
      <protection/>
    </xf>
    <xf numFmtId="190" fontId="10" fillId="0" borderId="10" xfId="0" applyNumberFormat="1" applyFont="1" applyFill="1" applyBorder="1" applyAlignment="1" applyProtection="1">
      <alignment vertical="center"/>
      <protection/>
    </xf>
    <xf numFmtId="190" fontId="1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18" xfId="0" applyNumberFormat="1" applyFont="1" applyFill="1" applyBorder="1" applyAlignment="1">
      <alignment vertical="center"/>
    </xf>
    <xf numFmtId="190" fontId="0" fillId="0" borderId="16" xfId="0" applyNumberFormat="1" applyFont="1" applyFill="1" applyBorder="1" applyAlignment="1">
      <alignment horizontal="distributed" vertical="center"/>
    </xf>
    <xf numFmtId="190" fontId="0" fillId="0" borderId="4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Alignment="1">
      <alignment vertical="center"/>
    </xf>
    <xf numFmtId="190" fontId="0" fillId="0" borderId="0" xfId="0" applyNumberFormat="1" applyFont="1" applyFill="1" applyBorder="1" applyAlignment="1" applyProtection="1">
      <alignment vertical="center"/>
      <protection/>
    </xf>
    <xf numFmtId="190" fontId="0" fillId="0" borderId="10" xfId="0" applyNumberFormat="1" applyFont="1" applyFill="1" applyBorder="1" applyAlignment="1" applyProtection="1">
      <alignment horizontal="distributed" vertical="center"/>
      <protection/>
    </xf>
    <xf numFmtId="190" fontId="0" fillId="0" borderId="0" xfId="0" applyNumberFormat="1" applyFont="1" applyFill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39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10" fillId="0" borderId="0" xfId="0" applyNumberFormat="1" applyFont="1" applyFill="1" applyBorder="1" applyAlignment="1" applyProtection="1" quotePrefix="1">
      <alignment horizontal="right" vertical="center"/>
      <protection/>
    </xf>
    <xf numFmtId="39" fontId="1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38" fontId="0" fillId="0" borderId="15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18" xfId="48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43" xfId="0" applyFont="1" applyFill="1" applyBorder="1" applyAlignment="1" quotePrefix="1">
      <alignment horizontal="center" vertical="center"/>
    </xf>
    <xf numFmtId="38" fontId="0" fillId="0" borderId="18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0" fillId="0" borderId="18" xfId="48" applyFont="1" applyFill="1" applyBorder="1" applyAlignment="1">
      <alignment vertical="center"/>
    </xf>
    <xf numFmtId="38" fontId="10" fillId="0" borderId="18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10" fillId="0" borderId="21" xfId="48" applyFont="1" applyFill="1" applyBorder="1" applyAlignment="1">
      <alignment vertical="center"/>
    </xf>
    <xf numFmtId="38" fontId="10" fillId="0" borderId="40" xfId="48" applyFont="1" applyFill="1" applyBorder="1" applyAlignment="1">
      <alignment vertical="center"/>
    </xf>
    <xf numFmtId="38" fontId="10" fillId="0" borderId="40" xfId="48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38" fontId="0" fillId="0" borderId="34" xfId="0" applyNumberFormat="1" applyFont="1" applyBorder="1" applyAlignment="1">
      <alignment horizontal="right" vertical="center"/>
    </xf>
    <xf numFmtId="37" fontId="0" fillId="0" borderId="46" xfId="0" applyNumberFormat="1" applyFont="1" applyFill="1" applyBorder="1" applyAlignment="1" applyProtection="1">
      <alignment horizontal="distributed" vertical="center"/>
      <protection/>
    </xf>
    <xf numFmtId="38" fontId="0" fillId="0" borderId="47" xfId="0" applyNumberFormat="1" applyFont="1" applyFill="1" applyBorder="1" applyAlignment="1">
      <alignment horizontal="centerContinuous" vertical="center"/>
    </xf>
    <xf numFmtId="201" fontId="0" fillId="0" borderId="47" xfId="0" applyNumberFormat="1" applyFont="1" applyFill="1" applyBorder="1" applyAlignment="1">
      <alignment horizontal="right" vertical="center"/>
    </xf>
    <xf numFmtId="38" fontId="0" fillId="0" borderId="47" xfId="48" applyFont="1" applyFill="1" applyBorder="1" applyAlignment="1" quotePrefix="1">
      <alignment horizontal="right" vertical="center"/>
    </xf>
    <xf numFmtId="38" fontId="0" fillId="0" borderId="4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vertical="center"/>
    </xf>
    <xf numFmtId="37" fontId="0" fillId="0" borderId="48" xfId="0" applyNumberFormat="1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>
      <alignment vertical="center"/>
    </xf>
    <xf numFmtId="38" fontId="0" fillId="0" borderId="47" xfId="0" applyNumberFormat="1" applyFont="1" applyBorder="1" applyAlignment="1">
      <alignment horizontal="right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/>
    </xf>
    <xf numFmtId="38" fontId="0" fillId="0" borderId="15" xfId="0" applyNumberFormat="1" applyFont="1" applyBorder="1" applyAlignment="1">
      <alignment/>
    </xf>
    <xf numFmtId="38" fontId="0" fillId="0" borderId="49" xfId="0" applyNumberFormat="1" applyFont="1" applyBorder="1" applyAlignment="1">
      <alignment/>
    </xf>
    <xf numFmtId="0" fontId="0" fillId="0" borderId="0" xfId="0" applyFont="1" applyFill="1" applyBorder="1" applyAlignment="1" quotePrefix="1">
      <alignment horizontal="left" vertical="center"/>
    </xf>
    <xf numFmtId="0" fontId="10" fillId="0" borderId="0" xfId="0" applyFont="1" applyFill="1" applyBorder="1" applyAlignment="1" quotePrefix="1">
      <alignment horizontal="left" vertical="center"/>
    </xf>
    <xf numFmtId="203" fontId="10" fillId="0" borderId="50" xfId="48" applyNumberFormat="1" applyFont="1" applyFill="1" applyBorder="1" applyAlignment="1">
      <alignment vertical="center"/>
    </xf>
    <xf numFmtId="203" fontId="10" fillId="0" borderId="51" xfId="48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centerContinuous" vertical="center"/>
    </xf>
    <xf numFmtId="38" fontId="0" fillId="0" borderId="0" xfId="0" applyNumberFormat="1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207" fontId="16" fillId="0" borderId="0" xfId="0" applyNumberFormat="1" applyFont="1" applyFill="1" applyBorder="1" applyAlignment="1">
      <alignment horizontal="right" vertical="center"/>
    </xf>
    <xf numFmtId="201" fontId="14" fillId="0" borderId="0" xfId="0" applyNumberFormat="1" applyFont="1" applyFill="1" applyBorder="1" applyAlignment="1">
      <alignment horizontal="right" vertical="center"/>
    </xf>
    <xf numFmtId="199" fontId="10" fillId="0" borderId="0" xfId="48" applyNumberFormat="1" applyFont="1" applyFill="1" applyBorder="1" applyAlignment="1" applyProtection="1">
      <alignment horizontal="right" vertical="center"/>
      <protection/>
    </xf>
    <xf numFmtId="199" fontId="0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41" xfId="0" applyFont="1" applyBorder="1" applyAlignment="1">
      <alignment horizontal="center" vertical="center" wrapText="1"/>
    </xf>
    <xf numFmtId="199" fontId="0" fillId="0" borderId="0" xfId="48" applyNumberFormat="1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90" fontId="0" fillId="0" borderId="0" xfId="48" applyNumberFormat="1" applyFont="1" applyFill="1" applyBorder="1" applyAlignment="1" applyProtection="1">
      <alignment horizontal="distributed" vertical="center"/>
      <protection/>
    </xf>
    <xf numFmtId="190" fontId="0" fillId="0" borderId="0" xfId="48" applyNumberFormat="1" applyFont="1" applyFill="1" applyBorder="1" applyAlignment="1" applyProtection="1" quotePrefix="1">
      <alignment horizontal="center" vertical="center"/>
      <protection/>
    </xf>
    <xf numFmtId="49" fontId="0" fillId="0" borderId="0" xfId="48" applyNumberFormat="1" applyFont="1" applyFill="1" applyBorder="1" applyAlignment="1" applyProtection="1">
      <alignment horizontal="center" vertical="center"/>
      <protection/>
    </xf>
    <xf numFmtId="49" fontId="0" fillId="0" borderId="0" xfId="48" applyNumberFormat="1" applyFont="1" applyFill="1" applyBorder="1" applyAlignment="1" applyProtection="1" quotePrefix="1">
      <alignment horizontal="center" vertical="center"/>
      <protection/>
    </xf>
    <xf numFmtId="190" fontId="1" fillId="0" borderId="0" xfId="48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quotePrefix="1">
      <alignment horizontal="center" vertical="center"/>
    </xf>
    <xf numFmtId="0" fontId="10" fillId="0" borderId="16" xfId="0" applyFont="1" applyFill="1" applyBorder="1" applyAlignment="1" quotePrefix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53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  <xf numFmtId="195" fontId="0" fillId="0" borderId="44" xfId="0" applyNumberFormat="1" applyFont="1" applyFill="1" applyBorder="1" applyAlignment="1">
      <alignment horizontal="right" vertical="center"/>
    </xf>
    <xf numFmtId="195" fontId="0" fillId="0" borderId="15" xfId="0" applyNumberFormat="1" applyFont="1" applyFill="1" applyBorder="1" applyAlignment="1">
      <alignment horizontal="right" vertical="center"/>
    </xf>
    <xf numFmtId="195" fontId="0" fillId="0" borderId="0" xfId="0" applyNumberFormat="1" applyFont="1" applyFill="1" applyBorder="1" applyAlignment="1">
      <alignment horizontal="right" vertical="center"/>
    </xf>
    <xf numFmtId="201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horizontal="right" vertical="center"/>
    </xf>
    <xf numFmtId="195" fontId="0" fillId="0" borderId="19" xfId="0" applyNumberFormat="1" applyFont="1" applyFill="1" applyBorder="1" applyAlignment="1">
      <alignment horizontal="right" vertical="center"/>
    </xf>
    <xf numFmtId="206" fontId="0" fillId="0" borderId="0" xfId="0" applyNumberFormat="1" applyFont="1" applyFill="1" applyBorder="1" applyAlignment="1">
      <alignment horizontal="right" vertical="center"/>
    </xf>
    <xf numFmtId="206" fontId="0" fillId="0" borderId="15" xfId="0" applyNumberFormat="1" applyFont="1" applyFill="1" applyBorder="1" applyAlignment="1">
      <alignment horizontal="right" vertical="center"/>
    </xf>
    <xf numFmtId="206" fontId="0" fillId="0" borderId="0" xfId="48" applyNumberFormat="1" applyFont="1" applyFill="1" applyBorder="1" applyAlignment="1">
      <alignment horizontal="right" vertical="center"/>
    </xf>
    <xf numFmtId="201" fontId="0" fillId="0" borderId="0" xfId="57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206" fontId="0" fillId="0" borderId="0" xfId="48" applyNumberFormat="1" applyFont="1" applyFill="1" applyAlignment="1">
      <alignment horizontal="right" vertical="center"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40" fontId="0" fillId="0" borderId="0" xfId="48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49" xfId="0" applyNumberFormat="1" applyFont="1" applyFill="1" applyBorder="1" applyAlignment="1" applyProtection="1">
      <alignment horizontal="right" vertical="center"/>
      <protection/>
    </xf>
    <xf numFmtId="38" fontId="0" fillId="0" borderId="40" xfId="48" applyFont="1" applyFill="1" applyBorder="1" applyAlignment="1" applyProtection="1">
      <alignment horizontal="right" vertical="center"/>
      <protection/>
    </xf>
    <xf numFmtId="40" fontId="0" fillId="0" borderId="40" xfId="48" applyNumberFormat="1" applyFont="1" applyFill="1" applyBorder="1" applyAlignment="1" applyProtection="1">
      <alignment horizontal="right" vertical="center"/>
      <protection/>
    </xf>
    <xf numFmtId="40" fontId="0" fillId="0" borderId="40" xfId="0" applyNumberFormat="1" applyFont="1" applyFill="1" applyBorder="1" applyAlignment="1" applyProtection="1">
      <alignment horizontal="right" vertical="center"/>
      <protection/>
    </xf>
    <xf numFmtId="39" fontId="0" fillId="0" borderId="4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8" fontId="1" fillId="0" borderId="0" xfId="48" applyFont="1" applyFill="1" applyBorder="1" applyAlignment="1" applyProtection="1">
      <alignment horizontal="right" vertical="center"/>
      <protection/>
    </xf>
    <xf numFmtId="40" fontId="1" fillId="0" borderId="0" xfId="48" applyNumberFormat="1" applyFont="1" applyFill="1" applyBorder="1" applyAlignment="1" applyProtection="1">
      <alignment horizontal="right" vertical="center"/>
      <protection/>
    </xf>
    <xf numFmtId="40" fontId="1" fillId="0" borderId="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 applyProtection="1">
      <alignment horizontal="right" vertical="center"/>
      <protection/>
    </xf>
    <xf numFmtId="39" fontId="1" fillId="0" borderId="0" xfId="0" applyNumberFormat="1" applyFont="1" applyFill="1" applyBorder="1" applyAlignment="1" applyProtection="1">
      <alignment horizontal="right" vertical="center"/>
      <protection/>
    </xf>
    <xf numFmtId="19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195" fontId="1" fillId="0" borderId="15" xfId="0" applyNumberFormat="1" applyFont="1" applyFill="1" applyBorder="1" applyAlignment="1">
      <alignment horizontal="right" vertical="center"/>
    </xf>
    <xf numFmtId="206" fontId="1" fillId="0" borderId="0" xfId="48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201" fontId="1" fillId="0" borderId="0" xfId="57" applyNumberFormat="1" applyFont="1" applyFill="1" applyAlignment="1" applyProtection="1">
      <alignment horizontal="right" vertical="center"/>
      <protection/>
    </xf>
    <xf numFmtId="207" fontId="1" fillId="0" borderId="0" xfId="0" applyNumberFormat="1" applyFont="1" applyFill="1" applyBorder="1" applyAlignment="1">
      <alignment horizontal="right" vertical="center"/>
    </xf>
    <xf numFmtId="202" fontId="0" fillId="0" borderId="40" xfId="0" applyNumberFormat="1" applyFont="1" applyFill="1" applyBorder="1" applyAlignment="1" applyProtection="1">
      <alignment horizontal="right" vertical="center"/>
      <protection/>
    </xf>
    <xf numFmtId="190" fontId="1" fillId="0" borderId="54" xfId="48" applyNumberFormat="1" applyFont="1" applyFill="1" applyBorder="1" applyAlignment="1" applyProtection="1">
      <alignment horizontal="right" vertical="center"/>
      <protection/>
    </xf>
    <xf numFmtId="190" fontId="1" fillId="0" borderId="40" xfId="48" applyNumberFormat="1" applyFont="1" applyFill="1" applyBorder="1" applyAlignment="1" applyProtection="1">
      <alignment horizontal="right" vertical="center"/>
      <protection/>
    </xf>
    <xf numFmtId="191" fontId="1" fillId="0" borderId="40" xfId="48" applyNumberFormat="1" applyFont="1" applyFill="1" applyBorder="1" applyAlignment="1" applyProtection="1">
      <alignment horizontal="right" vertical="center"/>
      <protection/>
    </xf>
    <xf numFmtId="199" fontId="1" fillId="0" borderId="40" xfId="48" applyNumberFormat="1" applyFont="1" applyFill="1" applyBorder="1" applyAlignment="1" applyProtection="1">
      <alignment horizontal="right" vertical="center"/>
      <protection/>
    </xf>
    <xf numFmtId="190" fontId="1" fillId="0" borderId="0" xfId="0" applyNumberFormat="1" applyFont="1" applyFill="1" applyBorder="1" applyAlignment="1" applyProtection="1">
      <alignment horizontal="right" vertical="center"/>
      <protection/>
    </xf>
    <xf numFmtId="191" fontId="1" fillId="0" borderId="0" xfId="0" applyNumberFormat="1" applyFont="1" applyFill="1" applyBorder="1" applyAlignment="1" applyProtection="1">
      <alignment horizontal="right" vertical="center"/>
      <protection/>
    </xf>
    <xf numFmtId="191" fontId="1" fillId="0" borderId="0" xfId="48" applyNumberFormat="1" applyFont="1" applyFill="1" applyBorder="1" applyAlignment="1" applyProtection="1">
      <alignment horizontal="right" vertical="center"/>
      <protection/>
    </xf>
    <xf numFmtId="192" fontId="1" fillId="0" borderId="0" xfId="0" applyNumberFormat="1" applyFont="1" applyFill="1" applyBorder="1" applyAlignment="1" applyProtection="1">
      <alignment horizontal="right" vertical="center"/>
      <protection/>
    </xf>
    <xf numFmtId="190" fontId="1" fillId="0" borderId="0" xfId="48" applyNumberFormat="1" applyFont="1" applyFill="1" applyBorder="1" applyAlignment="1" applyProtection="1">
      <alignment horizontal="right" vertical="center"/>
      <protection/>
    </xf>
    <xf numFmtId="190" fontId="1" fillId="0" borderId="0" xfId="0" applyNumberFormat="1" applyFont="1" applyFill="1" applyAlignment="1" applyProtection="1">
      <alignment horizontal="right" vertical="center"/>
      <protection/>
    </xf>
    <xf numFmtId="190" fontId="1" fillId="0" borderId="0" xfId="48" applyNumberFormat="1" applyFont="1" applyFill="1" applyAlignment="1" applyProtection="1">
      <alignment horizontal="right" vertical="center"/>
      <protection/>
    </xf>
    <xf numFmtId="199" fontId="1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0" applyNumberFormat="1" applyFont="1" applyFill="1" applyBorder="1" applyAlignment="1" applyProtection="1">
      <alignment horizontal="right" vertical="center"/>
      <protection/>
    </xf>
    <xf numFmtId="191" fontId="0" fillId="0" borderId="0" xfId="48" applyNumberFormat="1" applyFont="1" applyFill="1" applyBorder="1" applyAlignment="1" applyProtection="1">
      <alignment horizontal="right"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48" applyNumberFormat="1" applyFont="1" applyFill="1" applyAlignment="1" applyProtection="1">
      <alignment horizontal="right" vertical="center"/>
      <protection/>
    </xf>
    <xf numFmtId="199" fontId="0" fillId="0" borderId="0" xfId="48" applyNumberFormat="1" applyFont="1" applyFill="1" applyBorder="1" applyAlignment="1" applyProtection="1">
      <alignment horizontal="right" vertical="center"/>
      <protection/>
    </xf>
    <xf numFmtId="190" fontId="0" fillId="0" borderId="0" xfId="60" applyNumberFormat="1" applyFont="1" applyFill="1" applyAlignment="1" applyProtection="1">
      <alignment horizontal="right" vertical="center"/>
      <protection/>
    </xf>
    <xf numFmtId="190" fontId="0" fillId="0" borderId="0" xfId="60" applyNumberFormat="1" applyFont="1" applyFill="1" applyBorder="1" applyAlignment="1" applyProtection="1">
      <alignment horizontal="right" vertical="center"/>
      <protection/>
    </xf>
    <xf numFmtId="190" fontId="0" fillId="0" borderId="49" xfId="48" applyNumberFormat="1" applyFont="1" applyFill="1" applyBorder="1" applyAlignment="1">
      <alignment horizontal="right" vertical="center"/>
    </xf>
    <xf numFmtId="190" fontId="0" fillId="0" borderId="40" xfId="48" applyNumberFormat="1" applyFont="1" applyFill="1" applyBorder="1" applyAlignment="1">
      <alignment horizontal="right" vertical="center"/>
    </xf>
    <xf numFmtId="190" fontId="0" fillId="0" borderId="0" xfId="48" applyNumberFormat="1" applyFont="1" applyFill="1" applyBorder="1" applyAlignment="1">
      <alignment horizontal="right" vertical="center"/>
    </xf>
    <xf numFmtId="191" fontId="0" fillId="0" borderId="40" xfId="0" applyNumberFormat="1" applyFont="1" applyFill="1" applyBorder="1" applyAlignment="1" applyProtection="1">
      <alignment horizontal="right" vertical="center"/>
      <protection/>
    </xf>
    <xf numFmtId="191" fontId="0" fillId="0" borderId="40" xfId="48" applyNumberFormat="1" applyFont="1" applyFill="1" applyBorder="1" applyAlignment="1" applyProtection="1">
      <alignment horizontal="right" vertical="center"/>
      <protection/>
    </xf>
    <xf numFmtId="199" fontId="0" fillId="0" borderId="40" xfId="0" applyNumberFormat="1" applyFont="1" applyFill="1" applyBorder="1" applyAlignment="1" applyProtection="1">
      <alignment horizontal="right" vertical="center"/>
      <protection/>
    </xf>
    <xf numFmtId="38" fontId="0" fillId="0" borderId="40" xfId="48" applyFont="1" applyFill="1" applyBorder="1" applyAlignment="1">
      <alignment vertical="center"/>
    </xf>
    <xf numFmtId="37" fontId="0" fillId="0" borderId="15" xfId="0" applyNumberFormat="1" applyFont="1" applyFill="1" applyBorder="1" applyAlignment="1" applyProtection="1" quotePrefix="1">
      <alignment horizontal="right" vertical="center"/>
      <protection/>
    </xf>
    <xf numFmtId="176" fontId="0" fillId="0" borderId="0" xfId="0" applyNumberFormat="1" applyFont="1" applyFill="1" applyBorder="1" applyAlignment="1" applyProtection="1" quotePrefix="1">
      <alignment horizontal="right" vertical="center"/>
      <protection/>
    </xf>
    <xf numFmtId="40" fontId="0" fillId="0" borderId="0" xfId="0" applyNumberFormat="1" applyFont="1" applyFill="1" applyAlignment="1">
      <alignment vertical="center"/>
    </xf>
    <xf numFmtId="186" fontId="0" fillId="0" borderId="0" xfId="0" applyNumberFormat="1" applyFont="1" applyFill="1" applyAlignment="1" applyProtection="1">
      <alignment horizontal="right" vertical="center"/>
      <protection/>
    </xf>
    <xf numFmtId="40" fontId="0" fillId="0" borderId="0" xfId="0" applyNumberFormat="1" applyFont="1" applyFill="1" applyAlignment="1" applyProtection="1">
      <alignment vertical="center"/>
      <protection/>
    </xf>
    <xf numFmtId="186" fontId="0" fillId="0" borderId="0" xfId="0" applyNumberFormat="1" applyFont="1" applyFill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 quotePrefix="1">
      <alignment horizontal="right" vertical="center"/>
      <protection/>
    </xf>
    <xf numFmtId="2" fontId="0" fillId="0" borderId="0" xfId="0" applyNumberFormat="1" applyFont="1" applyFill="1" applyAlignment="1" applyProtection="1" quotePrefix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37" fontId="0" fillId="0" borderId="18" xfId="0" applyNumberFormat="1" applyFont="1" applyFill="1" applyBorder="1" applyAlignment="1" applyProtection="1" quotePrefix="1">
      <alignment horizontal="right" vertical="center"/>
      <protection/>
    </xf>
    <xf numFmtId="176" fontId="0" fillId="0" borderId="40" xfId="0" applyNumberFormat="1" applyFont="1" applyFill="1" applyBorder="1" applyAlignment="1" applyProtection="1" quotePrefix="1">
      <alignment horizontal="right" vertical="center"/>
      <protection/>
    </xf>
    <xf numFmtId="40" fontId="0" fillId="0" borderId="18" xfId="0" applyNumberFormat="1" applyFont="1" applyFill="1" applyBorder="1" applyAlignment="1" applyProtection="1">
      <alignment vertical="center"/>
      <protection/>
    </xf>
    <xf numFmtId="2" fontId="0" fillId="0" borderId="18" xfId="0" applyNumberFormat="1" applyFont="1" applyFill="1" applyBorder="1" applyAlignment="1" applyProtection="1" quotePrefix="1">
      <alignment horizontal="right" vertical="center"/>
      <protection/>
    </xf>
    <xf numFmtId="37" fontId="10" fillId="0" borderId="15" xfId="0" applyNumberFormat="1" applyFont="1" applyFill="1" applyBorder="1" applyAlignment="1" applyProtection="1" quotePrefix="1">
      <alignment horizontal="right" vertical="center"/>
      <protection/>
    </xf>
    <xf numFmtId="176" fontId="10" fillId="0" borderId="0" xfId="0" applyNumberFormat="1" applyFont="1" applyFill="1" applyBorder="1" applyAlignment="1" applyProtection="1" quotePrefix="1">
      <alignment horizontal="right" vertical="center"/>
      <protection/>
    </xf>
    <xf numFmtId="39" fontId="10" fillId="0" borderId="15" xfId="0" applyNumberFormat="1" applyFont="1" applyFill="1" applyBorder="1" applyAlignment="1" applyProtection="1" quotePrefix="1">
      <alignment horizontal="right" vertical="center"/>
      <protection/>
    </xf>
    <xf numFmtId="201" fontId="1" fillId="0" borderId="47" xfId="0" applyNumberFormat="1" applyFont="1" applyFill="1" applyBorder="1" applyAlignment="1">
      <alignment horizontal="right" vertical="center"/>
    </xf>
    <xf numFmtId="38" fontId="18" fillId="0" borderId="0" xfId="0" applyNumberFormat="1" applyFont="1" applyFill="1" applyBorder="1" applyAlignment="1">
      <alignment vertical="center"/>
    </xf>
    <xf numFmtId="38" fontId="19" fillId="0" borderId="55" xfId="0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6" fontId="15" fillId="0" borderId="0" xfId="57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distributed" vertical="center"/>
      <protection/>
    </xf>
    <xf numFmtId="0" fontId="10" fillId="0" borderId="0" xfId="0" applyFont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0" fillId="0" borderId="57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0" xfId="0" applyFont="1" applyBorder="1" applyAlignment="1">
      <alignment vertical="center"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>
      <alignment horizontal="right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shrinkToFit="1"/>
      <protection/>
    </xf>
    <xf numFmtId="0" fontId="0" fillId="0" borderId="10" xfId="0" applyFont="1" applyFill="1" applyBorder="1" applyAlignment="1" applyProtection="1">
      <alignment horizontal="distributed" vertical="center" shrinkToFit="1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distributed" vertical="center"/>
      <protection/>
    </xf>
    <xf numFmtId="191" fontId="0" fillId="0" borderId="57" xfId="48" applyNumberFormat="1" applyFont="1" applyFill="1" applyBorder="1" applyAlignment="1" applyProtection="1">
      <alignment horizontal="center" vertical="center" wrapText="1"/>
      <protection/>
    </xf>
    <xf numFmtId="191" fontId="0" fillId="0" borderId="15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12" xfId="48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>
      <alignment horizontal="center" vertical="center" wrapText="1"/>
    </xf>
    <xf numFmtId="191" fontId="0" fillId="0" borderId="17" xfId="0" applyNumberFormat="1" applyFont="1" applyFill="1" applyBorder="1" applyAlignment="1">
      <alignment horizontal="center" vertical="center" wrapText="1"/>
    </xf>
    <xf numFmtId="190" fontId="0" fillId="0" borderId="12" xfId="48" applyNumberFormat="1" applyFont="1" applyFill="1" applyBorder="1" applyAlignment="1" applyProtection="1">
      <alignment horizontal="center" vertical="center"/>
      <protection/>
    </xf>
    <xf numFmtId="190" fontId="0" fillId="0" borderId="14" xfId="0" applyNumberFormat="1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/>
    </xf>
    <xf numFmtId="190" fontId="15" fillId="0" borderId="0" xfId="48" applyNumberFormat="1" applyFont="1" applyFill="1" applyBorder="1" applyAlignment="1" applyProtection="1">
      <alignment horizontal="center" vertical="center"/>
      <protection/>
    </xf>
    <xf numFmtId="190" fontId="0" fillId="0" borderId="0" xfId="48" applyNumberFormat="1" applyFont="1" applyFill="1" applyBorder="1" applyAlignment="1" applyProtection="1">
      <alignment horizontal="center" vertical="center"/>
      <protection/>
    </xf>
    <xf numFmtId="190" fontId="0" fillId="0" borderId="13" xfId="48" applyNumberFormat="1" applyFont="1" applyFill="1" applyBorder="1" applyAlignment="1" applyProtection="1">
      <alignment horizontal="center" vertical="center"/>
      <protection/>
    </xf>
    <xf numFmtId="190" fontId="0" fillId="0" borderId="11" xfId="48" applyNumberFormat="1" applyFont="1" applyFill="1" applyBorder="1" applyAlignment="1" applyProtection="1">
      <alignment horizontal="center" vertical="center"/>
      <protection/>
    </xf>
    <xf numFmtId="190" fontId="0" fillId="0" borderId="10" xfId="48" applyNumberFormat="1" applyFont="1" applyFill="1" applyBorder="1" applyAlignment="1" applyProtection="1">
      <alignment horizontal="center" vertical="center"/>
      <protection/>
    </xf>
    <xf numFmtId="190" fontId="0" fillId="0" borderId="18" xfId="48" applyNumberFormat="1" applyFont="1" applyFill="1" applyBorder="1" applyAlignment="1" applyProtection="1">
      <alignment horizontal="center" vertical="center"/>
      <protection/>
    </xf>
    <xf numFmtId="190" fontId="0" fillId="0" borderId="16" xfId="48" applyNumberFormat="1" applyFont="1" applyFill="1" applyBorder="1" applyAlignment="1" applyProtection="1">
      <alignment horizontal="center" vertical="center"/>
      <protection/>
    </xf>
    <xf numFmtId="190" fontId="0" fillId="0" borderId="11" xfId="48" applyNumberFormat="1" applyFont="1" applyFill="1" applyBorder="1" applyAlignment="1" applyProtection="1">
      <alignment horizontal="center" vertical="center" wrapText="1"/>
      <protection/>
    </xf>
    <xf numFmtId="190" fontId="0" fillId="0" borderId="10" xfId="48" applyNumberFormat="1" applyFont="1" applyFill="1" applyBorder="1" applyAlignment="1" applyProtection="1">
      <alignment horizontal="center" vertical="center" wrapText="1"/>
      <protection/>
    </xf>
    <xf numFmtId="190" fontId="0" fillId="0" borderId="16" xfId="48" applyNumberFormat="1" applyFont="1" applyFill="1" applyBorder="1" applyAlignment="1" applyProtection="1">
      <alignment horizontal="center" vertical="center" wrapText="1"/>
      <protection/>
    </xf>
    <xf numFmtId="190" fontId="0" fillId="0" borderId="57" xfId="48" applyNumberFormat="1" applyFont="1" applyFill="1" applyBorder="1" applyAlignment="1" applyProtection="1">
      <alignment horizontal="center" vertical="center"/>
      <protection/>
    </xf>
    <xf numFmtId="190" fontId="0" fillId="0" borderId="15" xfId="0" applyNumberFormat="1" applyFont="1" applyFill="1" applyBorder="1" applyAlignment="1">
      <alignment horizontal="center" vertical="center"/>
    </xf>
    <xf numFmtId="190" fontId="0" fillId="0" borderId="21" xfId="0" applyNumberFormat="1" applyFont="1" applyFill="1" applyBorder="1" applyAlignment="1">
      <alignment horizontal="center" vertical="center"/>
    </xf>
    <xf numFmtId="190" fontId="10" fillId="0" borderId="0" xfId="0" applyNumberFormat="1" applyFont="1" applyFill="1" applyBorder="1" applyAlignment="1" applyProtection="1">
      <alignment horizontal="distributed" vertical="center"/>
      <protection/>
    </xf>
    <xf numFmtId="190" fontId="10" fillId="0" borderId="10" xfId="0" applyNumberFormat="1" applyFont="1" applyFill="1" applyBorder="1" applyAlignment="1" applyProtection="1">
      <alignment horizontal="distributed" vertical="center"/>
      <protection/>
    </xf>
    <xf numFmtId="190" fontId="10" fillId="0" borderId="10" xfId="0" applyNumberFormat="1" applyFont="1" applyFill="1" applyBorder="1" applyAlignment="1">
      <alignment horizontal="distributed" vertical="center"/>
    </xf>
    <xf numFmtId="190" fontId="0" fillId="0" borderId="12" xfId="0" applyNumberFormat="1" applyFont="1" applyFill="1" applyBorder="1" applyAlignment="1" applyProtection="1">
      <alignment horizontal="center" vertical="center"/>
      <protection/>
    </xf>
    <xf numFmtId="190" fontId="0" fillId="0" borderId="14" xfId="0" applyNumberFormat="1" applyFont="1" applyFill="1" applyBorder="1" applyAlignment="1">
      <alignment horizontal="center" vertical="center"/>
    </xf>
    <xf numFmtId="190" fontId="0" fillId="0" borderId="17" xfId="0" applyNumberFormat="1" applyFont="1" applyFill="1" applyBorder="1" applyAlignment="1">
      <alignment horizontal="center" vertical="center"/>
    </xf>
    <xf numFmtId="190" fontId="0" fillId="0" borderId="13" xfId="0" applyNumberFormat="1" applyFont="1" applyFill="1" applyBorder="1" applyAlignment="1" applyProtection="1">
      <alignment horizontal="center" vertical="center"/>
      <protection/>
    </xf>
    <xf numFmtId="190" fontId="0" fillId="0" borderId="1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190" fontId="0" fillId="0" borderId="18" xfId="0" applyNumberFormat="1" applyFont="1" applyFill="1" applyBorder="1" applyAlignment="1">
      <alignment horizontal="center" vertical="center"/>
    </xf>
    <xf numFmtId="190" fontId="0" fillId="0" borderId="16" xfId="0" applyNumberFormat="1" applyFont="1" applyFill="1" applyBorder="1" applyAlignment="1">
      <alignment horizontal="center" vertical="center"/>
    </xf>
    <xf numFmtId="190" fontId="0" fillId="0" borderId="57" xfId="0" applyNumberFormat="1" applyFont="1" applyFill="1" applyBorder="1" applyAlignment="1" applyProtection="1">
      <alignment horizontal="center" vertical="center"/>
      <protection/>
    </xf>
    <xf numFmtId="190" fontId="0" fillId="0" borderId="15" xfId="0" applyNumberFormat="1" applyFont="1" applyFill="1" applyBorder="1" applyAlignment="1">
      <alignment horizontal="center" vertical="center"/>
    </xf>
    <xf numFmtId="190" fontId="0" fillId="0" borderId="21" xfId="0" applyNumberFormat="1" applyFont="1" applyFill="1" applyBorder="1" applyAlignment="1">
      <alignment horizontal="center" vertical="center"/>
    </xf>
    <xf numFmtId="191" fontId="0" fillId="0" borderId="57" xfId="0" applyNumberFormat="1" applyFont="1" applyFill="1" applyBorder="1" applyAlignment="1" applyProtection="1">
      <alignment horizontal="center" vertical="center" wrapText="1"/>
      <protection/>
    </xf>
    <xf numFmtId="191" fontId="0" fillId="0" borderId="15" xfId="0" applyNumberFormat="1" applyFont="1" applyFill="1" applyBorder="1" applyAlignment="1">
      <alignment horizontal="center" vertical="center" wrapText="1"/>
    </xf>
    <xf numFmtId="191" fontId="0" fillId="0" borderId="21" xfId="0" applyNumberFormat="1" applyFont="1" applyFill="1" applyBorder="1" applyAlignment="1">
      <alignment horizontal="center" vertical="center" wrapText="1"/>
    </xf>
    <xf numFmtId="191" fontId="0" fillId="0" borderId="12" xfId="0" applyNumberFormat="1" applyFont="1" applyFill="1" applyBorder="1" applyAlignment="1" applyProtection="1">
      <alignment horizontal="center" vertical="center" wrapText="1"/>
      <protection/>
    </xf>
    <xf numFmtId="191" fontId="0" fillId="0" borderId="14" xfId="0" applyNumberFormat="1" applyFont="1" applyFill="1" applyBorder="1" applyAlignment="1">
      <alignment horizontal="center" vertical="center" wrapText="1"/>
    </xf>
    <xf numFmtId="191" fontId="0" fillId="0" borderId="1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38" fontId="10" fillId="0" borderId="19" xfId="48" applyFont="1" applyFill="1" applyBorder="1" applyAlignment="1">
      <alignment vertical="center"/>
    </xf>
    <xf numFmtId="38" fontId="15" fillId="0" borderId="0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8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10" fillId="0" borderId="44" xfId="48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8" fontId="10" fillId="0" borderId="15" xfId="48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10" fillId="0" borderId="61" xfId="48" applyFont="1" applyFill="1" applyBorder="1" applyAlignment="1">
      <alignment vertical="center"/>
    </xf>
    <xf numFmtId="38" fontId="10" fillId="0" borderId="50" xfId="48" applyFont="1" applyFill="1" applyBorder="1" applyAlignment="1">
      <alignment vertical="center"/>
    </xf>
    <xf numFmtId="38" fontId="10" fillId="0" borderId="51" xfId="48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１００２２R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72"/>
  <sheetViews>
    <sheetView showGridLines="0" tabSelected="1" defaultGridColor="0" zoomScale="75" zoomScaleNormal="75" zoomScalePageLayoutView="0" colorId="22" workbookViewId="0" topLeftCell="A1">
      <selection activeCell="A14" sqref="A14"/>
    </sheetView>
  </sheetViews>
  <sheetFormatPr defaultColWidth="10.59765625" defaultRowHeight="15"/>
  <cols>
    <col min="1" max="1" width="15.09765625" style="9" customWidth="1"/>
    <col min="2" max="8" width="14.59765625" style="9" customWidth="1"/>
    <col min="9" max="9" width="15.59765625" style="9" customWidth="1"/>
    <col min="10" max="16" width="14.59765625" style="9" customWidth="1"/>
    <col min="17" max="16384" width="10.59765625" style="9" customWidth="1"/>
  </cols>
  <sheetData>
    <row r="1" spans="1:16" s="7" customFormat="1" ht="19.5" customHeight="1">
      <c r="A1" s="2" t="s">
        <v>90</v>
      </c>
      <c r="P1" s="3" t="s">
        <v>91</v>
      </c>
    </row>
    <row r="2" spans="1:16" s="8" customFormat="1" ht="24.75" customHeight="1">
      <c r="A2" s="430" t="s">
        <v>17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</row>
    <row r="3" spans="1:16" s="8" customFormat="1" ht="19.5" customHeight="1">
      <c r="A3" s="431" t="s">
        <v>92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</row>
    <row r="4" spans="1:16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4" t="s">
        <v>4</v>
      </c>
    </row>
    <row r="5" spans="1:16" ht="15" customHeight="1">
      <c r="A5" s="10"/>
      <c r="B5" s="432" t="s">
        <v>93</v>
      </c>
      <c r="C5" s="433"/>
      <c r="D5" s="433"/>
      <c r="E5" s="433"/>
      <c r="F5" s="433"/>
      <c r="G5" s="434"/>
      <c r="H5" s="11"/>
      <c r="I5" s="428" t="s">
        <v>94</v>
      </c>
      <c r="J5" s="432" t="s">
        <v>93</v>
      </c>
      <c r="K5" s="433"/>
      <c r="L5" s="433"/>
      <c r="M5" s="433"/>
      <c r="N5" s="433"/>
      <c r="O5" s="434"/>
      <c r="P5" s="12"/>
    </row>
    <row r="6" spans="1:16" ht="15" customHeight="1">
      <c r="A6" s="13" t="s">
        <v>18</v>
      </c>
      <c r="B6" s="424" t="s">
        <v>3</v>
      </c>
      <c r="C6" s="424" t="s">
        <v>0</v>
      </c>
      <c r="D6" s="424" t="s">
        <v>1</v>
      </c>
      <c r="E6" s="426" t="s">
        <v>95</v>
      </c>
      <c r="F6" s="424" t="s">
        <v>392</v>
      </c>
      <c r="G6" s="426" t="s">
        <v>393</v>
      </c>
      <c r="H6" s="14" t="s">
        <v>96</v>
      </c>
      <c r="I6" s="429"/>
      <c r="J6" s="424" t="s">
        <v>3</v>
      </c>
      <c r="K6" s="424" t="s">
        <v>0</v>
      </c>
      <c r="L6" s="424" t="s">
        <v>1</v>
      </c>
      <c r="M6" s="426" t="s">
        <v>95</v>
      </c>
      <c r="N6" s="424" t="s">
        <v>394</v>
      </c>
      <c r="O6" s="426" t="s">
        <v>395</v>
      </c>
      <c r="P6" s="15" t="s">
        <v>97</v>
      </c>
    </row>
    <row r="7" spans="1:16" ht="15" customHeight="1">
      <c r="A7" s="16"/>
      <c r="B7" s="425"/>
      <c r="C7" s="425"/>
      <c r="D7" s="425"/>
      <c r="E7" s="427"/>
      <c r="F7" s="425"/>
      <c r="G7" s="427"/>
      <c r="H7" s="17"/>
      <c r="I7" s="427"/>
      <c r="J7" s="425"/>
      <c r="K7" s="425"/>
      <c r="L7" s="425"/>
      <c r="M7" s="427"/>
      <c r="N7" s="425"/>
      <c r="O7" s="427"/>
      <c r="P7" s="18"/>
    </row>
    <row r="8" spans="1:16" ht="15" customHeight="1">
      <c r="A8" s="321" t="s">
        <v>403</v>
      </c>
      <c r="B8" s="335">
        <f>SUM(C8:D8)</f>
        <v>795571</v>
      </c>
      <c r="C8" s="19">
        <v>394096</v>
      </c>
      <c r="D8" s="19">
        <v>401475</v>
      </c>
      <c r="E8" s="340">
        <f>C8/D8*100</f>
        <v>98.16202752350706</v>
      </c>
      <c r="F8" s="20">
        <v>5887</v>
      </c>
      <c r="G8" s="21">
        <v>0.7454880686451796</v>
      </c>
      <c r="H8" s="22">
        <v>148453</v>
      </c>
      <c r="I8" s="314"/>
      <c r="J8" s="317"/>
      <c r="K8" s="318"/>
      <c r="L8" s="318"/>
      <c r="M8" s="316"/>
      <c r="N8" s="37"/>
      <c r="O8" s="316"/>
      <c r="P8" s="319"/>
    </row>
    <row r="9" spans="1:16" ht="15" customHeight="1">
      <c r="A9" s="6" t="s">
        <v>404</v>
      </c>
      <c r="B9" s="336">
        <f>SUM(C9:D9)</f>
        <v>747360</v>
      </c>
      <c r="C9" s="24">
        <v>364375</v>
      </c>
      <c r="D9" s="24">
        <v>382985</v>
      </c>
      <c r="E9" s="337">
        <f>C9/D9*100</f>
        <v>95.14080185908065</v>
      </c>
      <c r="F9" s="25">
        <v>-60084</v>
      </c>
      <c r="G9" s="310">
        <v>-7.44125908422132</v>
      </c>
      <c r="H9" s="27">
        <v>151766</v>
      </c>
      <c r="I9" s="28" t="s">
        <v>31</v>
      </c>
      <c r="J9" s="336">
        <f>SUM(K9:L9)</f>
        <v>1021994</v>
      </c>
      <c r="K9" s="341">
        <v>490898</v>
      </c>
      <c r="L9" s="341">
        <v>531096</v>
      </c>
      <c r="M9" s="337">
        <f>K9/L9*100</f>
        <v>92.43112356334825</v>
      </c>
      <c r="N9" s="338">
        <f>J9-B66</f>
        <v>10423</v>
      </c>
      <c r="O9" s="339">
        <f>N9/B66*100</f>
        <v>1.0303775019252233</v>
      </c>
      <c r="P9" s="29">
        <v>266051</v>
      </c>
    </row>
    <row r="10" spans="1:16" ht="15" customHeight="1">
      <c r="A10" s="6">
        <v>11</v>
      </c>
      <c r="B10" s="336">
        <f>SUM(C10:D10)</f>
        <v>752400</v>
      </c>
      <c r="C10" s="24">
        <v>366900</v>
      </c>
      <c r="D10" s="24">
        <v>385500</v>
      </c>
      <c r="E10" s="337">
        <f>C10/D10*100</f>
        <v>95.17509727626458</v>
      </c>
      <c r="F10" s="25">
        <v>2500</v>
      </c>
      <c r="G10" s="26">
        <v>0.33337778370449395</v>
      </c>
      <c r="H10" s="27">
        <v>147369</v>
      </c>
      <c r="I10" s="28" t="s">
        <v>32</v>
      </c>
      <c r="J10" s="336">
        <f>SUM(K10:L10)</f>
        <v>1035425</v>
      </c>
      <c r="K10" s="341">
        <v>498391</v>
      </c>
      <c r="L10" s="341">
        <v>537034</v>
      </c>
      <c r="M10" s="337">
        <f>K10/L10*100</f>
        <v>92.80436620400198</v>
      </c>
      <c r="N10" s="338">
        <f>J10-J9</f>
        <v>13431</v>
      </c>
      <c r="O10" s="339">
        <f>N10/J9*100</f>
        <v>1.3141955823615403</v>
      </c>
      <c r="P10" s="29">
        <v>272882</v>
      </c>
    </row>
    <row r="11" spans="1:16" ht="15" customHeight="1">
      <c r="A11" s="6" t="s">
        <v>405</v>
      </c>
      <c r="B11" s="336">
        <f>SUM(C11:D11)</f>
        <v>750854</v>
      </c>
      <c r="C11" s="24">
        <v>365597</v>
      </c>
      <c r="D11" s="24">
        <v>385257</v>
      </c>
      <c r="E11" s="337">
        <f>C11/D11*100</f>
        <v>94.89691296978381</v>
      </c>
      <c r="F11" s="25">
        <v>-10646</v>
      </c>
      <c r="G11" s="310">
        <v>-1.3980302035456336</v>
      </c>
      <c r="H11" s="27">
        <v>154054</v>
      </c>
      <c r="I11" s="28" t="s">
        <v>34</v>
      </c>
      <c r="J11" s="336">
        <f>SUM(K11:L11)</f>
        <v>1049243</v>
      </c>
      <c r="K11" s="341">
        <v>505954</v>
      </c>
      <c r="L11" s="341">
        <v>543289</v>
      </c>
      <c r="M11" s="337">
        <f>K11/L11*100</f>
        <v>93.1279668831874</v>
      </c>
      <c r="N11" s="338">
        <f>J11-J10</f>
        <v>13818</v>
      </c>
      <c r="O11" s="339">
        <f>N11/J10*100</f>
        <v>1.334524470628003</v>
      </c>
      <c r="P11" s="29">
        <v>279180</v>
      </c>
    </row>
    <row r="12" spans="1:16" ht="15" customHeight="1">
      <c r="A12" s="321" t="s">
        <v>406</v>
      </c>
      <c r="B12" s="336">
        <f>SUM(C12:D12)</f>
        <v>751600</v>
      </c>
      <c r="C12" s="24">
        <v>365900</v>
      </c>
      <c r="D12" s="24">
        <v>385700</v>
      </c>
      <c r="E12" s="337">
        <f>C12/D12*100</f>
        <v>94.86647653616801</v>
      </c>
      <c r="F12" s="338">
        <f>B12-B11</f>
        <v>746</v>
      </c>
      <c r="G12" s="339">
        <f>F12/B11*100</f>
        <v>0.0993535361068863</v>
      </c>
      <c r="H12" s="27">
        <v>150527</v>
      </c>
      <c r="I12" s="28" t="s">
        <v>35</v>
      </c>
      <c r="J12" s="336">
        <f>SUM(K12:L12)</f>
        <v>1069872</v>
      </c>
      <c r="K12" s="341">
        <v>518594</v>
      </c>
      <c r="L12" s="341">
        <v>551278</v>
      </c>
      <c r="M12" s="337">
        <f>K12/L12*100</f>
        <v>94.0712308490453</v>
      </c>
      <c r="N12" s="338">
        <f>J12-J11</f>
        <v>20629</v>
      </c>
      <c r="O12" s="339">
        <f>N12/J11*100</f>
        <v>1.9660841196939127</v>
      </c>
      <c r="P12" s="29">
        <v>290183</v>
      </c>
    </row>
    <row r="13" spans="1:16" ht="15" customHeight="1">
      <c r="A13" s="6"/>
      <c r="B13" s="23"/>
      <c r="C13" s="24"/>
      <c r="D13" s="24"/>
      <c r="E13" s="24"/>
      <c r="F13" s="25"/>
      <c r="G13" s="26"/>
      <c r="H13" s="27"/>
      <c r="I13" s="28" t="s">
        <v>36</v>
      </c>
      <c r="J13" s="336">
        <f>SUM(K13:L13)</f>
        <v>1081602</v>
      </c>
      <c r="K13" s="341">
        <v>524869</v>
      </c>
      <c r="L13" s="341">
        <v>556733</v>
      </c>
      <c r="M13" s="337">
        <f>K13/L13*100</f>
        <v>94.27661015244291</v>
      </c>
      <c r="N13" s="338">
        <f>J13-J12</f>
        <v>11730</v>
      </c>
      <c r="O13" s="339">
        <f>N13/J12*100</f>
        <v>1.0963928395172506</v>
      </c>
      <c r="P13" s="29">
        <v>295974</v>
      </c>
    </row>
    <row r="14" spans="1:16" ht="15" customHeight="1">
      <c r="A14" s="6" t="s">
        <v>37</v>
      </c>
      <c r="B14" s="336">
        <f>SUM(C14:D14)</f>
        <v>752300</v>
      </c>
      <c r="C14" s="24">
        <v>366200</v>
      </c>
      <c r="D14" s="24">
        <v>386100</v>
      </c>
      <c r="E14" s="337">
        <f>C14/D14*100</f>
        <v>94.84589484589485</v>
      </c>
      <c r="F14" s="338">
        <f>B14-B12</f>
        <v>700</v>
      </c>
      <c r="G14" s="339">
        <f>F14/B12*100</f>
        <v>0.09313464608834486</v>
      </c>
      <c r="H14" s="27">
        <v>150530</v>
      </c>
      <c r="I14" s="28"/>
      <c r="J14" s="342"/>
      <c r="K14" s="341"/>
      <c r="L14" s="341"/>
      <c r="M14" s="341"/>
      <c r="N14" s="338"/>
      <c r="O14" s="339"/>
      <c r="P14" s="29"/>
    </row>
    <row r="15" spans="1:16" ht="15" customHeight="1">
      <c r="A15" s="6" t="s">
        <v>39</v>
      </c>
      <c r="B15" s="336">
        <f>SUM(C15:D15)</f>
        <v>753100</v>
      </c>
      <c r="C15" s="24">
        <v>366600</v>
      </c>
      <c r="D15" s="24">
        <v>386500</v>
      </c>
      <c r="E15" s="337">
        <f>C15/D15*100</f>
        <v>94.85122897800777</v>
      </c>
      <c r="F15" s="338">
        <f>B15-B14</f>
        <v>800</v>
      </c>
      <c r="G15" s="339">
        <f>F15/B14*100</f>
        <v>0.10634055562940316</v>
      </c>
      <c r="H15" s="27">
        <v>151112</v>
      </c>
      <c r="I15" s="28" t="s">
        <v>38</v>
      </c>
      <c r="J15" s="336">
        <f>SUM(K15:L15)</f>
        <v>1091519</v>
      </c>
      <c r="K15" s="341">
        <v>529802</v>
      </c>
      <c r="L15" s="341">
        <v>561717</v>
      </c>
      <c r="M15" s="337">
        <f>K15/L15*100</f>
        <v>94.3183133143558</v>
      </c>
      <c r="N15" s="338">
        <f>J15-J13</f>
        <v>9917</v>
      </c>
      <c r="O15" s="339">
        <f>N15/J13*100</f>
        <v>0.9168807010342067</v>
      </c>
      <c r="P15" s="29">
        <v>300444</v>
      </c>
    </row>
    <row r="16" spans="1:16" ht="15" customHeight="1">
      <c r="A16" s="6" t="s">
        <v>41</v>
      </c>
      <c r="B16" s="336">
        <f>SUM(C16:D16)</f>
        <v>753800</v>
      </c>
      <c r="C16" s="24">
        <v>366900</v>
      </c>
      <c r="D16" s="24">
        <v>386900</v>
      </c>
      <c r="E16" s="337">
        <f>C16/D16*100</f>
        <v>94.83070560868441</v>
      </c>
      <c r="F16" s="338">
        <f>B16-B15</f>
        <v>700</v>
      </c>
      <c r="G16" s="339">
        <f>F16/B15*100</f>
        <v>0.09294914354003453</v>
      </c>
      <c r="H16" s="27">
        <v>151786</v>
      </c>
      <c r="I16" s="28" t="s">
        <v>40</v>
      </c>
      <c r="J16" s="336">
        <f>SUM(K16:L16)</f>
        <v>1100512</v>
      </c>
      <c r="K16" s="341">
        <v>534410</v>
      </c>
      <c r="L16" s="341">
        <v>566102</v>
      </c>
      <c r="M16" s="337">
        <f>K16/L16*100</f>
        <v>94.4017155918898</v>
      </c>
      <c r="N16" s="338">
        <f>J16-J15</f>
        <v>8993</v>
      </c>
      <c r="O16" s="339">
        <f>N16/J15*100</f>
        <v>0.8238977058576168</v>
      </c>
      <c r="P16" s="29">
        <v>303905</v>
      </c>
    </row>
    <row r="17" spans="1:16" ht="15" customHeight="1">
      <c r="A17" s="6" t="s">
        <v>43</v>
      </c>
      <c r="B17" s="336">
        <f>SUM(C17:D17)</f>
        <v>756835</v>
      </c>
      <c r="C17" s="24">
        <v>368402</v>
      </c>
      <c r="D17" s="24">
        <v>388433</v>
      </c>
      <c r="E17" s="337">
        <f>C17/D17*100</f>
        <v>94.84312609896688</v>
      </c>
      <c r="F17" s="338">
        <f>B17-B16</f>
        <v>3035</v>
      </c>
      <c r="G17" s="339">
        <f>F17/B16*100</f>
        <v>0.4026266914300875</v>
      </c>
      <c r="H17" s="27">
        <v>155075</v>
      </c>
      <c r="I17" s="28" t="s">
        <v>42</v>
      </c>
      <c r="J17" s="336">
        <f>SUM(K17:L17)</f>
        <v>1109510</v>
      </c>
      <c r="K17" s="341">
        <v>539033</v>
      </c>
      <c r="L17" s="341">
        <v>570477</v>
      </c>
      <c r="M17" s="337">
        <f>K17/L17*100</f>
        <v>94.4881213440682</v>
      </c>
      <c r="N17" s="338">
        <f>J17-J16</f>
        <v>8998</v>
      </c>
      <c r="O17" s="339">
        <f>N17/J16*100</f>
        <v>0.8176194353173796</v>
      </c>
      <c r="P17" s="29">
        <v>308136</v>
      </c>
    </row>
    <row r="18" spans="1:16" ht="15" customHeight="1">
      <c r="A18" s="6" t="s">
        <v>45</v>
      </c>
      <c r="B18" s="336">
        <f>SUM(C18:D18)</f>
        <v>758000</v>
      </c>
      <c r="C18" s="24">
        <v>368800</v>
      </c>
      <c r="D18" s="24">
        <v>389200</v>
      </c>
      <c r="E18" s="337">
        <f>C18/D18*100</f>
        <v>94.7584789311408</v>
      </c>
      <c r="F18" s="338">
        <f>B18-B17</f>
        <v>1165</v>
      </c>
      <c r="G18" s="339">
        <f>F18/B17*100</f>
        <v>0.1539305132558616</v>
      </c>
      <c r="H18" s="27">
        <v>151948</v>
      </c>
      <c r="I18" s="28" t="s">
        <v>44</v>
      </c>
      <c r="J18" s="336">
        <f>SUM(K18:L18)</f>
        <v>1119304</v>
      </c>
      <c r="K18" s="341">
        <v>542782</v>
      </c>
      <c r="L18" s="341">
        <v>576522</v>
      </c>
      <c r="M18" s="337">
        <f>K18/L18*100</f>
        <v>94.14766478989527</v>
      </c>
      <c r="N18" s="338">
        <f>J18-J17</f>
        <v>9794</v>
      </c>
      <c r="O18" s="339">
        <f>N18/J17*100</f>
        <v>0.882732016836261</v>
      </c>
      <c r="P18" s="29">
        <v>322071</v>
      </c>
    </row>
    <row r="19" spans="1:16" ht="15" customHeight="1">
      <c r="A19" s="6"/>
      <c r="B19" s="23"/>
      <c r="C19" s="24"/>
      <c r="D19" s="24"/>
      <c r="E19" s="24"/>
      <c r="F19" s="25"/>
      <c r="G19" s="26"/>
      <c r="H19" s="27"/>
      <c r="I19" s="28" t="s">
        <v>46</v>
      </c>
      <c r="J19" s="336">
        <f>SUM(K19:L19)</f>
        <v>1125799</v>
      </c>
      <c r="K19" s="341">
        <v>545879</v>
      </c>
      <c r="L19" s="341">
        <v>579920</v>
      </c>
      <c r="M19" s="337">
        <f>K19/L19*100</f>
        <v>94.13005242102359</v>
      </c>
      <c r="N19" s="338">
        <f>J19-J18</f>
        <v>6495</v>
      </c>
      <c r="O19" s="339">
        <f>N19/J18*100</f>
        <v>0.5802713114578345</v>
      </c>
      <c r="P19" s="29">
        <v>325873</v>
      </c>
    </row>
    <row r="20" spans="1:16" ht="15" customHeight="1">
      <c r="A20" s="6" t="s">
        <v>47</v>
      </c>
      <c r="B20" s="336">
        <f>SUM(C20:D20)</f>
        <v>759200</v>
      </c>
      <c r="C20" s="24">
        <v>369300</v>
      </c>
      <c r="D20" s="24">
        <v>389900</v>
      </c>
      <c r="E20" s="337">
        <f>C20/D20*100</f>
        <v>94.71659399846114</v>
      </c>
      <c r="F20" s="338">
        <f>B20-B18</f>
        <v>1200</v>
      </c>
      <c r="G20" s="339">
        <f>F20/B18*100</f>
        <v>0.15831134564643798</v>
      </c>
      <c r="H20" s="27">
        <v>152624</v>
      </c>
      <c r="I20" s="28"/>
      <c r="J20" s="342"/>
      <c r="K20" s="341"/>
      <c r="L20" s="341"/>
      <c r="M20" s="341"/>
      <c r="N20" s="338"/>
      <c r="O20" s="339"/>
      <c r="P20" s="29"/>
    </row>
    <row r="21" spans="1:16" ht="15" customHeight="1">
      <c r="A21" s="6" t="s">
        <v>49</v>
      </c>
      <c r="B21" s="336">
        <f>SUM(C21:D21)</f>
        <v>760400</v>
      </c>
      <c r="C21" s="24">
        <v>369800</v>
      </c>
      <c r="D21" s="24">
        <v>390600</v>
      </c>
      <c r="E21" s="337">
        <f>C21/D21*100</f>
        <v>94.67485919098823</v>
      </c>
      <c r="F21" s="338">
        <f>B21-B20</f>
        <v>1200</v>
      </c>
      <c r="G21" s="339">
        <f>F21/B20*100</f>
        <v>0.15806111696522657</v>
      </c>
      <c r="H21" s="27">
        <v>153433</v>
      </c>
      <c r="I21" s="28" t="s">
        <v>48</v>
      </c>
      <c r="J21" s="336">
        <f>SUM(K21:L21)</f>
        <v>1132621</v>
      </c>
      <c r="K21" s="341">
        <v>548980</v>
      </c>
      <c r="L21" s="341">
        <v>583641</v>
      </c>
      <c r="M21" s="337">
        <f>K21/L21*100</f>
        <v>94.0612465539604</v>
      </c>
      <c r="N21" s="338">
        <f>J21-J19</f>
        <v>6822</v>
      </c>
      <c r="O21" s="339">
        <f>N21/J19*100</f>
        <v>0.6059696269049804</v>
      </c>
      <c r="P21" s="29">
        <v>329711</v>
      </c>
    </row>
    <row r="22" spans="1:16" ht="15" customHeight="1">
      <c r="A22" s="6" t="s">
        <v>51</v>
      </c>
      <c r="B22" s="336">
        <f>SUM(C22:D22)</f>
        <v>761600</v>
      </c>
      <c r="C22" s="24">
        <v>370300</v>
      </c>
      <c r="D22" s="24">
        <v>391300</v>
      </c>
      <c r="E22" s="337">
        <f>C22/D22*100</f>
        <v>94.63327370304114</v>
      </c>
      <c r="F22" s="338">
        <f>B22-B21</f>
        <v>1200</v>
      </c>
      <c r="G22" s="339">
        <f>F22/B21*100</f>
        <v>0.15781167806417673</v>
      </c>
      <c r="H22" s="27">
        <v>153888</v>
      </c>
      <c r="I22" s="28" t="s">
        <v>50</v>
      </c>
      <c r="J22" s="336">
        <f>SUM(K22:L22)</f>
        <v>1138844</v>
      </c>
      <c r="K22" s="341">
        <v>551907</v>
      </c>
      <c r="L22" s="341">
        <v>586937</v>
      </c>
      <c r="M22" s="337">
        <f>K22/L22*100</f>
        <v>94.03172742560105</v>
      </c>
      <c r="N22" s="338">
        <f>J22-J21</f>
        <v>6223</v>
      </c>
      <c r="O22" s="339">
        <f>N22/J21*100</f>
        <v>0.5494335704529583</v>
      </c>
      <c r="P22" s="29">
        <v>333603</v>
      </c>
    </row>
    <row r="23" spans="1:16" ht="15" customHeight="1">
      <c r="A23" s="6" t="s">
        <v>53</v>
      </c>
      <c r="B23" s="336">
        <f>SUM(C23:D23)</f>
        <v>768416</v>
      </c>
      <c r="C23" s="24">
        <v>370907</v>
      </c>
      <c r="D23" s="24">
        <v>397509</v>
      </c>
      <c r="E23" s="337">
        <f>C23/D23*100</f>
        <v>93.30782447693008</v>
      </c>
      <c r="F23" s="338">
        <f>B23-B22</f>
        <v>6816</v>
      </c>
      <c r="G23" s="339">
        <f>F23/B22*100</f>
        <v>0.8949579831932774</v>
      </c>
      <c r="H23" s="27">
        <v>158118</v>
      </c>
      <c r="I23" s="28" t="s">
        <v>52</v>
      </c>
      <c r="J23" s="336">
        <f>SUM(K23:L23)</f>
        <v>1143722</v>
      </c>
      <c r="K23" s="341">
        <v>553858</v>
      </c>
      <c r="L23" s="341">
        <v>589864</v>
      </c>
      <c r="M23" s="337">
        <f>K23/L23*100</f>
        <v>93.89588108445336</v>
      </c>
      <c r="N23" s="338">
        <f>J23-J22</f>
        <v>4878</v>
      </c>
      <c r="O23" s="339">
        <f>N23/J22*100</f>
        <v>0.4283290775558373</v>
      </c>
      <c r="P23" s="29">
        <v>336901</v>
      </c>
    </row>
    <row r="24" spans="1:16" ht="15" customHeight="1">
      <c r="A24" s="6" t="s">
        <v>33</v>
      </c>
      <c r="B24" s="336">
        <f>SUM(C24:D24)</f>
        <v>770800</v>
      </c>
      <c r="C24" s="24">
        <v>371900</v>
      </c>
      <c r="D24" s="24">
        <v>398900</v>
      </c>
      <c r="E24" s="337">
        <f>C24/D24*100</f>
        <v>93.23138631235899</v>
      </c>
      <c r="F24" s="338">
        <f>B24-B23</f>
        <v>2384</v>
      </c>
      <c r="G24" s="339">
        <f>F24/B23*100</f>
        <v>0.31024861533336107</v>
      </c>
      <c r="H24" s="27">
        <v>155964</v>
      </c>
      <c r="I24" s="28" t="s">
        <v>54</v>
      </c>
      <c r="J24" s="336">
        <f>SUM(K24:L24)</f>
        <v>1152325</v>
      </c>
      <c r="K24" s="341">
        <v>557664</v>
      </c>
      <c r="L24" s="341">
        <v>594661</v>
      </c>
      <c r="M24" s="337">
        <f>K24/L24*100</f>
        <v>93.77847210427454</v>
      </c>
      <c r="N24" s="338">
        <f>J24-J23</f>
        <v>8603</v>
      </c>
      <c r="O24" s="339">
        <f>N24/J23*100</f>
        <v>0.7521932777370725</v>
      </c>
      <c r="P24" s="29">
        <v>338066</v>
      </c>
    </row>
    <row r="25" spans="1:16" ht="15" customHeight="1">
      <c r="A25" s="6"/>
      <c r="B25" s="23"/>
      <c r="C25" s="24"/>
      <c r="D25" s="24"/>
      <c r="E25" s="24"/>
      <c r="F25" s="25"/>
      <c r="G25" s="26"/>
      <c r="H25" s="27"/>
      <c r="I25" s="28" t="s">
        <v>55</v>
      </c>
      <c r="J25" s="336">
        <f>SUM(K25:L25)</f>
        <v>1155470</v>
      </c>
      <c r="K25" s="341">
        <v>559046</v>
      </c>
      <c r="L25" s="341">
        <v>596424</v>
      </c>
      <c r="M25" s="337">
        <f>K25/L25*100</f>
        <v>93.73298190549005</v>
      </c>
      <c r="N25" s="338">
        <f>J25-J24</f>
        <v>3145</v>
      </c>
      <c r="O25" s="339">
        <f>N25/J24*100</f>
        <v>0.2729264747358601</v>
      </c>
      <c r="P25" s="29">
        <v>341344</v>
      </c>
    </row>
    <row r="26" spans="1:16" ht="15" customHeight="1">
      <c r="A26" s="6" t="s">
        <v>56</v>
      </c>
      <c r="B26" s="336">
        <f>SUM(C26:D26)</f>
        <v>773200</v>
      </c>
      <c r="C26" s="24">
        <v>373100</v>
      </c>
      <c r="D26" s="24">
        <v>400100</v>
      </c>
      <c r="E26" s="337">
        <f>C26/D26*100</f>
        <v>93.25168707823043</v>
      </c>
      <c r="F26" s="338">
        <f>B26-B24</f>
        <v>2400</v>
      </c>
      <c r="G26" s="339">
        <f>F26/B24*100</f>
        <v>0.3113648157758173</v>
      </c>
      <c r="H26" s="27">
        <v>155828</v>
      </c>
      <c r="I26" s="28"/>
      <c r="J26" s="342"/>
      <c r="K26" s="341"/>
      <c r="L26" s="341"/>
      <c r="M26" s="341"/>
      <c r="N26" s="338"/>
      <c r="O26" s="339"/>
      <c r="P26" s="29"/>
    </row>
    <row r="27" spans="1:16" ht="15" customHeight="1">
      <c r="A27" s="6" t="s">
        <v>58</v>
      </c>
      <c r="B27" s="336">
        <f>SUM(C27:D27)</f>
        <v>775600</v>
      </c>
      <c r="C27" s="24">
        <v>374100</v>
      </c>
      <c r="D27" s="24">
        <v>401500</v>
      </c>
      <c r="E27" s="337">
        <f>C27/D27*100</f>
        <v>93.17559153175591</v>
      </c>
      <c r="F27" s="338">
        <f>B27-B26</f>
        <v>2400</v>
      </c>
      <c r="G27" s="339">
        <f>F27/B26*100</f>
        <v>0.3103983445421624</v>
      </c>
      <c r="H27" s="27">
        <v>155771</v>
      </c>
      <c r="I27" s="28" t="s">
        <v>57</v>
      </c>
      <c r="J27" s="336">
        <f>SUM(K27:L27)</f>
        <v>1157474</v>
      </c>
      <c r="K27" s="341">
        <v>559769</v>
      </c>
      <c r="L27" s="341">
        <v>597705</v>
      </c>
      <c r="M27" s="337">
        <f>K27/L27*100</f>
        <v>93.65305627357976</v>
      </c>
      <c r="N27" s="338">
        <f>J27-J25</f>
        <v>2004</v>
      </c>
      <c r="O27" s="339">
        <f>N27/J25*100</f>
        <v>0.17343591785161017</v>
      </c>
      <c r="P27" s="29">
        <v>344754</v>
      </c>
    </row>
    <row r="28" spans="1:16" ht="15" customHeight="1">
      <c r="A28" s="6" t="s">
        <v>19</v>
      </c>
      <c r="B28" s="336">
        <f>SUM(C28:D28)</f>
        <v>777100</v>
      </c>
      <c r="C28" s="24">
        <v>374200</v>
      </c>
      <c r="D28" s="24">
        <v>402900</v>
      </c>
      <c r="E28" s="337">
        <f>C28/D28*100</f>
        <v>92.87664432861752</v>
      </c>
      <c r="F28" s="338">
        <f>B28-B27</f>
        <v>1500</v>
      </c>
      <c r="G28" s="339">
        <f>F28/B27*100</f>
        <v>0.19339865910263024</v>
      </c>
      <c r="H28" s="27">
        <v>156537</v>
      </c>
      <c r="I28" s="28" t="s">
        <v>59</v>
      </c>
      <c r="J28" s="336">
        <f>SUM(K28:L28)</f>
        <v>1159972</v>
      </c>
      <c r="K28" s="341">
        <v>560659</v>
      </c>
      <c r="L28" s="341">
        <v>599313</v>
      </c>
      <c r="M28" s="337">
        <f>K28/L28*100</f>
        <v>93.55028173925811</v>
      </c>
      <c r="N28" s="338">
        <f>J28-J27</f>
        <v>2498</v>
      </c>
      <c r="O28" s="339">
        <f>N28/J27*100</f>
        <v>0.21581478288065217</v>
      </c>
      <c r="P28" s="29">
        <v>348258</v>
      </c>
    </row>
    <row r="29" spans="1:16" ht="15" customHeight="1">
      <c r="A29" s="6" t="s">
        <v>61</v>
      </c>
      <c r="B29" s="336">
        <f>SUM(C29:D29)</f>
        <v>757676</v>
      </c>
      <c r="C29" s="24">
        <v>363922</v>
      </c>
      <c r="D29" s="24">
        <v>393754</v>
      </c>
      <c r="E29" s="337">
        <f>C29/D29*100</f>
        <v>92.42369601324685</v>
      </c>
      <c r="F29" s="338">
        <f>B29-B28</f>
        <v>-19424</v>
      </c>
      <c r="G29" s="339">
        <f>F29/B28*100</f>
        <v>-2.4995496075151205</v>
      </c>
      <c r="H29" s="27">
        <v>158886</v>
      </c>
      <c r="I29" s="28" t="s">
        <v>60</v>
      </c>
      <c r="J29" s="336">
        <f>SUM(K29:L29)</f>
        <v>1160897</v>
      </c>
      <c r="K29" s="341">
        <v>560758</v>
      </c>
      <c r="L29" s="341">
        <v>600139</v>
      </c>
      <c r="M29" s="337">
        <f>K29/L29*100</f>
        <v>93.43802019198885</v>
      </c>
      <c r="N29" s="338">
        <f>J29-J28</f>
        <v>925</v>
      </c>
      <c r="O29" s="339">
        <f>N29/J28*100</f>
        <v>0.07974330414872083</v>
      </c>
      <c r="P29" s="29">
        <v>352284</v>
      </c>
    </row>
    <row r="30" spans="1:16" ht="15" customHeight="1">
      <c r="A30" s="6" t="s">
        <v>20</v>
      </c>
      <c r="B30" s="336">
        <f>SUM(C30:D30)</f>
        <v>757700</v>
      </c>
      <c r="C30" s="24">
        <v>360900</v>
      </c>
      <c r="D30" s="24">
        <v>396800</v>
      </c>
      <c r="E30" s="337">
        <f>C30/D30*100</f>
        <v>90.95262096774194</v>
      </c>
      <c r="F30" s="338">
        <f>B30-B29</f>
        <v>24</v>
      </c>
      <c r="G30" s="339">
        <f>F30/B29*100</f>
        <v>0.0031675808656998505</v>
      </c>
      <c r="H30" s="27" t="s">
        <v>2</v>
      </c>
      <c r="I30" s="28" t="s">
        <v>62</v>
      </c>
      <c r="J30" s="336">
        <f>SUM(K30:L30)</f>
        <v>1164628</v>
      </c>
      <c r="K30" s="341">
        <v>562684</v>
      </c>
      <c r="L30" s="341">
        <v>601944</v>
      </c>
      <c r="M30" s="337">
        <f>K30/L30*100</f>
        <v>93.47779859920524</v>
      </c>
      <c r="N30" s="338">
        <f>J30-J29</f>
        <v>3731</v>
      </c>
      <c r="O30" s="339">
        <f>N30/J29*100</f>
        <v>0.32138940836267127</v>
      </c>
      <c r="P30" s="29">
        <v>361157</v>
      </c>
    </row>
    <row r="31" spans="1:16" ht="15" customHeight="1">
      <c r="A31" s="6"/>
      <c r="B31" s="23"/>
      <c r="C31" s="24"/>
      <c r="D31" s="24"/>
      <c r="E31" s="24"/>
      <c r="F31" s="25"/>
      <c r="G31" s="26"/>
      <c r="H31" s="27"/>
      <c r="I31" s="28" t="s">
        <v>39</v>
      </c>
      <c r="J31" s="336">
        <f>SUM(K31:L31)</f>
        <v>1166455</v>
      </c>
      <c r="K31" s="341">
        <v>563074</v>
      </c>
      <c r="L31" s="341">
        <v>603381</v>
      </c>
      <c r="M31" s="337">
        <f>K31/L31*100</f>
        <v>93.31980953990929</v>
      </c>
      <c r="N31" s="338">
        <f>J31-J30</f>
        <v>1827</v>
      </c>
      <c r="O31" s="339">
        <f>N31/J30*100</f>
        <v>0.15687412633046777</v>
      </c>
      <c r="P31" s="29">
        <v>365374</v>
      </c>
    </row>
    <row r="32" spans="1:16" ht="15" customHeight="1">
      <c r="A32" s="6" t="s">
        <v>21</v>
      </c>
      <c r="B32" s="336">
        <f>SUM(C32:D32)</f>
        <v>761800</v>
      </c>
      <c r="C32" s="24">
        <v>355700</v>
      </c>
      <c r="D32" s="24">
        <v>406100</v>
      </c>
      <c r="E32" s="337">
        <f>C32/D32*100</f>
        <v>87.58926372814577</v>
      </c>
      <c r="F32" s="338">
        <f>B32-B30</f>
        <v>4100</v>
      </c>
      <c r="G32" s="339">
        <f>F32/B30*100</f>
        <v>0.5411112577537284</v>
      </c>
      <c r="H32" s="27" t="s">
        <v>2</v>
      </c>
      <c r="I32" s="28"/>
      <c r="J32" s="342"/>
      <c r="K32" s="341"/>
      <c r="L32" s="341"/>
      <c r="M32" s="341"/>
      <c r="N32" s="338"/>
      <c r="O32" s="339"/>
      <c r="P32" s="29"/>
    </row>
    <row r="33" spans="1:16" ht="15" customHeight="1">
      <c r="A33" s="6" t="s">
        <v>22</v>
      </c>
      <c r="B33" s="336">
        <f>SUM(C33:D33)</f>
        <v>761600</v>
      </c>
      <c r="C33" s="24">
        <v>347700</v>
      </c>
      <c r="D33" s="24">
        <v>413900</v>
      </c>
      <c r="E33" s="337">
        <f>C33/D33*100</f>
        <v>84.00579850205364</v>
      </c>
      <c r="F33" s="338">
        <f>B33-B32</f>
        <v>-200</v>
      </c>
      <c r="G33" s="339">
        <f>F33/B32*100</f>
        <v>-0.026253609871357313</v>
      </c>
      <c r="H33" s="27" t="s">
        <v>2</v>
      </c>
      <c r="I33" s="28" t="s">
        <v>41</v>
      </c>
      <c r="J33" s="336">
        <f>SUM(K33:L33)</f>
        <v>1168925</v>
      </c>
      <c r="K33" s="341">
        <v>563981</v>
      </c>
      <c r="L33" s="341">
        <v>604944</v>
      </c>
      <c r="M33" s="337">
        <f>K33/L33*100</f>
        <v>93.22862942685603</v>
      </c>
      <c r="N33" s="338">
        <f>J33-J31</f>
        <v>2470</v>
      </c>
      <c r="O33" s="339">
        <f>N33/J31*100</f>
        <v>0.21175270370481503</v>
      </c>
      <c r="P33" s="29">
        <v>370090</v>
      </c>
    </row>
    <row r="34" spans="1:16" ht="15" customHeight="1">
      <c r="A34" s="6" t="s">
        <v>23</v>
      </c>
      <c r="B34" s="336">
        <f>SUM(C34:D34)</f>
        <v>743672</v>
      </c>
      <c r="C34" s="24">
        <v>333341</v>
      </c>
      <c r="D34" s="24">
        <v>410331</v>
      </c>
      <c r="E34" s="337">
        <f>C34/D34*100</f>
        <v>81.23709882996899</v>
      </c>
      <c r="F34" s="338">
        <f>B34-B33</f>
        <v>-17928</v>
      </c>
      <c r="G34" s="339">
        <f>F34/B33*100</f>
        <v>-2.3539915966386555</v>
      </c>
      <c r="H34" s="27">
        <v>169117</v>
      </c>
      <c r="I34" s="28" t="s">
        <v>63</v>
      </c>
      <c r="J34" s="336">
        <f>SUM(K34:L34)</f>
        <v>1170912</v>
      </c>
      <c r="K34" s="341">
        <v>564827</v>
      </c>
      <c r="L34" s="341">
        <v>606085</v>
      </c>
      <c r="M34" s="337">
        <f>K34/L34*100</f>
        <v>93.19270399366425</v>
      </c>
      <c r="N34" s="338">
        <f>J34-J33</f>
        <v>1987</v>
      </c>
      <c r="O34" s="339">
        <f>N34/J33*100</f>
        <v>0.1699852428513378</v>
      </c>
      <c r="P34" s="29">
        <v>374294</v>
      </c>
    </row>
    <row r="35" spans="1:16" ht="15" customHeight="1">
      <c r="A35" s="6" t="s">
        <v>24</v>
      </c>
      <c r="B35" s="336">
        <f>SUM(C35:D35)</f>
        <v>887510</v>
      </c>
      <c r="C35" s="24">
        <v>405264</v>
      </c>
      <c r="D35" s="24">
        <v>482246</v>
      </c>
      <c r="E35" s="337">
        <f>C35/D35*100</f>
        <v>84.03677791002933</v>
      </c>
      <c r="F35" s="338">
        <f>B35-B34</f>
        <v>143838</v>
      </c>
      <c r="G35" s="339">
        <f>F35/B34*100</f>
        <v>19.341591454297056</v>
      </c>
      <c r="H35" s="27">
        <v>186375</v>
      </c>
      <c r="I35" s="28" t="s">
        <v>45</v>
      </c>
      <c r="J35" s="336">
        <f>SUM(K35:L35)</f>
        <v>1173301</v>
      </c>
      <c r="K35" s="341">
        <v>566081</v>
      </c>
      <c r="L35" s="341">
        <v>607220</v>
      </c>
      <c r="M35" s="337">
        <f>K35/L35*100</f>
        <v>93.22502552616844</v>
      </c>
      <c r="N35" s="338">
        <f>J35-J34</f>
        <v>2389</v>
      </c>
      <c r="O35" s="339">
        <f>N35/J34*100</f>
        <v>0.20402899620125167</v>
      </c>
      <c r="P35" s="29">
        <v>378692</v>
      </c>
    </row>
    <row r="36" spans="1:16" ht="15" customHeight="1">
      <c r="A36" s="6" t="s">
        <v>25</v>
      </c>
      <c r="B36" s="336">
        <f>SUM(C36:D36)</f>
        <v>877197</v>
      </c>
      <c r="C36" s="24">
        <v>407430</v>
      </c>
      <c r="D36" s="24">
        <v>469767</v>
      </c>
      <c r="E36" s="337">
        <f>C36/D36*100</f>
        <v>86.73023009279068</v>
      </c>
      <c r="F36" s="338">
        <f>B36-B35</f>
        <v>-10313</v>
      </c>
      <c r="G36" s="339">
        <f>F36/B35*100</f>
        <v>-1.162015075886469</v>
      </c>
      <c r="H36" s="27">
        <v>187181</v>
      </c>
      <c r="I36" s="28" t="s">
        <v>64</v>
      </c>
      <c r="J36" s="336">
        <f>SUM(K36:L36)</f>
        <v>1180068</v>
      </c>
      <c r="K36" s="341">
        <v>570835</v>
      </c>
      <c r="L36" s="341">
        <v>609233</v>
      </c>
      <c r="M36" s="337">
        <f>K36/L36*100</f>
        <v>93.69732105778905</v>
      </c>
      <c r="N36" s="338">
        <f>J36-J35</f>
        <v>6767</v>
      </c>
      <c r="O36" s="339">
        <f>N36/J35*100</f>
        <v>0.5767488479085929</v>
      </c>
      <c r="P36" s="29">
        <v>390212</v>
      </c>
    </row>
    <row r="37" spans="1:16" ht="15" customHeight="1">
      <c r="A37" s="6"/>
      <c r="B37" s="23"/>
      <c r="C37" s="24"/>
      <c r="D37" s="24"/>
      <c r="E37" s="24"/>
      <c r="F37" s="25"/>
      <c r="G37" s="26"/>
      <c r="H37" s="27"/>
      <c r="I37" s="28" t="s">
        <v>49</v>
      </c>
      <c r="J37" s="336">
        <f>SUM(K37:L37)</f>
        <v>1182523</v>
      </c>
      <c r="K37" s="341">
        <v>571912</v>
      </c>
      <c r="L37" s="341">
        <v>610611</v>
      </c>
      <c r="M37" s="337">
        <f>K37/L37*100</f>
        <v>93.66224977931941</v>
      </c>
      <c r="N37" s="338">
        <f>J37-J36</f>
        <v>2455</v>
      </c>
      <c r="O37" s="339">
        <f>N37/J36*100</f>
        <v>0.20803885877762976</v>
      </c>
      <c r="P37" s="29">
        <v>395740</v>
      </c>
    </row>
    <row r="38" spans="1:16" ht="15" customHeight="1">
      <c r="A38" s="6" t="s">
        <v>65</v>
      </c>
      <c r="B38" s="336">
        <f>SUM(C38:D38)</f>
        <v>927743</v>
      </c>
      <c r="C38" s="24">
        <v>443872</v>
      </c>
      <c r="D38" s="24">
        <v>483871</v>
      </c>
      <c r="E38" s="337">
        <f>C38/D38*100</f>
        <v>91.73354055109729</v>
      </c>
      <c r="F38" s="338">
        <f>B38-B36</f>
        <v>50546</v>
      </c>
      <c r="G38" s="339">
        <f>F38/B36*100</f>
        <v>5.762217609043351</v>
      </c>
      <c r="H38" s="27">
        <v>195257</v>
      </c>
      <c r="I38" s="28"/>
      <c r="J38" s="342"/>
      <c r="K38" s="341"/>
      <c r="L38" s="341"/>
      <c r="M38" s="341"/>
      <c r="N38" s="338"/>
      <c r="O38" s="339"/>
      <c r="P38" s="29"/>
    </row>
    <row r="39" spans="1:16" ht="15" customHeight="1">
      <c r="A39" s="6" t="s">
        <v>26</v>
      </c>
      <c r="B39" s="336">
        <f>SUM(C39:D39)</f>
        <v>942000</v>
      </c>
      <c r="C39" s="24">
        <v>450800</v>
      </c>
      <c r="D39" s="24">
        <v>491200</v>
      </c>
      <c r="E39" s="337">
        <f>C39/D39*100</f>
        <v>91.77524429967427</v>
      </c>
      <c r="F39" s="338">
        <f>B39-B38</f>
        <v>14257</v>
      </c>
      <c r="G39" s="339">
        <f>F39/B38*100</f>
        <v>1.5367402394844263</v>
      </c>
      <c r="H39" s="27">
        <v>194824</v>
      </c>
      <c r="I39" s="28" t="s">
        <v>51</v>
      </c>
      <c r="J39" s="336">
        <f>SUM(K39:L39)</f>
        <v>1183239</v>
      </c>
      <c r="K39" s="341">
        <v>572143</v>
      </c>
      <c r="L39" s="341">
        <v>611096</v>
      </c>
      <c r="M39" s="337">
        <f>K39/L39*100</f>
        <v>93.62571510859178</v>
      </c>
      <c r="N39" s="338">
        <f>J39-J37</f>
        <v>716</v>
      </c>
      <c r="O39" s="339">
        <f>N39/J37*100</f>
        <v>0.06054850518763694</v>
      </c>
      <c r="P39" s="29">
        <v>400689</v>
      </c>
    </row>
    <row r="40" spans="1:16" ht="15" customHeight="1">
      <c r="A40" s="6" t="s">
        <v>27</v>
      </c>
      <c r="B40" s="336">
        <f>SUM(C40:D40)</f>
        <v>965100</v>
      </c>
      <c r="C40" s="24">
        <v>463700</v>
      </c>
      <c r="D40" s="24">
        <v>501400</v>
      </c>
      <c r="E40" s="337">
        <f>C40/D40*100</f>
        <v>92.48105305145592</v>
      </c>
      <c r="F40" s="338">
        <f>B40-B39</f>
        <v>23100</v>
      </c>
      <c r="G40" s="339">
        <f>F40/B39*100</f>
        <v>2.4522292993630574</v>
      </c>
      <c r="H40" s="27">
        <v>196218</v>
      </c>
      <c r="I40" s="28" t="s">
        <v>66</v>
      </c>
      <c r="J40" s="336">
        <f aca="true" t="shared" si="0" ref="J40:J46">SUM(K40:L40)</f>
        <v>1184032</v>
      </c>
      <c r="K40" s="341">
        <v>572786</v>
      </c>
      <c r="L40" s="341">
        <v>611246</v>
      </c>
      <c r="M40" s="337">
        <f aca="true" t="shared" si="1" ref="M40:M46">K40/L40*100</f>
        <v>93.70793428505053</v>
      </c>
      <c r="N40" s="338">
        <f>J40-J39</f>
        <v>793</v>
      </c>
      <c r="O40" s="339">
        <f>N40/J39*100</f>
        <v>0.06701942718250498</v>
      </c>
      <c r="P40" s="29">
        <v>405663</v>
      </c>
    </row>
    <row r="41" spans="1:16" ht="15" customHeight="1">
      <c r="A41" s="6" t="s">
        <v>67</v>
      </c>
      <c r="B41" s="336">
        <f>SUM(C41:D41)</f>
        <v>957279</v>
      </c>
      <c r="C41" s="24">
        <v>460859</v>
      </c>
      <c r="D41" s="24">
        <v>496420</v>
      </c>
      <c r="E41" s="337">
        <f>C41/D41*100</f>
        <v>92.83650940735667</v>
      </c>
      <c r="F41" s="338">
        <f>B41-B40</f>
        <v>-7821</v>
      </c>
      <c r="G41" s="339">
        <f>F41/B40*100</f>
        <v>-0.8103823437985701</v>
      </c>
      <c r="H41" s="27">
        <v>194652</v>
      </c>
      <c r="I41" s="28" t="s">
        <v>33</v>
      </c>
      <c r="J41" s="336">
        <f t="shared" si="0"/>
        <v>1183881</v>
      </c>
      <c r="K41" s="341">
        <v>572688</v>
      </c>
      <c r="L41" s="341">
        <v>611193</v>
      </c>
      <c r="M41" s="337">
        <f t="shared" si="1"/>
        <v>93.70002601469585</v>
      </c>
      <c r="N41" s="338">
        <f>J41-J40</f>
        <v>-151</v>
      </c>
      <c r="O41" s="339">
        <f>N41/J40*100</f>
        <v>-0.012753033701791842</v>
      </c>
      <c r="P41" s="29">
        <v>410365</v>
      </c>
    </row>
    <row r="42" spans="1:16" ht="15" customHeight="1">
      <c r="A42" s="6" t="s">
        <v>69</v>
      </c>
      <c r="B42" s="336">
        <f>SUM(C42:D42)</f>
        <v>960100</v>
      </c>
      <c r="C42" s="24">
        <v>462200</v>
      </c>
      <c r="D42" s="24">
        <v>497900</v>
      </c>
      <c r="E42" s="337">
        <f>C42/D42*100</f>
        <v>92.82988551918055</v>
      </c>
      <c r="F42" s="338">
        <f>B42-B41</f>
        <v>2821</v>
      </c>
      <c r="G42" s="339">
        <f>F42/B41*100</f>
        <v>0.2946894270113519</v>
      </c>
      <c r="H42" s="27">
        <v>195709</v>
      </c>
      <c r="I42" s="28" t="s">
        <v>68</v>
      </c>
      <c r="J42" s="336">
        <f t="shared" si="0"/>
        <v>1180977</v>
      </c>
      <c r="K42" s="341">
        <v>572244</v>
      </c>
      <c r="L42" s="341">
        <v>608733</v>
      </c>
      <c r="M42" s="337">
        <f t="shared" si="1"/>
        <v>94.00574636170538</v>
      </c>
      <c r="N42" s="338">
        <f>J42-J41</f>
        <v>-2904</v>
      </c>
      <c r="O42" s="339">
        <f>N42/J41*100</f>
        <v>-0.2452949240675372</v>
      </c>
      <c r="P42" s="29">
        <v>411341</v>
      </c>
    </row>
    <row r="43" spans="1:16" ht="15" customHeight="1">
      <c r="A43" s="6"/>
      <c r="B43" s="23"/>
      <c r="C43" s="24"/>
      <c r="D43" s="24"/>
      <c r="E43" s="24"/>
      <c r="F43" s="25"/>
      <c r="G43" s="26"/>
      <c r="H43" s="27"/>
      <c r="I43" s="28" t="s">
        <v>58</v>
      </c>
      <c r="J43" s="336">
        <f t="shared" si="0"/>
        <v>1180525</v>
      </c>
      <c r="K43" s="341">
        <v>571724</v>
      </c>
      <c r="L43" s="341">
        <v>608801</v>
      </c>
      <c r="M43" s="337">
        <f t="shared" si="1"/>
        <v>93.90983260539979</v>
      </c>
      <c r="N43" s="338">
        <f>J43-J42</f>
        <v>-452</v>
      </c>
      <c r="O43" s="339">
        <f>N43/J42*100</f>
        <v>-0.03827339567154991</v>
      </c>
      <c r="P43" s="29">
        <v>415339</v>
      </c>
    </row>
    <row r="44" spans="1:17" ht="15" customHeight="1">
      <c r="A44" s="6" t="s">
        <v>70</v>
      </c>
      <c r="B44" s="336">
        <f>SUM(C44:D44)</f>
        <v>959300</v>
      </c>
      <c r="C44" s="24">
        <v>461600</v>
      </c>
      <c r="D44" s="24">
        <v>497700</v>
      </c>
      <c r="E44" s="337">
        <f>C44/D44*100</f>
        <v>92.74663451878642</v>
      </c>
      <c r="F44" s="338">
        <f>B44-B42</f>
        <v>-800</v>
      </c>
      <c r="G44" s="339">
        <f>F44/B42*100</f>
        <v>-0.08332465368190813</v>
      </c>
      <c r="H44" s="27">
        <v>195490</v>
      </c>
      <c r="I44" s="28"/>
      <c r="J44" s="342"/>
      <c r="K44" s="341"/>
      <c r="L44" s="341"/>
      <c r="M44" s="341"/>
      <c r="N44" s="338"/>
      <c r="O44" s="339"/>
      <c r="P44" s="29"/>
      <c r="Q44" s="311"/>
    </row>
    <row r="45" spans="1:16" ht="15" customHeight="1">
      <c r="A45" s="6" t="s">
        <v>71</v>
      </c>
      <c r="B45" s="336">
        <f>SUM(C45:D45)</f>
        <v>958000</v>
      </c>
      <c r="C45" s="24">
        <v>461100</v>
      </c>
      <c r="D45" s="24">
        <v>496900</v>
      </c>
      <c r="E45" s="337">
        <f>C45/D45*100</f>
        <v>92.79533105252565</v>
      </c>
      <c r="F45" s="338">
        <f>B45-B44</f>
        <v>-1300</v>
      </c>
      <c r="G45" s="339">
        <f>F45/B44*100</f>
        <v>-0.13551548003752736</v>
      </c>
      <c r="H45" s="27">
        <v>196079</v>
      </c>
      <c r="I45" s="28" t="s">
        <v>19</v>
      </c>
      <c r="J45" s="336">
        <f t="shared" si="0"/>
        <v>1180565</v>
      </c>
      <c r="K45" s="341">
        <v>571636</v>
      </c>
      <c r="L45" s="341">
        <v>608929</v>
      </c>
      <c r="M45" s="337">
        <f t="shared" si="1"/>
        <v>93.87564067403589</v>
      </c>
      <c r="N45" s="338">
        <f>J45-J43</f>
        <v>40</v>
      </c>
      <c r="O45" s="339">
        <f>N45/J43*100</f>
        <v>0.003388322991889202</v>
      </c>
      <c r="P45" s="29">
        <v>419706</v>
      </c>
    </row>
    <row r="46" spans="1:16" ht="15" customHeight="1">
      <c r="A46" s="6" t="s">
        <v>72</v>
      </c>
      <c r="B46" s="336">
        <f>SUM(C46:D46)</f>
        <v>962400</v>
      </c>
      <c r="C46" s="24">
        <v>462700</v>
      </c>
      <c r="D46" s="24">
        <v>499700</v>
      </c>
      <c r="E46" s="337">
        <f>C46/D46*100</f>
        <v>92.59555733440064</v>
      </c>
      <c r="F46" s="338">
        <f>B46-B45</f>
        <v>4400</v>
      </c>
      <c r="G46" s="339">
        <f>F46/B45*100</f>
        <v>0.4592901878914405</v>
      </c>
      <c r="H46" s="27">
        <v>197301</v>
      </c>
      <c r="I46" s="172" t="s">
        <v>101</v>
      </c>
      <c r="J46" s="367">
        <f t="shared" si="0"/>
        <v>1179168</v>
      </c>
      <c r="K46" s="368">
        <v>570840</v>
      </c>
      <c r="L46" s="368">
        <v>608328</v>
      </c>
      <c r="M46" s="369">
        <f t="shared" si="1"/>
        <v>93.8375350140056</v>
      </c>
      <c r="N46" s="370">
        <v>101</v>
      </c>
      <c r="O46" s="371">
        <f>N46/J45*100</f>
        <v>0.008555225675841653</v>
      </c>
      <c r="P46" s="173">
        <v>423530</v>
      </c>
    </row>
    <row r="47" spans="1:16" ht="15" customHeight="1">
      <c r="A47" s="6" t="s">
        <v>73</v>
      </c>
      <c r="B47" s="336">
        <f>SUM(C47:D47)</f>
        <v>966187</v>
      </c>
      <c r="C47" s="24">
        <v>463477</v>
      </c>
      <c r="D47" s="24">
        <v>502710</v>
      </c>
      <c r="E47" s="337">
        <f>C47/D47*100</f>
        <v>92.1956993097412</v>
      </c>
      <c r="F47" s="338">
        <f>B47-B46</f>
        <v>3787</v>
      </c>
      <c r="G47" s="339">
        <f>F47/B46*100</f>
        <v>0.3934954280964256</v>
      </c>
      <c r="H47" s="27">
        <v>198161</v>
      </c>
      <c r="I47" s="172"/>
      <c r="J47" s="336"/>
      <c r="K47" s="343"/>
      <c r="L47" s="343"/>
      <c r="M47" s="337"/>
      <c r="N47" s="344"/>
      <c r="O47" s="339"/>
      <c r="P47" s="173"/>
    </row>
    <row r="48" spans="1:15" ht="15" customHeight="1">
      <c r="A48" s="6" t="s">
        <v>74</v>
      </c>
      <c r="B48" s="336">
        <f>SUM(C48:D48)</f>
        <v>968531</v>
      </c>
      <c r="C48" s="24">
        <v>463670</v>
      </c>
      <c r="D48" s="24">
        <v>504861</v>
      </c>
      <c r="E48" s="337">
        <f>C48/D48*100</f>
        <v>91.84112062528101</v>
      </c>
      <c r="F48" s="338">
        <f>B48-B47</f>
        <v>2344</v>
      </c>
      <c r="G48" s="339">
        <f>F48/B47*100</f>
        <v>0.24260313997186883</v>
      </c>
      <c r="H48" s="27">
        <v>199927</v>
      </c>
      <c r="I48" s="42"/>
      <c r="J48" s="345"/>
      <c r="K48" s="193"/>
      <c r="L48" s="193"/>
      <c r="M48" s="193"/>
      <c r="N48" s="193"/>
      <c r="O48" s="193"/>
    </row>
    <row r="49" spans="1:16" ht="15" customHeight="1">
      <c r="A49" s="6"/>
      <c r="B49" s="23"/>
      <c r="C49" s="24"/>
      <c r="D49" s="24"/>
      <c r="E49" s="24"/>
      <c r="F49" s="25"/>
      <c r="G49" s="26"/>
      <c r="H49" s="27"/>
      <c r="I49" s="322" t="s">
        <v>407</v>
      </c>
      <c r="J49" s="336">
        <f aca="true" t="shared" si="2" ref="J49:J65">SUM(K49:L49)</f>
        <v>1180744</v>
      </c>
      <c r="K49" s="343">
        <v>571751</v>
      </c>
      <c r="L49" s="343">
        <v>608993</v>
      </c>
      <c r="M49" s="337">
        <f aca="true" t="shared" si="3" ref="M49:M65">K49/L49*100</f>
        <v>93.88465877276093</v>
      </c>
      <c r="N49" s="344">
        <v>-90</v>
      </c>
      <c r="O49" s="339">
        <f>N49/J49*100</f>
        <v>-0.007622312711307447</v>
      </c>
      <c r="P49" s="29">
        <v>420643</v>
      </c>
    </row>
    <row r="50" spans="1:16" ht="15" customHeight="1">
      <c r="A50" s="6" t="s">
        <v>76</v>
      </c>
      <c r="B50" s="336">
        <f>SUM(C50:D50)</f>
        <v>971390</v>
      </c>
      <c r="C50" s="24">
        <v>463818</v>
      </c>
      <c r="D50" s="24">
        <v>507572</v>
      </c>
      <c r="E50" s="337">
        <f>C50/D50*100</f>
        <v>91.3797451396058</v>
      </c>
      <c r="F50" s="338">
        <f>B50-B48</f>
        <v>2859</v>
      </c>
      <c r="G50" s="339">
        <f>F50/B48*100</f>
        <v>0.29518931247425223</v>
      </c>
      <c r="H50" s="27">
        <v>199795</v>
      </c>
      <c r="I50" s="30" t="s">
        <v>5</v>
      </c>
      <c r="J50" s="336">
        <f t="shared" si="2"/>
        <v>1180472</v>
      </c>
      <c r="K50" s="343">
        <v>571608</v>
      </c>
      <c r="L50" s="343">
        <v>608864</v>
      </c>
      <c r="M50" s="337">
        <f t="shared" si="3"/>
        <v>93.88106375151101</v>
      </c>
      <c r="N50" s="338">
        <f aca="true" t="shared" si="4" ref="N50:N66">J50-J49</f>
        <v>-272</v>
      </c>
      <c r="O50" s="339">
        <f aca="true" t="shared" si="5" ref="O50:O66">N50/J49*100</f>
        <v>-0.023036322860840282</v>
      </c>
      <c r="P50" s="29">
        <v>420714</v>
      </c>
    </row>
    <row r="51" spans="1:16" ht="15" customHeight="1">
      <c r="A51" s="6" t="s">
        <v>77</v>
      </c>
      <c r="B51" s="336">
        <f>SUM(C51:D51)</f>
        <v>972808</v>
      </c>
      <c r="C51" s="24">
        <v>463779</v>
      </c>
      <c r="D51" s="24">
        <v>509029</v>
      </c>
      <c r="E51" s="337">
        <f>C51/D51*100</f>
        <v>91.11052611933701</v>
      </c>
      <c r="F51" s="338">
        <f>B51-B50</f>
        <v>1418</v>
      </c>
      <c r="G51" s="339">
        <f>F51/B50*100</f>
        <v>0.14597638435643767</v>
      </c>
      <c r="H51" s="27">
        <v>201747</v>
      </c>
      <c r="I51" s="30" t="s">
        <v>6</v>
      </c>
      <c r="J51" s="336">
        <f t="shared" si="2"/>
        <v>1180177</v>
      </c>
      <c r="K51" s="343">
        <v>571489</v>
      </c>
      <c r="L51" s="343">
        <v>608688</v>
      </c>
      <c r="M51" s="337">
        <f>K51/L51*100</f>
        <v>93.88865888599742</v>
      </c>
      <c r="N51" s="338">
        <f t="shared" si="4"/>
        <v>-295</v>
      </c>
      <c r="O51" s="339">
        <f t="shared" si="5"/>
        <v>-0.02499000399840064</v>
      </c>
      <c r="P51" s="29">
        <v>420685</v>
      </c>
    </row>
    <row r="52" spans="1:16" ht="15" customHeight="1">
      <c r="A52" s="6" t="s">
        <v>78</v>
      </c>
      <c r="B52" s="336">
        <f>SUM(C52:D52)</f>
        <v>974420</v>
      </c>
      <c r="C52" s="24">
        <v>464363</v>
      </c>
      <c r="D52" s="24">
        <v>510057</v>
      </c>
      <c r="E52" s="337">
        <f>C52/D52*100</f>
        <v>91.04139341289307</v>
      </c>
      <c r="F52" s="338">
        <f>B52-B51</f>
        <v>1612</v>
      </c>
      <c r="G52" s="339">
        <f>F52/B51*100</f>
        <v>0.16570587412932458</v>
      </c>
      <c r="H52" s="27">
        <v>202454</v>
      </c>
      <c r="I52" s="30" t="s">
        <v>28</v>
      </c>
      <c r="J52" s="336">
        <f t="shared" si="2"/>
        <v>1176734</v>
      </c>
      <c r="K52" s="343">
        <v>569282</v>
      </c>
      <c r="L52" s="343">
        <v>607452</v>
      </c>
      <c r="M52" s="337">
        <f t="shared" si="3"/>
        <v>93.71637594410753</v>
      </c>
      <c r="N52" s="338">
        <f t="shared" si="4"/>
        <v>-3443</v>
      </c>
      <c r="O52" s="339">
        <f t="shared" si="5"/>
        <v>-0.2917359006318544</v>
      </c>
      <c r="P52" s="29">
        <v>419688</v>
      </c>
    </row>
    <row r="53" spans="1:16" ht="15" customHeight="1">
      <c r="A53" s="6" t="s">
        <v>79</v>
      </c>
      <c r="B53" s="336">
        <f>SUM(C53:D53)</f>
        <v>973418</v>
      </c>
      <c r="C53" s="24">
        <v>464889</v>
      </c>
      <c r="D53" s="24">
        <v>508529</v>
      </c>
      <c r="E53" s="337">
        <f>C53/D53*100</f>
        <v>91.41838518550564</v>
      </c>
      <c r="F53" s="338">
        <f>B53-B52</f>
        <v>-1002</v>
      </c>
      <c r="G53" s="339">
        <f>F53/B52*100</f>
        <v>-0.10283040167484248</v>
      </c>
      <c r="H53" s="27">
        <v>211265</v>
      </c>
      <c r="I53" s="30" t="s">
        <v>7</v>
      </c>
      <c r="J53" s="336">
        <f t="shared" si="2"/>
        <v>1178492</v>
      </c>
      <c r="K53" s="343">
        <v>570526</v>
      </c>
      <c r="L53" s="343">
        <v>607966</v>
      </c>
      <c r="M53" s="337">
        <f t="shared" si="3"/>
        <v>93.84176088794439</v>
      </c>
      <c r="N53" s="338">
        <f t="shared" si="4"/>
        <v>1758</v>
      </c>
      <c r="O53" s="339">
        <f t="shared" si="5"/>
        <v>0.1493965501124298</v>
      </c>
      <c r="P53" s="29">
        <v>421882</v>
      </c>
    </row>
    <row r="54" spans="1:16" ht="15" customHeight="1">
      <c r="A54" s="6" t="s">
        <v>396</v>
      </c>
      <c r="B54" s="336">
        <f>SUM(C54:D54)</f>
        <v>976048</v>
      </c>
      <c r="C54" s="24">
        <v>465944</v>
      </c>
      <c r="D54" s="24">
        <v>510104</v>
      </c>
      <c r="E54" s="337">
        <f>C54/D54*100</f>
        <v>91.34294183146966</v>
      </c>
      <c r="F54" s="338">
        <f>B54-B53</f>
        <v>2630</v>
      </c>
      <c r="G54" s="339">
        <f>F54/B53*100</f>
        <v>0.2701819773211508</v>
      </c>
      <c r="H54" s="27">
        <v>213411</v>
      </c>
      <c r="I54" s="28" t="s">
        <v>9</v>
      </c>
      <c r="J54" s="336">
        <f t="shared" si="2"/>
        <v>1178595</v>
      </c>
      <c r="K54" s="343">
        <v>570545</v>
      </c>
      <c r="L54" s="343">
        <v>608050</v>
      </c>
      <c r="M54" s="337">
        <f t="shared" si="3"/>
        <v>93.83192171696406</v>
      </c>
      <c r="N54" s="338">
        <f t="shared" si="4"/>
        <v>103</v>
      </c>
      <c r="O54" s="339">
        <f t="shared" si="5"/>
        <v>0.008739982961275936</v>
      </c>
      <c r="P54" s="29">
        <v>422395</v>
      </c>
    </row>
    <row r="55" spans="1:16" ht="15" customHeight="1">
      <c r="A55" s="6"/>
      <c r="B55" s="23"/>
      <c r="C55" s="24"/>
      <c r="D55" s="24"/>
      <c r="E55" s="24"/>
      <c r="F55" s="25"/>
      <c r="G55" s="26"/>
      <c r="H55" s="27"/>
      <c r="I55" s="30" t="s">
        <v>13</v>
      </c>
      <c r="J55" s="336">
        <f t="shared" si="2"/>
        <v>1178750</v>
      </c>
      <c r="K55" s="343">
        <v>570626</v>
      </c>
      <c r="L55" s="343">
        <v>608124</v>
      </c>
      <c r="M55" s="337">
        <f t="shared" si="3"/>
        <v>93.83382336497161</v>
      </c>
      <c r="N55" s="338">
        <f t="shared" si="4"/>
        <v>155</v>
      </c>
      <c r="O55" s="339">
        <f t="shared" si="5"/>
        <v>0.013151252126472623</v>
      </c>
      <c r="P55" s="29">
        <v>422732</v>
      </c>
    </row>
    <row r="56" spans="1:16" ht="15" customHeight="1">
      <c r="A56" s="6" t="s">
        <v>80</v>
      </c>
      <c r="B56" s="336">
        <f>SUM(C56:D56)</f>
        <v>975911</v>
      </c>
      <c r="C56" s="24">
        <v>465332</v>
      </c>
      <c r="D56" s="24">
        <v>510579</v>
      </c>
      <c r="E56" s="337">
        <f>C56/D56*100</f>
        <v>91.13810007853829</v>
      </c>
      <c r="F56" s="338">
        <f>B56-B54</f>
        <v>-137</v>
      </c>
      <c r="G56" s="339">
        <f>F56/B54*100</f>
        <v>-0.0140361949412324</v>
      </c>
      <c r="H56" s="27">
        <v>215824</v>
      </c>
      <c r="I56" s="30" t="s">
        <v>11</v>
      </c>
      <c r="J56" s="336">
        <f t="shared" si="2"/>
        <v>1178883</v>
      </c>
      <c r="K56" s="343">
        <v>570639</v>
      </c>
      <c r="L56" s="343">
        <v>608244</v>
      </c>
      <c r="M56" s="337">
        <f t="shared" si="3"/>
        <v>93.8174482608953</v>
      </c>
      <c r="N56" s="338">
        <f t="shared" si="4"/>
        <v>133</v>
      </c>
      <c r="O56" s="339">
        <f t="shared" si="5"/>
        <v>0.011283138918345707</v>
      </c>
      <c r="P56" s="29">
        <v>422955</v>
      </c>
    </row>
    <row r="57" spans="1:16" ht="15" customHeight="1">
      <c r="A57" s="6" t="s">
        <v>81</v>
      </c>
      <c r="B57" s="336">
        <f>SUM(C57:D57)</f>
        <v>978059</v>
      </c>
      <c r="C57" s="24">
        <v>466263</v>
      </c>
      <c r="D57" s="24">
        <v>511796</v>
      </c>
      <c r="E57" s="337">
        <f>C57/D57*100</f>
        <v>91.1032911550696</v>
      </c>
      <c r="F57" s="338">
        <f>B57-B56</f>
        <v>2148</v>
      </c>
      <c r="G57" s="339">
        <f>F57/B56*100</f>
        <v>0.22010203799321865</v>
      </c>
      <c r="H57" s="27">
        <v>219942</v>
      </c>
      <c r="I57" s="30" t="s">
        <v>12</v>
      </c>
      <c r="J57" s="336">
        <f t="shared" si="2"/>
        <v>1179067</v>
      </c>
      <c r="K57" s="343">
        <v>570747</v>
      </c>
      <c r="L57" s="343">
        <v>608320</v>
      </c>
      <c r="M57" s="337">
        <f t="shared" si="3"/>
        <v>93.82348106259863</v>
      </c>
      <c r="N57" s="338">
        <f t="shared" si="4"/>
        <v>184</v>
      </c>
      <c r="O57" s="339">
        <f t="shared" si="5"/>
        <v>0.015607995025799844</v>
      </c>
      <c r="P57" s="29">
        <v>423183</v>
      </c>
    </row>
    <row r="58" spans="1:16" ht="15" customHeight="1">
      <c r="A58" s="6" t="s">
        <v>82</v>
      </c>
      <c r="B58" s="336">
        <f>SUM(C58:D58)</f>
        <v>982278</v>
      </c>
      <c r="C58" s="24">
        <v>468264</v>
      </c>
      <c r="D58" s="24">
        <v>514014</v>
      </c>
      <c r="E58" s="337">
        <f>C58/D58*100</f>
        <v>91.09946421692794</v>
      </c>
      <c r="F58" s="338">
        <f>B58-B57</f>
        <v>4219</v>
      </c>
      <c r="G58" s="339">
        <f>F58/B57*100</f>
        <v>0.43136457003105133</v>
      </c>
      <c r="H58" s="27">
        <v>224085</v>
      </c>
      <c r="I58" s="30" t="s">
        <v>16</v>
      </c>
      <c r="J58" s="336">
        <f t="shared" si="2"/>
        <v>1179168</v>
      </c>
      <c r="K58" s="343">
        <v>570840</v>
      </c>
      <c r="L58" s="343">
        <v>608328</v>
      </c>
      <c r="M58" s="337">
        <f t="shared" si="3"/>
        <v>93.8375350140056</v>
      </c>
      <c r="N58" s="338">
        <f t="shared" si="4"/>
        <v>101</v>
      </c>
      <c r="O58" s="339">
        <f t="shared" si="5"/>
        <v>0.008566095056515025</v>
      </c>
      <c r="P58" s="29">
        <v>423530</v>
      </c>
    </row>
    <row r="59" spans="1:16" ht="15" customHeight="1">
      <c r="A59" s="6" t="s">
        <v>83</v>
      </c>
      <c r="B59" s="336">
        <f>SUM(C59:D59)</f>
        <v>980499</v>
      </c>
      <c r="C59" s="24">
        <v>468518</v>
      </c>
      <c r="D59" s="24">
        <v>511981</v>
      </c>
      <c r="E59" s="337">
        <f>C59/D59*100</f>
        <v>91.51081778425372</v>
      </c>
      <c r="F59" s="338">
        <f>B59-B58</f>
        <v>-1779</v>
      </c>
      <c r="G59" s="339">
        <f>F59/B58*100</f>
        <v>-0.18110962477017709</v>
      </c>
      <c r="H59" s="27">
        <v>230451</v>
      </c>
      <c r="I59" s="30" t="s">
        <v>15</v>
      </c>
      <c r="J59" s="336">
        <f t="shared" si="2"/>
        <v>1179230</v>
      </c>
      <c r="K59" s="343">
        <v>570878</v>
      </c>
      <c r="L59" s="343">
        <v>608352</v>
      </c>
      <c r="M59" s="337">
        <f t="shared" si="3"/>
        <v>93.84007942769975</v>
      </c>
      <c r="N59" s="338">
        <f t="shared" si="4"/>
        <v>62</v>
      </c>
      <c r="O59" s="339">
        <f t="shared" si="5"/>
        <v>0.0052579445846563004</v>
      </c>
      <c r="P59" s="29">
        <v>423913</v>
      </c>
    </row>
    <row r="60" spans="1:16" ht="15" customHeight="1">
      <c r="A60" s="6" t="s">
        <v>84</v>
      </c>
      <c r="B60" s="336">
        <f>SUM(C60:D60)</f>
        <v>980230</v>
      </c>
      <c r="C60" s="24">
        <v>468814</v>
      </c>
      <c r="D60" s="24">
        <v>511416</v>
      </c>
      <c r="E60" s="337">
        <f>C60/D60*100</f>
        <v>91.66979523519015</v>
      </c>
      <c r="F60" s="338">
        <f>B60-B59</f>
        <v>-269</v>
      </c>
      <c r="G60" s="339">
        <f>F60/B59*100</f>
        <v>-0.027435010132595746</v>
      </c>
      <c r="H60" s="27">
        <v>235357</v>
      </c>
      <c r="I60" s="30" t="s">
        <v>14</v>
      </c>
      <c r="J60" s="336">
        <f t="shared" si="2"/>
        <v>1179053</v>
      </c>
      <c r="K60" s="343">
        <v>570723</v>
      </c>
      <c r="L60" s="343">
        <v>608330</v>
      </c>
      <c r="M60" s="337">
        <f t="shared" si="3"/>
        <v>93.81799352325218</v>
      </c>
      <c r="N60" s="338">
        <f t="shared" si="4"/>
        <v>-177</v>
      </c>
      <c r="O60" s="339">
        <f t="shared" si="5"/>
        <v>-0.01500979452693707</v>
      </c>
      <c r="P60" s="29">
        <v>424109</v>
      </c>
    </row>
    <row r="61" spans="1:16" ht="15" customHeight="1">
      <c r="A61" s="6"/>
      <c r="B61" s="23"/>
      <c r="C61" s="24"/>
      <c r="D61" s="24"/>
      <c r="E61" s="24"/>
      <c r="F61" s="25"/>
      <c r="G61" s="26"/>
      <c r="H61" s="27"/>
      <c r="I61" s="322" t="s">
        <v>408</v>
      </c>
      <c r="J61" s="336">
        <f t="shared" si="2"/>
        <v>1178909</v>
      </c>
      <c r="K61" s="343">
        <v>570601</v>
      </c>
      <c r="L61" s="343">
        <v>608308</v>
      </c>
      <c r="M61" s="337">
        <f t="shared" si="3"/>
        <v>93.80133090473905</v>
      </c>
      <c r="N61" s="338">
        <f t="shared" si="4"/>
        <v>-144</v>
      </c>
      <c r="O61" s="339">
        <f t="shared" si="5"/>
        <v>-0.012213191434142486</v>
      </c>
      <c r="P61" s="29">
        <v>424308</v>
      </c>
    </row>
    <row r="62" spans="1:16" ht="15" customHeight="1">
      <c r="A62" s="6" t="s">
        <v>85</v>
      </c>
      <c r="B62" s="336">
        <f>SUM(C62:D62)</f>
        <v>982420</v>
      </c>
      <c r="C62" s="24">
        <v>470469</v>
      </c>
      <c r="D62" s="24">
        <v>511951</v>
      </c>
      <c r="E62" s="337">
        <f>C62/D62*100</f>
        <v>91.89727141855373</v>
      </c>
      <c r="F62" s="338">
        <f>B62-B60</f>
        <v>2190</v>
      </c>
      <c r="G62" s="339">
        <f>F62/B60*100</f>
        <v>0.22341695316405336</v>
      </c>
      <c r="H62" s="27">
        <v>240728</v>
      </c>
      <c r="I62" s="30" t="s">
        <v>5</v>
      </c>
      <c r="J62" s="336">
        <f t="shared" si="2"/>
        <v>1178904</v>
      </c>
      <c r="K62" s="346">
        <v>570594</v>
      </c>
      <c r="L62" s="343">
        <v>608310</v>
      </c>
      <c r="M62" s="337">
        <f t="shared" si="3"/>
        <v>93.79987177590372</v>
      </c>
      <c r="N62" s="338">
        <f t="shared" si="4"/>
        <v>-5</v>
      </c>
      <c r="O62" s="339">
        <f t="shared" si="5"/>
        <v>-0.0004241209457218496</v>
      </c>
      <c r="P62" s="29">
        <v>424384</v>
      </c>
    </row>
    <row r="63" spans="1:16" ht="15" customHeight="1">
      <c r="A63" s="6" t="s">
        <v>86</v>
      </c>
      <c r="B63" s="336">
        <f>SUM(C63:D63)</f>
        <v>983589</v>
      </c>
      <c r="C63" s="24">
        <v>471597</v>
      </c>
      <c r="D63" s="24">
        <v>511992</v>
      </c>
      <c r="E63" s="337">
        <f>C63/D63*100</f>
        <v>92.11022828481696</v>
      </c>
      <c r="F63" s="338">
        <f>B63-B62</f>
        <v>1169</v>
      </c>
      <c r="G63" s="339">
        <f>F63/B62*100</f>
        <v>0.11899187720119705</v>
      </c>
      <c r="H63" s="27">
        <v>246269</v>
      </c>
      <c r="I63" s="30" t="s">
        <v>6</v>
      </c>
      <c r="J63" s="336">
        <f t="shared" si="2"/>
        <v>1178646</v>
      </c>
      <c r="K63" s="346">
        <v>570452</v>
      </c>
      <c r="L63" s="343">
        <v>608194</v>
      </c>
      <c r="M63" s="337">
        <f t="shared" si="3"/>
        <v>93.79441428228493</v>
      </c>
      <c r="N63" s="338">
        <f t="shared" si="4"/>
        <v>-258</v>
      </c>
      <c r="O63" s="339">
        <f t="shared" si="5"/>
        <v>-0.021884733616986625</v>
      </c>
      <c r="P63" s="29">
        <v>424471</v>
      </c>
    </row>
    <row r="64" spans="1:16" ht="15" customHeight="1">
      <c r="A64" s="6" t="s">
        <v>87</v>
      </c>
      <c r="B64" s="336">
        <f>SUM(C64:D64)</f>
        <v>985147</v>
      </c>
      <c r="C64" s="24">
        <v>473918</v>
      </c>
      <c r="D64" s="24">
        <v>511229</v>
      </c>
      <c r="E64" s="337">
        <f>C64/D64*100</f>
        <v>92.70170510671343</v>
      </c>
      <c r="F64" s="338">
        <f>B64-B63</f>
        <v>1558</v>
      </c>
      <c r="G64" s="339">
        <f>F64/B63*100</f>
        <v>0.15839949409763632</v>
      </c>
      <c r="H64" s="27">
        <v>249896</v>
      </c>
      <c r="I64" s="30" t="s">
        <v>29</v>
      </c>
      <c r="J64" s="336">
        <f t="shared" si="2"/>
        <v>1175599</v>
      </c>
      <c r="K64" s="346">
        <v>568522</v>
      </c>
      <c r="L64" s="343">
        <v>607077</v>
      </c>
      <c r="M64" s="337">
        <f t="shared" si="3"/>
        <v>93.64907581740043</v>
      </c>
      <c r="N64" s="338">
        <f t="shared" si="4"/>
        <v>-3047</v>
      </c>
      <c r="O64" s="339">
        <f t="shared" si="5"/>
        <v>-0.2585169762591991</v>
      </c>
      <c r="P64" s="29">
        <v>424010</v>
      </c>
    </row>
    <row r="65" spans="1:16" ht="15" customHeight="1">
      <c r="A65" s="6" t="s">
        <v>88</v>
      </c>
      <c r="B65" s="336">
        <f>SUM(C65:D65)</f>
        <v>1002420</v>
      </c>
      <c r="C65" s="24">
        <v>480380</v>
      </c>
      <c r="D65" s="24">
        <v>522040</v>
      </c>
      <c r="E65" s="337">
        <f>C65/D65*100</f>
        <v>92.01976860010728</v>
      </c>
      <c r="F65" s="338">
        <f>B65-B64</f>
        <v>17273</v>
      </c>
      <c r="G65" s="339">
        <f>F65/B64*100</f>
        <v>1.7533423945867976</v>
      </c>
      <c r="H65" s="27">
        <v>254543</v>
      </c>
      <c r="I65" s="31" t="s">
        <v>8</v>
      </c>
      <c r="J65" s="336">
        <f t="shared" si="2"/>
        <v>1177353</v>
      </c>
      <c r="K65" s="346">
        <v>569710</v>
      </c>
      <c r="L65" s="343">
        <v>607643</v>
      </c>
      <c r="M65" s="337">
        <f t="shared" si="3"/>
        <v>93.75735423595762</v>
      </c>
      <c r="N65" s="338">
        <f t="shared" si="4"/>
        <v>1754</v>
      </c>
      <c r="O65" s="339">
        <f t="shared" si="5"/>
        <v>0.14920053521651513</v>
      </c>
      <c r="P65" s="29">
        <v>426294</v>
      </c>
    </row>
    <row r="66" spans="1:16" ht="15" customHeight="1">
      <c r="A66" s="6" t="s">
        <v>89</v>
      </c>
      <c r="B66" s="336">
        <f>SUM(C66:D66)</f>
        <v>1011571</v>
      </c>
      <c r="C66" s="24">
        <v>485212</v>
      </c>
      <c r="D66" s="24">
        <v>526359</v>
      </c>
      <c r="E66" s="337">
        <f>C66/D66*100</f>
        <v>92.18271179936127</v>
      </c>
      <c r="F66" s="338">
        <f>B66-B65</f>
        <v>9151</v>
      </c>
      <c r="G66" s="339">
        <f>F66/B65*100</f>
        <v>0.9128908042537061</v>
      </c>
      <c r="H66" s="27">
        <v>260198</v>
      </c>
      <c r="I66" s="30" t="s">
        <v>10</v>
      </c>
      <c r="J66" s="337">
        <f>SUM(K66:L66)</f>
        <v>1177481</v>
      </c>
      <c r="K66" s="346">
        <v>569756</v>
      </c>
      <c r="L66" s="343">
        <v>607725</v>
      </c>
      <c r="M66" s="337">
        <f>K66/L66*100</f>
        <v>93.75227282076597</v>
      </c>
      <c r="N66" s="338">
        <f t="shared" si="4"/>
        <v>128</v>
      </c>
      <c r="O66" s="339">
        <f t="shared" si="5"/>
        <v>0.010871845572228549</v>
      </c>
      <c r="P66" s="29">
        <v>427059</v>
      </c>
    </row>
    <row r="67" spans="1:16" ht="15" customHeight="1">
      <c r="A67" s="265"/>
      <c r="B67" s="32"/>
      <c r="C67" s="33"/>
      <c r="D67" s="33"/>
      <c r="E67" s="33"/>
      <c r="F67" s="34"/>
      <c r="G67" s="35"/>
      <c r="H67" s="36"/>
      <c r="I67" s="17"/>
      <c r="J67" s="320"/>
      <c r="K67" s="320"/>
      <c r="L67" s="320"/>
      <c r="M67" s="320"/>
      <c r="N67" s="320"/>
      <c r="O67" s="320"/>
      <c r="P67" s="320"/>
    </row>
    <row r="68" spans="1:16" ht="15" customHeight="1">
      <c r="A68" s="9" t="s">
        <v>98</v>
      </c>
      <c r="B68" s="37"/>
      <c r="C68" s="37"/>
      <c r="D68" s="37"/>
      <c r="E68" s="37"/>
      <c r="F68" s="38"/>
      <c r="G68" s="37"/>
      <c r="I68" s="39"/>
      <c r="J68" s="174"/>
      <c r="K68" s="174"/>
      <c r="L68" s="174"/>
      <c r="M68" s="174"/>
      <c r="N68" s="174"/>
      <c r="O68" s="174"/>
      <c r="P68" s="174"/>
    </row>
    <row r="69" spans="1:16" ht="15" customHeight="1">
      <c r="A69" s="9" t="s">
        <v>99</v>
      </c>
      <c r="N69" s="40"/>
      <c r="O69" s="41"/>
      <c r="P69" s="41"/>
    </row>
    <row r="70" spans="1:16" ht="15" customHeight="1">
      <c r="A70" s="9" t="s">
        <v>100</v>
      </c>
      <c r="O70" s="41"/>
      <c r="P70" s="41"/>
    </row>
    <row r="71" spans="1:16" ht="15" customHeight="1">
      <c r="A71" s="5" t="s">
        <v>102</v>
      </c>
      <c r="B71" s="5"/>
      <c r="C71" s="5"/>
      <c r="D71" s="5"/>
      <c r="E71" s="5"/>
      <c r="F71" s="5"/>
      <c r="G71" s="5"/>
      <c r="H71" s="5"/>
      <c r="I71" s="5"/>
      <c r="J71" s="5"/>
      <c r="K71" s="5"/>
      <c r="O71" s="41"/>
      <c r="P71" s="41"/>
    </row>
    <row r="72" spans="1:16" ht="15" customHeight="1">
      <c r="A72" s="9" t="s">
        <v>30</v>
      </c>
      <c r="O72" s="41"/>
      <c r="P72" s="41"/>
    </row>
  </sheetData>
  <sheetProtection/>
  <mergeCells count="17">
    <mergeCell ref="M6:M7"/>
    <mergeCell ref="E6:E7"/>
    <mergeCell ref="A2:P2"/>
    <mergeCell ref="A3:P3"/>
    <mergeCell ref="B5:G5"/>
    <mergeCell ref="J5:O5"/>
    <mergeCell ref="L6:L7"/>
    <mergeCell ref="N6:N7"/>
    <mergeCell ref="O6:O7"/>
    <mergeCell ref="B6:B7"/>
    <mergeCell ref="K6:K7"/>
    <mergeCell ref="G6:G7"/>
    <mergeCell ref="C6:C7"/>
    <mergeCell ref="D6:D7"/>
    <mergeCell ref="F6:F7"/>
    <mergeCell ref="J6:J7"/>
    <mergeCell ref="I5:I7"/>
  </mergeCells>
  <printOptions/>
  <pageMargins left="0.9055118110236221" right="0.31496062992125984" top="0.5118110236220472" bottom="0.5118110236220472" header="0.5118110236220472" footer="0.5118110236220472"/>
  <pageSetup fitToHeight="1" fitToWidth="1" horizontalDpi="300" verticalDpi="300" orientation="landscape" paperSize="8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75" zoomScaleNormal="75" zoomScalePageLayoutView="0" workbookViewId="0" topLeftCell="K1">
      <selection activeCell="T1" sqref="T1"/>
    </sheetView>
  </sheetViews>
  <sheetFormatPr defaultColWidth="10.59765625" defaultRowHeight="15"/>
  <cols>
    <col min="1" max="1" width="2.09765625" style="44" customWidth="1"/>
    <col min="2" max="2" width="2.59765625" style="44" customWidth="1"/>
    <col min="3" max="3" width="10.3984375" style="44" customWidth="1"/>
    <col min="4" max="15" width="12.59765625" style="44" customWidth="1"/>
    <col min="16" max="20" width="14.69921875" style="44" customWidth="1"/>
    <col min="21" max="16384" width="10.59765625" style="44" customWidth="1"/>
  </cols>
  <sheetData>
    <row r="1" spans="1:20" s="43" customFormat="1" ht="19.5" customHeight="1">
      <c r="A1" s="2" t="s">
        <v>172</v>
      </c>
      <c r="T1" s="3" t="s">
        <v>173</v>
      </c>
    </row>
    <row r="2" spans="1:20" ht="19.5" customHeight="1">
      <c r="A2" s="435" t="s">
        <v>174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</row>
    <row r="3" spans="1:20" ht="15" customHeight="1" thickBot="1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1:20" ht="15" customHeight="1">
      <c r="A4" s="436" t="s">
        <v>103</v>
      </c>
      <c r="B4" s="437"/>
      <c r="C4" s="438"/>
      <c r="D4" s="441" t="s">
        <v>175</v>
      </c>
      <c r="E4" s="442"/>
      <c r="F4" s="443"/>
      <c r="G4" s="441" t="s">
        <v>176</v>
      </c>
      <c r="H4" s="442"/>
      <c r="I4" s="443"/>
      <c r="J4" s="441" t="s">
        <v>177</v>
      </c>
      <c r="K4" s="444"/>
      <c r="L4" s="445" t="s">
        <v>178</v>
      </c>
      <c r="M4" s="445" t="s">
        <v>179</v>
      </c>
      <c r="N4" s="441" t="s">
        <v>180</v>
      </c>
      <c r="O4" s="444"/>
      <c r="P4" s="447" t="s">
        <v>104</v>
      </c>
      <c r="Q4" s="449" t="s">
        <v>105</v>
      </c>
      <c r="R4" s="449" t="s">
        <v>106</v>
      </c>
      <c r="S4" s="456" t="s">
        <v>381</v>
      </c>
      <c r="T4" s="454" t="s">
        <v>390</v>
      </c>
    </row>
    <row r="5" spans="1:20" ht="21.75" customHeight="1">
      <c r="A5" s="439"/>
      <c r="B5" s="439"/>
      <c r="C5" s="440"/>
      <c r="D5" s="47" t="s">
        <v>107</v>
      </c>
      <c r="E5" s="47" t="s">
        <v>0</v>
      </c>
      <c r="F5" s="47" t="s">
        <v>1</v>
      </c>
      <c r="G5" s="47" t="s">
        <v>107</v>
      </c>
      <c r="H5" s="47" t="s">
        <v>0</v>
      </c>
      <c r="I5" s="47" t="s">
        <v>1</v>
      </c>
      <c r="J5" s="48" t="s">
        <v>108</v>
      </c>
      <c r="K5" s="48" t="s">
        <v>109</v>
      </c>
      <c r="L5" s="446"/>
      <c r="M5" s="446"/>
      <c r="N5" s="48" t="s">
        <v>110</v>
      </c>
      <c r="O5" s="48" t="s">
        <v>111</v>
      </c>
      <c r="P5" s="448"/>
      <c r="Q5" s="450"/>
      <c r="R5" s="450"/>
      <c r="S5" s="450"/>
      <c r="T5" s="455"/>
    </row>
    <row r="6" spans="1:20" ht="15" customHeight="1">
      <c r="A6" s="49"/>
      <c r="B6" s="49"/>
      <c r="C6" s="50"/>
      <c r="D6" s="51" t="s">
        <v>112</v>
      </c>
      <c r="E6" s="51" t="s">
        <v>112</v>
      </c>
      <c r="F6" s="51" t="s">
        <v>112</v>
      </c>
      <c r="G6" s="51" t="s">
        <v>112</v>
      </c>
      <c r="H6" s="51" t="s">
        <v>112</v>
      </c>
      <c r="I6" s="51" t="s">
        <v>112</v>
      </c>
      <c r="J6" s="51" t="s">
        <v>112</v>
      </c>
      <c r="K6" s="51" t="s">
        <v>113</v>
      </c>
      <c r="L6" s="51" t="s">
        <v>114</v>
      </c>
      <c r="M6" s="51" t="s">
        <v>114</v>
      </c>
      <c r="N6" s="51" t="s">
        <v>114</v>
      </c>
      <c r="O6" s="51" t="s">
        <v>181</v>
      </c>
      <c r="P6" s="51" t="s">
        <v>113</v>
      </c>
      <c r="Q6" s="51" t="s">
        <v>112</v>
      </c>
      <c r="R6" s="51" t="s">
        <v>113</v>
      </c>
      <c r="S6" s="51" t="s">
        <v>112</v>
      </c>
      <c r="T6" s="51" t="s">
        <v>115</v>
      </c>
    </row>
    <row r="7" spans="1:20" ht="15" customHeight="1">
      <c r="A7" s="451" t="s">
        <v>116</v>
      </c>
      <c r="B7" s="452"/>
      <c r="C7" s="453"/>
      <c r="D7" s="359">
        <f aca="true" t="shared" si="0" ref="D7:I7">SUM(D9:D10)</f>
        <v>1180565</v>
      </c>
      <c r="E7" s="359">
        <f t="shared" si="0"/>
        <v>571636</v>
      </c>
      <c r="F7" s="359">
        <f t="shared" si="0"/>
        <v>608929</v>
      </c>
      <c r="G7" s="359">
        <f t="shared" si="0"/>
        <v>1179168</v>
      </c>
      <c r="H7" s="359">
        <f t="shared" si="0"/>
        <v>570840</v>
      </c>
      <c r="I7" s="359">
        <f t="shared" si="0"/>
        <v>608328</v>
      </c>
      <c r="J7" s="360">
        <f>G7-D7</f>
        <v>-1397</v>
      </c>
      <c r="K7" s="361">
        <f>100*J7/D7</f>
        <v>-0.11833317098169097</v>
      </c>
      <c r="L7" s="359">
        <f>SUM(L9:L10)</f>
        <v>419706</v>
      </c>
      <c r="M7" s="359">
        <f>SUM(M9:M10)</f>
        <v>423530</v>
      </c>
      <c r="N7" s="360">
        <f>M7-L7</f>
        <v>3824</v>
      </c>
      <c r="O7" s="362">
        <f>100*N7/L7</f>
        <v>0.9111139702553692</v>
      </c>
      <c r="P7" s="362">
        <f>100*G7/$G$7</f>
        <v>100</v>
      </c>
      <c r="Q7" s="362">
        <f>G7/M7</f>
        <v>2.784142799801667</v>
      </c>
      <c r="R7" s="363">
        <f>100*H7/I7</f>
        <v>93.8375350140056</v>
      </c>
      <c r="S7" s="364">
        <f>G7/T7</f>
        <v>281.7343186656441</v>
      </c>
      <c r="T7" s="364">
        <f>SUM(T9:T10)</f>
        <v>4185.389999999999</v>
      </c>
    </row>
    <row r="8" spans="1:20" ht="15" customHeight="1">
      <c r="A8" s="53"/>
      <c r="B8" s="54"/>
      <c r="C8" s="55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64"/>
    </row>
    <row r="9" spans="1:21" ht="15" customHeight="1">
      <c r="A9" s="451" t="s">
        <v>117</v>
      </c>
      <c r="B9" s="452"/>
      <c r="C9" s="453"/>
      <c r="D9" s="359">
        <f aca="true" t="shared" si="1" ref="D9:I9">SUM(D15:D22)</f>
        <v>816910</v>
      </c>
      <c r="E9" s="359">
        <f t="shared" si="1"/>
        <v>394605</v>
      </c>
      <c r="F9" s="359">
        <f t="shared" si="1"/>
        <v>422305</v>
      </c>
      <c r="G9" s="359">
        <f t="shared" si="1"/>
        <v>816015</v>
      </c>
      <c r="H9" s="359">
        <f t="shared" si="1"/>
        <v>394028</v>
      </c>
      <c r="I9" s="359">
        <f t="shared" si="1"/>
        <v>421987</v>
      </c>
      <c r="J9" s="360">
        <f>G9-D9</f>
        <v>-895</v>
      </c>
      <c r="K9" s="361">
        <f aca="true" t="shared" si="2" ref="K9:K71">100*J9/D9</f>
        <v>-0.10955919256711266</v>
      </c>
      <c r="L9" s="359">
        <f>SUM(L15:L22)</f>
        <v>300201</v>
      </c>
      <c r="M9" s="359">
        <f>SUM(M15:M22)</f>
        <v>302996</v>
      </c>
      <c r="N9" s="360">
        <f aca="true" t="shared" si="3" ref="N9:N71">M9-L9</f>
        <v>2795</v>
      </c>
      <c r="O9" s="362">
        <f aca="true" t="shared" si="4" ref="O9:O71">100*N9/L9</f>
        <v>0.9310428679451435</v>
      </c>
      <c r="P9" s="362">
        <f>100*G9/$G$7</f>
        <v>69.20260726206952</v>
      </c>
      <c r="Q9" s="362">
        <f aca="true" t="shared" si="5" ref="Q9:Q71">G9/M9</f>
        <v>2.6931543650741263</v>
      </c>
      <c r="R9" s="363">
        <f>100*H9/I9</f>
        <v>93.37444044484782</v>
      </c>
      <c r="S9" s="364">
        <f aca="true" t="shared" si="6" ref="S9:S71">G9/T9</f>
        <v>455.30453510690535</v>
      </c>
      <c r="T9" s="364">
        <f>SUM(T15:T22)</f>
        <v>1792.24</v>
      </c>
      <c r="U9" s="56"/>
    </row>
    <row r="10" spans="1:20" ht="15" customHeight="1">
      <c r="A10" s="451" t="s">
        <v>118</v>
      </c>
      <c r="B10" s="452"/>
      <c r="C10" s="453"/>
      <c r="D10" s="359">
        <f aca="true" t="shared" si="7" ref="D10:I10">SUM(D24,D27,D33,D43,D50,D56,D64,D70)</f>
        <v>363655</v>
      </c>
      <c r="E10" s="359">
        <f t="shared" si="7"/>
        <v>177031</v>
      </c>
      <c r="F10" s="359">
        <f t="shared" si="7"/>
        <v>186624</v>
      </c>
      <c r="G10" s="359">
        <f t="shared" si="7"/>
        <v>363153</v>
      </c>
      <c r="H10" s="359">
        <f t="shared" si="7"/>
        <v>176812</v>
      </c>
      <c r="I10" s="359">
        <f t="shared" si="7"/>
        <v>186341</v>
      </c>
      <c r="J10" s="360">
        <f>G10-D10</f>
        <v>-502</v>
      </c>
      <c r="K10" s="361">
        <f t="shared" si="2"/>
        <v>-0.13804292530007836</v>
      </c>
      <c r="L10" s="359">
        <f>SUM(L24,L27,L33,L43,L50,L56,L64,L70)</f>
        <v>119505</v>
      </c>
      <c r="M10" s="359">
        <f>SUM(M24,M27,M33,M43,M50,M56,M64,M70)</f>
        <v>120534</v>
      </c>
      <c r="N10" s="360">
        <f t="shared" si="3"/>
        <v>1029</v>
      </c>
      <c r="O10" s="362">
        <f t="shared" si="4"/>
        <v>0.8610518388351952</v>
      </c>
      <c r="P10" s="362">
        <f>100*G10/$G$7</f>
        <v>30.797392737930473</v>
      </c>
      <c r="Q10" s="362">
        <f t="shared" si="5"/>
        <v>3.012867738563393</v>
      </c>
      <c r="R10" s="363">
        <f>100*H10/I10</f>
        <v>94.88625691608395</v>
      </c>
      <c r="S10" s="364">
        <f t="shared" si="6"/>
        <v>151.7468608319579</v>
      </c>
      <c r="T10" s="364">
        <f>SUM(T24,T27,T33,T43,T50,T56,T64,T70)</f>
        <v>2393.1499999999996</v>
      </c>
    </row>
    <row r="11" spans="1:20" ht="15" customHeight="1">
      <c r="A11" s="54"/>
      <c r="B11" s="54"/>
      <c r="C11" s="55"/>
      <c r="D11" s="359"/>
      <c r="E11" s="359"/>
      <c r="F11" s="359"/>
      <c r="G11" s="359"/>
      <c r="H11" s="359"/>
      <c r="I11" s="359"/>
      <c r="J11" s="359"/>
      <c r="K11" s="365"/>
      <c r="L11" s="359"/>
      <c r="M11" s="359"/>
      <c r="N11" s="365"/>
      <c r="O11" s="365"/>
      <c r="P11" s="365"/>
      <c r="Q11" s="365"/>
      <c r="R11" s="365"/>
      <c r="S11" s="365"/>
      <c r="T11" s="364"/>
    </row>
    <row r="12" spans="1:20" ht="15" customHeight="1">
      <c r="A12" s="451" t="s">
        <v>119</v>
      </c>
      <c r="B12" s="452"/>
      <c r="C12" s="453"/>
      <c r="D12" s="359">
        <f aca="true" t="shared" si="8" ref="D12:I12">SUM(D15,D17,D20,D22,D24,D27,D33,D43)</f>
        <v>946205</v>
      </c>
      <c r="E12" s="359">
        <f t="shared" si="8"/>
        <v>460998</v>
      </c>
      <c r="F12" s="359">
        <f t="shared" si="8"/>
        <v>485207</v>
      </c>
      <c r="G12" s="359">
        <f t="shared" si="8"/>
        <v>947177</v>
      </c>
      <c r="H12" s="359">
        <f t="shared" si="8"/>
        <v>461118</v>
      </c>
      <c r="I12" s="359">
        <f t="shared" si="8"/>
        <v>486059</v>
      </c>
      <c r="J12" s="360">
        <f>G12-D12</f>
        <v>972</v>
      </c>
      <c r="K12" s="361">
        <f t="shared" si="2"/>
        <v>0.10272615342341247</v>
      </c>
      <c r="L12" s="359">
        <f>SUM(L15,L17,L20,L22,L24,L27,L33,L43)</f>
        <v>341118</v>
      </c>
      <c r="M12" s="359">
        <f>SUM(M15,M17,M20,M22,M24,M27,M33,M43)</f>
        <v>344351</v>
      </c>
      <c r="N12" s="360">
        <f t="shared" si="3"/>
        <v>3233</v>
      </c>
      <c r="O12" s="362">
        <f t="shared" si="4"/>
        <v>0.9477658757380144</v>
      </c>
      <c r="P12" s="362">
        <f>100*G12/$G$7</f>
        <v>80.32587383646775</v>
      </c>
      <c r="Q12" s="362">
        <f t="shared" si="5"/>
        <v>2.7506149248876874</v>
      </c>
      <c r="R12" s="363">
        <f aca="true" t="shared" si="9" ref="R12:R71">100*H12/I12</f>
        <v>94.86872992784826</v>
      </c>
      <c r="S12" s="364">
        <f t="shared" si="6"/>
        <v>429.01200737382294</v>
      </c>
      <c r="T12" s="364">
        <f>SUM(T15,T17,T20,T22,T24,T27,T33,T43)</f>
        <v>2207.81</v>
      </c>
    </row>
    <row r="13" spans="1:20" ht="15" customHeight="1">
      <c r="A13" s="451" t="s">
        <v>120</v>
      </c>
      <c r="B13" s="452"/>
      <c r="C13" s="453"/>
      <c r="D13" s="359">
        <f aca="true" t="shared" si="10" ref="D13:I13">SUM(D16,D18,D19,D21,D50,D56,D64,D70)</f>
        <v>234360</v>
      </c>
      <c r="E13" s="359">
        <f t="shared" si="10"/>
        <v>110638</v>
      </c>
      <c r="F13" s="359">
        <f t="shared" si="10"/>
        <v>123722</v>
      </c>
      <c r="G13" s="359">
        <f t="shared" si="10"/>
        <v>231991</v>
      </c>
      <c r="H13" s="359">
        <f t="shared" si="10"/>
        <v>109722</v>
      </c>
      <c r="I13" s="359">
        <f t="shared" si="10"/>
        <v>122269</v>
      </c>
      <c r="J13" s="360">
        <f>G13-D13</f>
        <v>-2369</v>
      </c>
      <c r="K13" s="361">
        <f t="shared" si="2"/>
        <v>-1.0108380269670592</v>
      </c>
      <c r="L13" s="359">
        <f>SUM(L16,L18,L19,L21,L50,L56,L64,L70)</f>
        <v>78588</v>
      </c>
      <c r="M13" s="359">
        <f>SUM(M16,M18,M19,M21,M50,M56,M64,M70)</f>
        <v>79179</v>
      </c>
      <c r="N13" s="360">
        <f t="shared" si="3"/>
        <v>591</v>
      </c>
      <c r="O13" s="362">
        <f t="shared" si="4"/>
        <v>0.7520232096503283</v>
      </c>
      <c r="P13" s="362">
        <f>100*G13/$G$7</f>
        <v>19.674126163532254</v>
      </c>
      <c r="Q13" s="362">
        <f t="shared" si="5"/>
        <v>2.9299561752484875</v>
      </c>
      <c r="R13" s="363">
        <f t="shared" si="9"/>
        <v>89.73820019792424</v>
      </c>
      <c r="S13" s="364">
        <f t="shared" si="6"/>
        <v>117.31055127984709</v>
      </c>
      <c r="T13" s="364">
        <f>SUM(T16,T18,T19,T21,T50,T56,T64,T70)</f>
        <v>1977.58</v>
      </c>
    </row>
    <row r="14" spans="1:20" ht="15" customHeight="1">
      <c r="A14" s="57"/>
      <c r="B14" s="57"/>
      <c r="C14" s="55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5"/>
    </row>
    <row r="15" spans="1:20" ht="15" customHeight="1">
      <c r="A15" s="59"/>
      <c r="B15" s="451" t="s">
        <v>121</v>
      </c>
      <c r="C15" s="453"/>
      <c r="D15" s="359">
        <f>SUM(E15:F15)</f>
        <v>457131</v>
      </c>
      <c r="E15" s="359">
        <v>222891</v>
      </c>
      <c r="F15" s="359">
        <v>234240</v>
      </c>
      <c r="G15" s="359">
        <f>SUM(H15:I15)</f>
        <v>457074</v>
      </c>
      <c r="H15" s="359">
        <v>222543</v>
      </c>
      <c r="I15" s="359">
        <v>234531</v>
      </c>
      <c r="J15" s="360">
        <f aca="true" t="shared" si="11" ref="J15:J22">G15-D15</f>
        <v>-57</v>
      </c>
      <c r="K15" s="361">
        <f t="shared" si="2"/>
        <v>-0.012469073416591743</v>
      </c>
      <c r="L15" s="359">
        <v>181026</v>
      </c>
      <c r="M15" s="359">
        <v>182363</v>
      </c>
      <c r="N15" s="360">
        <f t="shared" si="3"/>
        <v>1337</v>
      </c>
      <c r="O15" s="362">
        <f t="shared" si="4"/>
        <v>0.7385679405168318</v>
      </c>
      <c r="P15" s="362">
        <f>100*G15/$G$7</f>
        <v>38.76241553366442</v>
      </c>
      <c r="Q15" s="362">
        <f t="shared" si="5"/>
        <v>2.506396582640119</v>
      </c>
      <c r="R15" s="363">
        <f t="shared" si="9"/>
        <v>94.88852219962394</v>
      </c>
      <c r="S15" s="364">
        <f t="shared" si="6"/>
        <v>977.1340616114758</v>
      </c>
      <c r="T15" s="365">
        <v>467.77</v>
      </c>
    </row>
    <row r="16" spans="1:20" ht="15" customHeight="1">
      <c r="A16" s="59"/>
      <c r="B16" s="451" t="s">
        <v>122</v>
      </c>
      <c r="C16" s="453"/>
      <c r="D16" s="359">
        <f aca="true" t="shared" si="12" ref="D16:D22">SUM(E16:F16)</f>
        <v>46865</v>
      </c>
      <c r="E16" s="359">
        <v>22278</v>
      </c>
      <c r="F16" s="359">
        <v>24587</v>
      </c>
      <c r="G16" s="359">
        <f aca="true" t="shared" si="13" ref="G16:G22">SUM(H16:I16)</f>
        <v>46654</v>
      </c>
      <c r="H16" s="359">
        <v>22168</v>
      </c>
      <c r="I16" s="359">
        <v>24486</v>
      </c>
      <c r="J16" s="360">
        <f t="shared" si="11"/>
        <v>-211</v>
      </c>
      <c r="K16" s="361">
        <f t="shared" si="2"/>
        <v>-0.45022938226821724</v>
      </c>
      <c r="L16" s="359">
        <v>16524</v>
      </c>
      <c r="M16" s="359">
        <v>16754</v>
      </c>
      <c r="N16" s="360">
        <f t="shared" si="3"/>
        <v>230</v>
      </c>
      <c r="O16" s="362">
        <f t="shared" si="4"/>
        <v>1.391914790607601</v>
      </c>
      <c r="P16" s="362">
        <f aca="true" t="shared" si="14" ref="P16:P71">100*G16/$G$7</f>
        <v>3.9565184943960485</v>
      </c>
      <c r="Q16" s="362">
        <f t="shared" si="5"/>
        <v>2.7846484421630655</v>
      </c>
      <c r="R16" s="363">
        <f t="shared" si="9"/>
        <v>90.53336600506412</v>
      </c>
      <c r="S16" s="364">
        <f t="shared" si="6"/>
        <v>324.00861170914646</v>
      </c>
      <c r="T16" s="365">
        <v>143.99</v>
      </c>
    </row>
    <row r="17" spans="1:20" ht="15" customHeight="1">
      <c r="A17" s="59"/>
      <c r="B17" s="451" t="s">
        <v>123</v>
      </c>
      <c r="C17" s="453"/>
      <c r="D17" s="359">
        <f t="shared" si="12"/>
        <v>108925</v>
      </c>
      <c r="E17" s="359">
        <v>52744</v>
      </c>
      <c r="F17" s="359">
        <v>56181</v>
      </c>
      <c r="G17" s="359">
        <f t="shared" si="13"/>
        <v>108844</v>
      </c>
      <c r="H17" s="359">
        <v>52706</v>
      </c>
      <c r="I17" s="359">
        <v>56138</v>
      </c>
      <c r="J17" s="360">
        <f t="shared" si="11"/>
        <v>-81</v>
      </c>
      <c r="K17" s="361">
        <f t="shared" si="2"/>
        <v>-0.07436309387193023</v>
      </c>
      <c r="L17" s="359">
        <v>35125</v>
      </c>
      <c r="M17" s="359">
        <v>35478</v>
      </c>
      <c r="N17" s="360">
        <f t="shared" si="3"/>
        <v>353</v>
      </c>
      <c r="O17" s="362">
        <f t="shared" si="4"/>
        <v>1.004982206405694</v>
      </c>
      <c r="P17" s="362">
        <f t="shared" si="14"/>
        <v>9.230576135037586</v>
      </c>
      <c r="Q17" s="362">
        <f t="shared" si="5"/>
        <v>3.0679294210496644</v>
      </c>
      <c r="R17" s="363">
        <f t="shared" si="9"/>
        <v>93.88649399693612</v>
      </c>
      <c r="S17" s="364">
        <f t="shared" si="6"/>
        <v>293.2772882817342</v>
      </c>
      <c r="T17" s="365">
        <v>371.13</v>
      </c>
    </row>
    <row r="18" spans="1:20" ht="15" customHeight="1">
      <c r="A18" s="59"/>
      <c r="B18" s="451" t="s">
        <v>124</v>
      </c>
      <c r="C18" s="453"/>
      <c r="D18" s="359">
        <f t="shared" si="12"/>
        <v>25637</v>
      </c>
      <c r="E18" s="359">
        <v>12101</v>
      </c>
      <c r="F18" s="359">
        <v>13536</v>
      </c>
      <c r="G18" s="359">
        <f t="shared" si="13"/>
        <v>25701</v>
      </c>
      <c r="H18" s="359">
        <v>12308</v>
      </c>
      <c r="I18" s="359">
        <v>13393</v>
      </c>
      <c r="J18" s="360">
        <f t="shared" si="11"/>
        <v>64</v>
      </c>
      <c r="K18" s="361">
        <f t="shared" si="2"/>
        <v>0.24963919335335646</v>
      </c>
      <c r="L18" s="359">
        <v>8961</v>
      </c>
      <c r="M18" s="359">
        <v>9341</v>
      </c>
      <c r="N18" s="360">
        <f t="shared" si="3"/>
        <v>380</v>
      </c>
      <c r="O18" s="362">
        <f t="shared" si="4"/>
        <v>4.2405981475281775</v>
      </c>
      <c r="P18" s="362">
        <f t="shared" si="14"/>
        <v>2.1795876414556705</v>
      </c>
      <c r="Q18" s="362">
        <f t="shared" si="5"/>
        <v>2.7514184776790493</v>
      </c>
      <c r="R18" s="363">
        <f t="shared" si="9"/>
        <v>91.89875307996715</v>
      </c>
      <c r="S18" s="364">
        <f t="shared" si="6"/>
        <v>95.66010347266162</v>
      </c>
      <c r="T18" s="365">
        <v>268.67</v>
      </c>
    </row>
    <row r="19" spans="1:20" ht="15" customHeight="1">
      <c r="A19" s="59"/>
      <c r="B19" s="451" t="s">
        <v>125</v>
      </c>
      <c r="C19" s="453"/>
      <c r="D19" s="359">
        <f t="shared" si="12"/>
        <v>19142</v>
      </c>
      <c r="E19" s="359">
        <v>8870</v>
      </c>
      <c r="F19" s="359">
        <v>10272</v>
      </c>
      <c r="G19" s="359">
        <f t="shared" si="13"/>
        <v>18703</v>
      </c>
      <c r="H19" s="359">
        <v>8659</v>
      </c>
      <c r="I19" s="359">
        <v>10044</v>
      </c>
      <c r="J19" s="360">
        <f t="shared" si="11"/>
        <v>-439</v>
      </c>
      <c r="K19" s="361">
        <f t="shared" si="2"/>
        <v>-2.2933862710270607</v>
      </c>
      <c r="L19" s="359">
        <v>6766</v>
      </c>
      <c r="M19" s="359">
        <v>6710</v>
      </c>
      <c r="N19" s="360">
        <f t="shared" si="3"/>
        <v>-56</v>
      </c>
      <c r="O19" s="362">
        <f t="shared" si="4"/>
        <v>-0.8276677505172924</v>
      </c>
      <c r="P19" s="362">
        <f t="shared" si="14"/>
        <v>1.5861183478520449</v>
      </c>
      <c r="Q19" s="362">
        <f t="shared" si="5"/>
        <v>2.787332339791356</v>
      </c>
      <c r="R19" s="363">
        <f t="shared" si="9"/>
        <v>86.21067303863003</v>
      </c>
      <c r="S19" s="364">
        <f t="shared" si="6"/>
        <v>75.6624458918241</v>
      </c>
      <c r="T19" s="365">
        <v>247.19</v>
      </c>
    </row>
    <row r="20" spans="1:20" ht="15" customHeight="1">
      <c r="A20" s="59"/>
      <c r="B20" s="451" t="s">
        <v>126</v>
      </c>
      <c r="C20" s="453"/>
      <c r="D20" s="359">
        <f t="shared" si="12"/>
        <v>67727</v>
      </c>
      <c r="E20" s="359">
        <v>31496</v>
      </c>
      <c r="F20" s="359">
        <v>36231</v>
      </c>
      <c r="G20" s="359">
        <f t="shared" si="13"/>
        <v>67243</v>
      </c>
      <c r="H20" s="359">
        <v>31284</v>
      </c>
      <c r="I20" s="359">
        <v>35959</v>
      </c>
      <c r="J20" s="360">
        <f t="shared" si="11"/>
        <v>-484</v>
      </c>
      <c r="K20" s="361">
        <f t="shared" si="2"/>
        <v>-0.714633750203021</v>
      </c>
      <c r="L20" s="359">
        <v>22865</v>
      </c>
      <c r="M20" s="359">
        <v>22976</v>
      </c>
      <c r="N20" s="360">
        <f t="shared" si="3"/>
        <v>111</v>
      </c>
      <c r="O20" s="362">
        <f t="shared" si="4"/>
        <v>0.48545812376995406</v>
      </c>
      <c r="P20" s="362">
        <f t="shared" si="14"/>
        <v>5.702580124291026</v>
      </c>
      <c r="Q20" s="362">
        <f t="shared" si="5"/>
        <v>2.9266626044568245</v>
      </c>
      <c r="R20" s="363">
        <f t="shared" si="9"/>
        <v>86.99908228816152</v>
      </c>
      <c r="S20" s="364">
        <f t="shared" si="6"/>
        <v>443.55540897097626</v>
      </c>
      <c r="T20" s="365">
        <v>151.6</v>
      </c>
    </row>
    <row r="21" spans="1:20" ht="15" customHeight="1">
      <c r="A21" s="59"/>
      <c r="B21" s="451" t="s">
        <v>127</v>
      </c>
      <c r="C21" s="453"/>
      <c r="D21" s="359">
        <f t="shared" si="12"/>
        <v>25235</v>
      </c>
      <c r="E21" s="359">
        <v>11963</v>
      </c>
      <c r="F21" s="359">
        <v>13272</v>
      </c>
      <c r="G21" s="359">
        <f t="shared" si="13"/>
        <v>25022</v>
      </c>
      <c r="H21" s="359">
        <v>11867</v>
      </c>
      <c r="I21" s="359">
        <v>13155</v>
      </c>
      <c r="J21" s="360">
        <f t="shared" si="11"/>
        <v>-213</v>
      </c>
      <c r="K21" s="361">
        <f t="shared" si="2"/>
        <v>-0.8440657816524668</v>
      </c>
      <c r="L21" s="359">
        <v>8118</v>
      </c>
      <c r="M21" s="359">
        <v>8135</v>
      </c>
      <c r="N21" s="360">
        <f t="shared" si="3"/>
        <v>17</v>
      </c>
      <c r="O21" s="362">
        <f t="shared" si="4"/>
        <v>0.2094111850209411</v>
      </c>
      <c r="P21" s="362">
        <f t="shared" si="14"/>
        <v>2.1220046676979023</v>
      </c>
      <c r="Q21" s="362">
        <f t="shared" si="5"/>
        <v>3.0758451137062077</v>
      </c>
      <c r="R21" s="363">
        <f t="shared" si="9"/>
        <v>90.20904599011783</v>
      </c>
      <c r="S21" s="364">
        <f t="shared" si="6"/>
        <v>305.2952659834066</v>
      </c>
      <c r="T21" s="365">
        <v>81.96</v>
      </c>
    </row>
    <row r="22" spans="1:20" ht="15" customHeight="1">
      <c r="A22" s="59"/>
      <c r="B22" s="451" t="s">
        <v>128</v>
      </c>
      <c r="C22" s="453"/>
      <c r="D22" s="359">
        <f t="shared" si="12"/>
        <v>66248</v>
      </c>
      <c r="E22" s="359">
        <v>32262</v>
      </c>
      <c r="F22" s="359">
        <v>33986</v>
      </c>
      <c r="G22" s="359">
        <f t="shared" si="13"/>
        <v>66774</v>
      </c>
      <c r="H22" s="359">
        <v>32493</v>
      </c>
      <c r="I22" s="359">
        <v>34281</v>
      </c>
      <c r="J22" s="360">
        <f t="shared" si="11"/>
        <v>526</v>
      </c>
      <c r="K22" s="361">
        <f t="shared" si="2"/>
        <v>0.7939862335466731</v>
      </c>
      <c r="L22" s="359">
        <v>20816</v>
      </c>
      <c r="M22" s="359">
        <v>21239</v>
      </c>
      <c r="N22" s="360">
        <f t="shared" si="3"/>
        <v>423</v>
      </c>
      <c r="O22" s="362">
        <f t="shared" si="4"/>
        <v>2.0320906994619525</v>
      </c>
      <c r="P22" s="362">
        <f t="shared" si="14"/>
        <v>5.6628063176748356</v>
      </c>
      <c r="Q22" s="362">
        <f t="shared" si="5"/>
        <v>3.1439333301944536</v>
      </c>
      <c r="R22" s="363">
        <f t="shared" si="9"/>
        <v>94.78428283889035</v>
      </c>
      <c r="S22" s="364">
        <f t="shared" si="6"/>
        <v>1114.199899883197</v>
      </c>
      <c r="T22" s="365">
        <v>59.93</v>
      </c>
    </row>
    <row r="23" spans="1:20" ht="15" customHeight="1">
      <c r="A23" s="59"/>
      <c r="B23" s="53"/>
      <c r="C23" s="60"/>
      <c r="D23" s="181"/>
      <c r="E23" s="181"/>
      <c r="F23" s="181"/>
      <c r="G23" s="181"/>
      <c r="H23" s="181"/>
      <c r="I23" s="181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</row>
    <row r="24" spans="1:20" ht="15" customHeight="1">
      <c r="A24" s="59"/>
      <c r="B24" s="451" t="s">
        <v>129</v>
      </c>
      <c r="C24" s="453"/>
      <c r="D24" s="359">
        <f aca="true" t="shared" si="15" ref="D24:I24">SUM(D25)</f>
        <v>9912</v>
      </c>
      <c r="E24" s="359">
        <f t="shared" si="15"/>
        <v>4502</v>
      </c>
      <c r="F24" s="359">
        <f t="shared" si="15"/>
        <v>5410</v>
      </c>
      <c r="G24" s="359">
        <f t="shared" si="15"/>
        <v>9874</v>
      </c>
      <c r="H24" s="359">
        <f t="shared" si="15"/>
        <v>4491</v>
      </c>
      <c r="I24" s="359">
        <f t="shared" si="15"/>
        <v>5383</v>
      </c>
      <c r="J24" s="360">
        <f>G24-D24</f>
        <v>-38</v>
      </c>
      <c r="K24" s="361">
        <f t="shared" si="2"/>
        <v>-0.3833736884584342</v>
      </c>
      <c r="L24" s="359">
        <f>SUM(L25)</f>
        <v>3597</v>
      </c>
      <c r="M24" s="359">
        <f>SUM(M25)</f>
        <v>3619</v>
      </c>
      <c r="N24" s="360">
        <f t="shared" si="3"/>
        <v>22</v>
      </c>
      <c r="O24" s="362">
        <f t="shared" si="4"/>
        <v>0.6116207951070336</v>
      </c>
      <c r="P24" s="362">
        <f t="shared" si="14"/>
        <v>0.8373700778854243</v>
      </c>
      <c r="Q24" s="362">
        <f t="shared" si="5"/>
        <v>2.7283780049737496</v>
      </c>
      <c r="R24" s="363">
        <f t="shared" si="9"/>
        <v>83.4293145086383</v>
      </c>
      <c r="S24" s="364">
        <f t="shared" si="6"/>
        <v>63.954919360062185</v>
      </c>
      <c r="T24" s="364">
        <f>SUM(T25)</f>
        <v>154.39</v>
      </c>
    </row>
    <row r="25" spans="1:20" s="180" customFormat="1" ht="15" customHeight="1">
      <c r="A25" s="177"/>
      <c r="B25" s="178"/>
      <c r="C25" s="179" t="s">
        <v>130</v>
      </c>
      <c r="D25" s="181">
        <f>SUM(E25:F25)</f>
        <v>9912</v>
      </c>
      <c r="E25" s="181">
        <v>4502</v>
      </c>
      <c r="F25" s="181">
        <v>5410</v>
      </c>
      <c r="G25" s="181">
        <f>SUM(H25:I25)</f>
        <v>9874</v>
      </c>
      <c r="H25" s="181">
        <v>4491</v>
      </c>
      <c r="I25" s="181">
        <v>5383</v>
      </c>
      <c r="J25" s="350">
        <f>G25-D25</f>
        <v>-38</v>
      </c>
      <c r="K25" s="351">
        <f t="shared" si="2"/>
        <v>-0.3833736884584342</v>
      </c>
      <c r="L25" s="181">
        <v>3597</v>
      </c>
      <c r="M25" s="181">
        <v>3619</v>
      </c>
      <c r="N25" s="350">
        <f t="shared" si="3"/>
        <v>22</v>
      </c>
      <c r="O25" s="352">
        <f t="shared" si="4"/>
        <v>0.6116207951070336</v>
      </c>
      <c r="P25" s="352">
        <f t="shared" si="14"/>
        <v>0.8373700778854243</v>
      </c>
      <c r="Q25" s="352">
        <f t="shared" si="5"/>
        <v>2.7283780049737496</v>
      </c>
      <c r="R25" s="353">
        <f t="shared" si="9"/>
        <v>83.4293145086383</v>
      </c>
      <c r="S25" s="347">
        <f t="shared" si="6"/>
        <v>63.954919360062185</v>
      </c>
      <c r="T25" s="185">
        <v>154.39</v>
      </c>
    </row>
    <row r="26" spans="1:20" ht="15" customHeight="1">
      <c r="A26" s="61"/>
      <c r="B26" s="62"/>
      <c r="C26" s="63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5"/>
    </row>
    <row r="27" spans="1:20" ht="15" customHeight="1">
      <c r="A27" s="61"/>
      <c r="B27" s="451" t="s">
        <v>131</v>
      </c>
      <c r="C27" s="453"/>
      <c r="D27" s="359">
        <f aca="true" t="shared" si="16" ref="D27:I27">SUM(D28:D31)</f>
        <v>51327</v>
      </c>
      <c r="E27" s="359">
        <f t="shared" si="16"/>
        <v>25330</v>
      </c>
      <c r="F27" s="359">
        <f t="shared" si="16"/>
        <v>25997</v>
      </c>
      <c r="G27" s="359">
        <f t="shared" si="16"/>
        <v>51800</v>
      </c>
      <c r="H27" s="359">
        <f t="shared" si="16"/>
        <v>25603</v>
      </c>
      <c r="I27" s="359">
        <f t="shared" si="16"/>
        <v>26197</v>
      </c>
      <c r="J27" s="360">
        <f>G27-D27</f>
        <v>473</v>
      </c>
      <c r="K27" s="361">
        <f t="shared" si="2"/>
        <v>0.921542268201921</v>
      </c>
      <c r="L27" s="359">
        <f>SUM(L28:L31)</f>
        <v>15375</v>
      </c>
      <c r="M27" s="359">
        <f>SUM(M28:M31)</f>
        <v>15691</v>
      </c>
      <c r="N27" s="360">
        <f t="shared" si="3"/>
        <v>316</v>
      </c>
      <c r="O27" s="362">
        <f t="shared" si="4"/>
        <v>2.0552845528455284</v>
      </c>
      <c r="P27" s="362">
        <f t="shared" si="14"/>
        <v>4.392927894922521</v>
      </c>
      <c r="Q27" s="362">
        <f t="shared" si="5"/>
        <v>3.3012554967815944</v>
      </c>
      <c r="R27" s="363">
        <f t="shared" si="9"/>
        <v>97.7325647974959</v>
      </c>
      <c r="S27" s="364">
        <f t="shared" si="6"/>
        <v>525.3016935402089</v>
      </c>
      <c r="T27" s="364">
        <f>SUM(T28:T31)</f>
        <v>98.61</v>
      </c>
    </row>
    <row r="28" spans="1:20" s="180" customFormat="1" ht="15" customHeight="1">
      <c r="A28" s="177"/>
      <c r="B28" s="178"/>
      <c r="C28" s="179" t="s">
        <v>132</v>
      </c>
      <c r="D28" s="181">
        <f>SUM(E28:F28)</f>
        <v>15895</v>
      </c>
      <c r="E28" s="181">
        <v>7661</v>
      </c>
      <c r="F28" s="181">
        <v>8234</v>
      </c>
      <c r="G28" s="181">
        <f>SUM(H28:I28)</f>
        <v>15901</v>
      </c>
      <c r="H28" s="181">
        <v>7665</v>
      </c>
      <c r="I28" s="181">
        <v>8236</v>
      </c>
      <c r="J28" s="350">
        <f>G28-D28</f>
        <v>6</v>
      </c>
      <c r="K28" s="351">
        <f t="shared" si="2"/>
        <v>0.03774771940861906</v>
      </c>
      <c r="L28" s="181">
        <v>4755</v>
      </c>
      <c r="M28" s="181">
        <v>4824</v>
      </c>
      <c r="N28" s="350">
        <f t="shared" si="3"/>
        <v>69</v>
      </c>
      <c r="O28" s="352">
        <f t="shared" si="4"/>
        <v>1.4511041009463723</v>
      </c>
      <c r="P28" s="352">
        <f t="shared" si="14"/>
        <v>1.3484931748487068</v>
      </c>
      <c r="Q28" s="352">
        <f t="shared" si="5"/>
        <v>3.2962271973466004</v>
      </c>
      <c r="R28" s="353">
        <f t="shared" si="9"/>
        <v>93.06702282661486</v>
      </c>
      <c r="S28" s="347">
        <f t="shared" si="6"/>
        <v>1171.7759764185703</v>
      </c>
      <c r="T28" s="185">
        <v>13.57</v>
      </c>
    </row>
    <row r="29" spans="1:20" s="180" customFormat="1" ht="15" customHeight="1">
      <c r="A29" s="177"/>
      <c r="B29" s="178"/>
      <c r="C29" s="179" t="s">
        <v>133</v>
      </c>
      <c r="D29" s="181">
        <f>SUM(E29:F29)</f>
        <v>15661</v>
      </c>
      <c r="E29" s="181">
        <v>7632</v>
      </c>
      <c r="F29" s="181">
        <v>8029</v>
      </c>
      <c r="G29" s="181">
        <f>SUM(H29:I29)</f>
        <v>15779</v>
      </c>
      <c r="H29" s="181">
        <v>7726</v>
      </c>
      <c r="I29" s="181">
        <v>8053</v>
      </c>
      <c r="J29" s="350">
        <f>G29-D29</f>
        <v>118</v>
      </c>
      <c r="K29" s="351">
        <f t="shared" si="2"/>
        <v>0.7534640189004533</v>
      </c>
      <c r="L29" s="181">
        <v>4675</v>
      </c>
      <c r="M29" s="181">
        <v>4800</v>
      </c>
      <c r="N29" s="350">
        <f t="shared" si="3"/>
        <v>125</v>
      </c>
      <c r="O29" s="352">
        <f t="shared" si="4"/>
        <v>2.6737967914438503</v>
      </c>
      <c r="P29" s="352">
        <f t="shared" si="14"/>
        <v>1.3381468967950283</v>
      </c>
      <c r="Q29" s="352">
        <f t="shared" si="5"/>
        <v>3.2872916666666665</v>
      </c>
      <c r="R29" s="353">
        <f t="shared" si="9"/>
        <v>95.93940146529243</v>
      </c>
      <c r="S29" s="347">
        <f t="shared" si="6"/>
        <v>1199.9239543726235</v>
      </c>
      <c r="T29" s="185">
        <v>13.15</v>
      </c>
    </row>
    <row r="30" spans="1:20" s="180" customFormat="1" ht="15" customHeight="1">
      <c r="A30" s="177"/>
      <c r="B30" s="178"/>
      <c r="C30" s="179" t="s">
        <v>134</v>
      </c>
      <c r="D30" s="181">
        <f>SUM(E30:F30)</f>
        <v>14620</v>
      </c>
      <c r="E30" s="181">
        <v>7553</v>
      </c>
      <c r="F30" s="181">
        <v>7067</v>
      </c>
      <c r="G30" s="181">
        <f>SUM(H30:I30)</f>
        <v>14736</v>
      </c>
      <c r="H30" s="181">
        <v>7614</v>
      </c>
      <c r="I30" s="181">
        <v>7122</v>
      </c>
      <c r="J30" s="350">
        <f>G30-D30</f>
        <v>116</v>
      </c>
      <c r="K30" s="351">
        <f t="shared" si="2"/>
        <v>0.7934336525307798</v>
      </c>
      <c r="L30" s="181">
        <v>4584</v>
      </c>
      <c r="M30" s="181">
        <v>4639</v>
      </c>
      <c r="N30" s="350">
        <f t="shared" si="3"/>
        <v>55</v>
      </c>
      <c r="O30" s="352">
        <f t="shared" si="4"/>
        <v>1.199825479930192</v>
      </c>
      <c r="P30" s="352">
        <f t="shared" si="14"/>
        <v>1.2496946999918586</v>
      </c>
      <c r="Q30" s="352">
        <f t="shared" si="5"/>
        <v>3.1765466695408495</v>
      </c>
      <c r="R30" s="353">
        <f t="shared" si="9"/>
        <v>106.90817186183656</v>
      </c>
      <c r="S30" s="347">
        <f t="shared" si="6"/>
        <v>257.9380360581131</v>
      </c>
      <c r="T30" s="185">
        <v>57.13</v>
      </c>
    </row>
    <row r="31" spans="1:20" s="180" customFormat="1" ht="15" customHeight="1">
      <c r="A31" s="177"/>
      <c r="B31" s="178"/>
      <c r="C31" s="179" t="s">
        <v>135</v>
      </c>
      <c r="D31" s="181">
        <f>SUM(E31:F31)</f>
        <v>5151</v>
      </c>
      <c r="E31" s="181">
        <v>2484</v>
      </c>
      <c r="F31" s="181">
        <v>2667</v>
      </c>
      <c r="G31" s="181">
        <f>SUM(H31:I31)</f>
        <v>5384</v>
      </c>
      <c r="H31" s="181">
        <v>2598</v>
      </c>
      <c r="I31" s="181">
        <v>2786</v>
      </c>
      <c r="J31" s="350">
        <f>G31-D31</f>
        <v>233</v>
      </c>
      <c r="K31" s="351">
        <f t="shared" si="2"/>
        <v>4.52339351582217</v>
      </c>
      <c r="L31" s="181">
        <v>1361</v>
      </c>
      <c r="M31" s="181">
        <v>1428</v>
      </c>
      <c r="N31" s="350">
        <f t="shared" si="3"/>
        <v>67</v>
      </c>
      <c r="O31" s="352">
        <f t="shared" si="4"/>
        <v>4.922850844966936</v>
      </c>
      <c r="P31" s="352">
        <f t="shared" si="14"/>
        <v>0.45659312328692775</v>
      </c>
      <c r="Q31" s="352">
        <f t="shared" si="5"/>
        <v>3.7703081232492996</v>
      </c>
      <c r="R31" s="353">
        <f t="shared" si="9"/>
        <v>93.25197415649677</v>
      </c>
      <c r="S31" s="347">
        <f t="shared" si="6"/>
        <v>364.76964769647697</v>
      </c>
      <c r="T31" s="185">
        <v>14.76</v>
      </c>
    </row>
    <row r="32" spans="1:20" ht="15" customHeight="1">
      <c r="A32" s="61"/>
      <c r="B32" s="62"/>
      <c r="C32" s="63"/>
      <c r="D32" s="348"/>
      <c r="E32" s="348"/>
      <c r="F32" s="348"/>
      <c r="G32" s="348"/>
      <c r="H32" s="348"/>
      <c r="I32" s="348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</row>
    <row r="33" spans="1:20" ht="15" customHeight="1">
      <c r="A33" s="61"/>
      <c r="B33" s="451" t="s">
        <v>136</v>
      </c>
      <c r="C33" s="453"/>
      <c r="D33" s="359">
        <f aca="true" t="shared" si="17" ref="D33:I33">SUM(D34:D41)</f>
        <v>88445</v>
      </c>
      <c r="E33" s="359">
        <f t="shared" si="17"/>
        <v>45063</v>
      </c>
      <c r="F33" s="359">
        <f t="shared" si="17"/>
        <v>43382</v>
      </c>
      <c r="G33" s="359">
        <f t="shared" si="17"/>
        <v>88751</v>
      </c>
      <c r="H33" s="359">
        <f t="shared" si="17"/>
        <v>45164</v>
      </c>
      <c r="I33" s="359">
        <f t="shared" si="17"/>
        <v>43587</v>
      </c>
      <c r="J33" s="360">
        <f aca="true" t="shared" si="18" ref="J33:J41">G33-D33</f>
        <v>306</v>
      </c>
      <c r="K33" s="361">
        <f t="shared" si="2"/>
        <v>0.3459777262705636</v>
      </c>
      <c r="L33" s="359">
        <f>SUM(L34:L41)</f>
        <v>32470</v>
      </c>
      <c r="M33" s="359">
        <f>SUM(M34:M41)</f>
        <v>32822</v>
      </c>
      <c r="N33" s="360">
        <f t="shared" si="3"/>
        <v>352</v>
      </c>
      <c r="O33" s="362">
        <f t="shared" si="4"/>
        <v>1.0840776101016323</v>
      </c>
      <c r="P33" s="362">
        <f t="shared" si="14"/>
        <v>7.526578061819859</v>
      </c>
      <c r="Q33" s="362">
        <f t="shared" si="5"/>
        <v>2.7040095058192675</v>
      </c>
      <c r="R33" s="363">
        <f t="shared" si="9"/>
        <v>103.61805125381422</v>
      </c>
      <c r="S33" s="364">
        <f t="shared" si="6"/>
        <v>125.21303611738149</v>
      </c>
      <c r="T33" s="364">
        <f>SUM(T34:T41)</f>
        <v>708.8</v>
      </c>
    </row>
    <row r="34" spans="1:20" s="180" customFormat="1" ht="15" customHeight="1">
      <c r="A34" s="177"/>
      <c r="B34" s="178"/>
      <c r="C34" s="179" t="s">
        <v>137</v>
      </c>
      <c r="D34" s="181">
        <f>SUM(E34:F34)</f>
        <v>12796</v>
      </c>
      <c r="E34" s="181">
        <v>6142</v>
      </c>
      <c r="F34" s="181">
        <v>6654</v>
      </c>
      <c r="G34" s="181">
        <f>SUM(H34:I34)</f>
        <v>12833</v>
      </c>
      <c r="H34" s="181">
        <v>6156</v>
      </c>
      <c r="I34" s="181">
        <v>6677</v>
      </c>
      <c r="J34" s="350">
        <f t="shared" si="18"/>
        <v>37</v>
      </c>
      <c r="K34" s="351">
        <f t="shared" si="2"/>
        <v>0.289152860268834</v>
      </c>
      <c r="L34" s="181">
        <v>3947</v>
      </c>
      <c r="M34" s="181">
        <v>3995</v>
      </c>
      <c r="N34" s="350">
        <f t="shared" si="3"/>
        <v>48</v>
      </c>
      <c r="O34" s="352">
        <f t="shared" si="4"/>
        <v>1.2161135039270332</v>
      </c>
      <c r="P34" s="352">
        <f t="shared" si="14"/>
        <v>1.088309723466037</v>
      </c>
      <c r="Q34" s="352">
        <f t="shared" si="5"/>
        <v>3.2122653316645806</v>
      </c>
      <c r="R34" s="353">
        <f t="shared" si="9"/>
        <v>92.19709450351955</v>
      </c>
      <c r="S34" s="347">
        <f t="shared" si="6"/>
        <v>1407.1271929824563</v>
      </c>
      <c r="T34" s="185">
        <v>9.12</v>
      </c>
    </row>
    <row r="35" spans="1:20" s="180" customFormat="1" ht="15" customHeight="1">
      <c r="A35" s="177"/>
      <c r="B35" s="178"/>
      <c r="C35" s="179" t="s">
        <v>138</v>
      </c>
      <c r="D35" s="181">
        <f aca="true" t="shared" si="19" ref="D35:D41">SUM(E35:F35)</f>
        <v>21916</v>
      </c>
      <c r="E35" s="181">
        <v>10736</v>
      </c>
      <c r="F35" s="181">
        <v>11180</v>
      </c>
      <c r="G35" s="181">
        <f aca="true" t="shared" si="20" ref="G35:G41">SUM(H35:I35)</f>
        <v>22095</v>
      </c>
      <c r="H35" s="181">
        <v>10814</v>
      </c>
      <c r="I35" s="181">
        <v>11281</v>
      </c>
      <c r="J35" s="350">
        <f t="shared" si="18"/>
        <v>179</v>
      </c>
      <c r="K35" s="351">
        <f t="shared" si="2"/>
        <v>0.8167548822777879</v>
      </c>
      <c r="L35" s="181">
        <v>6628</v>
      </c>
      <c r="M35" s="181">
        <v>6769</v>
      </c>
      <c r="N35" s="350">
        <f t="shared" si="3"/>
        <v>141</v>
      </c>
      <c r="O35" s="352">
        <f t="shared" si="4"/>
        <v>2.127338563669282</v>
      </c>
      <c r="P35" s="352">
        <f t="shared" si="14"/>
        <v>1.8737787999674347</v>
      </c>
      <c r="Q35" s="352">
        <f t="shared" si="5"/>
        <v>3.264145368592111</v>
      </c>
      <c r="R35" s="353">
        <f t="shared" si="9"/>
        <v>95.86029607304317</v>
      </c>
      <c r="S35" s="347">
        <f t="shared" si="6"/>
        <v>619.9494949494949</v>
      </c>
      <c r="T35" s="185">
        <v>35.64</v>
      </c>
    </row>
    <row r="36" spans="1:20" s="180" customFormat="1" ht="15" customHeight="1">
      <c r="A36" s="177"/>
      <c r="B36" s="178"/>
      <c r="C36" s="179" t="s">
        <v>139</v>
      </c>
      <c r="D36" s="181">
        <f t="shared" si="19"/>
        <v>46179</v>
      </c>
      <c r="E36" s="181">
        <v>24556</v>
      </c>
      <c r="F36" s="181">
        <v>21623</v>
      </c>
      <c r="G36" s="181">
        <f t="shared" si="20"/>
        <v>46340</v>
      </c>
      <c r="H36" s="181">
        <v>24595</v>
      </c>
      <c r="I36" s="181">
        <v>21745</v>
      </c>
      <c r="J36" s="350">
        <f t="shared" si="18"/>
        <v>161</v>
      </c>
      <c r="K36" s="351">
        <f t="shared" si="2"/>
        <v>0.3486433227224496</v>
      </c>
      <c r="L36" s="181">
        <v>19636</v>
      </c>
      <c r="M36" s="181">
        <v>19798</v>
      </c>
      <c r="N36" s="350">
        <f t="shared" si="3"/>
        <v>162</v>
      </c>
      <c r="O36" s="352">
        <f t="shared" si="4"/>
        <v>0.8250152780607048</v>
      </c>
      <c r="P36" s="352">
        <f t="shared" si="14"/>
        <v>3.929889549241499</v>
      </c>
      <c r="Q36" s="352">
        <f t="shared" si="5"/>
        <v>2.3406404687342155</v>
      </c>
      <c r="R36" s="353">
        <f t="shared" si="9"/>
        <v>113.10646125546103</v>
      </c>
      <c r="S36" s="347">
        <f t="shared" si="6"/>
        <v>3417.40412979351</v>
      </c>
      <c r="T36" s="185">
        <v>13.56</v>
      </c>
    </row>
    <row r="37" spans="1:20" s="180" customFormat="1" ht="15" customHeight="1">
      <c r="A37" s="177"/>
      <c r="B37" s="178"/>
      <c r="C37" s="179" t="s">
        <v>140</v>
      </c>
      <c r="D37" s="181">
        <f t="shared" si="19"/>
        <v>1184</v>
      </c>
      <c r="E37" s="181">
        <v>565</v>
      </c>
      <c r="F37" s="181">
        <v>619</v>
      </c>
      <c r="G37" s="181">
        <f t="shared" si="20"/>
        <v>1180</v>
      </c>
      <c r="H37" s="181">
        <v>561</v>
      </c>
      <c r="I37" s="181">
        <v>619</v>
      </c>
      <c r="J37" s="350">
        <f t="shared" si="18"/>
        <v>-4</v>
      </c>
      <c r="K37" s="351">
        <f t="shared" si="2"/>
        <v>-0.33783783783783783</v>
      </c>
      <c r="L37" s="181">
        <v>342</v>
      </c>
      <c r="M37" s="181">
        <v>345</v>
      </c>
      <c r="N37" s="350">
        <f t="shared" si="3"/>
        <v>3</v>
      </c>
      <c r="O37" s="352">
        <f t="shared" si="4"/>
        <v>0.8771929824561403</v>
      </c>
      <c r="P37" s="352">
        <f t="shared" si="14"/>
        <v>0.10007055822410378</v>
      </c>
      <c r="Q37" s="352">
        <f t="shared" si="5"/>
        <v>3.420289855072464</v>
      </c>
      <c r="R37" s="353">
        <f t="shared" si="9"/>
        <v>90.63004846526655</v>
      </c>
      <c r="S37" s="347">
        <f t="shared" si="6"/>
        <v>15.855952700886858</v>
      </c>
      <c r="T37" s="185">
        <v>74.42</v>
      </c>
    </row>
    <row r="38" spans="1:20" s="180" customFormat="1" ht="15" customHeight="1">
      <c r="A38" s="177"/>
      <c r="B38" s="178"/>
      <c r="C38" s="179" t="s">
        <v>141</v>
      </c>
      <c r="D38" s="181">
        <f t="shared" si="19"/>
        <v>1352</v>
      </c>
      <c r="E38" s="181">
        <v>646</v>
      </c>
      <c r="F38" s="181">
        <v>706</v>
      </c>
      <c r="G38" s="181">
        <f t="shared" si="20"/>
        <v>1335</v>
      </c>
      <c r="H38" s="181">
        <v>641</v>
      </c>
      <c r="I38" s="181">
        <v>694</v>
      </c>
      <c r="J38" s="350">
        <f t="shared" si="18"/>
        <v>-17</v>
      </c>
      <c r="K38" s="351">
        <f t="shared" si="2"/>
        <v>-1.257396449704142</v>
      </c>
      <c r="L38" s="181">
        <v>423</v>
      </c>
      <c r="M38" s="181">
        <v>415</v>
      </c>
      <c r="N38" s="350">
        <f t="shared" si="3"/>
        <v>-8</v>
      </c>
      <c r="O38" s="352">
        <f t="shared" si="4"/>
        <v>-1.8912529550827424</v>
      </c>
      <c r="P38" s="352">
        <f t="shared" si="14"/>
        <v>0.11321541968574453</v>
      </c>
      <c r="Q38" s="352">
        <f t="shared" si="5"/>
        <v>3.216867469879518</v>
      </c>
      <c r="R38" s="353">
        <f t="shared" si="9"/>
        <v>92.36311239193084</v>
      </c>
      <c r="S38" s="347">
        <f t="shared" si="6"/>
        <v>9.342851144236826</v>
      </c>
      <c r="T38" s="185">
        <v>142.89</v>
      </c>
    </row>
    <row r="39" spans="1:20" s="180" customFormat="1" ht="15" customHeight="1">
      <c r="A39" s="177"/>
      <c r="B39" s="178"/>
      <c r="C39" s="179" t="s">
        <v>142</v>
      </c>
      <c r="D39" s="181">
        <f t="shared" si="19"/>
        <v>3128</v>
      </c>
      <c r="E39" s="181">
        <v>1465</v>
      </c>
      <c r="F39" s="181">
        <v>1663</v>
      </c>
      <c r="G39" s="181">
        <f t="shared" si="20"/>
        <v>3099</v>
      </c>
      <c r="H39" s="181">
        <v>1454</v>
      </c>
      <c r="I39" s="181">
        <v>1645</v>
      </c>
      <c r="J39" s="350">
        <f t="shared" si="18"/>
        <v>-29</v>
      </c>
      <c r="K39" s="351">
        <f t="shared" si="2"/>
        <v>-0.9271099744245525</v>
      </c>
      <c r="L39" s="181">
        <v>839</v>
      </c>
      <c r="M39" s="181">
        <v>841</v>
      </c>
      <c r="N39" s="350">
        <f t="shared" si="3"/>
        <v>2</v>
      </c>
      <c r="O39" s="352">
        <f t="shared" si="4"/>
        <v>0.23837902264600716</v>
      </c>
      <c r="P39" s="352">
        <f t="shared" si="14"/>
        <v>0.26281242367499796</v>
      </c>
      <c r="Q39" s="352">
        <f t="shared" si="5"/>
        <v>3.684898929845422</v>
      </c>
      <c r="R39" s="353">
        <f t="shared" si="9"/>
        <v>88.38905775075987</v>
      </c>
      <c r="S39" s="347">
        <f t="shared" si="6"/>
        <v>41.793661496965605</v>
      </c>
      <c r="T39" s="185">
        <v>74.15</v>
      </c>
    </row>
    <row r="40" spans="1:20" s="180" customFormat="1" ht="15" customHeight="1">
      <c r="A40" s="177"/>
      <c r="B40" s="178"/>
      <c r="C40" s="179" t="s">
        <v>143</v>
      </c>
      <c r="D40" s="181">
        <f t="shared" si="19"/>
        <v>717</v>
      </c>
      <c r="E40" s="181">
        <v>350</v>
      </c>
      <c r="F40" s="181">
        <v>367</v>
      </c>
      <c r="G40" s="181">
        <f t="shared" si="20"/>
        <v>712</v>
      </c>
      <c r="H40" s="181">
        <v>349</v>
      </c>
      <c r="I40" s="181">
        <v>363</v>
      </c>
      <c r="J40" s="350">
        <f t="shared" si="18"/>
        <v>-5</v>
      </c>
      <c r="K40" s="351">
        <f t="shared" si="2"/>
        <v>-0.697350069735007</v>
      </c>
      <c r="L40" s="181">
        <v>256</v>
      </c>
      <c r="M40" s="181">
        <v>256</v>
      </c>
      <c r="N40" s="350" t="s">
        <v>389</v>
      </c>
      <c r="O40" s="350" t="s">
        <v>389</v>
      </c>
      <c r="P40" s="352">
        <f t="shared" si="14"/>
        <v>0.06038155716573041</v>
      </c>
      <c r="Q40" s="352">
        <f t="shared" si="5"/>
        <v>2.78125</v>
      </c>
      <c r="R40" s="353">
        <f t="shared" si="9"/>
        <v>96.14325068870524</v>
      </c>
      <c r="S40" s="347">
        <f t="shared" si="6"/>
        <v>5.177428737638161</v>
      </c>
      <c r="T40" s="185">
        <v>137.52</v>
      </c>
    </row>
    <row r="41" spans="1:20" s="180" customFormat="1" ht="15" customHeight="1">
      <c r="A41" s="177"/>
      <c r="B41" s="178"/>
      <c r="C41" s="179" t="s">
        <v>144</v>
      </c>
      <c r="D41" s="181">
        <f t="shared" si="19"/>
        <v>1173</v>
      </c>
      <c r="E41" s="181">
        <v>603</v>
      </c>
      <c r="F41" s="181">
        <v>570</v>
      </c>
      <c r="G41" s="181">
        <f t="shared" si="20"/>
        <v>1157</v>
      </c>
      <c r="H41" s="181">
        <v>594</v>
      </c>
      <c r="I41" s="181">
        <v>563</v>
      </c>
      <c r="J41" s="350">
        <f t="shared" si="18"/>
        <v>-16</v>
      </c>
      <c r="K41" s="351">
        <f t="shared" si="2"/>
        <v>-1.3640238704177323</v>
      </c>
      <c r="L41" s="181">
        <v>399</v>
      </c>
      <c r="M41" s="181">
        <v>403</v>
      </c>
      <c r="N41" s="350">
        <f t="shared" si="3"/>
        <v>4</v>
      </c>
      <c r="O41" s="352">
        <f t="shared" si="4"/>
        <v>1.0025062656641603</v>
      </c>
      <c r="P41" s="352">
        <f t="shared" si="14"/>
        <v>0.09812003039431193</v>
      </c>
      <c r="Q41" s="352">
        <f t="shared" si="5"/>
        <v>2.870967741935484</v>
      </c>
      <c r="R41" s="353">
        <f t="shared" si="9"/>
        <v>105.50621669626999</v>
      </c>
      <c r="S41" s="347">
        <f t="shared" si="6"/>
        <v>5.223476297968397</v>
      </c>
      <c r="T41" s="185">
        <v>221.5</v>
      </c>
    </row>
    <row r="42" spans="1:20" ht="15" customHeight="1">
      <c r="A42" s="61"/>
      <c r="B42" s="62"/>
      <c r="C42" s="63"/>
      <c r="D42" s="349"/>
      <c r="E42" s="181"/>
      <c r="F42" s="181"/>
      <c r="G42" s="349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</row>
    <row r="43" spans="1:20" ht="15" customHeight="1">
      <c r="A43" s="61"/>
      <c r="B43" s="451" t="s">
        <v>145</v>
      </c>
      <c r="C43" s="453"/>
      <c r="D43" s="359">
        <f aca="true" t="shared" si="21" ref="D43:I43">SUM(D44:D48)</f>
        <v>96490</v>
      </c>
      <c r="E43" s="359">
        <f t="shared" si="21"/>
        <v>46710</v>
      </c>
      <c r="F43" s="359">
        <f t="shared" si="21"/>
        <v>49780</v>
      </c>
      <c r="G43" s="359">
        <f t="shared" si="21"/>
        <v>96817</v>
      </c>
      <c r="H43" s="359">
        <f t="shared" si="21"/>
        <v>46834</v>
      </c>
      <c r="I43" s="359">
        <f t="shared" si="21"/>
        <v>49983</v>
      </c>
      <c r="J43" s="360">
        <f aca="true" t="shared" si="22" ref="J43:J48">G43-D43</f>
        <v>327</v>
      </c>
      <c r="K43" s="361">
        <f t="shared" si="2"/>
        <v>0.3388952223028293</v>
      </c>
      <c r="L43" s="359">
        <f>SUM(L44:L48)</f>
        <v>29844</v>
      </c>
      <c r="M43" s="359">
        <f>SUM(M44:M48)</f>
        <v>30163</v>
      </c>
      <c r="N43" s="360">
        <f t="shared" si="3"/>
        <v>319</v>
      </c>
      <c r="O43" s="362">
        <f t="shared" si="4"/>
        <v>1.0688915694947059</v>
      </c>
      <c r="P43" s="362">
        <f t="shared" si="14"/>
        <v>8.21061969117208</v>
      </c>
      <c r="Q43" s="362">
        <f t="shared" si="5"/>
        <v>3.2097934555581342</v>
      </c>
      <c r="R43" s="363">
        <f t="shared" si="9"/>
        <v>93.69985795170358</v>
      </c>
      <c r="S43" s="364">
        <f t="shared" si="6"/>
        <v>495.02505368647104</v>
      </c>
      <c r="T43" s="364">
        <f>SUM(T44:T48)</f>
        <v>195.57999999999998</v>
      </c>
    </row>
    <row r="44" spans="1:20" s="180" customFormat="1" ht="15" customHeight="1">
      <c r="A44" s="177"/>
      <c r="B44" s="178"/>
      <c r="C44" s="179" t="s">
        <v>146</v>
      </c>
      <c r="D44" s="181">
        <f>SUM(E44:F44)</f>
        <v>35101</v>
      </c>
      <c r="E44" s="181">
        <v>17222</v>
      </c>
      <c r="F44" s="181">
        <v>17879</v>
      </c>
      <c r="G44" s="181">
        <f>SUM(H44:I44)</f>
        <v>35238</v>
      </c>
      <c r="H44" s="181">
        <v>17261</v>
      </c>
      <c r="I44" s="181">
        <v>17977</v>
      </c>
      <c r="J44" s="350">
        <f t="shared" si="22"/>
        <v>137</v>
      </c>
      <c r="K44" s="351">
        <f t="shared" si="2"/>
        <v>0.3903022705905815</v>
      </c>
      <c r="L44" s="181">
        <v>10399</v>
      </c>
      <c r="M44" s="181">
        <v>10437</v>
      </c>
      <c r="N44" s="350">
        <f t="shared" si="3"/>
        <v>38</v>
      </c>
      <c r="O44" s="352">
        <f t="shared" si="4"/>
        <v>0.3654197518992211</v>
      </c>
      <c r="P44" s="352">
        <f t="shared" si="14"/>
        <v>2.988378246356753</v>
      </c>
      <c r="Q44" s="352">
        <f t="shared" si="5"/>
        <v>3.37625754527163</v>
      </c>
      <c r="R44" s="353">
        <f t="shared" si="9"/>
        <v>96.01713300328197</v>
      </c>
      <c r="S44" s="347">
        <f t="shared" si="6"/>
        <v>319.0691778341181</v>
      </c>
      <c r="T44" s="185">
        <v>110.44</v>
      </c>
    </row>
    <row r="45" spans="1:20" s="180" customFormat="1" ht="15" customHeight="1">
      <c r="A45" s="177"/>
      <c r="B45" s="178"/>
      <c r="C45" s="179" t="s">
        <v>147</v>
      </c>
      <c r="D45" s="181">
        <f>SUM(E45:F45)</f>
        <v>10645</v>
      </c>
      <c r="E45" s="181">
        <v>4940</v>
      </c>
      <c r="F45" s="181">
        <v>5705</v>
      </c>
      <c r="G45" s="181">
        <f>SUM(H45:I45)</f>
        <v>10622</v>
      </c>
      <c r="H45" s="181">
        <v>4912</v>
      </c>
      <c r="I45" s="181">
        <v>5710</v>
      </c>
      <c r="J45" s="350">
        <f t="shared" si="22"/>
        <v>-23</v>
      </c>
      <c r="K45" s="351">
        <f t="shared" si="2"/>
        <v>-0.21606387975575386</v>
      </c>
      <c r="L45" s="181">
        <v>3074</v>
      </c>
      <c r="M45" s="181">
        <v>3108</v>
      </c>
      <c r="N45" s="350">
        <f t="shared" si="3"/>
        <v>34</v>
      </c>
      <c r="O45" s="352">
        <f t="shared" si="4"/>
        <v>1.1060507482108002</v>
      </c>
      <c r="P45" s="352">
        <f t="shared" si="14"/>
        <v>0.900804635132568</v>
      </c>
      <c r="Q45" s="352">
        <f t="shared" si="5"/>
        <v>3.4176319176319176</v>
      </c>
      <c r="R45" s="353">
        <f t="shared" si="9"/>
        <v>86.02451838879159</v>
      </c>
      <c r="S45" s="347">
        <f t="shared" si="6"/>
        <v>402.3484848484849</v>
      </c>
      <c r="T45" s="185">
        <v>26.4</v>
      </c>
    </row>
    <row r="46" spans="1:20" s="180" customFormat="1" ht="15" customHeight="1">
      <c r="A46" s="177"/>
      <c r="B46" s="178"/>
      <c r="C46" s="179" t="s">
        <v>148</v>
      </c>
      <c r="D46" s="181">
        <f>SUM(E46:F46)</f>
        <v>11309</v>
      </c>
      <c r="E46" s="181">
        <v>5446</v>
      </c>
      <c r="F46" s="181">
        <v>5863</v>
      </c>
      <c r="G46" s="181">
        <f>SUM(H46:I46)</f>
        <v>11326</v>
      </c>
      <c r="H46" s="181">
        <v>5455</v>
      </c>
      <c r="I46" s="181">
        <v>5871</v>
      </c>
      <c r="J46" s="350">
        <f t="shared" si="22"/>
        <v>17</v>
      </c>
      <c r="K46" s="351">
        <f t="shared" si="2"/>
        <v>0.15032275179060925</v>
      </c>
      <c r="L46" s="181">
        <v>3268</v>
      </c>
      <c r="M46" s="181">
        <v>3339</v>
      </c>
      <c r="N46" s="350">
        <f t="shared" si="3"/>
        <v>71</v>
      </c>
      <c r="O46" s="352">
        <f t="shared" si="4"/>
        <v>2.172582619339045</v>
      </c>
      <c r="P46" s="352">
        <f t="shared" si="14"/>
        <v>0.9605077478357622</v>
      </c>
      <c r="Q46" s="352">
        <f t="shared" si="5"/>
        <v>3.392033542976939</v>
      </c>
      <c r="R46" s="353">
        <f t="shared" si="9"/>
        <v>92.91432464656788</v>
      </c>
      <c r="S46" s="347">
        <f t="shared" si="6"/>
        <v>1772.4569640062598</v>
      </c>
      <c r="T46" s="185">
        <v>6.39</v>
      </c>
    </row>
    <row r="47" spans="1:20" s="180" customFormat="1" ht="15" customHeight="1">
      <c r="A47" s="177"/>
      <c r="B47" s="178"/>
      <c r="C47" s="179" t="s">
        <v>149</v>
      </c>
      <c r="D47" s="181">
        <f>SUM(E47:F47)</f>
        <v>12633</v>
      </c>
      <c r="E47" s="181">
        <v>6130</v>
      </c>
      <c r="F47" s="181">
        <v>6503</v>
      </c>
      <c r="G47" s="181">
        <f>SUM(H47:I47)</f>
        <v>12704</v>
      </c>
      <c r="H47" s="181">
        <v>6166</v>
      </c>
      <c r="I47" s="181">
        <v>6538</v>
      </c>
      <c r="J47" s="350">
        <f t="shared" si="22"/>
        <v>71</v>
      </c>
      <c r="K47" s="351">
        <f t="shared" si="2"/>
        <v>0.5620201060714003</v>
      </c>
      <c r="L47" s="181">
        <v>3745</v>
      </c>
      <c r="M47" s="181">
        <v>3798</v>
      </c>
      <c r="N47" s="350">
        <f t="shared" si="3"/>
        <v>53</v>
      </c>
      <c r="O47" s="352">
        <f t="shared" si="4"/>
        <v>1.4152202937249667</v>
      </c>
      <c r="P47" s="352">
        <f t="shared" si="14"/>
        <v>1.0773698065076394</v>
      </c>
      <c r="Q47" s="352">
        <f t="shared" si="5"/>
        <v>3.3449183780937335</v>
      </c>
      <c r="R47" s="353">
        <f t="shared" si="9"/>
        <v>94.31018660140715</v>
      </c>
      <c r="S47" s="347">
        <f t="shared" si="6"/>
        <v>397.37253675320613</v>
      </c>
      <c r="T47" s="185">
        <v>31.97</v>
      </c>
    </row>
    <row r="48" spans="1:20" s="180" customFormat="1" ht="15" customHeight="1">
      <c r="A48" s="177"/>
      <c r="B48" s="178"/>
      <c r="C48" s="179" t="s">
        <v>150</v>
      </c>
      <c r="D48" s="181">
        <f>SUM(E48:F48)</f>
        <v>26802</v>
      </c>
      <c r="E48" s="181">
        <v>12972</v>
      </c>
      <c r="F48" s="181">
        <v>13830</v>
      </c>
      <c r="G48" s="181">
        <f>SUM(H48:I48)</f>
        <v>26927</v>
      </c>
      <c r="H48" s="181">
        <v>13040</v>
      </c>
      <c r="I48" s="181">
        <v>13887</v>
      </c>
      <c r="J48" s="350">
        <f t="shared" si="22"/>
        <v>125</v>
      </c>
      <c r="K48" s="351">
        <f t="shared" si="2"/>
        <v>0.4663831057383777</v>
      </c>
      <c r="L48" s="181">
        <v>9358</v>
      </c>
      <c r="M48" s="181">
        <v>9481</v>
      </c>
      <c r="N48" s="350">
        <f t="shared" si="3"/>
        <v>123</v>
      </c>
      <c r="O48" s="352">
        <f t="shared" si="4"/>
        <v>1.314383415259671</v>
      </c>
      <c r="P48" s="352">
        <f t="shared" si="14"/>
        <v>2.283559255339358</v>
      </c>
      <c r="Q48" s="352">
        <f t="shared" si="5"/>
        <v>2.8401012551418625</v>
      </c>
      <c r="R48" s="353">
        <f t="shared" si="9"/>
        <v>93.90077050478865</v>
      </c>
      <c r="S48" s="347">
        <f t="shared" si="6"/>
        <v>1321.2463199214917</v>
      </c>
      <c r="T48" s="185">
        <v>20.38</v>
      </c>
    </row>
    <row r="49" spans="1:20" ht="15" customHeight="1">
      <c r="A49" s="61"/>
      <c r="B49" s="62"/>
      <c r="C49" s="63"/>
      <c r="D49" s="349"/>
      <c r="E49" s="181"/>
      <c r="F49" s="181"/>
      <c r="G49" s="349"/>
      <c r="H49" s="181"/>
      <c r="I49" s="181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</row>
    <row r="50" spans="1:20" ht="15" customHeight="1">
      <c r="A50" s="61"/>
      <c r="B50" s="451" t="s">
        <v>151</v>
      </c>
      <c r="C50" s="453"/>
      <c r="D50" s="359">
        <f aca="true" t="shared" si="23" ref="D50:I50">SUM(D51:D54)</f>
        <v>40579</v>
      </c>
      <c r="E50" s="359">
        <f t="shared" si="23"/>
        <v>19366</v>
      </c>
      <c r="F50" s="359">
        <f t="shared" si="23"/>
        <v>21213</v>
      </c>
      <c r="G50" s="359">
        <f t="shared" si="23"/>
        <v>40138</v>
      </c>
      <c r="H50" s="359">
        <f t="shared" si="23"/>
        <v>19186</v>
      </c>
      <c r="I50" s="359">
        <f t="shared" si="23"/>
        <v>20952</v>
      </c>
      <c r="J50" s="360">
        <f>G50-D50</f>
        <v>-441</v>
      </c>
      <c r="K50" s="361">
        <f t="shared" si="2"/>
        <v>-1.086769018457823</v>
      </c>
      <c r="L50" s="359">
        <f>SUM(L51:L54)</f>
        <v>12817</v>
      </c>
      <c r="M50" s="359">
        <f>SUM(M51:M54)</f>
        <v>12896</v>
      </c>
      <c r="N50" s="360">
        <f t="shared" si="3"/>
        <v>79</v>
      </c>
      <c r="O50" s="362">
        <f t="shared" si="4"/>
        <v>0.6163688850745104</v>
      </c>
      <c r="P50" s="362">
        <f t="shared" si="14"/>
        <v>3.403925479660235</v>
      </c>
      <c r="Q50" s="362">
        <f t="shared" si="5"/>
        <v>3.112437965260546</v>
      </c>
      <c r="R50" s="363">
        <f t="shared" si="9"/>
        <v>91.57121038564337</v>
      </c>
      <c r="S50" s="364">
        <f t="shared" si="6"/>
        <v>112.04533400329397</v>
      </c>
      <c r="T50" s="347">
        <f>SUM(T51:T54)</f>
        <v>358.23</v>
      </c>
    </row>
    <row r="51" spans="1:20" s="180" customFormat="1" ht="15" customHeight="1">
      <c r="A51" s="177"/>
      <c r="B51" s="178"/>
      <c r="C51" s="179" t="s">
        <v>152</v>
      </c>
      <c r="D51" s="181">
        <f>SUM(E51:F51)</f>
        <v>9321</v>
      </c>
      <c r="E51" s="181">
        <v>4293</v>
      </c>
      <c r="F51" s="181">
        <v>5028</v>
      </c>
      <c r="G51" s="181">
        <f>SUM(H51:I51)</f>
        <v>9106</v>
      </c>
      <c r="H51" s="181">
        <v>4182</v>
      </c>
      <c r="I51" s="181">
        <v>4924</v>
      </c>
      <c r="J51" s="350">
        <f>G51-D51</f>
        <v>-215</v>
      </c>
      <c r="K51" s="351">
        <f t="shared" si="2"/>
        <v>-2.306619461431177</v>
      </c>
      <c r="L51" s="181">
        <v>3112</v>
      </c>
      <c r="M51" s="181">
        <v>3094</v>
      </c>
      <c r="N51" s="350">
        <f t="shared" si="3"/>
        <v>-18</v>
      </c>
      <c r="O51" s="352">
        <f t="shared" si="4"/>
        <v>-0.5784061696658098</v>
      </c>
      <c r="P51" s="352">
        <f t="shared" si="14"/>
        <v>0.7722394094819398</v>
      </c>
      <c r="Q51" s="352">
        <f t="shared" si="5"/>
        <v>2.9431157078215904</v>
      </c>
      <c r="R51" s="353">
        <f t="shared" si="9"/>
        <v>84.93095044679123</v>
      </c>
      <c r="S51" s="347">
        <f t="shared" si="6"/>
        <v>73.74473598963395</v>
      </c>
      <c r="T51" s="185">
        <v>123.48</v>
      </c>
    </row>
    <row r="52" spans="1:20" s="180" customFormat="1" ht="15" customHeight="1">
      <c r="A52" s="177"/>
      <c r="B52" s="178"/>
      <c r="C52" s="179" t="s">
        <v>153</v>
      </c>
      <c r="D52" s="181">
        <f>SUM(E52:F52)</f>
        <v>7237</v>
      </c>
      <c r="E52" s="181">
        <v>3396</v>
      </c>
      <c r="F52" s="181">
        <v>3841</v>
      </c>
      <c r="G52" s="181">
        <f>SUM(H52:I52)</f>
        <v>7157</v>
      </c>
      <c r="H52" s="181">
        <v>3373</v>
      </c>
      <c r="I52" s="181">
        <v>3784</v>
      </c>
      <c r="J52" s="350">
        <f>G52-D52</f>
        <v>-80</v>
      </c>
      <c r="K52" s="351">
        <f t="shared" si="2"/>
        <v>-1.1054304269725024</v>
      </c>
      <c r="L52" s="181">
        <v>2114</v>
      </c>
      <c r="M52" s="181">
        <v>2159</v>
      </c>
      <c r="N52" s="350">
        <f t="shared" si="3"/>
        <v>45</v>
      </c>
      <c r="O52" s="352">
        <f t="shared" si="4"/>
        <v>2.128666035950804</v>
      </c>
      <c r="P52" s="352">
        <f t="shared" si="14"/>
        <v>0.6069533772965345</v>
      </c>
      <c r="Q52" s="352">
        <f t="shared" si="5"/>
        <v>3.3149606299212597</v>
      </c>
      <c r="R52" s="353">
        <f t="shared" si="9"/>
        <v>89.1384778012685</v>
      </c>
      <c r="S52" s="347">
        <f t="shared" si="6"/>
        <v>122.84586337109509</v>
      </c>
      <c r="T52" s="185">
        <v>58.26</v>
      </c>
    </row>
    <row r="53" spans="1:20" s="180" customFormat="1" ht="15" customHeight="1">
      <c r="A53" s="177"/>
      <c r="B53" s="178"/>
      <c r="C53" s="179" t="s">
        <v>154</v>
      </c>
      <c r="D53" s="181">
        <f>SUM(E53:F53)</f>
        <v>15515</v>
      </c>
      <c r="E53" s="181">
        <v>7627</v>
      </c>
      <c r="F53" s="181">
        <v>7888</v>
      </c>
      <c r="G53" s="181">
        <f>SUM(H53:I53)</f>
        <v>15421</v>
      </c>
      <c r="H53" s="181">
        <v>7601</v>
      </c>
      <c r="I53" s="181">
        <v>7820</v>
      </c>
      <c r="J53" s="350">
        <f>G53-D53</f>
        <v>-94</v>
      </c>
      <c r="K53" s="351">
        <f t="shared" si="2"/>
        <v>-0.6058652916532388</v>
      </c>
      <c r="L53" s="181">
        <v>5077</v>
      </c>
      <c r="M53" s="181">
        <v>5107</v>
      </c>
      <c r="N53" s="350">
        <f t="shared" si="3"/>
        <v>30</v>
      </c>
      <c r="O53" s="352">
        <f t="shared" si="4"/>
        <v>0.5909001378766988</v>
      </c>
      <c r="P53" s="352">
        <f t="shared" si="14"/>
        <v>1.307786507096529</v>
      </c>
      <c r="Q53" s="352">
        <f t="shared" si="5"/>
        <v>3.0195809672997846</v>
      </c>
      <c r="R53" s="353">
        <f t="shared" si="9"/>
        <v>97.1994884910486</v>
      </c>
      <c r="S53" s="347">
        <f t="shared" si="6"/>
        <v>125.30267327537175</v>
      </c>
      <c r="T53" s="185">
        <v>123.07</v>
      </c>
    </row>
    <row r="54" spans="1:20" s="180" customFormat="1" ht="15" customHeight="1">
      <c r="A54" s="177"/>
      <c r="B54" s="178"/>
      <c r="C54" s="179" t="s">
        <v>155</v>
      </c>
      <c r="D54" s="181">
        <f>SUM(E54:F54)</f>
        <v>8506</v>
      </c>
      <c r="E54" s="181">
        <v>4050</v>
      </c>
      <c r="F54" s="181">
        <v>4456</v>
      </c>
      <c r="G54" s="181">
        <f>SUM(H54:I54)</f>
        <v>8454</v>
      </c>
      <c r="H54" s="181">
        <v>4030</v>
      </c>
      <c r="I54" s="181">
        <v>4424</v>
      </c>
      <c r="J54" s="350">
        <f>G54-D54</f>
        <v>-52</v>
      </c>
      <c r="K54" s="351">
        <f t="shared" si="2"/>
        <v>-0.6113331765812368</v>
      </c>
      <c r="L54" s="181">
        <v>2514</v>
      </c>
      <c r="M54" s="181">
        <v>2536</v>
      </c>
      <c r="N54" s="350">
        <f t="shared" si="3"/>
        <v>22</v>
      </c>
      <c r="O54" s="352">
        <f t="shared" si="4"/>
        <v>0.8750994431185362</v>
      </c>
      <c r="P54" s="352">
        <f t="shared" si="14"/>
        <v>0.7169461857852316</v>
      </c>
      <c r="Q54" s="352">
        <f t="shared" si="5"/>
        <v>3.333596214511041</v>
      </c>
      <c r="R54" s="353">
        <f t="shared" si="9"/>
        <v>91.09403254972875</v>
      </c>
      <c r="S54" s="347">
        <f t="shared" si="6"/>
        <v>158.2553350804942</v>
      </c>
      <c r="T54" s="185">
        <v>53.42</v>
      </c>
    </row>
    <row r="55" spans="1:20" ht="15" customHeight="1">
      <c r="A55" s="61"/>
      <c r="B55" s="62"/>
      <c r="C55" s="63"/>
      <c r="D55" s="349"/>
      <c r="E55" s="181"/>
      <c r="F55" s="181"/>
      <c r="G55" s="349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</row>
    <row r="56" spans="1:20" ht="15" customHeight="1">
      <c r="A56" s="61"/>
      <c r="B56" s="451" t="s">
        <v>156</v>
      </c>
      <c r="C56" s="453"/>
      <c r="D56" s="359">
        <f aca="true" t="shared" si="24" ref="D56:I56">SUM(D57:D62)</f>
        <v>35412</v>
      </c>
      <c r="E56" s="359">
        <f t="shared" si="24"/>
        <v>16815</v>
      </c>
      <c r="F56" s="359">
        <f t="shared" si="24"/>
        <v>18597</v>
      </c>
      <c r="G56" s="359">
        <f t="shared" si="24"/>
        <v>35161</v>
      </c>
      <c r="H56" s="359">
        <f t="shared" si="24"/>
        <v>16684</v>
      </c>
      <c r="I56" s="359">
        <f t="shared" si="24"/>
        <v>18477</v>
      </c>
      <c r="J56" s="360">
        <f aca="true" t="shared" si="25" ref="J56:J62">G56-D56</f>
        <v>-251</v>
      </c>
      <c r="K56" s="361">
        <f t="shared" si="2"/>
        <v>-0.7087992770812154</v>
      </c>
      <c r="L56" s="359">
        <f>SUM(L57:L62)</f>
        <v>10735</v>
      </c>
      <c r="M56" s="359">
        <f>SUM(M57:M62)</f>
        <v>10757</v>
      </c>
      <c r="N56" s="360">
        <f t="shared" si="3"/>
        <v>22</v>
      </c>
      <c r="O56" s="362">
        <f t="shared" si="4"/>
        <v>0.20493712156497437</v>
      </c>
      <c r="P56" s="362">
        <f t="shared" si="14"/>
        <v>2.9818482184048416</v>
      </c>
      <c r="Q56" s="362">
        <f t="shared" si="5"/>
        <v>3.268662266431161</v>
      </c>
      <c r="R56" s="363">
        <f t="shared" si="9"/>
        <v>90.29604373004275</v>
      </c>
      <c r="S56" s="364">
        <f t="shared" si="6"/>
        <v>133.54476053021384</v>
      </c>
      <c r="T56" s="364">
        <f>SUM(T57:T62)</f>
        <v>263.29</v>
      </c>
    </row>
    <row r="57" spans="1:20" s="180" customFormat="1" ht="15" customHeight="1">
      <c r="A57" s="177"/>
      <c r="B57" s="178"/>
      <c r="C57" s="179" t="s">
        <v>157</v>
      </c>
      <c r="D57" s="181">
        <f aca="true" t="shared" si="26" ref="D57:D62">SUM(E57:F57)</f>
        <v>5875</v>
      </c>
      <c r="E57" s="181">
        <v>2742</v>
      </c>
      <c r="F57" s="181">
        <v>3133</v>
      </c>
      <c r="G57" s="181">
        <f aca="true" t="shared" si="27" ref="G57:G62">SUM(H57:I57)</f>
        <v>5877</v>
      </c>
      <c r="H57" s="181">
        <v>2749</v>
      </c>
      <c r="I57" s="181">
        <v>3128</v>
      </c>
      <c r="J57" s="350">
        <f t="shared" si="25"/>
        <v>2</v>
      </c>
      <c r="K57" s="351">
        <f t="shared" si="2"/>
        <v>0.03404255319148936</v>
      </c>
      <c r="L57" s="181">
        <v>1705</v>
      </c>
      <c r="M57" s="181">
        <v>1728</v>
      </c>
      <c r="N57" s="350">
        <f t="shared" si="3"/>
        <v>23</v>
      </c>
      <c r="O57" s="352">
        <f t="shared" si="4"/>
        <v>1.348973607038123</v>
      </c>
      <c r="P57" s="352">
        <f t="shared" si="14"/>
        <v>0.498402263290727</v>
      </c>
      <c r="Q57" s="352">
        <f t="shared" si="5"/>
        <v>3.4010416666666665</v>
      </c>
      <c r="R57" s="353">
        <f t="shared" si="9"/>
        <v>87.88363171355499</v>
      </c>
      <c r="S57" s="347">
        <f t="shared" si="6"/>
        <v>206.93661971830986</v>
      </c>
      <c r="T57" s="185">
        <v>28.4</v>
      </c>
    </row>
    <row r="58" spans="1:20" s="180" customFormat="1" ht="15" customHeight="1">
      <c r="A58" s="177"/>
      <c r="B58" s="178"/>
      <c r="C58" s="179" t="s">
        <v>158</v>
      </c>
      <c r="D58" s="181">
        <f t="shared" si="26"/>
        <v>5611</v>
      </c>
      <c r="E58" s="181">
        <v>2686</v>
      </c>
      <c r="F58" s="181">
        <v>2925</v>
      </c>
      <c r="G58" s="181">
        <f t="shared" si="27"/>
        <v>5604</v>
      </c>
      <c r="H58" s="181">
        <v>2694</v>
      </c>
      <c r="I58" s="181">
        <v>2910</v>
      </c>
      <c r="J58" s="350">
        <f t="shared" si="25"/>
        <v>-7</v>
      </c>
      <c r="K58" s="351">
        <f t="shared" si="2"/>
        <v>-0.12475494564248797</v>
      </c>
      <c r="L58" s="181">
        <v>1730</v>
      </c>
      <c r="M58" s="181">
        <v>1740</v>
      </c>
      <c r="N58" s="350">
        <f t="shared" si="3"/>
        <v>10</v>
      </c>
      <c r="O58" s="352">
        <f t="shared" si="4"/>
        <v>0.5780346820809249</v>
      </c>
      <c r="P58" s="352">
        <f t="shared" si="14"/>
        <v>0.4752503460066759</v>
      </c>
      <c r="Q58" s="352">
        <f t="shared" si="5"/>
        <v>3.220689655172414</v>
      </c>
      <c r="R58" s="353">
        <f t="shared" si="9"/>
        <v>92.57731958762886</v>
      </c>
      <c r="S58" s="347">
        <f t="shared" si="6"/>
        <v>207.55555555555554</v>
      </c>
      <c r="T58" s="185">
        <v>27</v>
      </c>
    </row>
    <row r="59" spans="1:20" s="180" customFormat="1" ht="15" customHeight="1">
      <c r="A59" s="177"/>
      <c r="B59" s="178"/>
      <c r="C59" s="179" t="s">
        <v>159</v>
      </c>
      <c r="D59" s="181">
        <f t="shared" si="26"/>
        <v>7173</v>
      </c>
      <c r="E59" s="181">
        <v>3399</v>
      </c>
      <c r="F59" s="181">
        <v>3774</v>
      </c>
      <c r="G59" s="181">
        <f t="shared" si="27"/>
        <v>7014</v>
      </c>
      <c r="H59" s="181">
        <v>3324</v>
      </c>
      <c r="I59" s="181">
        <v>3690</v>
      </c>
      <c r="J59" s="350">
        <f t="shared" si="25"/>
        <v>-159</v>
      </c>
      <c r="K59" s="351">
        <f t="shared" si="2"/>
        <v>-2.216645754914262</v>
      </c>
      <c r="L59" s="181">
        <v>2189</v>
      </c>
      <c r="M59" s="181">
        <v>2162</v>
      </c>
      <c r="N59" s="350">
        <f t="shared" si="3"/>
        <v>-27</v>
      </c>
      <c r="O59" s="352">
        <f t="shared" si="4"/>
        <v>-1.2334399269072636</v>
      </c>
      <c r="P59" s="352">
        <f t="shared" si="14"/>
        <v>0.5948261825286982</v>
      </c>
      <c r="Q59" s="352">
        <f t="shared" si="5"/>
        <v>3.244218316373728</v>
      </c>
      <c r="R59" s="353">
        <f t="shared" si="9"/>
        <v>90.08130081300813</v>
      </c>
      <c r="S59" s="347">
        <f t="shared" si="6"/>
        <v>71.02784810126582</v>
      </c>
      <c r="T59" s="185">
        <v>98.75</v>
      </c>
    </row>
    <row r="60" spans="1:20" s="180" customFormat="1" ht="15" customHeight="1">
      <c r="A60" s="177"/>
      <c r="B60" s="178"/>
      <c r="C60" s="179" t="s">
        <v>160</v>
      </c>
      <c r="D60" s="181">
        <f t="shared" si="26"/>
        <v>8537</v>
      </c>
      <c r="E60" s="181">
        <v>4088</v>
      </c>
      <c r="F60" s="181">
        <v>4449</v>
      </c>
      <c r="G60" s="181">
        <f t="shared" si="27"/>
        <v>8545</v>
      </c>
      <c r="H60" s="181">
        <v>4070</v>
      </c>
      <c r="I60" s="181">
        <v>4475</v>
      </c>
      <c r="J60" s="350">
        <f t="shared" si="25"/>
        <v>8</v>
      </c>
      <c r="K60" s="351">
        <f t="shared" si="2"/>
        <v>0.0937097340986295</v>
      </c>
      <c r="L60" s="181">
        <v>2637</v>
      </c>
      <c r="M60" s="181">
        <v>2665</v>
      </c>
      <c r="N60" s="350">
        <f t="shared" si="3"/>
        <v>28</v>
      </c>
      <c r="O60" s="352">
        <f t="shared" si="4"/>
        <v>1.061812665908229</v>
      </c>
      <c r="P60" s="352">
        <f t="shared" si="14"/>
        <v>0.724663491546582</v>
      </c>
      <c r="Q60" s="352">
        <f t="shared" si="5"/>
        <v>3.206378986866792</v>
      </c>
      <c r="R60" s="353">
        <f t="shared" si="9"/>
        <v>90.94972067039106</v>
      </c>
      <c r="S60" s="347">
        <f t="shared" si="6"/>
        <v>179.59226565783945</v>
      </c>
      <c r="T60" s="185">
        <v>47.58</v>
      </c>
    </row>
    <row r="61" spans="1:20" s="180" customFormat="1" ht="15" customHeight="1">
      <c r="A61" s="177"/>
      <c r="B61" s="178"/>
      <c r="C61" s="179" t="s">
        <v>161</v>
      </c>
      <c r="D61" s="181">
        <f t="shared" si="26"/>
        <v>3262</v>
      </c>
      <c r="E61" s="181">
        <v>1528</v>
      </c>
      <c r="F61" s="181">
        <v>1734</v>
      </c>
      <c r="G61" s="181">
        <f t="shared" si="27"/>
        <v>3229</v>
      </c>
      <c r="H61" s="181">
        <v>1505</v>
      </c>
      <c r="I61" s="181">
        <v>1724</v>
      </c>
      <c r="J61" s="350">
        <f t="shared" si="25"/>
        <v>-33</v>
      </c>
      <c r="K61" s="351">
        <f t="shared" si="2"/>
        <v>-1.0116492949110976</v>
      </c>
      <c r="L61" s="181">
        <v>955</v>
      </c>
      <c r="M61" s="181">
        <v>964</v>
      </c>
      <c r="N61" s="350">
        <f t="shared" si="3"/>
        <v>9</v>
      </c>
      <c r="O61" s="352">
        <f t="shared" si="4"/>
        <v>0.9424083769633508</v>
      </c>
      <c r="P61" s="352">
        <f t="shared" si="14"/>
        <v>0.2738371461912128</v>
      </c>
      <c r="Q61" s="352">
        <f t="shared" si="5"/>
        <v>3.349585062240664</v>
      </c>
      <c r="R61" s="353">
        <f t="shared" si="9"/>
        <v>87.29698375870069</v>
      </c>
      <c r="S61" s="347">
        <f t="shared" si="6"/>
        <v>69.02522445489525</v>
      </c>
      <c r="T61" s="182">
        <v>46.78</v>
      </c>
    </row>
    <row r="62" spans="1:20" s="180" customFormat="1" ht="15" customHeight="1">
      <c r="A62" s="177"/>
      <c r="B62" s="178"/>
      <c r="C62" s="179" t="s">
        <v>162</v>
      </c>
      <c r="D62" s="181">
        <f t="shared" si="26"/>
        <v>4954</v>
      </c>
      <c r="E62" s="181">
        <v>2372</v>
      </c>
      <c r="F62" s="181">
        <v>2582</v>
      </c>
      <c r="G62" s="181">
        <f t="shared" si="27"/>
        <v>4892</v>
      </c>
      <c r="H62" s="181">
        <v>2342</v>
      </c>
      <c r="I62" s="181">
        <v>2550</v>
      </c>
      <c r="J62" s="350">
        <f t="shared" si="25"/>
        <v>-62</v>
      </c>
      <c r="K62" s="351">
        <f t="shared" si="2"/>
        <v>-1.2515139281388776</v>
      </c>
      <c r="L62" s="181">
        <v>1519</v>
      </c>
      <c r="M62" s="181">
        <v>1498</v>
      </c>
      <c r="N62" s="350">
        <f t="shared" si="3"/>
        <v>-21</v>
      </c>
      <c r="O62" s="352">
        <f t="shared" si="4"/>
        <v>-1.3824884792626728</v>
      </c>
      <c r="P62" s="352">
        <f t="shared" si="14"/>
        <v>0.41486878884094547</v>
      </c>
      <c r="Q62" s="352">
        <f t="shared" si="5"/>
        <v>3.265687583444593</v>
      </c>
      <c r="R62" s="353">
        <f t="shared" si="9"/>
        <v>91.84313725490196</v>
      </c>
      <c r="S62" s="347">
        <f t="shared" si="6"/>
        <v>330.9878213802436</v>
      </c>
      <c r="T62" s="185">
        <v>14.78</v>
      </c>
    </row>
    <row r="63" spans="1:20" ht="15" customHeight="1">
      <c r="A63" s="61"/>
      <c r="B63" s="62"/>
      <c r="C63" s="63"/>
      <c r="D63" s="349"/>
      <c r="E63" s="181"/>
      <c r="F63" s="181"/>
      <c r="G63" s="349"/>
      <c r="H63" s="181"/>
      <c r="I63" s="181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</row>
    <row r="64" spans="1:20" ht="15" customHeight="1">
      <c r="A64" s="61"/>
      <c r="B64" s="451" t="s">
        <v>163</v>
      </c>
      <c r="C64" s="453"/>
      <c r="D64" s="359">
        <f aca="true" t="shared" si="28" ref="D64:I64">SUM(D65:D68)</f>
        <v>33975</v>
      </c>
      <c r="E64" s="359">
        <f t="shared" si="28"/>
        <v>15722</v>
      </c>
      <c r="F64" s="359">
        <f t="shared" si="28"/>
        <v>18253</v>
      </c>
      <c r="G64" s="359">
        <f t="shared" si="28"/>
        <v>33243</v>
      </c>
      <c r="H64" s="359">
        <f t="shared" si="28"/>
        <v>15403</v>
      </c>
      <c r="I64" s="359">
        <f t="shared" si="28"/>
        <v>17840</v>
      </c>
      <c r="J64" s="360">
        <f>G64-D64</f>
        <v>-732</v>
      </c>
      <c r="K64" s="361">
        <f t="shared" si="2"/>
        <v>-2.1545253863134657</v>
      </c>
      <c r="L64" s="359">
        <f>SUM(L65:L68)</f>
        <v>12138</v>
      </c>
      <c r="M64" s="359">
        <f>SUM(M65:M68)</f>
        <v>12082</v>
      </c>
      <c r="N64" s="360">
        <f t="shared" si="3"/>
        <v>-56</v>
      </c>
      <c r="O64" s="362">
        <f t="shared" si="4"/>
        <v>-0.461361014994233</v>
      </c>
      <c r="P64" s="362">
        <f t="shared" si="14"/>
        <v>2.819191158511764</v>
      </c>
      <c r="Q64" s="362">
        <f t="shared" si="5"/>
        <v>2.7514484356894555</v>
      </c>
      <c r="R64" s="363">
        <f t="shared" si="9"/>
        <v>86.33968609865471</v>
      </c>
      <c r="S64" s="364">
        <f t="shared" si="6"/>
        <v>59.318011491381455</v>
      </c>
      <c r="T64" s="364">
        <f>SUM(T65:T68)</f>
        <v>560.4200000000001</v>
      </c>
    </row>
    <row r="65" spans="1:20" s="180" customFormat="1" ht="15" customHeight="1">
      <c r="A65" s="177"/>
      <c r="B65" s="178"/>
      <c r="C65" s="179" t="s">
        <v>164</v>
      </c>
      <c r="D65" s="181">
        <f>SUM(E65:F65)</f>
        <v>10893</v>
      </c>
      <c r="E65" s="181">
        <v>5132</v>
      </c>
      <c r="F65" s="181">
        <v>5761</v>
      </c>
      <c r="G65" s="181">
        <f>SUM(H65:I65)</f>
        <v>10777</v>
      </c>
      <c r="H65" s="181">
        <v>5111</v>
      </c>
      <c r="I65" s="181">
        <v>5666</v>
      </c>
      <c r="J65" s="350">
        <f>G65-D65</f>
        <v>-116</v>
      </c>
      <c r="K65" s="351">
        <f t="shared" si="2"/>
        <v>-1.0649040668319103</v>
      </c>
      <c r="L65" s="181">
        <v>3792</v>
      </c>
      <c r="M65" s="181">
        <v>3780</v>
      </c>
      <c r="N65" s="350">
        <f t="shared" si="3"/>
        <v>-12</v>
      </c>
      <c r="O65" s="352">
        <f t="shared" si="4"/>
        <v>-0.31645569620253167</v>
      </c>
      <c r="P65" s="352">
        <f t="shared" si="14"/>
        <v>0.9139494965942088</v>
      </c>
      <c r="Q65" s="352">
        <f t="shared" si="5"/>
        <v>2.851058201058201</v>
      </c>
      <c r="R65" s="353">
        <f t="shared" si="9"/>
        <v>90.20472996823156</v>
      </c>
      <c r="S65" s="347">
        <f t="shared" si="6"/>
        <v>58.81357782143636</v>
      </c>
      <c r="T65" s="185">
        <v>183.24</v>
      </c>
    </row>
    <row r="66" spans="1:20" s="180" customFormat="1" ht="15" customHeight="1">
      <c r="A66" s="177"/>
      <c r="B66" s="178"/>
      <c r="C66" s="179" t="s">
        <v>165</v>
      </c>
      <c r="D66" s="181">
        <f>SUM(E66:F66)</f>
        <v>7769</v>
      </c>
      <c r="E66" s="181">
        <v>3479</v>
      </c>
      <c r="F66" s="181">
        <v>4290</v>
      </c>
      <c r="G66" s="181">
        <f>SUM(H66:I66)</f>
        <v>7571</v>
      </c>
      <c r="H66" s="181">
        <v>3402</v>
      </c>
      <c r="I66" s="181">
        <v>4169</v>
      </c>
      <c r="J66" s="350">
        <f>G66-D66</f>
        <v>-198</v>
      </c>
      <c r="K66" s="351">
        <f t="shared" si="2"/>
        <v>-2.5485905521946197</v>
      </c>
      <c r="L66" s="181">
        <v>3129</v>
      </c>
      <c r="M66" s="181">
        <v>3106</v>
      </c>
      <c r="N66" s="350">
        <f t="shared" si="3"/>
        <v>-23</v>
      </c>
      <c r="O66" s="352">
        <f t="shared" si="4"/>
        <v>-0.7350591243208693</v>
      </c>
      <c r="P66" s="352">
        <f t="shared" si="14"/>
        <v>0.6420628782327878</v>
      </c>
      <c r="Q66" s="352">
        <f t="shared" si="5"/>
        <v>2.437540244687701</v>
      </c>
      <c r="R66" s="353">
        <f t="shared" si="9"/>
        <v>81.60230271048214</v>
      </c>
      <c r="S66" s="347">
        <f t="shared" si="6"/>
        <v>48.05153592282305</v>
      </c>
      <c r="T66" s="185">
        <v>157.56</v>
      </c>
    </row>
    <row r="67" spans="1:20" s="180" customFormat="1" ht="15" customHeight="1">
      <c r="A67" s="177"/>
      <c r="B67" s="178"/>
      <c r="C67" s="179" t="s">
        <v>166</v>
      </c>
      <c r="D67" s="181">
        <f>SUM(E67:F67)</f>
        <v>10924</v>
      </c>
      <c r="E67" s="181">
        <v>5065</v>
      </c>
      <c r="F67" s="181">
        <v>5859</v>
      </c>
      <c r="G67" s="181">
        <f>SUM(H67:I67)</f>
        <v>10680</v>
      </c>
      <c r="H67" s="181">
        <v>4947</v>
      </c>
      <c r="I67" s="181">
        <v>5733</v>
      </c>
      <c r="J67" s="350">
        <f>G67-D67</f>
        <v>-244</v>
      </c>
      <c r="K67" s="351">
        <f t="shared" si="2"/>
        <v>-2.2336140607835957</v>
      </c>
      <c r="L67" s="181">
        <v>3876</v>
      </c>
      <c r="M67" s="181">
        <v>3851</v>
      </c>
      <c r="N67" s="350">
        <f t="shared" si="3"/>
        <v>-25</v>
      </c>
      <c r="O67" s="352">
        <f t="shared" si="4"/>
        <v>-0.6449948400412797</v>
      </c>
      <c r="P67" s="352">
        <f t="shared" si="14"/>
        <v>0.9057233574859562</v>
      </c>
      <c r="Q67" s="352">
        <f t="shared" si="5"/>
        <v>2.773305634900026</v>
      </c>
      <c r="R67" s="353">
        <f t="shared" si="9"/>
        <v>86.28990057561487</v>
      </c>
      <c r="S67" s="347">
        <f t="shared" si="6"/>
        <v>92.48354693453412</v>
      </c>
      <c r="T67" s="185">
        <v>115.48</v>
      </c>
    </row>
    <row r="68" spans="1:20" s="180" customFormat="1" ht="15" customHeight="1">
      <c r="A68" s="177"/>
      <c r="B68" s="178"/>
      <c r="C68" s="179" t="s">
        <v>167</v>
      </c>
      <c r="D68" s="181">
        <f>SUM(E68:F68)</f>
        <v>4389</v>
      </c>
      <c r="E68" s="181">
        <v>2046</v>
      </c>
      <c r="F68" s="181">
        <v>2343</v>
      </c>
      <c r="G68" s="181">
        <f>SUM(H68:I68)</f>
        <v>4215</v>
      </c>
      <c r="H68" s="181">
        <v>1943</v>
      </c>
      <c r="I68" s="181">
        <v>2272</v>
      </c>
      <c r="J68" s="350">
        <f>G68-D68</f>
        <v>-174</v>
      </c>
      <c r="K68" s="351">
        <f t="shared" si="2"/>
        <v>-3.9644565960355433</v>
      </c>
      <c r="L68" s="181">
        <v>1341</v>
      </c>
      <c r="M68" s="181">
        <v>1345</v>
      </c>
      <c r="N68" s="350">
        <f t="shared" si="3"/>
        <v>4</v>
      </c>
      <c r="O68" s="352">
        <f t="shared" si="4"/>
        <v>0.29828486204325133</v>
      </c>
      <c r="P68" s="352">
        <f t="shared" si="14"/>
        <v>0.3574554261988114</v>
      </c>
      <c r="Q68" s="352">
        <f t="shared" si="5"/>
        <v>3.133828996282528</v>
      </c>
      <c r="R68" s="353">
        <f t="shared" si="9"/>
        <v>85.5193661971831</v>
      </c>
      <c r="S68" s="347">
        <f t="shared" si="6"/>
        <v>40.47436143652775</v>
      </c>
      <c r="T68" s="185">
        <v>104.14</v>
      </c>
    </row>
    <row r="69" spans="1:20" ht="15" customHeight="1">
      <c r="A69" s="61"/>
      <c r="B69" s="62"/>
      <c r="C69" s="63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</row>
    <row r="70" spans="1:20" ht="15" customHeight="1">
      <c r="A70" s="61"/>
      <c r="B70" s="451" t="s">
        <v>168</v>
      </c>
      <c r="C70" s="453"/>
      <c r="D70" s="359">
        <f aca="true" t="shared" si="29" ref="D70:I70">SUM(D71)</f>
        <v>7515</v>
      </c>
      <c r="E70" s="359">
        <f t="shared" si="29"/>
        <v>3523</v>
      </c>
      <c r="F70" s="359">
        <f t="shared" si="29"/>
        <v>3992</v>
      </c>
      <c r="G70" s="359">
        <f t="shared" si="29"/>
        <v>7369</v>
      </c>
      <c r="H70" s="359">
        <f t="shared" si="29"/>
        <v>3447</v>
      </c>
      <c r="I70" s="359">
        <f t="shared" si="29"/>
        <v>3922</v>
      </c>
      <c r="J70" s="360">
        <f>G70-D70</f>
        <v>-146</v>
      </c>
      <c r="K70" s="361">
        <f t="shared" si="2"/>
        <v>-1.9427811044577512</v>
      </c>
      <c r="L70" s="359">
        <f>SUM(L71)</f>
        <v>2529</v>
      </c>
      <c r="M70" s="359">
        <f>SUM(M71)</f>
        <v>2504</v>
      </c>
      <c r="N70" s="360">
        <f t="shared" si="3"/>
        <v>-25</v>
      </c>
      <c r="O70" s="362">
        <f t="shared" si="4"/>
        <v>-0.9885330170027679</v>
      </c>
      <c r="P70" s="362">
        <f t="shared" si="14"/>
        <v>0.6249321555537464</v>
      </c>
      <c r="Q70" s="362">
        <f t="shared" si="5"/>
        <v>2.942891373801917</v>
      </c>
      <c r="R70" s="363">
        <f t="shared" si="9"/>
        <v>87.88883222845487</v>
      </c>
      <c r="S70" s="364">
        <f t="shared" si="6"/>
        <v>136.8939253204533</v>
      </c>
      <c r="T70" s="364">
        <f>SUM(T71)</f>
        <v>53.83</v>
      </c>
    </row>
    <row r="71" spans="1:20" s="180" customFormat="1" ht="15" customHeight="1">
      <c r="A71" s="183"/>
      <c r="B71" s="183"/>
      <c r="C71" s="184" t="s">
        <v>169</v>
      </c>
      <c r="D71" s="354">
        <f>SUM(E71:F71)</f>
        <v>7515</v>
      </c>
      <c r="E71" s="186">
        <v>3523</v>
      </c>
      <c r="F71" s="323">
        <v>3992</v>
      </c>
      <c r="G71" s="323">
        <f>SUM(H71:I71)</f>
        <v>7369</v>
      </c>
      <c r="H71" s="186">
        <v>3447</v>
      </c>
      <c r="I71" s="181">
        <v>3922</v>
      </c>
      <c r="J71" s="355">
        <f>G71-D71</f>
        <v>-146</v>
      </c>
      <c r="K71" s="356">
        <f t="shared" si="2"/>
        <v>-1.9427811044577512</v>
      </c>
      <c r="L71" s="181">
        <v>2529</v>
      </c>
      <c r="M71" s="181">
        <v>2504</v>
      </c>
      <c r="N71" s="355">
        <f t="shared" si="3"/>
        <v>-25</v>
      </c>
      <c r="O71" s="357">
        <f t="shared" si="4"/>
        <v>-0.9885330170027679</v>
      </c>
      <c r="P71" s="357">
        <f t="shared" si="14"/>
        <v>0.6249321555537464</v>
      </c>
      <c r="Q71" s="357">
        <f t="shared" si="5"/>
        <v>2.942891373801917</v>
      </c>
      <c r="R71" s="353">
        <f t="shared" si="9"/>
        <v>87.88883222845487</v>
      </c>
      <c r="S71" s="358">
        <f t="shared" si="6"/>
        <v>136.8939253204533</v>
      </c>
      <c r="T71" s="187">
        <v>53.83</v>
      </c>
    </row>
    <row r="72" spans="1:20" ht="14.25">
      <c r="A72" s="61" t="s">
        <v>409</v>
      </c>
      <c r="B72" s="61"/>
      <c r="C72" s="61"/>
      <c r="D72" s="67"/>
      <c r="E72" s="67"/>
      <c r="F72" s="67"/>
      <c r="G72" s="67"/>
      <c r="H72" s="67"/>
      <c r="I72" s="68"/>
      <c r="J72" s="68"/>
      <c r="K72" s="68"/>
      <c r="L72" s="68"/>
      <c r="M72" s="68"/>
      <c r="N72" s="69"/>
      <c r="O72" s="68"/>
      <c r="P72" s="68"/>
      <c r="Q72" s="68"/>
      <c r="R72" s="68"/>
      <c r="S72" s="68"/>
      <c r="T72" s="67"/>
    </row>
    <row r="73" spans="1:20" ht="14.25">
      <c r="A73" s="61" t="s">
        <v>182</v>
      </c>
      <c r="B73" s="61"/>
      <c r="C73" s="61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1"/>
      <c r="O73" s="70"/>
      <c r="P73" s="70"/>
      <c r="Q73" s="70"/>
      <c r="R73" s="70"/>
      <c r="S73" s="70"/>
      <c r="T73" s="70"/>
    </row>
    <row r="74" spans="1:20" ht="14.25">
      <c r="A74" s="61" t="s">
        <v>170</v>
      </c>
      <c r="B74" s="61"/>
      <c r="C74" s="61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1"/>
      <c r="O74" s="70"/>
      <c r="P74" s="70"/>
      <c r="Q74" s="70"/>
      <c r="R74" s="70"/>
      <c r="S74" s="70"/>
      <c r="T74" s="70"/>
    </row>
    <row r="75" spans="1:20" ht="14.25">
      <c r="A75" s="61" t="s">
        <v>171</v>
      </c>
      <c r="B75" s="61"/>
      <c r="C75" s="61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1"/>
      <c r="O75" s="70"/>
      <c r="P75" s="70"/>
      <c r="Q75" s="70"/>
      <c r="R75" s="70"/>
      <c r="S75" s="70"/>
      <c r="T75" s="70"/>
    </row>
  </sheetData>
  <sheetProtection/>
  <mergeCells count="34">
    <mergeCell ref="B50:C50"/>
    <mergeCell ref="B56:C56"/>
    <mergeCell ref="B24:C24"/>
    <mergeCell ref="B27:C27"/>
    <mergeCell ref="B33:C33"/>
    <mergeCell ref="B43:C43"/>
    <mergeCell ref="B64:C64"/>
    <mergeCell ref="B70:C70"/>
    <mergeCell ref="B15:C15"/>
    <mergeCell ref="B16:C16"/>
    <mergeCell ref="B17:C17"/>
    <mergeCell ref="B18:C18"/>
    <mergeCell ref="B19:C19"/>
    <mergeCell ref="B20:C20"/>
    <mergeCell ref="B21:C21"/>
    <mergeCell ref="B22:C22"/>
    <mergeCell ref="A12:C12"/>
    <mergeCell ref="A13:C13"/>
    <mergeCell ref="T4:T5"/>
    <mergeCell ref="A7:C7"/>
    <mergeCell ref="A9:C9"/>
    <mergeCell ref="A10:C10"/>
    <mergeCell ref="M4:M5"/>
    <mergeCell ref="N4:O4"/>
    <mergeCell ref="R4:R5"/>
    <mergeCell ref="S4:S5"/>
    <mergeCell ref="A2:T2"/>
    <mergeCell ref="A4:C5"/>
    <mergeCell ref="D4:F4"/>
    <mergeCell ref="G4:I4"/>
    <mergeCell ref="J4:K4"/>
    <mergeCell ref="L4:L5"/>
    <mergeCell ref="P4:P5"/>
    <mergeCell ref="Q4:Q5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5"/>
  <sheetViews>
    <sheetView zoomScale="75" zoomScaleNormal="75" zoomScalePageLayoutView="0" workbookViewId="0" topLeftCell="N1">
      <selection activeCell="AA1" sqref="AA1"/>
    </sheetView>
  </sheetViews>
  <sheetFormatPr defaultColWidth="10.59765625" defaultRowHeight="15"/>
  <cols>
    <col min="1" max="2" width="2.09765625" style="76" customWidth="1"/>
    <col min="3" max="3" width="10.3984375" style="76" customWidth="1"/>
    <col min="4" max="4" width="12.09765625" style="76" customWidth="1"/>
    <col min="5" max="7" width="9.8984375" style="76" customWidth="1"/>
    <col min="8" max="8" width="12.3984375" style="76" customWidth="1"/>
    <col min="9" max="11" width="9.8984375" style="76" customWidth="1"/>
    <col min="12" max="12" width="12.3984375" style="76" customWidth="1"/>
    <col min="13" max="15" width="9.8984375" style="76" customWidth="1"/>
    <col min="16" max="16" width="12.3984375" style="76" customWidth="1"/>
    <col min="17" max="19" width="9.8984375" style="76" customWidth="1"/>
    <col min="20" max="20" width="12.3984375" style="76" customWidth="1"/>
    <col min="21" max="23" width="9.8984375" style="76" customWidth="1"/>
    <col min="24" max="24" width="12" style="76" customWidth="1"/>
    <col min="25" max="27" width="9.8984375" style="76" customWidth="1"/>
    <col min="28" max="16384" width="10.59765625" style="76" customWidth="1"/>
  </cols>
  <sheetData>
    <row r="1" spans="1:27" s="73" customFormat="1" ht="19.5" customHeight="1">
      <c r="A1" s="72" t="s">
        <v>190</v>
      </c>
      <c r="H1" s="74"/>
      <c r="I1" s="74"/>
      <c r="J1" s="74"/>
      <c r="K1" s="74"/>
      <c r="L1" s="74"/>
      <c r="M1" s="74"/>
      <c r="N1" s="74"/>
      <c r="O1" s="74"/>
      <c r="P1" s="74"/>
      <c r="Q1" s="74"/>
      <c r="AA1" s="75" t="s">
        <v>191</v>
      </c>
    </row>
    <row r="2" spans="1:31" ht="19.5" customHeight="1">
      <c r="A2" s="460" t="s">
        <v>192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E2" s="73"/>
    </row>
    <row r="3" spans="1:31" ht="15.75" customHeight="1" thickBot="1">
      <c r="A3" s="77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9"/>
      <c r="U3" s="78"/>
      <c r="V3" s="78"/>
      <c r="W3" s="78"/>
      <c r="X3" s="79"/>
      <c r="Y3" s="78"/>
      <c r="Z3" s="78"/>
      <c r="AA3" s="78"/>
      <c r="AE3" s="73"/>
    </row>
    <row r="4" spans="1:31" ht="15.75" customHeight="1">
      <c r="A4" s="461" t="s">
        <v>193</v>
      </c>
      <c r="B4" s="462"/>
      <c r="C4" s="463"/>
      <c r="D4" s="466" t="s">
        <v>183</v>
      </c>
      <c r="E4" s="467"/>
      <c r="F4" s="467"/>
      <c r="G4" s="468"/>
      <c r="H4" s="466" t="s">
        <v>184</v>
      </c>
      <c r="I4" s="467"/>
      <c r="J4" s="467"/>
      <c r="K4" s="468"/>
      <c r="L4" s="466" t="s">
        <v>185</v>
      </c>
      <c r="M4" s="467"/>
      <c r="N4" s="467"/>
      <c r="O4" s="468"/>
      <c r="P4" s="466" t="s">
        <v>186</v>
      </c>
      <c r="Q4" s="467"/>
      <c r="R4" s="467"/>
      <c r="S4" s="468"/>
      <c r="T4" s="466" t="s">
        <v>187</v>
      </c>
      <c r="U4" s="467"/>
      <c r="V4" s="467"/>
      <c r="W4" s="468"/>
      <c r="X4" s="466" t="s">
        <v>188</v>
      </c>
      <c r="Y4" s="467"/>
      <c r="Z4" s="467"/>
      <c r="AA4" s="467"/>
      <c r="AB4" s="102"/>
      <c r="AE4" s="73"/>
    </row>
    <row r="5" spans="1:31" ht="15.75" customHeight="1">
      <c r="A5" s="464"/>
      <c r="B5" s="464"/>
      <c r="C5" s="465"/>
      <c r="D5" s="80" t="s">
        <v>194</v>
      </c>
      <c r="E5" s="80" t="s">
        <v>195</v>
      </c>
      <c r="F5" s="80" t="s">
        <v>196</v>
      </c>
      <c r="G5" s="80" t="s">
        <v>197</v>
      </c>
      <c r="H5" s="80" t="s">
        <v>198</v>
      </c>
      <c r="I5" s="80" t="s">
        <v>199</v>
      </c>
      <c r="J5" s="80" t="s">
        <v>196</v>
      </c>
      <c r="K5" s="80" t="s">
        <v>197</v>
      </c>
      <c r="L5" s="80" t="s">
        <v>198</v>
      </c>
      <c r="M5" s="80" t="s">
        <v>199</v>
      </c>
      <c r="N5" s="80" t="s">
        <v>196</v>
      </c>
      <c r="O5" s="80" t="s">
        <v>197</v>
      </c>
      <c r="P5" s="80" t="s">
        <v>198</v>
      </c>
      <c r="Q5" s="80" t="s">
        <v>199</v>
      </c>
      <c r="R5" s="80" t="s">
        <v>196</v>
      </c>
      <c r="S5" s="80" t="s">
        <v>197</v>
      </c>
      <c r="T5" s="80" t="s">
        <v>198</v>
      </c>
      <c r="U5" s="80" t="s">
        <v>199</v>
      </c>
      <c r="V5" s="80" t="s">
        <v>196</v>
      </c>
      <c r="W5" s="80" t="s">
        <v>197</v>
      </c>
      <c r="X5" s="80" t="s">
        <v>198</v>
      </c>
      <c r="Y5" s="80" t="s">
        <v>199</v>
      </c>
      <c r="Z5" s="80" t="s">
        <v>196</v>
      </c>
      <c r="AA5" s="324" t="s">
        <v>197</v>
      </c>
      <c r="AE5" s="73"/>
    </row>
    <row r="6" spans="1:31" ht="15.75" customHeight="1">
      <c r="A6" s="81"/>
      <c r="B6" s="81"/>
      <c r="C6" s="82"/>
      <c r="D6" s="64" t="s">
        <v>112</v>
      </c>
      <c r="E6" s="64" t="s">
        <v>113</v>
      </c>
      <c r="F6" s="64" t="s">
        <v>189</v>
      </c>
      <c r="G6" s="64" t="s">
        <v>113</v>
      </c>
      <c r="H6" s="64" t="s">
        <v>112</v>
      </c>
      <c r="I6" s="64" t="s">
        <v>113</v>
      </c>
      <c r="J6" s="64" t="s">
        <v>189</v>
      </c>
      <c r="K6" s="64" t="s">
        <v>113</v>
      </c>
      <c r="L6" s="64" t="s">
        <v>112</v>
      </c>
      <c r="M6" s="64" t="s">
        <v>113</v>
      </c>
      <c r="N6" s="64" t="s">
        <v>189</v>
      </c>
      <c r="O6" s="64" t="s">
        <v>113</v>
      </c>
      <c r="P6" s="64" t="s">
        <v>112</v>
      </c>
      <c r="Q6" s="64" t="s">
        <v>113</v>
      </c>
      <c r="R6" s="64" t="s">
        <v>189</v>
      </c>
      <c r="S6" s="64" t="s">
        <v>113</v>
      </c>
      <c r="T6" s="64" t="s">
        <v>112</v>
      </c>
      <c r="U6" s="64" t="s">
        <v>113</v>
      </c>
      <c r="V6" s="64" t="s">
        <v>189</v>
      </c>
      <c r="W6" s="64" t="s">
        <v>113</v>
      </c>
      <c r="X6" s="64" t="s">
        <v>112</v>
      </c>
      <c r="Y6" s="64" t="s">
        <v>113</v>
      </c>
      <c r="Z6" s="64" t="s">
        <v>189</v>
      </c>
      <c r="AA6" s="64" t="s">
        <v>113</v>
      </c>
      <c r="AE6" s="73"/>
    </row>
    <row r="7" spans="1:31" ht="15.75" customHeight="1">
      <c r="A7" s="457" t="s">
        <v>116</v>
      </c>
      <c r="B7" s="458"/>
      <c r="C7" s="459"/>
      <c r="D7" s="52">
        <f>SUM(D9:D10)</f>
        <v>1069872</v>
      </c>
      <c r="E7" s="83">
        <v>6.7</v>
      </c>
      <c r="F7" s="52">
        <f>SUM(F9:F10)</f>
        <v>290183</v>
      </c>
      <c r="G7" s="83">
        <v>14</v>
      </c>
      <c r="H7" s="52">
        <f>SUM(H9:H10)</f>
        <v>1119304</v>
      </c>
      <c r="I7" s="83">
        <f>100*(H7-D7)/D7</f>
        <v>4.62036580076869</v>
      </c>
      <c r="J7" s="52">
        <f>SUM(J9:J10)</f>
        <v>322071</v>
      </c>
      <c r="K7" s="83">
        <f>100*(J7-F7)/F7</f>
        <v>10.988927676672995</v>
      </c>
      <c r="L7" s="52">
        <f>SUM(L9:L10)</f>
        <v>1152325</v>
      </c>
      <c r="M7" s="83">
        <f>100*(L7-H7)/H7</f>
        <v>2.9501368707696924</v>
      </c>
      <c r="N7" s="52">
        <f>SUM(N9:N10)</f>
        <v>338066</v>
      </c>
      <c r="O7" s="83">
        <f>100*(N7-J7)/J7</f>
        <v>4.9662962514476625</v>
      </c>
      <c r="P7" s="52">
        <f>SUM(P9:P10)</f>
        <v>1164628</v>
      </c>
      <c r="Q7" s="83">
        <f>100*(P7-L7)/L7</f>
        <v>1.0676675417091532</v>
      </c>
      <c r="R7" s="52">
        <f>SUM(R9:R10)</f>
        <v>361157</v>
      </c>
      <c r="S7" s="83">
        <f>100*(R7-N7)/N7</f>
        <v>6.830323073009413</v>
      </c>
      <c r="T7" s="52">
        <f>SUM(T9:T10)</f>
        <v>1180068</v>
      </c>
      <c r="U7" s="83">
        <f>100*(T7-P7)/P7</f>
        <v>1.3257452164983154</v>
      </c>
      <c r="V7" s="52">
        <f>SUM(V9:V10)</f>
        <v>390212</v>
      </c>
      <c r="W7" s="83">
        <f>100*(V7-R7)/R7</f>
        <v>8.044977668991603</v>
      </c>
      <c r="X7" s="52">
        <f>SUM(X9:X10)</f>
        <v>1180977</v>
      </c>
      <c r="Y7" s="83">
        <f>100*(X7-T7)/T7</f>
        <v>0.07702945931929346</v>
      </c>
      <c r="Z7" s="52">
        <f>SUM(Z9:Z10)</f>
        <v>411341</v>
      </c>
      <c r="AA7" s="83">
        <f>100*(Z7-V7)/V7</f>
        <v>5.414748905723043</v>
      </c>
      <c r="AB7" s="84"/>
      <c r="AC7" s="84"/>
      <c r="AE7" s="73"/>
    </row>
    <row r="8" spans="1:31" ht="15.75" customHeight="1">
      <c r="A8" s="85"/>
      <c r="B8" s="86"/>
      <c r="C8" s="87"/>
      <c r="D8" s="52"/>
      <c r="E8" s="83"/>
      <c r="F8" s="52"/>
      <c r="G8" s="83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84"/>
      <c r="AC8" s="84"/>
      <c r="AE8" s="73"/>
    </row>
    <row r="9" spans="1:31" ht="15.75" customHeight="1">
      <c r="A9" s="457" t="s">
        <v>117</v>
      </c>
      <c r="B9" s="458"/>
      <c r="C9" s="459"/>
      <c r="D9" s="52">
        <f>SUM(D15:D22)</f>
        <v>733001</v>
      </c>
      <c r="E9" s="83">
        <v>7.2</v>
      </c>
      <c r="F9" s="52">
        <f>SUM(F15:F22)</f>
        <v>206298</v>
      </c>
      <c r="G9" s="83">
        <v>14.9</v>
      </c>
      <c r="H9" s="52">
        <f>SUM(H15:H22)</f>
        <v>770252</v>
      </c>
      <c r="I9" s="83">
        <f aca="true" t="shared" si="0" ref="I9:I71">100*(H9-D9)/D9</f>
        <v>5.081984881330312</v>
      </c>
      <c r="J9" s="52">
        <f>SUM(J15:J22)</f>
        <v>229512</v>
      </c>
      <c r="K9" s="83">
        <f aca="true" t="shared" si="1" ref="K9:K71">100*(J9-F9)/F9</f>
        <v>11.252653927813164</v>
      </c>
      <c r="L9" s="52">
        <f>SUM(L15:L22)</f>
        <v>794811</v>
      </c>
      <c r="M9" s="83">
        <f aca="true" t="shared" si="2" ref="M9:M71">100*(L9-H9)/H9</f>
        <v>3.1884370309976475</v>
      </c>
      <c r="N9" s="52">
        <f>SUM(N15:N22)</f>
        <v>241051</v>
      </c>
      <c r="O9" s="83">
        <f aca="true" t="shared" si="3" ref="O9:O71">100*(N9-J9)/J9</f>
        <v>5.027623827947994</v>
      </c>
      <c r="P9" s="52">
        <f>SUM(P15:P22)</f>
        <v>807536</v>
      </c>
      <c r="Q9" s="83">
        <f aca="true" t="shared" si="4" ref="Q9:Q71">100*(P9-L9)/L9</f>
        <v>1.601009548181895</v>
      </c>
      <c r="R9" s="52">
        <f>SUM(R15:R22)</f>
        <v>258990</v>
      </c>
      <c r="S9" s="83">
        <f aca="true" t="shared" si="5" ref="S9:S71">100*(R9-N9)/N9</f>
        <v>7.44199360301347</v>
      </c>
      <c r="T9" s="52">
        <f>SUM(T15:T22)</f>
        <v>820354</v>
      </c>
      <c r="U9" s="83">
        <f aca="true" t="shared" si="6" ref="U9:U71">100*(T9-P9)/P9</f>
        <v>1.587297656079729</v>
      </c>
      <c r="V9" s="52">
        <f>SUM(V15:V22)</f>
        <v>280823</v>
      </c>
      <c r="W9" s="83">
        <f aca="true" t="shared" si="7" ref="W9:W71">100*(V9-R9)/R9</f>
        <v>8.430055214487046</v>
      </c>
      <c r="X9" s="52">
        <f>SUM(X15:X22)</f>
        <v>817923</v>
      </c>
      <c r="Y9" s="83">
        <f aca="true" t="shared" si="8" ref="Y9:Y71">100*(X9-T9)/T9</f>
        <v>-0.29633548443720636</v>
      </c>
      <c r="Z9" s="52">
        <f>SUM(Z15:Z22)</f>
        <v>294496</v>
      </c>
      <c r="AA9" s="83">
        <f aca="true" t="shared" si="9" ref="AA9:AA71">100*(Z9-V9)/V9</f>
        <v>4.8689031881291776</v>
      </c>
      <c r="AB9" s="84"/>
      <c r="AC9" s="84"/>
      <c r="AE9" s="73"/>
    </row>
    <row r="10" spans="1:31" ht="15.75" customHeight="1">
      <c r="A10" s="457" t="s">
        <v>118</v>
      </c>
      <c r="B10" s="458"/>
      <c r="C10" s="459"/>
      <c r="D10" s="52">
        <f>SUM(D24,D27,D33,D43,D50,D56,D64,D70)</f>
        <v>336871</v>
      </c>
      <c r="E10" s="83">
        <v>5.8</v>
      </c>
      <c r="F10" s="52">
        <f>SUM(F24,F27,F33,F43,F50,F56,F64,F70)</f>
        <v>83885</v>
      </c>
      <c r="G10" s="83">
        <v>11.9</v>
      </c>
      <c r="H10" s="52">
        <f>SUM(H24,H27,H33,H43,H50,H56,H64,H70)</f>
        <v>349052</v>
      </c>
      <c r="I10" s="83">
        <f t="shared" si="0"/>
        <v>3.615924196502519</v>
      </c>
      <c r="J10" s="52">
        <f>SUM(J24,J27,J33,J43,J50,J56,J64,J70)</f>
        <v>92559</v>
      </c>
      <c r="K10" s="83">
        <f t="shared" si="1"/>
        <v>10.340346903498837</v>
      </c>
      <c r="L10" s="52">
        <f>SUM(L24,L27,L33,L43,L50,L56,L64,L70)</f>
        <v>357514</v>
      </c>
      <c r="M10" s="83">
        <f t="shared" si="2"/>
        <v>2.4242806229444325</v>
      </c>
      <c r="N10" s="52">
        <f>SUM(N24,N27,N33,N43,N50,N56,N64,N70)</f>
        <v>97015</v>
      </c>
      <c r="O10" s="83">
        <f t="shared" si="3"/>
        <v>4.814226601410992</v>
      </c>
      <c r="P10" s="52">
        <f>SUM(P24,P27,P33,P43,P50,P56,P64,P70)</f>
        <v>357092</v>
      </c>
      <c r="Q10" s="83">
        <f t="shared" si="4"/>
        <v>-0.1180373356008436</v>
      </c>
      <c r="R10" s="52">
        <f>SUM(R24,R27,R33,R43,R50,R56,R64,R70)</f>
        <v>102167</v>
      </c>
      <c r="S10" s="83">
        <f t="shared" si="5"/>
        <v>5.310518991908467</v>
      </c>
      <c r="T10" s="52">
        <f>SUM(T24,T27,T33,T43,T50,T56,T64,T70)</f>
        <v>359714</v>
      </c>
      <c r="U10" s="83">
        <f t="shared" si="6"/>
        <v>0.7342645592732405</v>
      </c>
      <c r="V10" s="52">
        <f>SUM(V24,V27,V33,V43,V50,V56,V64,V70)</f>
        <v>109389</v>
      </c>
      <c r="W10" s="83">
        <f t="shared" si="7"/>
        <v>7.068818698797068</v>
      </c>
      <c r="X10" s="52">
        <f>SUM(X24,X27,X33,X43,X50,X56,X64,X70)</f>
        <v>363054</v>
      </c>
      <c r="Y10" s="83">
        <f t="shared" si="8"/>
        <v>0.928515431704076</v>
      </c>
      <c r="Z10" s="52">
        <f>SUM(Z24,Z27,Z33,Z43,Z50,Z56,Z64,Z70)</f>
        <v>116845</v>
      </c>
      <c r="AA10" s="83">
        <f t="shared" si="9"/>
        <v>6.816041832359744</v>
      </c>
      <c r="AB10" s="84"/>
      <c r="AC10" s="84"/>
      <c r="AE10" s="73"/>
    </row>
    <row r="11" spans="1:31" ht="15.75" customHeight="1">
      <c r="A11" s="86"/>
      <c r="B11" s="86"/>
      <c r="C11" s="87"/>
      <c r="D11" s="52"/>
      <c r="E11" s="83"/>
      <c r="F11" s="52"/>
      <c r="G11" s="83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84"/>
      <c r="AC11" s="84"/>
      <c r="AE11" s="73"/>
    </row>
    <row r="12" spans="1:31" ht="15.75" customHeight="1">
      <c r="A12" s="457" t="s">
        <v>119</v>
      </c>
      <c r="B12" s="458"/>
      <c r="C12" s="459"/>
      <c r="D12" s="52">
        <f>SUM(D15,D17,D20,D22,D24,D27,D33,D43)</f>
        <v>779235</v>
      </c>
      <c r="E12" s="83">
        <v>10.1</v>
      </c>
      <c r="F12" s="52">
        <f>SUM(F15,F17,F20,F22,F24,F27,F33,F43)</f>
        <v>216647</v>
      </c>
      <c r="G12" s="83">
        <v>18.3</v>
      </c>
      <c r="H12" s="52">
        <f>SUM(H15,H17,H20,H22,H24,H27,H33,H43)</f>
        <v>832562</v>
      </c>
      <c r="I12" s="83">
        <f t="shared" si="0"/>
        <v>6.843506772668065</v>
      </c>
      <c r="J12" s="52">
        <f>SUM(J15,J17,J20,J22,J24,J27,J33,J43)</f>
        <v>246769</v>
      </c>
      <c r="K12" s="83">
        <f t="shared" si="1"/>
        <v>13.903723568754703</v>
      </c>
      <c r="L12" s="52">
        <f>SUM(L15,L17,L20,L22,L24,L27,L33,L43)</f>
        <v>871393</v>
      </c>
      <c r="M12" s="83">
        <f t="shared" si="2"/>
        <v>4.664037032677446</v>
      </c>
      <c r="N12" s="52">
        <f>SUM(N15,N17,N20,N22,N24,N27,N33,N43)</f>
        <v>262431</v>
      </c>
      <c r="O12" s="83">
        <f t="shared" si="3"/>
        <v>6.346826384189262</v>
      </c>
      <c r="P12" s="52">
        <f>SUM(P15,P17,P20,P22,P24,P27,P33,P43)</f>
        <v>897386</v>
      </c>
      <c r="Q12" s="83">
        <f t="shared" si="4"/>
        <v>2.982925040710678</v>
      </c>
      <c r="R12" s="52">
        <f>SUM(R15,R17,R20,R22,R24,R27,R33,R43)</f>
        <v>284195</v>
      </c>
      <c r="S12" s="83">
        <f t="shared" si="5"/>
        <v>8.293227553147304</v>
      </c>
      <c r="T12" s="52">
        <f>SUM(T15,T17,T20,T22,T24,T27,T33,T43)</f>
        <v>926752</v>
      </c>
      <c r="U12" s="83">
        <f t="shared" si="6"/>
        <v>3.2723933736430033</v>
      </c>
      <c r="V12" s="52">
        <f>SUM(V15,V17,V20,V22,V24,V27,V33,V43)</f>
        <v>312750</v>
      </c>
      <c r="W12" s="83">
        <f t="shared" si="7"/>
        <v>10.047678530586394</v>
      </c>
      <c r="X12" s="52">
        <f>SUM(X15,X17,X20,X22,X24,X27,X33,X43)</f>
        <v>941714</v>
      </c>
      <c r="Y12" s="83">
        <f t="shared" si="8"/>
        <v>1.6144556472497498</v>
      </c>
      <c r="Z12" s="52">
        <f>SUM(Z15,Z17,Z20,Z22,Z24,Z27,Z33,Z43)</f>
        <v>333378</v>
      </c>
      <c r="AA12" s="83">
        <f t="shared" si="9"/>
        <v>6.5956834532374105</v>
      </c>
      <c r="AB12" s="84"/>
      <c r="AC12" s="84"/>
      <c r="AE12" s="73"/>
    </row>
    <row r="13" spans="1:31" ht="15.75" customHeight="1">
      <c r="A13" s="457" t="s">
        <v>120</v>
      </c>
      <c r="B13" s="458"/>
      <c r="C13" s="459"/>
      <c r="D13" s="52">
        <f>SUM(D16,D18,D19,D21,D50,D56,D64,D70)</f>
        <v>290637</v>
      </c>
      <c r="E13" s="83">
        <v>-1.3</v>
      </c>
      <c r="F13" s="52">
        <f>SUM(F16,F18,F19,F21,F50,F56,F64,F70)</f>
        <v>73536</v>
      </c>
      <c r="G13" s="83">
        <v>3</v>
      </c>
      <c r="H13" s="52">
        <f>SUM(H16,H18,H19,H21,H50,H56,H64,H70)</f>
        <v>286742</v>
      </c>
      <c r="I13" s="83">
        <f t="shared" si="0"/>
        <v>-1.3401597181363694</v>
      </c>
      <c r="J13" s="52">
        <f>SUM(J16,J18,J19,J21,J50,J56,J64,J70)</f>
        <v>75302</v>
      </c>
      <c r="K13" s="83">
        <f t="shared" si="1"/>
        <v>2.401544821583986</v>
      </c>
      <c r="L13" s="52">
        <f>SUM(L16,L18,L19,L21,L50,L56,L64,L70)</f>
        <v>280932</v>
      </c>
      <c r="M13" s="83">
        <f t="shared" si="2"/>
        <v>-2.026211716455908</v>
      </c>
      <c r="N13" s="52">
        <f>SUM(N16,N18,N19,N21,N50,N56,N64,N70)</f>
        <v>75635</v>
      </c>
      <c r="O13" s="83">
        <f t="shared" si="3"/>
        <v>0.4422193301638735</v>
      </c>
      <c r="P13" s="52">
        <f>SUM(P16,P18,P19,P21,P50,P56,P64,P70)</f>
        <v>267242</v>
      </c>
      <c r="Q13" s="83">
        <f t="shared" si="4"/>
        <v>-4.8730653681317895</v>
      </c>
      <c r="R13" s="52">
        <f>SUM(R16,R18,R19,R21,R50,R56,R64,R70)</f>
        <v>76962</v>
      </c>
      <c r="S13" s="83">
        <f t="shared" si="5"/>
        <v>1.7544787466120182</v>
      </c>
      <c r="T13" s="52">
        <f>SUM(T16,T18,T19,T21,T50,T56,T64,T70)</f>
        <v>253316</v>
      </c>
      <c r="U13" s="83">
        <f t="shared" si="6"/>
        <v>-5.211007251854125</v>
      </c>
      <c r="V13" s="52">
        <f>SUM(V16,V18,V19,V21,V50,V56,V64,V70)</f>
        <v>77462</v>
      </c>
      <c r="W13" s="83">
        <f t="shared" si="7"/>
        <v>0.6496712663392323</v>
      </c>
      <c r="X13" s="52">
        <f>SUM(X16,X18,X19,X21,X50,X56,X64,X70)</f>
        <v>239263</v>
      </c>
      <c r="Y13" s="83">
        <f t="shared" si="8"/>
        <v>-5.547616415860032</v>
      </c>
      <c r="Z13" s="52">
        <f>SUM(Z16,Z18,Z19,Z21,Z50,Z56,Z64,Z70)</f>
        <v>77963</v>
      </c>
      <c r="AA13" s="83">
        <f t="shared" si="9"/>
        <v>0.6467687382200304</v>
      </c>
      <c r="AB13" s="84"/>
      <c r="AC13" s="84"/>
      <c r="AE13" s="73"/>
    </row>
    <row r="14" spans="1:31" ht="15.75" customHeight="1">
      <c r="A14" s="88"/>
      <c r="B14" s="88"/>
      <c r="C14" s="87"/>
      <c r="D14" s="58"/>
      <c r="E14" s="83"/>
      <c r="F14" s="58"/>
      <c r="G14" s="83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84"/>
      <c r="AC14" s="84"/>
      <c r="AE14" s="73"/>
    </row>
    <row r="15" spans="1:31" ht="15.75" customHeight="1">
      <c r="A15" s="89"/>
      <c r="B15" s="457" t="s">
        <v>121</v>
      </c>
      <c r="C15" s="459"/>
      <c r="D15" s="52">
        <v>395268</v>
      </c>
      <c r="E15" s="83">
        <v>9.4</v>
      </c>
      <c r="F15" s="52">
        <v>118685</v>
      </c>
      <c r="G15" s="83">
        <v>18.9</v>
      </c>
      <c r="H15" s="52">
        <v>417684</v>
      </c>
      <c r="I15" s="83">
        <f t="shared" si="0"/>
        <v>5.6710889826649264</v>
      </c>
      <c r="J15" s="52">
        <v>134267</v>
      </c>
      <c r="K15" s="83">
        <f t="shared" si="1"/>
        <v>13.128870539663817</v>
      </c>
      <c r="L15" s="52">
        <v>430481</v>
      </c>
      <c r="M15" s="83">
        <f t="shared" si="2"/>
        <v>3.06379942731826</v>
      </c>
      <c r="N15" s="52">
        <v>141097</v>
      </c>
      <c r="O15" s="83">
        <f t="shared" si="3"/>
        <v>5.086879128899879</v>
      </c>
      <c r="P15" s="52">
        <v>442868</v>
      </c>
      <c r="Q15" s="83">
        <f t="shared" si="4"/>
        <v>2.8774789131227627</v>
      </c>
      <c r="R15" s="52">
        <v>154257</v>
      </c>
      <c r="S15" s="83">
        <f t="shared" si="5"/>
        <v>9.32691694366287</v>
      </c>
      <c r="T15" s="52">
        <v>453975</v>
      </c>
      <c r="U15" s="83">
        <f t="shared" si="6"/>
        <v>2.5079707723294526</v>
      </c>
      <c r="V15" s="52">
        <v>169151</v>
      </c>
      <c r="W15" s="83">
        <f t="shared" si="7"/>
        <v>9.655315480010632</v>
      </c>
      <c r="X15" s="52">
        <v>456438</v>
      </c>
      <c r="Y15" s="83">
        <f t="shared" si="8"/>
        <v>0.5425408888154634</v>
      </c>
      <c r="Z15" s="52">
        <v>177686</v>
      </c>
      <c r="AA15" s="83">
        <f t="shared" si="9"/>
        <v>5.045787491649473</v>
      </c>
      <c r="AB15" s="84"/>
      <c r="AC15" s="84"/>
      <c r="AE15" s="73"/>
    </row>
    <row r="16" spans="1:31" ht="15.75" customHeight="1">
      <c r="A16" s="89"/>
      <c r="B16" s="457" t="s">
        <v>122</v>
      </c>
      <c r="C16" s="459"/>
      <c r="D16" s="52">
        <v>49493</v>
      </c>
      <c r="E16" s="83">
        <v>3.4</v>
      </c>
      <c r="F16" s="52">
        <v>12921</v>
      </c>
      <c r="G16" s="83">
        <v>7.2</v>
      </c>
      <c r="H16" s="52">
        <v>50394</v>
      </c>
      <c r="I16" s="83">
        <f t="shared" si="0"/>
        <v>1.8204594589133818</v>
      </c>
      <c r="J16" s="52">
        <v>13877</v>
      </c>
      <c r="K16" s="83">
        <f t="shared" si="1"/>
        <v>7.398808141784691</v>
      </c>
      <c r="L16" s="52">
        <v>50582</v>
      </c>
      <c r="M16" s="83">
        <f t="shared" si="2"/>
        <v>0.37306028495455806</v>
      </c>
      <c r="N16" s="52">
        <v>14248</v>
      </c>
      <c r="O16" s="83">
        <f t="shared" si="3"/>
        <v>2.673488506161274</v>
      </c>
      <c r="P16" s="52">
        <v>50103</v>
      </c>
      <c r="Q16" s="83">
        <f t="shared" si="4"/>
        <v>-0.9469771855600807</v>
      </c>
      <c r="R16" s="52">
        <v>15124</v>
      </c>
      <c r="S16" s="83">
        <f t="shared" si="5"/>
        <v>6.148231330713083</v>
      </c>
      <c r="T16" s="52">
        <v>49719</v>
      </c>
      <c r="U16" s="83">
        <f t="shared" si="6"/>
        <v>-0.7664211723848872</v>
      </c>
      <c r="V16" s="52">
        <v>16002</v>
      </c>
      <c r="W16" s="83">
        <f t="shared" si="7"/>
        <v>5.805342501983602</v>
      </c>
      <c r="X16" s="52">
        <v>47351</v>
      </c>
      <c r="Y16" s="83">
        <f t="shared" si="8"/>
        <v>-4.762766749130111</v>
      </c>
      <c r="Z16" s="52">
        <v>16248</v>
      </c>
      <c r="AA16" s="83">
        <f t="shared" si="9"/>
        <v>1.537307836520435</v>
      </c>
      <c r="AB16" s="84"/>
      <c r="AC16" s="84"/>
      <c r="AE16" s="73"/>
    </row>
    <row r="17" spans="1:31" ht="15.75" customHeight="1">
      <c r="A17" s="89"/>
      <c r="B17" s="457" t="s">
        <v>123</v>
      </c>
      <c r="C17" s="459"/>
      <c r="D17" s="52">
        <v>100273</v>
      </c>
      <c r="E17" s="83">
        <v>4.8</v>
      </c>
      <c r="F17" s="52">
        <v>25471</v>
      </c>
      <c r="G17" s="83">
        <v>9.4</v>
      </c>
      <c r="H17" s="52">
        <v>104329</v>
      </c>
      <c r="I17" s="83">
        <f t="shared" si="0"/>
        <v>4.044957266662013</v>
      </c>
      <c r="J17" s="52">
        <v>27416</v>
      </c>
      <c r="K17" s="83">
        <f t="shared" si="1"/>
        <v>7.6361352125947155</v>
      </c>
      <c r="L17" s="52">
        <v>106041</v>
      </c>
      <c r="M17" s="83">
        <f t="shared" si="2"/>
        <v>1.6409627236913993</v>
      </c>
      <c r="N17" s="52">
        <v>28144</v>
      </c>
      <c r="O17" s="83">
        <f t="shared" si="3"/>
        <v>2.6553837175372044</v>
      </c>
      <c r="P17" s="52">
        <v>106075</v>
      </c>
      <c r="Q17" s="83">
        <f t="shared" si="4"/>
        <v>0.03206306994464405</v>
      </c>
      <c r="R17" s="52">
        <v>29224</v>
      </c>
      <c r="S17" s="83">
        <f t="shared" si="5"/>
        <v>3.8374076179647525</v>
      </c>
      <c r="T17" s="52">
        <v>107965</v>
      </c>
      <c r="U17" s="83">
        <f t="shared" si="6"/>
        <v>1.781758189959934</v>
      </c>
      <c r="V17" s="52">
        <v>31778</v>
      </c>
      <c r="W17" s="83">
        <f t="shared" si="7"/>
        <v>8.739392280317547</v>
      </c>
      <c r="X17" s="52">
        <v>108622</v>
      </c>
      <c r="Y17" s="83">
        <f t="shared" si="8"/>
        <v>0.6085305423053767</v>
      </c>
      <c r="Z17" s="52">
        <v>34306</v>
      </c>
      <c r="AA17" s="83">
        <f t="shared" si="9"/>
        <v>7.955189124551577</v>
      </c>
      <c r="AB17" s="84"/>
      <c r="AC17" s="84"/>
      <c r="AE17" s="73"/>
    </row>
    <row r="18" spans="1:31" ht="15.75" customHeight="1">
      <c r="A18" s="89"/>
      <c r="B18" s="457" t="s">
        <v>124</v>
      </c>
      <c r="C18" s="459"/>
      <c r="D18" s="52">
        <v>33234</v>
      </c>
      <c r="E18" s="83">
        <v>-1.2</v>
      </c>
      <c r="F18" s="52">
        <v>9007</v>
      </c>
      <c r="G18" s="83">
        <v>4.8</v>
      </c>
      <c r="H18" s="52">
        <v>32662</v>
      </c>
      <c r="I18" s="83">
        <f t="shared" si="0"/>
        <v>-1.7211289643136547</v>
      </c>
      <c r="J18" s="52">
        <v>9123</v>
      </c>
      <c r="K18" s="83">
        <f t="shared" si="1"/>
        <v>1.2878871988453424</v>
      </c>
      <c r="L18" s="52">
        <v>31843</v>
      </c>
      <c r="M18" s="83">
        <f t="shared" si="2"/>
        <v>-2.5075010715816544</v>
      </c>
      <c r="N18" s="52">
        <v>9072</v>
      </c>
      <c r="O18" s="83">
        <f t="shared" si="3"/>
        <v>-0.5590266359750082</v>
      </c>
      <c r="P18" s="52">
        <v>30164</v>
      </c>
      <c r="Q18" s="83">
        <f t="shared" si="4"/>
        <v>-5.272744402223409</v>
      </c>
      <c r="R18" s="52">
        <v>9063</v>
      </c>
      <c r="S18" s="83">
        <f t="shared" si="5"/>
        <v>-0.0992063492063492</v>
      </c>
      <c r="T18" s="52">
        <v>28229</v>
      </c>
      <c r="U18" s="83">
        <f t="shared" si="6"/>
        <v>-6.4149317066702025</v>
      </c>
      <c r="V18" s="52">
        <v>9040</v>
      </c>
      <c r="W18" s="83">
        <f t="shared" si="7"/>
        <v>-0.25377910184265695</v>
      </c>
      <c r="X18" s="52">
        <v>26381</v>
      </c>
      <c r="Y18" s="83">
        <f t="shared" si="8"/>
        <v>-6.546459314888944</v>
      </c>
      <c r="Z18" s="52">
        <v>8985</v>
      </c>
      <c r="AA18" s="83">
        <f t="shared" si="9"/>
        <v>-0.6084070796460177</v>
      </c>
      <c r="AB18" s="84"/>
      <c r="AC18" s="84"/>
      <c r="AE18" s="73"/>
    </row>
    <row r="19" spans="1:31" ht="15.75" customHeight="1">
      <c r="A19" s="89"/>
      <c r="B19" s="457" t="s">
        <v>125</v>
      </c>
      <c r="C19" s="459"/>
      <c r="D19" s="52">
        <v>28238</v>
      </c>
      <c r="E19" s="83">
        <v>-3.4</v>
      </c>
      <c r="F19" s="52">
        <v>7289</v>
      </c>
      <c r="G19" s="83">
        <v>0.5</v>
      </c>
      <c r="H19" s="52">
        <v>27351</v>
      </c>
      <c r="I19" s="83">
        <f t="shared" si="0"/>
        <v>-3.141157305758198</v>
      </c>
      <c r="J19" s="52">
        <v>7237</v>
      </c>
      <c r="K19" s="83">
        <f t="shared" si="1"/>
        <v>-0.7134037590890383</v>
      </c>
      <c r="L19" s="52">
        <v>25860</v>
      </c>
      <c r="M19" s="83">
        <f t="shared" si="2"/>
        <v>-5.451354612262806</v>
      </c>
      <c r="N19" s="52">
        <v>7125</v>
      </c>
      <c r="O19" s="83">
        <f t="shared" si="3"/>
        <v>-1.5476025977615033</v>
      </c>
      <c r="P19" s="52">
        <v>23471</v>
      </c>
      <c r="Q19" s="83">
        <f t="shared" si="4"/>
        <v>-9.238205723124517</v>
      </c>
      <c r="R19" s="52">
        <v>7043</v>
      </c>
      <c r="S19" s="83">
        <f t="shared" si="5"/>
        <v>-1.1508771929824562</v>
      </c>
      <c r="T19" s="52">
        <v>21580</v>
      </c>
      <c r="U19" s="83">
        <f t="shared" si="6"/>
        <v>-8.056750884069704</v>
      </c>
      <c r="V19" s="52">
        <v>6925</v>
      </c>
      <c r="W19" s="83">
        <f t="shared" si="7"/>
        <v>-1.6754224052250462</v>
      </c>
      <c r="X19" s="52">
        <v>19852</v>
      </c>
      <c r="Y19" s="83">
        <f t="shared" si="8"/>
        <v>-8.007414272474513</v>
      </c>
      <c r="Z19" s="52">
        <v>6769</v>
      </c>
      <c r="AA19" s="83">
        <f t="shared" si="9"/>
        <v>-2.252707581227437</v>
      </c>
      <c r="AB19" s="84"/>
      <c r="AC19" s="84"/>
      <c r="AE19" s="73"/>
    </row>
    <row r="20" spans="1:31" ht="15.75" customHeight="1">
      <c r="A20" s="89"/>
      <c r="B20" s="457" t="s">
        <v>126</v>
      </c>
      <c r="C20" s="459"/>
      <c r="D20" s="52">
        <v>61599</v>
      </c>
      <c r="E20" s="83">
        <v>9</v>
      </c>
      <c r="F20" s="52">
        <v>17109</v>
      </c>
      <c r="G20" s="83">
        <v>15.7</v>
      </c>
      <c r="H20" s="52">
        <v>65282</v>
      </c>
      <c r="I20" s="83">
        <f t="shared" si="0"/>
        <v>5.978993165473465</v>
      </c>
      <c r="J20" s="52">
        <v>18985</v>
      </c>
      <c r="K20" s="83">
        <f t="shared" si="1"/>
        <v>10.964989186977615</v>
      </c>
      <c r="L20" s="52">
        <v>68630</v>
      </c>
      <c r="M20" s="83">
        <f t="shared" si="2"/>
        <v>5.128519346833737</v>
      </c>
      <c r="N20" s="52">
        <v>20284</v>
      </c>
      <c r="O20" s="83">
        <f t="shared" si="3"/>
        <v>6.842243876744798</v>
      </c>
      <c r="P20" s="52">
        <v>69196</v>
      </c>
      <c r="Q20" s="83">
        <f t="shared" si="4"/>
        <v>0.8247122249745009</v>
      </c>
      <c r="R20" s="52">
        <v>21186</v>
      </c>
      <c r="S20" s="83">
        <f t="shared" si="5"/>
        <v>4.4468546637744035</v>
      </c>
      <c r="T20" s="52">
        <v>69394</v>
      </c>
      <c r="U20" s="83">
        <f t="shared" si="6"/>
        <v>0.28614370772877046</v>
      </c>
      <c r="V20" s="52">
        <v>22381</v>
      </c>
      <c r="W20" s="83">
        <f t="shared" si="7"/>
        <v>5.640517322760314</v>
      </c>
      <c r="X20" s="52">
        <v>68368</v>
      </c>
      <c r="Y20" s="83">
        <f t="shared" si="8"/>
        <v>-1.4785139925641986</v>
      </c>
      <c r="Z20" s="52">
        <v>22603</v>
      </c>
      <c r="AA20" s="83">
        <f t="shared" si="9"/>
        <v>0.9919127831642911</v>
      </c>
      <c r="AB20" s="84"/>
      <c r="AC20" s="84"/>
      <c r="AE20" s="73"/>
    </row>
    <row r="21" spans="1:31" ht="15.75" customHeight="1">
      <c r="A21" s="89"/>
      <c r="B21" s="457" t="s">
        <v>127</v>
      </c>
      <c r="C21" s="459"/>
      <c r="D21" s="52">
        <v>28726</v>
      </c>
      <c r="E21" s="83">
        <v>0.7</v>
      </c>
      <c r="F21" s="52">
        <v>7062</v>
      </c>
      <c r="G21" s="83">
        <v>4.6</v>
      </c>
      <c r="H21" s="52">
        <v>28784</v>
      </c>
      <c r="I21" s="83">
        <f t="shared" si="0"/>
        <v>0.20190767945415303</v>
      </c>
      <c r="J21" s="52">
        <v>7459</v>
      </c>
      <c r="K21" s="83">
        <f t="shared" si="1"/>
        <v>5.621636930048145</v>
      </c>
      <c r="L21" s="52">
        <v>28789</v>
      </c>
      <c r="M21" s="83">
        <f t="shared" si="2"/>
        <v>0.01737076153418566</v>
      </c>
      <c r="N21" s="52">
        <v>7608</v>
      </c>
      <c r="O21" s="83">
        <f t="shared" si="3"/>
        <v>1.9975868078830943</v>
      </c>
      <c r="P21" s="52">
        <v>27517</v>
      </c>
      <c r="Q21" s="83">
        <f t="shared" si="4"/>
        <v>-4.418354232519365</v>
      </c>
      <c r="R21" s="52">
        <v>7677</v>
      </c>
      <c r="S21" s="83">
        <f t="shared" si="5"/>
        <v>0.9069400630914827</v>
      </c>
      <c r="T21" s="52">
        <v>26502</v>
      </c>
      <c r="U21" s="83">
        <f t="shared" si="6"/>
        <v>-3.6886288476214704</v>
      </c>
      <c r="V21" s="52">
        <v>7789</v>
      </c>
      <c r="W21" s="83">
        <f t="shared" si="7"/>
        <v>1.4589032174026313</v>
      </c>
      <c r="X21" s="52">
        <v>25541</v>
      </c>
      <c r="Y21" s="83">
        <f t="shared" si="8"/>
        <v>-3.6261414232888085</v>
      </c>
      <c r="Z21" s="52">
        <v>7973</v>
      </c>
      <c r="AA21" s="83">
        <f t="shared" si="9"/>
        <v>2.3623058158942096</v>
      </c>
      <c r="AB21" s="84"/>
      <c r="AC21" s="84"/>
      <c r="AE21" s="73"/>
    </row>
    <row r="22" spans="1:31" ht="15.75" customHeight="1">
      <c r="A22" s="89"/>
      <c r="B22" s="457" t="s">
        <v>128</v>
      </c>
      <c r="C22" s="459"/>
      <c r="D22" s="52">
        <v>36170</v>
      </c>
      <c r="E22" s="83">
        <v>16.3</v>
      </c>
      <c r="F22" s="52">
        <v>8754</v>
      </c>
      <c r="G22" s="83">
        <v>24.6</v>
      </c>
      <c r="H22" s="52">
        <v>43766</v>
      </c>
      <c r="I22" s="83">
        <f t="shared" si="0"/>
        <v>21.000829416643626</v>
      </c>
      <c r="J22" s="52">
        <v>11148</v>
      </c>
      <c r="K22" s="83">
        <f t="shared" si="1"/>
        <v>27.3474982864976</v>
      </c>
      <c r="L22" s="52">
        <v>52585</v>
      </c>
      <c r="M22" s="83">
        <f t="shared" si="2"/>
        <v>20.150345016679616</v>
      </c>
      <c r="N22" s="52">
        <v>13473</v>
      </c>
      <c r="O22" s="83">
        <f t="shared" si="3"/>
        <v>20.855758880516685</v>
      </c>
      <c r="P22" s="52">
        <v>58142</v>
      </c>
      <c r="Q22" s="83">
        <f t="shared" si="4"/>
        <v>10.56765237234953</v>
      </c>
      <c r="R22" s="52">
        <v>15416</v>
      </c>
      <c r="S22" s="83">
        <f t="shared" si="5"/>
        <v>14.421435463519632</v>
      </c>
      <c r="T22" s="52">
        <v>62990</v>
      </c>
      <c r="U22" s="83">
        <f t="shared" si="6"/>
        <v>8.338206460046093</v>
      </c>
      <c r="V22" s="52">
        <v>17757</v>
      </c>
      <c r="W22" s="83">
        <f t="shared" si="7"/>
        <v>15.185521536066425</v>
      </c>
      <c r="X22" s="52">
        <v>65370</v>
      </c>
      <c r="Y22" s="83">
        <f t="shared" si="8"/>
        <v>3.778377520241308</v>
      </c>
      <c r="Z22" s="52">
        <v>19926</v>
      </c>
      <c r="AA22" s="83">
        <f t="shared" si="9"/>
        <v>12.214901165737455</v>
      </c>
      <c r="AB22" s="84"/>
      <c r="AC22" s="84"/>
      <c r="AE22" s="73"/>
    </row>
    <row r="23" spans="1:31" ht="15.75" customHeight="1">
      <c r="A23" s="89"/>
      <c r="B23" s="85"/>
      <c r="C23" s="90"/>
      <c r="D23" s="52"/>
      <c r="E23" s="83"/>
      <c r="F23" s="52"/>
      <c r="G23" s="83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84"/>
      <c r="AC23" s="84"/>
      <c r="AE23" s="73"/>
    </row>
    <row r="24" spans="1:31" ht="15.75" customHeight="1">
      <c r="A24" s="91"/>
      <c r="B24" s="457" t="s">
        <v>129</v>
      </c>
      <c r="C24" s="459"/>
      <c r="D24" s="52">
        <f>SUM(D25)</f>
        <v>12806</v>
      </c>
      <c r="E24" s="83">
        <v>-2.6</v>
      </c>
      <c r="F24" s="52">
        <f>SUM(F25)</f>
        <v>3594</v>
      </c>
      <c r="G24" s="83">
        <v>1.4</v>
      </c>
      <c r="H24" s="52">
        <f>SUM(H25)</f>
        <v>12053</v>
      </c>
      <c r="I24" s="83">
        <f t="shared" si="0"/>
        <v>-5.880056223645166</v>
      </c>
      <c r="J24" s="52">
        <f>SUM(J25)</f>
        <v>3615</v>
      </c>
      <c r="K24" s="83">
        <f t="shared" si="1"/>
        <v>0.5843071786310517</v>
      </c>
      <c r="L24" s="52">
        <f>SUM(L25)</f>
        <v>12247</v>
      </c>
      <c r="M24" s="83">
        <f t="shared" si="2"/>
        <v>1.6095577864432091</v>
      </c>
      <c r="N24" s="52">
        <f>SUM(N25)</f>
        <v>3977</v>
      </c>
      <c r="O24" s="83">
        <f t="shared" si="3"/>
        <v>10.013831258644537</v>
      </c>
      <c r="P24" s="52">
        <f>SUM(P25)</f>
        <v>11518</v>
      </c>
      <c r="Q24" s="83">
        <f t="shared" si="4"/>
        <v>-5.952478157916224</v>
      </c>
      <c r="R24" s="52">
        <f>SUM(R25)</f>
        <v>3878</v>
      </c>
      <c r="S24" s="83">
        <f t="shared" si="5"/>
        <v>-2.4893135529293438</v>
      </c>
      <c r="T24" s="52">
        <f>SUM(T25)</f>
        <v>10939</v>
      </c>
      <c r="U24" s="83">
        <f t="shared" si="6"/>
        <v>-5.026914394860219</v>
      </c>
      <c r="V24" s="52">
        <f>SUM(V25)</f>
        <v>3779</v>
      </c>
      <c r="W24" s="83">
        <f t="shared" si="7"/>
        <v>-2.552862300154719</v>
      </c>
      <c r="X24" s="52">
        <f>SUM(X25)</f>
        <v>10195</v>
      </c>
      <c r="Y24" s="83">
        <f t="shared" si="8"/>
        <v>-6.801352957308712</v>
      </c>
      <c r="Z24" s="52">
        <f>SUM(Z25)</f>
        <v>3661</v>
      </c>
      <c r="AA24" s="83">
        <f t="shared" si="9"/>
        <v>-3.1225191849695686</v>
      </c>
      <c r="AB24" s="84"/>
      <c r="AC24" s="84"/>
      <c r="AE24" s="73"/>
    </row>
    <row r="25" spans="1:31" s="193" customFormat="1" ht="15.75" customHeight="1">
      <c r="A25" s="188"/>
      <c r="B25" s="189"/>
      <c r="C25" s="190" t="s">
        <v>130</v>
      </c>
      <c r="D25" s="181">
        <v>12806</v>
      </c>
      <c r="E25" s="191">
        <v>-2.6</v>
      </c>
      <c r="F25" s="181">
        <v>3594</v>
      </c>
      <c r="G25" s="191">
        <v>1.4</v>
      </c>
      <c r="H25" s="181">
        <v>12053</v>
      </c>
      <c r="I25" s="191">
        <f t="shared" si="0"/>
        <v>-5.880056223645166</v>
      </c>
      <c r="J25" s="181">
        <v>3615</v>
      </c>
      <c r="K25" s="191">
        <f t="shared" si="1"/>
        <v>0.5843071786310517</v>
      </c>
      <c r="L25" s="181">
        <v>12247</v>
      </c>
      <c r="M25" s="191">
        <f t="shared" si="2"/>
        <v>1.6095577864432091</v>
      </c>
      <c r="N25" s="181">
        <v>3977</v>
      </c>
      <c r="O25" s="191">
        <f t="shared" si="3"/>
        <v>10.013831258644537</v>
      </c>
      <c r="P25" s="181">
        <v>11518</v>
      </c>
      <c r="Q25" s="191">
        <f t="shared" si="4"/>
        <v>-5.952478157916224</v>
      </c>
      <c r="R25" s="181">
        <v>3878</v>
      </c>
      <c r="S25" s="191">
        <f t="shared" si="5"/>
        <v>-2.4893135529293438</v>
      </c>
      <c r="T25" s="181">
        <v>10939</v>
      </c>
      <c r="U25" s="191">
        <f t="shared" si="6"/>
        <v>-5.026914394860219</v>
      </c>
      <c r="V25" s="181">
        <v>3779</v>
      </c>
      <c r="W25" s="191">
        <f t="shared" si="7"/>
        <v>-2.552862300154719</v>
      </c>
      <c r="X25" s="181">
        <v>10195</v>
      </c>
      <c r="Y25" s="191">
        <f t="shared" si="8"/>
        <v>-6.801352957308712</v>
      </c>
      <c r="Z25" s="181">
        <v>3661</v>
      </c>
      <c r="AA25" s="191">
        <f t="shared" si="9"/>
        <v>-3.1225191849695686</v>
      </c>
      <c r="AB25" s="192"/>
      <c r="AC25" s="192"/>
      <c r="AE25" s="194"/>
    </row>
    <row r="26" spans="1:31" ht="15.75" customHeight="1">
      <c r="A26" s="92"/>
      <c r="B26" s="79"/>
      <c r="C26" s="93"/>
      <c r="D26" s="66"/>
      <c r="E26" s="94"/>
      <c r="F26" s="66"/>
      <c r="G26" s="94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84"/>
      <c r="AC26" s="84"/>
      <c r="AE26" s="73"/>
    </row>
    <row r="27" spans="1:31" ht="15.75" customHeight="1">
      <c r="A27" s="92"/>
      <c r="B27" s="457" t="s">
        <v>131</v>
      </c>
      <c r="C27" s="459"/>
      <c r="D27" s="52">
        <f>SUM(D28:D31)</f>
        <v>39575</v>
      </c>
      <c r="E27" s="83">
        <v>6.4</v>
      </c>
      <c r="F27" s="52">
        <f>SUM(F28:F31)</f>
        <v>9376</v>
      </c>
      <c r="G27" s="83">
        <v>10.2</v>
      </c>
      <c r="H27" s="52">
        <f>SUM(H28:H31)</f>
        <v>41509</v>
      </c>
      <c r="I27" s="83">
        <f t="shared" si="0"/>
        <v>4.886923562855338</v>
      </c>
      <c r="J27" s="52">
        <f>SUM(J28:J31)</f>
        <v>10329</v>
      </c>
      <c r="K27" s="83">
        <f t="shared" si="1"/>
        <v>10.16424914675768</v>
      </c>
      <c r="L27" s="52">
        <f>SUM(L28:L31)</f>
        <v>43332</v>
      </c>
      <c r="M27" s="83">
        <f t="shared" si="2"/>
        <v>4.391818641740345</v>
      </c>
      <c r="N27" s="52">
        <f>SUM(N28:N31)</f>
        <v>10863</v>
      </c>
      <c r="O27" s="83">
        <f t="shared" si="3"/>
        <v>5.16990996224223</v>
      </c>
      <c r="P27" s="52">
        <f>SUM(P28:P31)</f>
        <v>44488</v>
      </c>
      <c r="Q27" s="83">
        <f t="shared" si="4"/>
        <v>2.667774393058248</v>
      </c>
      <c r="R27" s="52">
        <f>SUM(R28:R31)</f>
        <v>11391</v>
      </c>
      <c r="S27" s="83">
        <f t="shared" si="5"/>
        <v>4.860535763601215</v>
      </c>
      <c r="T27" s="52">
        <f>SUM(T28:T31)</f>
        <v>46547</v>
      </c>
      <c r="U27" s="83">
        <f t="shared" si="6"/>
        <v>4.628214349937061</v>
      </c>
      <c r="V27" s="52">
        <f>SUM(V28:V31)</f>
        <v>12793</v>
      </c>
      <c r="W27" s="83">
        <f t="shared" si="7"/>
        <v>12.307962426477044</v>
      </c>
      <c r="X27" s="52">
        <f>SUM(X28:X31)</f>
        <v>49999</v>
      </c>
      <c r="Y27" s="83">
        <f t="shared" si="8"/>
        <v>7.416160010312158</v>
      </c>
      <c r="Z27" s="52">
        <f>SUM(Z28:Z31)</f>
        <v>14623</v>
      </c>
      <c r="AA27" s="83">
        <f t="shared" si="9"/>
        <v>14.304697881654029</v>
      </c>
      <c r="AB27" s="84"/>
      <c r="AC27" s="84"/>
      <c r="AE27" s="73"/>
    </row>
    <row r="28" spans="1:31" s="193" customFormat="1" ht="15.75" customHeight="1">
      <c r="A28" s="188"/>
      <c r="B28" s="189"/>
      <c r="C28" s="190" t="s">
        <v>132</v>
      </c>
      <c r="D28" s="181">
        <v>13665</v>
      </c>
      <c r="E28" s="191">
        <v>7.2</v>
      </c>
      <c r="F28" s="181">
        <v>3344</v>
      </c>
      <c r="G28" s="191">
        <v>10.3</v>
      </c>
      <c r="H28" s="181">
        <v>14141</v>
      </c>
      <c r="I28" s="191">
        <f t="shared" si="0"/>
        <v>3.4833516282473473</v>
      </c>
      <c r="J28" s="181">
        <v>3586</v>
      </c>
      <c r="K28" s="191">
        <f t="shared" si="1"/>
        <v>7.2368421052631575</v>
      </c>
      <c r="L28" s="181">
        <v>14423</v>
      </c>
      <c r="M28" s="191">
        <f t="shared" si="2"/>
        <v>1.994201258751149</v>
      </c>
      <c r="N28" s="181">
        <v>3607</v>
      </c>
      <c r="O28" s="191">
        <f t="shared" si="3"/>
        <v>0.5856107083100948</v>
      </c>
      <c r="P28" s="181">
        <v>14268</v>
      </c>
      <c r="Q28" s="191">
        <f t="shared" si="4"/>
        <v>-1.0746723982527906</v>
      </c>
      <c r="R28" s="181">
        <v>3687</v>
      </c>
      <c r="S28" s="191">
        <f t="shared" si="5"/>
        <v>2.2179096201829775</v>
      </c>
      <c r="T28" s="181">
        <v>14562</v>
      </c>
      <c r="U28" s="191">
        <f t="shared" si="6"/>
        <v>2.0605550883095036</v>
      </c>
      <c r="V28" s="181">
        <v>3944</v>
      </c>
      <c r="W28" s="191">
        <f t="shared" si="7"/>
        <v>6.970436669378899</v>
      </c>
      <c r="X28" s="181">
        <v>15426</v>
      </c>
      <c r="Y28" s="191">
        <f t="shared" si="8"/>
        <v>5.933250927070457</v>
      </c>
      <c r="Z28" s="181">
        <v>4487</v>
      </c>
      <c r="AA28" s="191">
        <f t="shared" si="9"/>
        <v>13.767748478701826</v>
      </c>
      <c r="AB28" s="192"/>
      <c r="AC28" s="192"/>
      <c r="AE28" s="194"/>
    </row>
    <row r="29" spans="1:31" s="193" customFormat="1" ht="15.75" customHeight="1">
      <c r="A29" s="188"/>
      <c r="B29" s="189"/>
      <c r="C29" s="190" t="s">
        <v>133</v>
      </c>
      <c r="D29" s="181">
        <v>12483</v>
      </c>
      <c r="E29" s="191">
        <v>6.9</v>
      </c>
      <c r="F29" s="181">
        <v>2948</v>
      </c>
      <c r="G29" s="191">
        <v>11.5</v>
      </c>
      <c r="H29" s="181">
        <v>13103</v>
      </c>
      <c r="I29" s="191">
        <f t="shared" si="0"/>
        <v>4.966754786509653</v>
      </c>
      <c r="J29" s="181">
        <v>3259</v>
      </c>
      <c r="K29" s="191">
        <f t="shared" si="1"/>
        <v>10.549525101763908</v>
      </c>
      <c r="L29" s="181">
        <v>13678</v>
      </c>
      <c r="M29" s="191">
        <f t="shared" si="2"/>
        <v>4.388308021063878</v>
      </c>
      <c r="N29" s="181">
        <v>3457</v>
      </c>
      <c r="O29" s="191">
        <f t="shared" si="3"/>
        <v>6.075483277078859</v>
      </c>
      <c r="P29" s="181">
        <v>14163</v>
      </c>
      <c r="Q29" s="191">
        <f t="shared" si="4"/>
        <v>3.5458400350928496</v>
      </c>
      <c r="R29" s="181">
        <v>3692</v>
      </c>
      <c r="S29" s="191">
        <f t="shared" si="5"/>
        <v>6.7978015620480186</v>
      </c>
      <c r="T29" s="181">
        <v>14358</v>
      </c>
      <c r="U29" s="191">
        <f t="shared" si="6"/>
        <v>1.3768269434441855</v>
      </c>
      <c r="V29" s="181">
        <v>3909</v>
      </c>
      <c r="W29" s="191">
        <f t="shared" si="7"/>
        <v>5.877573131094258</v>
      </c>
      <c r="X29" s="181">
        <v>15308</v>
      </c>
      <c r="Y29" s="191">
        <f t="shared" si="8"/>
        <v>6.616520406741886</v>
      </c>
      <c r="Z29" s="181">
        <v>4461</v>
      </c>
      <c r="AA29" s="191">
        <f t="shared" si="9"/>
        <v>14.12125863392172</v>
      </c>
      <c r="AB29" s="192"/>
      <c r="AC29" s="192"/>
      <c r="AE29" s="194"/>
    </row>
    <row r="30" spans="1:31" s="193" customFormat="1" ht="15.75" customHeight="1">
      <c r="A30" s="188"/>
      <c r="B30" s="189"/>
      <c r="C30" s="190" t="s">
        <v>134</v>
      </c>
      <c r="D30" s="181">
        <v>9160</v>
      </c>
      <c r="E30" s="191">
        <v>7.6</v>
      </c>
      <c r="F30" s="181">
        <v>2167</v>
      </c>
      <c r="G30" s="191">
        <v>12.9</v>
      </c>
      <c r="H30" s="181">
        <v>10009</v>
      </c>
      <c r="I30" s="191">
        <f t="shared" si="0"/>
        <v>9.268558951965066</v>
      </c>
      <c r="J30" s="181">
        <v>2539</v>
      </c>
      <c r="K30" s="191">
        <f t="shared" si="1"/>
        <v>17.166589755422244</v>
      </c>
      <c r="L30" s="181">
        <v>10960</v>
      </c>
      <c r="M30" s="191">
        <f t="shared" si="2"/>
        <v>9.501448696173444</v>
      </c>
      <c r="N30" s="181">
        <v>2854</v>
      </c>
      <c r="O30" s="191">
        <f t="shared" si="3"/>
        <v>12.406459235919653</v>
      </c>
      <c r="P30" s="181">
        <v>11503</v>
      </c>
      <c r="Q30" s="191">
        <f t="shared" si="4"/>
        <v>4.954379562043796</v>
      </c>
      <c r="R30" s="181">
        <v>3002</v>
      </c>
      <c r="S30" s="191">
        <f t="shared" si="5"/>
        <v>5.185704274702172</v>
      </c>
      <c r="T30" s="181">
        <v>13113</v>
      </c>
      <c r="U30" s="191">
        <f t="shared" si="6"/>
        <v>13.9963487785795</v>
      </c>
      <c r="V30" s="181">
        <v>3874</v>
      </c>
      <c r="W30" s="191">
        <f t="shared" si="7"/>
        <v>29.0473017988008</v>
      </c>
      <c r="X30" s="181">
        <v>14343</v>
      </c>
      <c r="Y30" s="191">
        <f t="shared" si="8"/>
        <v>9.380004575611988</v>
      </c>
      <c r="Z30" s="181">
        <v>4434</v>
      </c>
      <c r="AA30" s="191">
        <f t="shared" si="9"/>
        <v>14.455343314403716</v>
      </c>
      <c r="AB30" s="192"/>
      <c r="AC30" s="192"/>
      <c r="AE30" s="194"/>
    </row>
    <row r="31" spans="1:31" s="193" customFormat="1" ht="15.75" customHeight="1">
      <c r="A31" s="188"/>
      <c r="B31" s="189"/>
      <c r="C31" s="190" t="s">
        <v>135</v>
      </c>
      <c r="D31" s="181">
        <v>4267</v>
      </c>
      <c r="E31" s="191">
        <v>0</v>
      </c>
      <c r="F31" s="181">
        <v>917</v>
      </c>
      <c r="G31" s="191">
        <v>0.7</v>
      </c>
      <c r="H31" s="181">
        <v>4256</v>
      </c>
      <c r="I31" s="191">
        <f t="shared" si="0"/>
        <v>-0.2577923599718772</v>
      </c>
      <c r="J31" s="181">
        <v>945</v>
      </c>
      <c r="K31" s="191">
        <f t="shared" si="1"/>
        <v>3.053435114503817</v>
      </c>
      <c r="L31" s="181">
        <v>4271</v>
      </c>
      <c r="M31" s="191">
        <f t="shared" si="2"/>
        <v>0.3524436090225564</v>
      </c>
      <c r="N31" s="181">
        <v>945</v>
      </c>
      <c r="O31" s="191">
        <f t="shared" si="3"/>
        <v>0</v>
      </c>
      <c r="P31" s="181">
        <v>4554</v>
      </c>
      <c r="Q31" s="191">
        <f t="shared" si="4"/>
        <v>6.6260828845703585</v>
      </c>
      <c r="R31" s="181">
        <v>1010</v>
      </c>
      <c r="S31" s="191">
        <f t="shared" si="5"/>
        <v>6.878306878306878</v>
      </c>
      <c r="T31" s="181">
        <v>4514</v>
      </c>
      <c r="U31" s="191">
        <f t="shared" si="6"/>
        <v>-0.8783487044356609</v>
      </c>
      <c r="V31" s="181">
        <v>1066</v>
      </c>
      <c r="W31" s="191">
        <f t="shared" si="7"/>
        <v>5.544554455445544</v>
      </c>
      <c r="X31" s="181">
        <v>4922</v>
      </c>
      <c r="Y31" s="191">
        <f t="shared" si="8"/>
        <v>9.038546743464776</v>
      </c>
      <c r="Z31" s="181">
        <v>1241</v>
      </c>
      <c r="AA31" s="191">
        <f t="shared" si="9"/>
        <v>16.416510318949342</v>
      </c>
      <c r="AB31" s="192"/>
      <c r="AC31" s="192"/>
      <c r="AE31" s="194"/>
    </row>
    <row r="32" spans="1:31" ht="15.75" customHeight="1">
      <c r="A32" s="92"/>
      <c r="B32" s="79"/>
      <c r="C32" s="93"/>
      <c r="D32" s="66"/>
      <c r="E32" s="94"/>
      <c r="F32" s="66"/>
      <c r="G32" s="94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84"/>
      <c r="AC32" s="84"/>
      <c r="AE32" s="73"/>
    </row>
    <row r="33" spans="1:31" ht="15.75" customHeight="1">
      <c r="A33" s="92"/>
      <c r="B33" s="457" t="s">
        <v>136</v>
      </c>
      <c r="C33" s="459"/>
      <c r="D33" s="52">
        <f>SUM(D34:D41)</f>
        <v>61041</v>
      </c>
      <c r="E33" s="83">
        <v>26.6</v>
      </c>
      <c r="F33" s="52">
        <f>SUM(F34:F41)</f>
        <v>16198</v>
      </c>
      <c r="G33" s="83">
        <v>38.4</v>
      </c>
      <c r="H33" s="52">
        <f>SUM(H34:H41)</f>
        <v>69337</v>
      </c>
      <c r="I33" s="83">
        <f t="shared" si="0"/>
        <v>13.590865156206485</v>
      </c>
      <c r="J33" s="52">
        <f>SUM(J34:J41)</f>
        <v>20912</v>
      </c>
      <c r="K33" s="83">
        <f t="shared" si="1"/>
        <v>29.10235831584146</v>
      </c>
      <c r="L33" s="52">
        <f>SUM(L34:L41)</f>
        <v>75826</v>
      </c>
      <c r="M33" s="83">
        <f t="shared" si="2"/>
        <v>9.358639687324228</v>
      </c>
      <c r="N33" s="52">
        <f>SUM(N34:N41)</f>
        <v>23103</v>
      </c>
      <c r="O33" s="83">
        <f t="shared" si="3"/>
        <v>10.477237949502678</v>
      </c>
      <c r="P33" s="52">
        <f>SUM(P34:P41)</f>
        <v>80126</v>
      </c>
      <c r="Q33" s="83">
        <f t="shared" si="4"/>
        <v>5.670878062933558</v>
      </c>
      <c r="R33" s="52">
        <f>SUM(R34:R41)</f>
        <v>25648</v>
      </c>
      <c r="S33" s="83">
        <f t="shared" si="5"/>
        <v>11.015885382850712</v>
      </c>
      <c r="T33" s="52">
        <f>SUM(T34:T41)</f>
        <v>83535</v>
      </c>
      <c r="U33" s="83">
        <f t="shared" si="6"/>
        <v>4.254549085190824</v>
      </c>
      <c r="V33" s="52">
        <f>SUM(V34:V41)</f>
        <v>28691</v>
      </c>
      <c r="W33" s="83">
        <f t="shared" si="7"/>
        <v>11.86447286338116</v>
      </c>
      <c r="X33" s="52">
        <f>SUM(X34:X41)</f>
        <v>87188</v>
      </c>
      <c r="Y33" s="83">
        <f t="shared" si="8"/>
        <v>4.373017298138505</v>
      </c>
      <c r="Z33" s="52">
        <f>SUM(Z34:Z41)</f>
        <v>31495</v>
      </c>
      <c r="AA33" s="83">
        <f t="shared" si="9"/>
        <v>9.773099578264961</v>
      </c>
      <c r="AB33" s="84"/>
      <c r="AC33" s="84"/>
      <c r="AE33" s="73"/>
    </row>
    <row r="34" spans="1:31" s="193" customFormat="1" ht="15.75" customHeight="1">
      <c r="A34" s="188"/>
      <c r="B34" s="189"/>
      <c r="C34" s="190" t="s">
        <v>137</v>
      </c>
      <c r="D34" s="181">
        <v>12055</v>
      </c>
      <c r="E34" s="191">
        <v>3.8</v>
      </c>
      <c r="F34" s="181">
        <v>3042</v>
      </c>
      <c r="G34" s="191">
        <v>6.4</v>
      </c>
      <c r="H34" s="181">
        <v>12217</v>
      </c>
      <c r="I34" s="191">
        <f t="shared" si="0"/>
        <v>1.343840729987557</v>
      </c>
      <c r="J34" s="181">
        <v>3210</v>
      </c>
      <c r="K34" s="191">
        <f t="shared" si="1"/>
        <v>5.522682445759369</v>
      </c>
      <c r="L34" s="181">
        <v>12321</v>
      </c>
      <c r="M34" s="191">
        <f t="shared" si="2"/>
        <v>0.8512728165670786</v>
      </c>
      <c r="N34" s="181">
        <v>3301</v>
      </c>
      <c r="O34" s="191">
        <f t="shared" si="3"/>
        <v>2.8348909657320873</v>
      </c>
      <c r="P34" s="181">
        <v>12012</v>
      </c>
      <c r="Q34" s="191">
        <f t="shared" si="4"/>
        <v>-2.5079133187241296</v>
      </c>
      <c r="R34" s="181">
        <v>3263</v>
      </c>
      <c r="S34" s="191">
        <f t="shared" si="5"/>
        <v>-1.1511663132384127</v>
      </c>
      <c r="T34" s="181">
        <v>11803</v>
      </c>
      <c r="U34" s="191">
        <f t="shared" si="6"/>
        <v>-1.73992673992674</v>
      </c>
      <c r="V34" s="181">
        <v>3342</v>
      </c>
      <c r="W34" s="191">
        <f t="shared" si="7"/>
        <v>2.421084891204413</v>
      </c>
      <c r="X34" s="181">
        <v>12454</v>
      </c>
      <c r="Y34" s="191">
        <f t="shared" si="8"/>
        <v>5.5155468948572395</v>
      </c>
      <c r="Z34" s="181">
        <v>3737</v>
      </c>
      <c r="AA34" s="191">
        <f t="shared" si="9"/>
        <v>11.819269898264512</v>
      </c>
      <c r="AB34" s="192"/>
      <c r="AC34" s="192"/>
      <c r="AE34" s="194"/>
    </row>
    <row r="35" spans="1:31" s="193" customFormat="1" ht="15.75" customHeight="1">
      <c r="A35" s="188"/>
      <c r="B35" s="189"/>
      <c r="C35" s="190" t="s">
        <v>138</v>
      </c>
      <c r="D35" s="181">
        <v>15252</v>
      </c>
      <c r="E35" s="191">
        <v>24.2</v>
      </c>
      <c r="F35" s="181">
        <v>3789</v>
      </c>
      <c r="G35" s="191">
        <v>31.4</v>
      </c>
      <c r="H35" s="181">
        <v>17159</v>
      </c>
      <c r="I35" s="191">
        <f t="shared" si="0"/>
        <v>12.503278258589038</v>
      </c>
      <c r="J35" s="181">
        <v>4295</v>
      </c>
      <c r="K35" s="191">
        <f t="shared" si="1"/>
        <v>13.354447083663235</v>
      </c>
      <c r="L35" s="181">
        <v>19271</v>
      </c>
      <c r="M35" s="191">
        <f t="shared" si="2"/>
        <v>12.308409580977912</v>
      </c>
      <c r="N35" s="181">
        <v>4907</v>
      </c>
      <c r="O35" s="191">
        <f t="shared" si="3"/>
        <v>14.249126891734575</v>
      </c>
      <c r="P35" s="181">
        <v>20266</v>
      </c>
      <c r="Q35" s="191">
        <f t="shared" si="4"/>
        <v>5.163198588552747</v>
      </c>
      <c r="R35" s="181">
        <v>5346</v>
      </c>
      <c r="S35" s="191">
        <f t="shared" si="5"/>
        <v>8.94640309761565</v>
      </c>
      <c r="T35" s="181">
        <v>20860</v>
      </c>
      <c r="U35" s="191">
        <f t="shared" si="6"/>
        <v>2.9310174676798577</v>
      </c>
      <c r="V35" s="181">
        <v>5726</v>
      </c>
      <c r="W35" s="191">
        <f t="shared" si="7"/>
        <v>7.10811821922933</v>
      </c>
      <c r="X35" s="181">
        <v>21477</v>
      </c>
      <c r="Y35" s="191">
        <f t="shared" si="8"/>
        <v>2.9578139980824543</v>
      </c>
      <c r="Z35" s="181">
        <v>6282</v>
      </c>
      <c r="AA35" s="191">
        <f t="shared" si="9"/>
        <v>9.710094306671325</v>
      </c>
      <c r="AB35" s="192"/>
      <c r="AC35" s="192"/>
      <c r="AE35" s="194"/>
    </row>
    <row r="36" spans="1:31" s="193" customFormat="1" ht="15.75" customHeight="1">
      <c r="A36" s="188"/>
      <c r="B36" s="189"/>
      <c r="C36" s="190" t="s">
        <v>139</v>
      </c>
      <c r="D36" s="181">
        <v>23752</v>
      </c>
      <c r="E36" s="191">
        <v>74.7</v>
      </c>
      <c r="F36" s="181">
        <v>6957</v>
      </c>
      <c r="G36" s="191">
        <v>105.5</v>
      </c>
      <c r="H36" s="181">
        <v>31817</v>
      </c>
      <c r="I36" s="191">
        <f t="shared" si="0"/>
        <v>33.95503536544291</v>
      </c>
      <c r="J36" s="181">
        <v>11188</v>
      </c>
      <c r="K36" s="191">
        <f t="shared" si="1"/>
        <v>60.816443869483976</v>
      </c>
      <c r="L36" s="181">
        <v>36080</v>
      </c>
      <c r="M36" s="191">
        <f t="shared" si="2"/>
        <v>13.398497658484459</v>
      </c>
      <c r="N36" s="181">
        <v>12680</v>
      </c>
      <c r="O36" s="191">
        <f t="shared" si="3"/>
        <v>13.335716839470862</v>
      </c>
      <c r="P36" s="181">
        <v>39769</v>
      </c>
      <c r="Q36" s="191">
        <f t="shared" si="4"/>
        <v>10.22450110864745</v>
      </c>
      <c r="R36" s="181">
        <v>14835</v>
      </c>
      <c r="S36" s="191">
        <f t="shared" si="5"/>
        <v>16.99526813880126</v>
      </c>
      <c r="T36" s="181">
        <v>42945</v>
      </c>
      <c r="U36" s="191">
        <f t="shared" si="6"/>
        <v>7.986119842088058</v>
      </c>
      <c r="V36" s="181">
        <v>17422</v>
      </c>
      <c r="W36" s="191">
        <f t="shared" si="7"/>
        <v>17.43849005729693</v>
      </c>
      <c r="X36" s="181">
        <v>45581</v>
      </c>
      <c r="Y36" s="191">
        <f t="shared" si="8"/>
        <v>6.138083595296309</v>
      </c>
      <c r="Z36" s="181">
        <v>19217</v>
      </c>
      <c r="AA36" s="191">
        <f t="shared" si="9"/>
        <v>10.303065090115945</v>
      </c>
      <c r="AB36" s="192"/>
      <c r="AC36" s="192"/>
      <c r="AE36" s="194"/>
    </row>
    <row r="37" spans="1:31" s="193" customFormat="1" ht="15.75" customHeight="1">
      <c r="A37" s="188"/>
      <c r="B37" s="189"/>
      <c r="C37" s="190" t="s">
        <v>140</v>
      </c>
      <c r="D37" s="181">
        <v>1229</v>
      </c>
      <c r="E37" s="191">
        <v>4.8</v>
      </c>
      <c r="F37" s="181">
        <v>273</v>
      </c>
      <c r="G37" s="191">
        <v>-4.2</v>
      </c>
      <c r="H37" s="181">
        <v>989</v>
      </c>
      <c r="I37" s="191">
        <f t="shared" si="0"/>
        <v>-19.52807160292921</v>
      </c>
      <c r="J37" s="181">
        <v>249</v>
      </c>
      <c r="K37" s="191">
        <f t="shared" si="1"/>
        <v>-8.791208791208792</v>
      </c>
      <c r="L37" s="181">
        <v>987</v>
      </c>
      <c r="M37" s="191">
        <f t="shared" si="2"/>
        <v>-0.20222446916076844</v>
      </c>
      <c r="N37" s="181">
        <v>251</v>
      </c>
      <c r="O37" s="191">
        <f t="shared" si="3"/>
        <v>0.8032128514056225</v>
      </c>
      <c r="P37" s="181">
        <v>1088</v>
      </c>
      <c r="Q37" s="191">
        <f t="shared" si="4"/>
        <v>10.233029381965553</v>
      </c>
      <c r="R37" s="181">
        <v>267</v>
      </c>
      <c r="S37" s="191">
        <f t="shared" si="5"/>
        <v>6.374501992031872</v>
      </c>
      <c r="T37" s="181">
        <v>1171</v>
      </c>
      <c r="U37" s="191">
        <f t="shared" si="6"/>
        <v>7.6286764705882355</v>
      </c>
      <c r="V37" s="181">
        <v>303</v>
      </c>
      <c r="W37" s="191">
        <f t="shared" si="7"/>
        <v>13.48314606741573</v>
      </c>
      <c r="X37" s="181">
        <v>1205</v>
      </c>
      <c r="Y37" s="191">
        <f t="shared" si="8"/>
        <v>2.9035012809564473</v>
      </c>
      <c r="Z37" s="181">
        <v>338</v>
      </c>
      <c r="AA37" s="191">
        <f t="shared" si="9"/>
        <v>11.551155115511552</v>
      </c>
      <c r="AB37" s="192"/>
      <c r="AC37" s="192"/>
      <c r="AE37" s="194"/>
    </row>
    <row r="38" spans="1:31" s="193" customFormat="1" ht="15.75" customHeight="1">
      <c r="A38" s="188"/>
      <c r="B38" s="189"/>
      <c r="C38" s="190" t="s">
        <v>141</v>
      </c>
      <c r="D38" s="181">
        <v>1866</v>
      </c>
      <c r="E38" s="191">
        <v>-0.8</v>
      </c>
      <c r="F38" s="181">
        <v>441</v>
      </c>
      <c r="G38" s="191">
        <v>1.4</v>
      </c>
      <c r="H38" s="181">
        <v>1513</v>
      </c>
      <c r="I38" s="191">
        <f t="shared" si="0"/>
        <v>-18.917470525187568</v>
      </c>
      <c r="J38" s="181">
        <v>401</v>
      </c>
      <c r="K38" s="191">
        <f t="shared" si="1"/>
        <v>-9.070294784580499</v>
      </c>
      <c r="L38" s="181">
        <v>1534</v>
      </c>
      <c r="M38" s="191">
        <f t="shared" si="2"/>
        <v>1.3879709187045606</v>
      </c>
      <c r="N38" s="181">
        <v>416</v>
      </c>
      <c r="O38" s="191">
        <f t="shared" si="3"/>
        <v>3.7406483790523692</v>
      </c>
      <c r="P38" s="181">
        <v>1488</v>
      </c>
      <c r="Q38" s="191">
        <f t="shared" si="4"/>
        <v>-2.9986962190352022</v>
      </c>
      <c r="R38" s="181">
        <v>409</v>
      </c>
      <c r="S38" s="191">
        <f t="shared" si="5"/>
        <v>-1.6826923076923077</v>
      </c>
      <c r="T38" s="181">
        <v>1501</v>
      </c>
      <c r="U38" s="191">
        <f t="shared" si="6"/>
        <v>0.8736559139784946</v>
      </c>
      <c r="V38" s="181">
        <v>439</v>
      </c>
      <c r="W38" s="191">
        <f t="shared" si="7"/>
        <v>7.334963325183374</v>
      </c>
      <c r="X38" s="181">
        <v>1400</v>
      </c>
      <c r="Y38" s="191">
        <f t="shared" si="8"/>
        <v>-6.7288474350433045</v>
      </c>
      <c r="Z38" s="181">
        <v>433</v>
      </c>
      <c r="AA38" s="191">
        <f t="shared" si="9"/>
        <v>-1.366742596810934</v>
      </c>
      <c r="AB38" s="192"/>
      <c r="AC38" s="192"/>
      <c r="AE38" s="194"/>
    </row>
    <row r="39" spans="1:31" s="193" customFormat="1" ht="15.75" customHeight="1">
      <c r="A39" s="188"/>
      <c r="B39" s="189"/>
      <c r="C39" s="190" t="s">
        <v>142</v>
      </c>
      <c r="D39" s="181">
        <v>3904</v>
      </c>
      <c r="E39" s="191">
        <v>-10.3</v>
      </c>
      <c r="F39" s="181">
        <v>928</v>
      </c>
      <c r="G39" s="191">
        <v>-4.9</v>
      </c>
      <c r="H39" s="181">
        <v>3566</v>
      </c>
      <c r="I39" s="191">
        <f t="shared" si="0"/>
        <v>-8.657786885245901</v>
      </c>
      <c r="J39" s="181">
        <v>886</v>
      </c>
      <c r="K39" s="191">
        <f t="shared" si="1"/>
        <v>-4.525862068965517</v>
      </c>
      <c r="L39" s="181">
        <v>3421</v>
      </c>
      <c r="M39" s="191">
        <f t="shared" si="2"/>
        <v>-4.0661805945036456</v>
      </c>
      <c r="N39" s="181">
        <v>858</v>
      </c>
      <c r="O39" s="191">
        <f t="shared" si="3"/>
        <v>-3.160270880361174</v>
      </c>
      <c r="P39" s="181">
        <v>3378</v>
      </c>
      <c r="Q39" s="191">
        <f t="shared" si="4"/>
        <v>-1.2569424144986845</v>
      </c>
      <c r="R39" s="181">
        <v>848</v>
      </c>
      <c r="S39" s="191">
        <f t="shared" si="5"/>
        <v>-1.1655011655011656</v>
      </c>
      <c r="T39" s="181">
        <v>3256</v>
      </c>
      <c r="U39" s="191">
        <f t="shared" si="6"/>
        <v>-3.611604499703967</v>
      </c>
      <c r="V39" s="181">
        <v>820</v>
      </c>
      <c r="W39" s="191">
        <f t="shared" si="7"/>
        <v>-3.30188679245283</v>
      </c>
      <c r="X39" s="181">
        <v>3154</v>
      </c>
      <c r="Y39" s="191">
        <f t="shared" si="8"/>
        <v>-3.1326781326781328</v>
      </c>
      <c r="Z39" s="181">
        <v>831</v>
      </c>
      <c r="AA39" s="191">
        <f t="shared" si="9"/>
        <v>1.3414634146341464</v>
      </c>
      <c r="AB39" s="192"/>
      <c r="AC39" s="192"/>
      <c r="AE39" s="194"/>
    </row>
    <row r="40" spans="1:31" s="193" customFormat="1" ht="15.75" customHeight="1">
      <c r="A40" s="188"/>
      <c r="B40" s="189"/>
      <c r="C40" s="190" t="s">
        <v>143</v>
      </c>
      <c r="D40" s="181">
        <v>1513</v>
      </c>
      <c r="E40" s="191">
        <v>28.3</v>
      </c>
      <c r="F40" s="181">
        <v>316</v>
      </c>
      <c r="G40" s="191">
        <v>1</v>
      </c>
      <c r="H40" s="181">
        <v>846</v>
      </c>
      <c r="I40" s="191">
        <f t="shared" si="0"/>
        <v>-44.08460013218771</v>
      </c>
      <c r="J40" s="181">
        <v>239</v>
      </c>
      <c r="K40" s="191">
        <f t="shared" si="1"/>
        <v>-24.367088607594937</v>
      </c>
      <c r="L40" s="181">
        <v>921</v>
      </c>
      <c r="M40" s="191">
        <f t="shared" si="2"/>
        <v>8.865248226950355</v>
      </c>
      <c r="N40" s="181">
        <v>253</v>
      </c>
      <c r="O40" s="191">
        <f t="shared" si="3"/>
        <v>5.857740585774058</v>
      </c>
      <c r="P40" s="181">
        <v>861</v>
      </c>
      <c r="Q40" s="191">
        <f t="shared" si="4"/>
        <v>-6.514657980456026</v>
      </c>
      <c r="R40" s="181">
        <v>258</v>
      </c>
      <c r="S40" s="191">
        <f t="shared" si="5"/>
        <v>1.976284584980237</v>
      </c>
      <c r="T40" s="181">
        <v>750</v>
      </c>
      <c r="U40" s="191">
        <f t="shared" si="6"/>
        <v>-12.89198606271777</v>
      </c>
      <c r="V40" s="181">
        <v>246</v>
      </c>
      <c r="W40" s="191">
        <f t="shared" si="7"/>
        <v>-4.651162790697675</v>
      </c>
      <c r="X40" s="181">
        <v>731</v>
      </c>
      <c r="Y40" s="191">
        <f t="shared" si="8"/>
        <v>-2.533333333333333</v>
      </c>
      <c r="Z40" s="181">
        <v>252</v>
      </c>
      <c r="AA40" s="191">
        <f t="shared" si="9"/>
        <v>2.4390243902439024</v>
      </c>
      <c r="AB40" s="192"/>
      <c r="AC40" s="192"/>
      <c r="AE40" s="194"/>
    </row>
    <row r="41" spans="1:31" s="193" customFormat="1" ht="15.75" customHeight="1">
      <c r="A41" s="188"/>
      <c r="B41" s="189"/>
      <c r="C41" s="190" t="s">
        <v>144</v>
      </c>
      <c r="D41" s="181">
        <v>1470</v>
      </c>
      <c r="E41" s="191">
        <v>-31.3</v>
      </c>
      <c r="F41" s="181">
        <v>452</v>
      </c>
      <c r="G41" s="191">
        <v>-20</v>
      </c>
      <c r="H41" s="181">
        <v>1230</v>
      </c>
      <c r="I41" s="191">
        <f t="shared" si="0"/>
        <v>-16.3265306122449</v>
      </c>
      <c r="J41" s="181">
        <v>444</v>
      </c>
      <c r="K41" s="191">
        <f t="shared" si="1"/>
        <v>-1.7699115044247788</v>
      </c>
      <c r="L41" s="181">
        <v>1291</v>
      </c>
      <c r="M41" s="191">
        <f t="shared" si="2"/>
        <v>4.959349593495935</v>
      </c>
      <c r="N41" s="181">
        <v>437</v>
      </c>
      <c r="O41" s="191">
        <f t="shared" si="3"/>
        <v>-1.5765765765765767</v>
      </c>
      <c r="P41" s="181">
        <v>1264</v>
      </c>
      <c r="Q41" s="191">
        <f t="shared" si="4"/>
        <v>-2.09140201394268</v>
      </c>
      <c r="R41" s="181">
        <v>422</v>
      </c>
      <c r="S41" s="191">
        <f t="shared" si="5"/>
        <v>-3.4324942791762014</v>
      </c>
      <c r="T41" s="181">
        <v>1249</v>
      </c>
      <c r="U41" s="191">
        <f t="shared" si="6"/>
        <v>-1.1867088607594938</v>
      </c>
      <c r="V41" s="181">
        <v>393</v>
      </c>
      <c r="W41" s="191">
        <f t="shared" si="7"/>
        <v>-6.872037914691943</v>
      </c>
      <c r="X41" s="181">
        <v>1186</v>
      </c>
      <c r="Y41" s="191">
        <f t="shared" si="8"/>
        <v>-5.044035228182546</v>
      </c>
      <c r="Z41" s="181">
        <v>405</v>
      </c>
      <c r="AA41" s="191">
        <f t="shared" si="9"/>
        <v>3.053435114503817</v>
      </c>
      <c r="AB41" s="192"/>
      <c r="AC41" s="192"/>
      <c r="AE41" s="194"/>
    </row>
    <row r="42" spans="1:31" ht="15.75" customHeight="1">
      <c r="A42" s="92"/>
      <c r="B42" s="79"/>
      <c r="C42" s="93"/>
      <c r="D42" s="66"/>
      <c r="E42" s="94"/>
      <c r="F42" s="66"/>
      <c r="G42" s="94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84"/>
      <c r="AC42" s="84"/>
      <c r="AE42" s="73"/>
    </row>
    <row r="43" spans="1:46" ht="15.75" customHeight="1">
      <c r="A43" s="92"/>
      <c r="B43" s="457" t="s">
        <v>145</v>
      </c>
      <c r="C43" s="459"/>
      <c r="D43" s="52">
        <f>SUM(D44:D48)</f>
        <v>72503</v>
      </c>
      <c r="E43" s="83">
        <v>12.1</v>
      </c>
      <c r="F43" s="52">
        <f>SUM(F44:F48)</f>
        <v>17460</v>
      </c>
      <c r="G43" s="83">
        <v>20.5</v>
      </c>
      <c r="H43" s="52">
        <f>SUM(H44:H48)</f>
        <v>78602</v>
      </c>
      <c r="I43" s="83">
        <f t="shared" si="0"/>
        <v>8.412065707625892</v>
      </c>
      <c r="J43" s="52">
        <f>SUM(J44:J48)</f>
        <v>20097</v>
      </c>
      <c r="K43" s="83">
        <f t="shared" si="1"/>
        <v>15.103092783505154</v>
      </c>
      <c r="L43" s="52">
        <f>SUM(L44:L48)</f>
        <v>82251</v>
      </c>
      <c r="M43" s="83">
        <f t="shared" si="2"/>
        <v>4.642375512073484</v>
      </c>
      <c r="N43" s="52">
        <f>SUM(N44:N48)</f>
        <v>21490</v>
      </c>
      <c r="O43" s="83">
        <f t="shared" si="3"/>
        <v>6.931382793451759</v>
      </c>
      <c r="P43" s="52">
        <f>SUM(P44:P48)</f>
        <v>84973</v>
      </c>
      <c r="Q43" s="83">
        <f t="shared" si="4"/>
        <v>3.309382256750678</v>
      </c>
      <c r="R43" s="52">
        <f>SUM(R44:R48)</f>
        <v>23195</v>
      </c>
      <c r="S43" s="83">
        <f t="shared" si="5"/>
        <v>7.93392275476966</v>
      </c>
      <c r="T43" s="52">
        <f>SUM(T44:T48)</f>
        <v>91407</v>
      </c>
      <c r="U43" s="83">
        <f t="shared" si="6"/>
        <v>7.571816930083673</v>
      </c>
      <c r="V43" s="52">
        <f>SUM(V44:V48)</f>
        <v>26420</v>
      </c>
      <c r="W43" s="83">
        <f t="shared" si="7"/>
        <v>13.903858590213408</v>
      </c>
      <c r="X43" s="52">
        <f>SUM(X44:X48)</f>
        <v>95534</v>
      </c>
      <c r="Y43" s="83">
        <f t="shared" si="8"/>
        <v>4.514971501088538</v>
      </c>
      <c r="Z43" s="52">
        <f>SUM(Z44:Z48)</f>
        <v>29078</v>
      </c>
      <c r="AA43" s="83">
        <f t="shared" si="9"/>
        <v>10.060560181680545</v>
      </c>
      <c r="AB43" s="95"/>
      <c r="AC43" s="95"/>
      <c r="AD43" s="96"/>
      <c r="AE43" s="73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</row>
    <row r="44" spans="1:31" s="193" customFormat="1" ht="15.75" customHeight="1">
      <c r="A44" s="188"/>
      <c r="B44" s="189"/>
      <c r="C44" s="190" t="s">
        <v>146</v>
      </c>
      <c r="D44" s="181">
        <v>22494</v>
      </c>
      <c r="E44" s="191">
        <v>4.4</v>
      </c>
      <c r="F44" s="181">
        <v>5254</v>
      </c>
      <c r="G44" s="191">
        <v>10.7</v>
      </c>
      <c r="H44" s="181">
        <v>23682</v>
      </c>
      <c r="I44" s="191">
        <f t="shared" si="0"/>
        <v>5.2814083755668175</v>
      </c>
      <c r="J44" s="181">
        <v>5766</v>
      </c>
      <c r="K44" s="191">
        <f t="shared" si="1"/>
        <v>9.744956223829464</v>
      </c>
      <c r="L44" s="181">
        <v>24591</v>
      </c>
      <c r="M44" s="191">
        <f t="shared" si="2"/>
        <v>3.8383582467696984</v>
      </c>
      <c r="N44" s="181">
        <v>6064</v>
      </c>
      <c r="O44" s="191">
        <f t="shared" si="3"/>
        <v>5.168227540756157</v>
      </c>
      <c r="P44" s="181">
        <v>26078</v>
      </c>
      <c r="Q44" s="191">
        <f t="shared" si="4"/>
        <v>6.046927737790249</v>
      </c>
      <c r="R44" s="181">
        <v>6838</v>
      </c>
      <c r="S44" s="191">
        <f t="shared" si="5"/>
        <v>12.763852242744063</v>
      </c>
      <c r="T44" s="181">
        <v>30318</v>
      </c>
      <c r="U44" s="191">
        <f t="shared" si="6"/>
        <v>16.258915561009278</v>
      </c>
      <c r="V44" s="181">
        <v>8502</v>
      </c>
      <c r="W44" s="191">
        <f t="shared" si="7"/>
        <v>24.334600760456272</v>
      </c>
      <c r="X44" s="181">
        <v>34304</v>
      </c>
      <c r="Y44" s="191">
        <f t="shared" si="8"/>
        <v>13.14730523121578</v>
      </c>
      <c r="Z44" s="181">
        <v>10133</v>
      </c>
      <c r="AA44" s="191">
        <f t="shared" si="9"/>
        <v>19.18372147729946</v>
      </c>
      <c r="AB44" s="192"/>
      <c r="AC44" s="192"/>
      <c r="AE44" s="194"/>
    </row>
    <row r="45" spans="1:31" s="193" customFormat="1" ht="15.75" customHeight="1">
      <c r="A45" s="188"/>
      <c r="B45" s="189"/>
      <c r="C45" s="190" t="s">
        <v>147</v>
      </c>
      <c r="D45" s="181">
        <v>11552</v>
      </c>
      <c r="E45" s="191">
        <v>2.5</v>
      </c>
      <c r="F45" s="181">
        <v>2599</v>
      </c>
      <c r="G45" s="191">
        <v>8.4</v>
      </c>
      <c r="H45" s="181">
        <v>11892</v>
      </c>
      <c r="I45" s="191">
        <f t="shared" si="0"/>
        <v>2.943213296398892</v>
      </c>
      <c r="J45" s="181">
        <v>2715</v>
      </c>
      <c r="K45" s="191">
        <f t="shared" si="1"/>
        <v>4.46325509811466</v>
      </c>
      <c r="L45" s="181">
        <v>11961</v>
      </c>
      <c r="M45" s="191">
        <f t="shared" si="2"/>
        <v>0.5802219979818365</v>
      </c>
      <c r="N45" s="181">
        <v>2758</v>
      </c>
      <c r="O45" s="191">
        <f t="shared" si="3"/>
        <v>1.583793738489871</v>
      </c>
      <c r="P45" s="181">
        <v>11601</v>
      </c>
      <c r="Q45" s="191">
        <f t="shared" si="4"/>
        <v>-3.0097817908201656</v>
      </c>
      <c r="R45" s="181">
        <v>2749</v>
      </c>
      <c r="S45" s="191">
        <f t="shared" si="5"/>
        <v>-0.3263234227701233</v>
      </c>
      <c r="T45" s="181">
        <v>11442</v>
      </c>
      <c r="U45" s="191">
        <f t="shared" si="6"/>
        <v>-1.3705715024566847</v>
      </c>
      <c r="V45" s="181">
        <v>2878</v>
      </c>
      <c r="W45" s="191">
        <f t="shared" si="7"/>
        <v>4.692615496544198</v>
      </c>
      <c r="X45" s="181">
        <v>10826</v>
      </c>
      <c r="Y45" s="191">
        <f t="shared" si="8"/>
        <v>-5.383674182835168</v>
      </c>
      <c r="Z45" s="181">
        <v>2988</v>
      </c>
      <c r="AA45" s="191">
        <f t="shared" si="9"/>
        <v>3.822098679638638</v>
      </c>
      <c r="AB45" s="192"/>
      <c r="AC45" s="192"/>
      <c r="AE45" s="194"/>
    </row>
    <row r="46" spans="1:31" s="193" customFormat="1" ht="15.75" customHeight="1">
      <c r="A46" s="188"/>
      <c r="B46" s="189"/>
      <c r="C46" s="190" t="s">
        <v>148</v>
      </c>
      <c r="D46" s="181">
        <v>11062</v>
      </c>
      <c r="E46" s="191">
        <v>1.9</v>
      </c>
      <c r="F46" s="181">
        <v>2541</v>
      </c>
      <c r="G46" s="191">
        <v>6.5</v>
      </c>
      <c r="H46" s="181">
        <v>11275</v>
      </c>
      <c r="I46" s="191">
        <f t="shared" si="0"/>
        <v>1.9255107575483639</v>
      </c>
      <c r="J46" s="181">
        <v>2650</v>
      </c>
      <c r="K46" s="191">
        <f t="shared" si="1"/>
        <v>4.289649744195199</v>
      </c>
      <c r="L46" s="181">
        <v>11406</v>
      </c>
      <c r="M46" s="191">
        <f t="shared" si="2"/>
        <v>1.1618625277161863</v>
      </c>
      <c r="N46" s="181">
        <v>2757</v>
      </c>
      <c r="O46" s="191">
        <f t="shared" si="3"/>
        <v>4.037735849056604</v>
      </c>
      <c r="P46" s="181">
        <v>11342</v>
      </c>
      <c r="Q46" s="191">
        <f t="shared" si="4"/>
        <v>-0.5611081886726285</v>
      </c>
      <c r="R46" s="181">
        <v>2929</v>
      </c>
      <c r="S46" s="191">
        <f t="shared" si="5"/>
        <v>6.238665215814291</v>
      </c>
      <c r="T46" s="181">
        <v>11267</v>
      </c>
      <c r="U46" s="191">
        <f t="shared" si="6"/>
        <v>-0.6612590372068419</v>
      </c>
      <c r="V46" s="181">
        <v>3002</v>
      </c>
      <c r="W46" s="191">
        <f t="shared" si="7"/>
        <v>2.4923181973369752</v>
      </c>
      <c r="X46" s="181">
        <v>11270</v>
      </c>
      <c r="Y46" s="191">
        <f t="shared" si="8"/>
        <v>0.026626431170675424</v>
      </c>
      <c r="Z46" s="181">
        <v>3182</v>
      </c>
      <c r="AA46" s="191">
        <f t="shared" si="9"/>
        <v>5.9960026648900735</v>
      </c>
      <c r="AB46" s="192"/>
      <c r="AC46" s="192"/>
      <c r="AE46" s="194"/>
    </row>
    <row r="47" spans="1:31" s="193" customFormat="1" ht="15.75" customHeight="1">
      <c r="A47" s="188"/>
      <c r="B47" s="189"/>
      <c r="C47" s="190" t="s">
        <v>149</v>
      </c>
      <c r="D47" s="181">
        <v>10525</v>
      </c>
      <c r="E47" s="191">
        <v>4.3</v>
      </c>
      <c r="F47" s="181">
        <v>2496</v>
      </c>
      <c r="G47" s="191">
        <v>8.5</v>
      </c>
      <c r="H47" s="181">
        <v>10939</v>
      </c>
      <c r="I47" s="191">
        <f t="shared" si="0"/>
        <v>3.9334916864608074</v>
      </c>
      <c r="J47" s="181">
        <v>2769</v>
      </c>
      <c r="K47" s="191">
        <f t="shared" si="1"/>
        <v>10.9375</v>
      </c>
      <c r="L47" s="181">
        <v>11261</v>
      </c>
      <c r="M47" s="191">
        <f t="shared" si="2"/>
        <v>2.9435963067922115</v>
      </c>
      <c r="N47" s="181">
        <v>2902</v>
      </c>
      <c r="O47" s="191">
        <f t="shared" si="3"/>
        <v>4.803178042614662</v>
      </c>
      <c r="P47" s="181">
        <v>11264</v>
      </c>
      <c r="Q47" s="191">
        <f t="shared" si="4"/>
        <v>0.026640618062339045</v>
      </c>
      <c r="R47" s="181">
        <v>2964</v>
      </c>
      <c r="S47" s="191">
        <f t="shared" si="5"/>
        <v>2.1364576154376294</v>
      </c>
      <c r="T47" s="181">
        <v>12013</v>
      </c>
      <c r="U47" s="191">
        <f t="shared" si="6"/>
        <v>6.649502840909091</v>
      </c>
      <c r="V47" s="181">
        <v>3338</v>
      </c>
      <c r="W47" s="191">
        <f t="shared" si="7"/>
        <v>12.618083670715249</v>
      </c>
      <c r="X47" s="181">
        <v>12574</v>
      </c>
      <c r="Y47" s="191">
        <f t="shared" si="8"/>
        <v>4.669940897361192</v>
      </c>
      <c r="Z47" s="181">
        <v>3650</v>
      </c>
      <c r="AA47" s="191">
        <f t="shared" si="9"/>
        <v>9.346914319952067</v>
      </c>
      <c r="AB47" s="192"/>
      <c r="AC47" s="192"/>
      <c r="AE47" s="194"/>
    </row>
    <row r="48" spans="1:31" s="193" customFormat="1" ht="15.75" customHeight="1">
      <c r="A48" s="188"/>
      <c r="B48" s="189"/>
      <c r="C48" s="190" t="s">
        <v>150</v>
      </c>
      <c r="D48" s="181">
        <v>16870</v>
      </c>
      <c r="E48" s="191">
        <v>54.9</v>
      </c>
      <c r="F48" s="181">
        <v>4570</v>
      </c>
      <c r="G48" s="191">
        <v>72.3</v>
      </c>
      <c r="H48" s="181">
        <v>20814</v>
      </c>
      <c r="I48" s="191">
        <f t="shared" si="0"/>
        <v>23.378778897451095</v>
      </c>
      <c r="J48" s="181">
        <v>6197</v>
      </c>
      <c r="K48" s="191">
        <f t="shared" si="1"/>
        <v>35.60175054704595</v>
      </c>
      <c r="L48" s="181">
        <v>23032</v>
      </c>
      <c r="M48" s="191">
        <f t="shared" si="2"/>
        <v>10.656289036225617</v>
      </c>
      <c r="N48" s="181">
        <v>7009</v>
      </c>
      <c r="O48" s="191">
        <f t="shared" si="3"/>
        <v>13.103114410198483</v>
      </c>
      <c r="P48" s="181">
        <v>24688</v>
      </c>
      <c r="Q48" s="191">
        <f t="shared" si="4"/>
        <v>7.1899965265717265</v>
      </c>
      <c r="R48" s="181">
        <v>7715</v>
      </c>
      <c r="S48" s="191">
        <f t="shared" si="5"/>
        <v>10.072763589670425</v>
      </c>
      <c r="T48" s="181">
        <v>26367</v>
      </c>
      <c r="U48" s="191">
        <f t="shared" si="6"/>
        <v>6.800874918988982</v>
      </c>
      <c r="V48" s="181">
        <v>8700</v>
      </c>
      <c r="W48" s="191">
        <f t="shared" si="7"/>
        <v>12.767336357744654</v>
      </c>
      <c r="X48" s="181">
        <v>26560</v>
      </c>
      <c r="Y48" s="191">
        <f t="shared" si="8"/>
        <v>0.7319755755300186</v>
      </c>
      <c r="Z48" s="181">
        <v>9125</v>
      </c>
      <c r="AA48" s="191">
        <f t="shared" si="9"/>
        <v>4.885057471264368</v>
      </c>
      <c r="AB48" s="192"/>
      <c r="AC48" s="192"/>
      <c r="AE48" s="194"/>
    </row>
    <row r="49" spans="1:31" ht="15.75" customHeight="1">
      <c r="A49" s="92"/>
      <c r="B49" s="97"/>
      <c r="C49" s="98"/>
      <c r="D49" s="52"/>
      <c r="E49" s="83"/>
      <c r="F49" s="52"/>
      <c r="G49" s="83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84"/>
      <c r="AC49" s="84"/>
      <c r="AE49" s="73"/>
    </row>
    <row r="50" spans="1:31" ht="15.75" customHeight="1">
      <c r="A50" s="92"/>
      <c r="B50" s="457" t="s">
        <v>151</v>
      </c>
      <c r="C50" s="459"/>
      <c r="D50" s="52">
        <f>SUM(D51:D54)</f>
        <v>48012</v>
      </c>
      <c r="E50" s="83">
        <v>-0.9</v>
      </c>
      <c r="F50" s="52">
        <f>SUM(F51:F54)</f>
        <v>11495</v>
      </c>
      <c r="G50" s="83">
        <v>2.5</v>
      </c>
      <c r="H50" s="52">
        <f>SUM(H51:H54)</f>
        <v>47751</v>
      </c>
      <c r="I50" s="83">
        <f t="shared" si="0"/>
        <v>-0.543614096475881</v>
      </c>
      <c r="J50" s="52">
        <f>SUM(J51:J54)</f>
        <v>11751</v>
      </c>
      <c r="K50" s="83">
        <f t="shared" si="1"/>
        <v>2.2270552414093086</v>
      </c>
      <c r="L50" s="52">
        <f>SUM(L51:L54)</f>
        <v>47134</v>
      </c>
      <c r="M50" s="83">
        <f t="shared" si="2"/>
        <v>-1.292119536763628</v>
      </c>
      <c r="N50" s="52">
        <f>SUM(N51:N54)</f>
        <v>11803</v>
      </c>
      <c r="O50" s="83">
        <f t="shared" si="3"/>
        <v>0.442515530593141</v>
      </c>
      <c r="P50" s="52">
        <f>SUM(P51:P54)</f>
        <v>45679</v>
      </c>
      <c r="Q50" s="83">
        <f t="shared" si="4"/>
        <v>-3.08694360758688</v>
      </c>
      <c r="R50" s="52">
        <f>SUM(R51:R54)</f>
        <v>12506</v>
      </c>
      <c r="S50" s="83">
        <f t="shared" si="5"/>
        <v>5.956112852664577</v>
      </c>
      <c r="T50" s="52">
        <f>SUM(T51:T54)</f>
        <v>43374</v>
      </c>
      <c r="U50" s="83">
        <f t="shared" si="6"/>
        <v>-5.046082444887147</v>
      </c>
      <c r="V50" s="52">
        <f>SUM(V51:V54)</f>
        <v>12398</v>
      </c>
      <c r="W50" s="83">
        <f t="shared" si="7"/>
        <v>-0.8635854789700943</v>
      </c>
      <c r="X50" s="52">
        <f>SUM(X51:X54)</f>
        <v>41287</v>
      </c>
      <c r="Y50" s="83">
        <f t="shared" si="8"/>
        <v>-4.811638308664176</v>
      </c>
      <c r="Z50" s="52">
        <f>SUM(Z51:Z54)</f>
        <v>12712</v>
      </c>
      <c r="AA50" s="83">
        <f t="shared" si="9"/>
        <v>2.5326665591224393</v>
      </c>
      <c r="AB50" s="84"/>
      <c r="AC50" s="84"/>
      <c r="AE50" s="73"/>
    </row>
    <row r="51" spans="1:31" s="193" customFormat="1" ht="15.75" customHeight="1">
      <c r="A51" s="188"/>
      <c r="B51" s="189"/>
      <c r="C51" s="190" t="s">
        <v>152</v>
      </c>
      <c r="D51" s="181">
        <v>13514</v>
      </c>
      <c r="E51" s="191">
        <v>-2.7</v>
      </c>
      <c r="F51" s="181">
        <v>3269</v>
      </c>
      <c r="G51" s="191">
        <v>-0.1</v>
      </c>
      <c r="H51" s="181">
        <v>13241</v>
      </c>
      <c r="I51" s="191">
        <f t="shared" si="0"/>
        <v>-2.020127275418085</v>
      </c>
      <c r="J51" s="181">
        <v>3276</v>
      </c>
      <c r="K51" s="191">
        <f t="shared" si="1"/>
        <v>0.21413276231263384</v>
      </c>
      <c r="L51" s="181">
        <v>12584</v>
      </c>
      <c r="M51" s="191">
        <f t="shared" si="2"/>
        <v>-4.961860886639982</v>
      </c>
      <c r="N51" s="181">
        <v>3242</v>
      </c>
      <c r="O51" s="191">
        <f t="shared" si="3"/>
        <v>-1.037851037851038</v>
      </c>
      <c r="P51" s="181">
        <v>11594</v>
      </c>
      <c r="Q51" s="191">
        <f t="shared" si="4"/>
        <v>-7.8671328671328675</v>
      </c>
      <c r="R51" s="181">
        <v>3259</v>
      </c>
      <c r="S51" s="191">
        <f t="shared" si="5"/>
        <v>0.5243676742751388</v>
      </c>
      <c r="T51" s="181">
        <v>10540</v>
      </c>
      <c r="U51" s="191">
        <f t="shared" si="6"/>
        <v>-9.090909090909092</v>
      </c>
      <c r="V51" s="181">
        <v>3187</v>
      </c>
      <c r="W51" s="191">
        <f t="shared" si="7"/>
        <v>-2.209266646210494</v>
      </c>
      <c r="X51" s="181">
        <v>9715</v>
      </c>
      <c r="Y51" s="191">
        <f t="shared" si="8"/>
        <v>-7.827324478178368</v>
      </c>
      <c r="Z51" s="181">
        <v>3126</v>
      </c>
      <c r="AA51" s="191">
        <f t="shared" si="9"/>
        <v>-1.9140257295262002</v>
      </c>
      <c r="AB51" s="192"/>
      <c r="AC51" s="192"/>
      <c r="AE51" s="194"/>
    </row>
    <row r="52" spans="1:31" s="193" customFormat="1" ht="15.75" customHeight="1">
      <c r="A52" s="188"/>
      <c r="B52" s="189"/>
      <c r="C52" s="190" t="s">
        <v>153</v>
      </c>
      <c r="D52" s="181">
        <v>8010</v>
      </c>
      <c r="E52" s="191">
        <v>0.1</v>
      </c>
      <c r="F52" s="181">
        <v>1959</v>
      </c>
      <c r="G52" s="191">
        <v>6.6</v>
      </c>
      <c r="H52" s="181">
        <v>7921</v>
      </c>
      <c r="I52" s="191">
        <f t="shared" si="0"/>
        <v>-1.1111111111111112</v>
      </c>
      <c r="J52" s="181">
        <v>1993</v>
      </c>
      <c r="K52" s="191">
        <f t="shared" si="1"/>
        <v>1.7355793772332824</v>
      </c>
      <c r="L52" s="181">
        <v>7994</v>
      </c>
      <c r="M52" s="191">
        <f t="shared" si="2"/>
        <v>0.9216008079787905</v>
      </c>
      <c r="N52" s="181">
        <v>2008</v>
      </c>
      <c r="O52" s="191">
        <f t="shared" si="3"/>
        <v>0.7526342197691922</v>
      </c>
      <c r="P52" s="181">
        <v>7706</v>
      </c>
      <c r="Q52" s="191">
        <f t="shared" si="4"/>
        <v>-3.60270202651989</v>
      </c>
      <c r="R52" s="181">
        <v>2007</v>
      </c>
      <c r="S52" s="191">
        <f t="shared" si="5"/>
        <v>-0.049800796812749</v>
      </c>
      <c r="T52" s="181">
        <v>7666</v>
      </c>
      <c r="U52" s="191">
        <f t="shared" si="6"/>
        <v>-0.5190760446405398</v>
      </c>
      <c r="V52" s="181">
        <v>2083</v>
      </c>
      <c r="W52" s="191">
        <f t="shared" si="7"/>
        <v>3.7867463876432486</v>
      </c>
      <c r="X52" s="181">
        <v>7348</v>
      </c>
      <c r="Y52" s="191">
        <f t="shared" si="8"/>
        <v>-4.148186798852074</v>
      </c>
      <c r="Z52" s="181">
        <v>2110</v>
      </c>
      <c r="AA52" s="191">
        <f t="shared" si="9"/>
        <v>1.2962073931829092</v>
      </c>
      <c r="AB52" s="192"/>
      <c r="AC52" s="192"/>
      <c r="AE52" s="194"/>
    </row>
    <row r="53" spans="1:31" s="193" customFormat="1" ht="15.75" customHeight="1">
      <c r="A53" s="188"/>
      <c r="B53" s="189"/>
      <c r="C53" s="190" t="s">
        <v>154</v>
      </c>
      <c r="D53" s="181">
        <v>17407</v>
      </c>
      <c r="E53" s="191">
        <v>-0.2</v>
      </c>
      <c r="F53" s="181">
        <v>4158</v>
      </c>
      <c r="G53" s="191">
        <v>2.6</v>
      </c>
      <c r="H53" s="181">
        <v>17395</v>
      </c>
      <c r="I53" s="191">
        <f t="shared" si="0"/>
        <v>-0.06893778365025564</v>
      </c>
      <c r="J53" s="181">
        <v>4289</v>
      </c>
      <c r="K53" s="191">
        <f t="shared" si="1"/>
        <v>3.1505531505531508</v>
      </c>
      <c r="L53" s="181">
        <v>17244</v>
      </c>
      <c r="M53" s="191">
        <f t="shared" si="2"/>
        <v>-0.8680655360735844</v>
      </c>
      <c r="N53" s="181">
        <v>4314</v>
      </c>
      <c r="O53" s="191">
        <f t="shared" si="3"/>
        <v>0.5828864537188155</v>
      </c>
      <c r="P53" s="181">
        <v>17188</v>
      </c>
      <c r="Q53" s="191">
        <f t="shared" si="4"/>
        <v>-0.32475063790303876</v>
      </c>
      <c r="R53" s="181">
        <v>4789</v>
      </c>
      <c r="S53" s="191">
        <f t="shared" si="5"/>
        <v>11.010662957811775</v>
      </c>
      <c r="T53" s="181">
        <v>16425</v>
      </c>
      <c r="U53" s="191">
        <f t="shared" si="6"/>
        <v>-4.439143588550151</v>
      </c>
      <c r="V53" s="181">
        <v>4767</v>
      </c>
      <c r="W53" s="191">
        <f t="shared" si="7"/>
        <v>-0.45938609313008977</v>
      </c>
      <c r="X53" s="181">
        <v>15681</v>
      </c>
      <c r="Y53" s="191">
        <f t="shared" si="8"/>
        <v>-4.529680365296803</v>
      </c>
      <c r="Z53" s="181">
        <v>5016</v>
      </c>
      <c r="AA53" s="191">
        <f t="shared" si="9"/>
        <v>5.223410950283197</v>
      </c>
      <c r="AB53" s="192"/>
      <c r="AC53" s="192"/>
      <c r="AE53" s="194"/>
    </row>
    <row r="54" spans="1:31" s="193" customFormat="1" ht="15.75" customHeight="1">
      <c r="A54" s="188"/>
      <c r="B54" s="189"/>
      <c r="C54" s="190" t="s">
        <v>155</v>
      </c>
      <c r="D54" s="181">
        <v>9081</v>
      </c>
      <c r="E54" s="191">
        <v>-0.2</v>
      </c>
      <c r="F54" s="181">
        <v>2109</v>
      </c>
      <c r="G54" s="191">
        <v>2.8</v>
      </c>
      <c r="H54" s="181">
        <v>9194</v>
      </c>
      <c r="I54" s="191">
        <f t="shared" si="0"/>
        <v>1.2443563484197775</v>
      </c>
      <c r="J54" s="181">
        <v>2193</v>
      </c>
      <c r="K54" s="191">
        <f t="shared" si="1"/>
        <v>3.9829302987197726</v>
      </c>
      <c r="L54" s="181">
        <v>9312</v>
      </c>
      <c r="M54" s="191">
        <f t="shared" si="2"/>
        <v>1.2834457254731346</v>
      </c>
      <c r="N54" s="181">
        <v>2239</v>
      </c>
      <c r="O54" s="191">
        <f t="shared" si="3"/>
        <v>2.097583219334245</v>
      </c>
      <c r="P54" s="181">
        <v>9191</v>
      </c>
      <c r="Q54" s="191">
        <f t="shared" si="4"/>
        <v>-1.2993986254295533</v>
      </c>
      <c r="R54" s="181">
        <v>2451</v>
      </c>
      <c r="S54" s="191">
        <f t="shared" si="5"/>
        <v>9.46851272889683</v>
      </c>
      <c r="T54" s="181">
        <v>8743</v>
      </c>
      <c r="U54" s="191">
        <f t="shared" si="6"/>
        <v>-4.874333587204874</v>
      </c>
      <c r="V54" s="181">
        <v>2361</v>
      </c>
      <c r="W54" s="191">
        <f t="shared" si="7"/>
        <v>-3.6719706242350063</v>
      </c>
      <c r="X54" s="181">
        <v>8543</v>
      </c>
      <c r="Y54" s="191">
        <f t="shared" si="8"/>
        <v>-2.2875443211712225</v>
      </c>
      <c r="Z54" s="181">
        <v>2460</v>
      </c>
      <c r="AA54" s="191">
        <f t="shared" si="9"/>
        <v>4.193138500635324</v>
      </c>
      <c r="AB54" s="192"/>
      <c r="AC54" s="192"/>
      <c r="AE54" s="194"/>
    </row>
    <row r="55" spans="1:31" ht="15.75" customHeight="1">
      <c r="A55" s="92"/>
      <c r="B55" s="79"/>
      <c r="C55" s="93"/>
      <c r="D55" s="66"/>
      <c r="E55" s="94"/>
      <c r="F55" s="66"/>
      <c r="G55" s="94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84"/>
      <c r="AC55" s="84"/>
      <c r="AE55" s="73"/>
    </row>
    <row r="56" spans="1:31" ht="15.75" customHeight="1">
      <c r="A56" s="92"/>
      <c r="B56" s="457" t="s">
        <v>156</v>
      </c>
      <c r="C56" s="459"/>
      <c r="D56" s="52">
        <f>SUM(D57:D62)</f>
        <v>42713</v>
      </c>
      <c r="E56" s="83">
        <v>-2.1</v>
      </c>
      <c r="F56" s="52">
        <f>SUM(F57:F62)</f>
        <v>10193</v>
      </c>
      <c r="G56" s="83">
        <v>1.3</v>
      </c>
      <c r="H56" s="52">
        <f>SUM(H57:H62)</f>
        <v>42026</v>
      </c>
      <c r="I56" s="83">
        <f t="shared" si="0"/>
        <v>-1.6084096176807998</v>
      </c>
      <c r="J56" s="52">
        <f>SUM(J57:J62)</f>
        <v>10307</v>
      </c>
      <c r="K56" s="83">
        <f t="shared" si="1"/>
        <v>1.1184145982537035</v>
      </c>
      <c r="L56" s="52">
        <f>SUM(L57:L62)</f>
        <v>41391</v>
      </c>
      <c r="M56" s="83">
        <f t="shared" si="2"/>
        <v>-1.5109693998953029</v>
      </c>
      <c r="N56" s="52">
        <f>SUM(N57:N62)</f>
        <v>10353</v>
      </c>
      <c r="O56" s="83">
        <f t="shared" si="3"/>
        <v>0.4462986319976715</v>
      </c>
      <c r="P56" s="52">
        <f>SUM(P57:P62)</f>
        <v>39267</v>
      </c>
      <c r="Q56" s="83">
        <f t="shared" si="4"/>
        <v>-5.131550337029789</v>
      </c>
      <c r="R56" s="52">
        <f>SUM(R57:R62)</f>
        <v>10328</v>
      </c>
      <c r="S56" s="83">
        <f t="shared" si="5"/>
        <v>-0.24147590070510963</v>
      </c>
      <c r="T56" s="52">
        <f>SUM(T57:T62)</f>
        <v>37365</v>
      </c>
      <c r="U56" s="83">
        <f t="shared" si="6"/>
        <v>-4.843761937504775</v>
      </c>
      <c r="V56" s="52">
        <f>SUM(V57:V62)</f>
        <v>10410</v>
      </c>
      <c r="W56" s="83">
        <f t="shared" si="7"/>
        <v>0.7939581719597212</v>
      </c>
      <c r="X56" s="52">
        <f>SUM(X57:X62)</f>
        <v>35761</v>
      </c>
      <c r="Y56" s="83">
        <f t="shared" si="8"/>
        <v>-4.2927873678576205</v>
      </c>
      <c r="Z56" s="52">
        <f>SUM(Z57:Z62)</f>
        <v>10573</v>
      </c>
      <c r="AA56" s="83">
        <f t="shared" si="9"/>
        <v>1.5658021133525457</v>
      </c>
      <c r="AB56" s="84"/>
      <c r="AC56" s="84"/>
      <c r="AE56" s="73"/>
    </row>
    <row r="57" spans="1:31" s="193" customFormat="1" ht="15.75" customHeight="1">
      <c r="A57" s="188"/>
      <c r="B57" s="189"/>
      <c r="C57" s="190" t="s">
        <v>157</v>
      </c>
      <c r="D57" s="181">
        <v>6578</v>
      </c>
      <c r="E57" s="191">
        <v>-0.1</v>
      </c>
      <c r="F57" s="181">
        <v>1581</v>
      </c>
      <c r="G57" s="191">
        <v>3.3</v>
      </c>
      <c r="H57" s="181">
        <v>6543</v>
      </c>
      <c r="I57" s="191">
        <f t="shared" si="0"/>
        <v>-0.5320766190331407</v>
      </c>
      <c r="J57" s="181">
        <v>1587</v>
      </c>
      <c r="K57" s="191">
        <f t="shared" si="1"/>
        <v>0.3795066413662239</v>
      </c>
      <c r="L57" s="181">
        <v>6567</v>
      </c>
      <c r="M57" s="191">
        <f t="shared" si="2"/>
        <v>0.36680421824850984</v>
      </c>
      <c r="N57" s="181">
        <v>1624</v>
      </c>
      <c r="O57" s="191">
        <f t="shared" si="3"/>
        <v>2.3314429741650913</v>
      </c>
      <c r="P57" s="181">
        <v>6452</v>
      </c>
      <c r="Q57" s="191">
        <f t="shared" si="4"/>
        <v>-1.751180143139942</v>
      </c>
      <c r="R57" s="181">
        <v>1619</v>
      </c>
      <c r="S57" s="191">
        <f t="shared" si="5"/>
        <v>-0.3078817733990148</v>
      </c>
      <c r="T57" s="181">
        <v>6209</v>
      </c>
      <c r="U57" s="191">
        <f t="shared" si="6"/>
        <v>-3.7662740235585863</v>
      </c>
      <c r="V57" s="181">
        <v>1632</v>
      </c>
      <c r="W57" s="191">
        <f t="shared" si="7"/>
        <v>0.8029647930821495</v>
      </c>
      <c r="X57" s="181">
        <v>5878</v>
      </c>
      <c r="Y57" s="191">
        <f t="shared" si="8"/>
        <v>-5.3309711708809795</v>
      </c>
      <c r="Z57" s="181">
        <v>1683</v>
      </c>
      <c r="AA57" s="191">
        <f t="shared" si="9"/>
        <v>3.125</v>
      </c>
      <c r="AB57" s="192"/>
      <c r="AC57" s="192"/>
      <c r="AE57" s="194"/>
    </row>
    <row r="58" spans="1:31" s="193" customFormat="1" ht="15.75" customHeight="1">
      <c r="A58" s="188"/>
      <c r="B58" s="189"/>
      <c r="C58" s="190" t="s">
        <v>158</v>
      </c>
      <c r="D58" s="181">
        <v>6508</v>
      </c>
      <c r="E58" s="191">
        <v>0.4</v>
      </c>
      <c r="F58" s="181">
        <v>1540</v>
      </c>
      <c r="G58" s="191">
        <v>1.4</v>
      </c>
      <c r="H58" s="181">
        <v>6358</v>
      </c>
      <c r="I58" s="191">
        <f t="shared" si="0"/>
        <v>-2.3048555623847573</v>
      </c>
      <c r="J58" s="181">
        <v>1563</v>
      </c>
      <c r="K58" s="191">
        <f t="shared" si="1"/>
        <v>1.4935064935064934</v>
      </c>
      <c r="L58" s="181">
        <v>6230</v>
      </c>
      <c r="M58" s="191">
        <f t="shared" si="2"/>
        <v>-2.0132117017930167</v>
      </c>
      <c r="N58" s="181">
        <v>1567</v>
      </c>
      <c r="O58" s="191">
        <f t="shared" si="3"/>
        <v>0.2559181062060141</v>
      </c>
      <c r="P58" s="181">
        <v>5922</v>
      </c>
      <c r="Q58" s="191">
        <f t="shared" si="4"/>
        <v>-4.943820224719101</v>
      </c>
      <c r="R58" s="181">
        <v>1550</v>
      </c>
      <c r="S58" s="191">
        <f t="shared" si="5"/>
        <v>-1.0848755583918315</v>
      </c>
      <c r="T58" s="181">
        <v>5676</v>
      </c>
      <c r="U58" s="191">
        <f t="shared" si="6"/>
        <v>-4.154002026342452</v>
      </c>
      <c r="V58" s="181">
        <v>1609</v>
      </c>
      <c r="W58" s="191">
        <f t="shared" si="7"/>
        <v>3.806451612903226</v>
      </c>
      <c r="X58" s="181">
        <v>5587</v>
      </c>
      <c r="Y58" s="191">
        <f t="shared" si="8"/>
        <v>-1.5680056377730796</v>
      </c>
      <c r="Z58" s="181">
        <v>1675</v>
      </c>
      <c r="AA58" s="191">
        <f t="shared" si="9"/>
        <v>4.101926662523306</v>
      </c>
      <c r="AB58" s="192"/>
      <c r="AC58" s="192"/>
      <c r="AE58" s="194"/>
    </row>
    <row r="59" spans="1:31" s="193" customFormat="1" ht="15.75" customHeight="1">
      <c r="A59" s="188"/>
      <c r="B59" s="189"/>
      <c r="C59" s="190" t="s">
        <v>159</v>
      </c>
      <c r="D59" s="181">
        <v>9357</v>
      </c>
      <c r="E59" s="191">
        <v>-3</v>
      </c>
      <c r="F59" s="181">
        <v>2247</v>
      </c>
      <c r="G59" s="191">
        <v>0.4</v>
      </c>
      <c r="H59" s="181">
        <v>9086</v>
      </c>
      <c r="I59" s="191">
        <f t="shared" si="0"/>
        <v>-2.89622742331944</v>
      </c>
      <c r="J59" s="181">
        <v>2248</v>
      </c>
      <c r="K59" s="191">
        <f t="shared" si="1"/>
        <v>0.04450378282153983</v>
      </c>
      <c r="L59" s="181">
        <v>8855</v>
      </c>
      <c r="M59" s="191">
        <f t="shared" si="2"/>
        <v>-2.542372881355932</v>
      </c>
      <c r="N59" s="181">
        <v>2243</v>
      </c>
      <c r="O59" s="191">
        <f t="shared" si="3"/>
        <v>-0.22241992882562278</v>
      </c>
      <c r="P59" s="181">
        <v>8357</v>
      </c>
      <c r="Q59" s="191">
        <f t="shared" si="4"/>
        <v>-5.623941276115189</v>
      </c>
      <c r="R59" s="181">
        <v>2211</v>
      </c>
      <c r="S59" s="191">
        <f t="shared" si="5"/>
        <v>-1.4266607222469907</v>
      </c>
      <c r="T59" s="181">
        <v>7923</v>
      </c>
      <c r="U59" s="191">
        <f t="shared" si="6"/>
        <v>-5.19325116668661</v>
      </c>
      <c r="V59" s="181">
        <v>2232</v>
      </c>
      <c r="W59" s="191">
        <f t="shared" si="7"/>
        <v>0.9497964721845319</v>
      </c>
      <c r="X59" s="181">
        <v>7422</v>
      </c>
      <c r="Y59" s="191">
        <f t="shared" si="8"/>
        <v>-6.323362362741386</v>
      </c>
      <c r="Z59" s="181">
        <v>2187</v>
      </c>
      <c r="AA59" s="191">
        <f t="shared" si="9"/>
        <v>-2.0161290322580645</v>
      </c>
      <c r="AB59" s="192"/>
      <c r="AC59" s="192"/>
      <c r="AE59" s="194"/>
    </row>
    <row r="60" spans="1:31" s="193" customFormat="1" ht="15.75" customHeight="1">
      <c r="A60" s="188"/>
      <c r="B60" s="189"/>
      <c r="C60" s="190" t="s">
        <v>160</v>
      </c>
      <c r="D60" s="181">
        <v>10136</v>
      </c>
      <c r="E60" s="191">
        <v>-4.2</v>
      </c>
      <c r="F60" s="181">
        <v>2374</v>
      </c>
      <c r="G60" s="191">
        <v>0</v>
      </c>
      <c r="H60" s="181">
        <v>10134</v>
      </c>
      <c r="I60" s="191">
        <v>0</v>
      </c>
      <c r="J60" s="181">
        <v>2473</v>
      </c>
      <c r="K60" s="191">
        <f t="shared" si="1"/>
        <v>4.1701769165964615</v>
      </c>
      <c r="L60" s="181">
        <v>10024</v>
      </c>
      <c r="M60" s="191">
        <f t="shared" si="2"/>
        <v>-1.085454904282613</v>
      </c>
      <c r="N60" s="181">
        <v>2477</v>
      </c>
      <c r="O60" s="191">
        <f t="shared" si="3"/>
        <v>0.16174686615446826</v>
      </c>
      <c r="P60" s="181">
        <v>9323</v>
      </c>
      <c r="Q60" s="191">
        <f t="shared" si="4"/>
        <v>-6.993216280925778</v>
      </c>
      <c r="R60" s="181">
        <v>2483</v>
      </c>
      <c r="S60" s="191">
        <f t="shared" si="5"/>
        <v>0.24222850222042794</v>
      </c>
      <c r="T60" s="181">
        <v>8791</v>
      </c>
      <c r="U60" s="191">
        <f t="shared" si="6"/>
        <v>-5.706317708891987</v>
      </c>
      <c r="V60" s="181">
        <v>2488</v>
      </c>
      <c r="W60" s="191">
        <f t="shared" si="7"/>
        <v>0.2013693113169553</v>
      </c>
      <c r="X60" s="181">
        <v>8554</v>
      </c>
      <c r="Y60" s="191">
        <f t="shared" si="8"/>
        <v>-2.695939028551928</v>
      </c>
      <c r="Z60" s="181">
        <v>2555</v>
      </c>
      <c r="AA60" s="191">
        <f t="shared" si="9"/>
        <v>2.692926045016077</v>
      </c>
      <c r="AB60" s="192"/>
      <c r="AC60" s="192"/>
      <c r="AE60" s="194"/>
    </row>
    <row r="61" spans="1:31" s="193" customFormat="1" ht="15.75" customHeight="1">
      <c r="A61" s="188"/>
      <c r="B61" s="189"/>
      <c r="C61" s="190" t="s">
        <v>161</v>
      </c>
      <c r="D61" s="181">
        <v>4139</v>
      </c>
      <c r="E61" s="191">
        <v>-1.9</v>
      </c>
      <c r="F61" s="181">
        <v>973</v>
      </c>
      <c r="G61" s="191">
        <v>-0.8</v>
      </c>
      <c r="H61" s="181">
        <v>3922</v>
      </c>
      <c r="I61" s="191">
        <f t="shared" si="0"/>
        <v>-5.242812273496013</v>
      </c>
      <c r="J61" s="181">
        <v>949</v>
      </c>
      <c r="K61" s="191">
        <f t="shared" si="1"/>
        <v>-2.4665981500513876</v>
      </c>
      <c r="L61" s="181">
        <v>3911</v>
      </c>
      <c r="M61" s="191">
        <f t="shared" si="2"/>
        <v>-0.2804691483936767</v>
      </c>
      <c r="N61" s="181">
        <v>948</v>
      </c>
      <c r="O61" s="191">
        <f t="shared" si="3"/>
        <v>-0.1053740779768177</v>
      </c>
      <c r="P61" s="181">
        <v>3780</v>
      </c>
      <c r="Q61" s="191">
        <f t="shared" si="4"/>
        <v>-3.349526975198159</v>
      </c>
      <c r="R61" s="181">
        <v>956</v>
      </c>
      <c r="S61" s="191">
        <f t="shared" si="5"/>
        <v>0.8438818565400844</v>
      </c>
      <c r="T61" s="181">
        <v>3517</v>
      </c>
      <c r="U61" s="191">
        <f t="shared" si="6"/>
        <v>-6.957671957671957</v>
      </c>
      <c r="V61" s="181">
        <v>933</v>
      </c>
      <c r="W61" s="191">
        <f t="shared" si="7"/>
        <v>-2.405857740585774</v>
      </c>
      <c r="X61" s="181">
        <v>3312</v>
      </c>
      <c r="Y61" s="191">
        <f t="shared" si="8"/>
        <v>-5.828831390389537</v>
      </c>
      <c r="Z61" s="181">
        <v>948</v>
      </c>
      <c r="AA61" s="191">
        <f t="shared" si="9"/>
        <v>1.607717041800643</v>
      </c>
      <c r="AB61" s="192"/>
      <c r="AC61" s="192"/>
      <c r="AE61" s="194"/>
    </row>
    <row r="62" spans="1:31" s="193" customFormat="1" ht="15.75" customHeight="1">
      <c r="A62" s="188"/>
      <c r="B62" s="189"/>
      <c r="C62" s="190" t="s">
        <v>162</v>
      </c>
      <c r="D62" s="181">
        <v>5995</v>
      </c>
      <c r="E62" s="191">
        <v>-2.1</v>
      </c>
      <c r="F62" s="181">
        <v>1478</v>
      </c>
      <c r="G62" s="191">
        <v>3.6</v>
      </c>
      <c r="H62" s="181">
        <v>5983</v>
      </c>
      <c r="I62" s="191">
        <f t="shared" si="0"/>
        <v>-0.20016680567139283</v>
      </c>
      <c r="J62" s="181">
        <v>1487</v>
      </c>
      <c r="K62" s="191">
        <f t="shared" si="1"/>
        <v>0.6089309878213802</v>
      </c>
      <c r="L62" s="181">
        <v>5804</v>
      </c>
      <c r="M62" s="191">
        <f t="shared" si="2"/>
        <v>-2.9918101286979777</v>
      </c>
      <c r="N62" s="181">
        <v>1494</v>
      </c>
      <c r="O62" s="191">
        <f t="shared" si="3"/>
        <v>0.47074646940147946</v>
      </c>
      <c r="P62" s="181">
        <v>5433</v>
      </c>
      <c r="Q62" s="191">
        <f t="shared" si="4"/>
        <v>-6.392143349414197</v>
      </c>
      <c r="R62" s="181">
        <v>1509</v>
      </c>
      <c r="S62" s="191">
        <f t="shared" si="5"/>
        <v>1.0040160642570282</v>
      </c>
      <c r="T62" s="181">
        <v>5249</v>
      </c>
      <c r="U62" s="191">
        <f t="shared" si="6"/>
        <v>-3.386710841155899</v>
      </c>
      <c r="V62" s="181">
        <v>1516</v>
      </c>
      <c r="W62" s="191">
        <f t="shared" si="7"/>
        <v>0.4638833664678595</v>
      </c>
      <c r="X62" s="181">
        <v>5008</v>
      </c>
      <c r="Y62" s="191">
        <f t="shared" si="8"/>
        <v>-4.591350733473043</v>
      </c>
      <c r="Z62" s="181">
        <v>1525</v>
      </c>
      <c r="AA62" s="191">
        <f t="shared" si="9"/>
        <v>0.5936675461741425</v>
      </c>
      <c r="AB62" s="192"/>
      <c r="AC62" s="192"/>
      <c r="AE62" s="194"/>
    </row>
    <row r="63" spans="1:31" ht="15.75" customHeight="1">
      <c r="A63" s="92"/>
      <c r="B63" s="79"/>
      <c r="C63" s="93"/>
      <c r="D63" s="66"/>
      <c r="E63" s="94"/>
      <c r="F63" s="66"/>
      <c r="G63" s="94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84"/>
      <c r="AC63" s="84"/>
      <c r="AE63" s="73"/>
    </row>
    <row r="64" spans="1:31" ht="15.75" customHeight="1">
      <c r="A64" s="92"/>
      <c r="B64" s="457" t="s">
        <v>163</v>
      </c>
      <c r="C64" s="459"/>
      <c r="D64" s="52">
        <f>SUM(D65:D68)</f>
        <v>49772</v>
      </c>
      <c r="E64" s="83">
        <v>-5.7</v>
      </c>
      <c r="F64" s="52">
        <f>SUM(F65:F68)</f>
        <v>13042</v>
      </c>
      <c r="G64" s="83">
        <v>0.5</v>
      </c>
      <c r="H64" s="52">
        <f>SUM(H65:H68)</f>
        <v>47501</v>
      </c>
      <c r="I64" s="83">
        <f t="shared" si="0"/>
        <v>-4.562806397171101</v>
      </c>
      <c r="J64" s="52">
        <f>SUM(J65:J68)</f>
        <v>12956</v>
      </c>
      <c r="K64" s="83">
        <f t="shared" si="1"/>
        <v>-0.659408066247508</v>
      </c>
      <c r="L64" s="52">
        <f>SUM(L65:L68)</f>
        <v>45394</v>
      </c>
      <c r="M64" s="83">
        <f t="shared" si="2"/>
        <v>-4.4356960906086185</v>
      </c>
      <c r="N64" s="52">
        <f>SUM(N65:N68)</f>
        <v>12828</v>
      </c>
      <c r="O64" s="83">
        <f t="shared" si="3"/>
        <v>-0.9879592466810744</v>
      </c>
      <c r="P64" s="52">
        <f>SUM(P65:P68)</f>
        <v>41978</v>
      </c>
      <c r="Q64" s="83">
        <f t="shared" si="4"/>
        <v>-7.525223597832313</v>
      </c>
      <c r="R64" s="52">
        <f>SUM(R65:R68)</f>
        <v>12609</v>
      </c>
      <c r="S64" s="83">
        <f t="shared" si="5"/>
        <v>-1.707202993451824</v>
      </c>
      <c r="T64" s="52">
        <f>SUM(T65:T68)</f>
        <v>38314</v>
      </c>
      <c r="U64" s="83">
        <f t="shared" si="6"/>
        <v>-8.728381533184049</v>
      </c>
      <c r="V64" s="52">
        <f>SUM(V65:V68)</f>
        <v>12346</v>
      </c>
      <c r="W64" s="83">
        <f t="shared" si="7"/>
        <v>-2.0858117217860257</v>
      </c>
      <c r="X64" s="52">
        <f>SUM(X65:X68)</f>
        <v>35360</v>
      </c>
      <c r="Y64" s="83">
        <f t="shared" si="8"/>
        <v>-7.709975465887143</v>
      </c>
      <c r="Z64" s="52">
        <f>SUM(Z65:Z68)</f>
        <v>12168</v>
      </c>
      <c r="AA64" s="83">
        <f t="shared" si="9"/>
        <v>-1.4417625141746315</v>
      </c>
      <c r="AB64" s="84"/>
      <c r="AC64" s="84"/>
      <c r="AE64" s="73"/>
    </row>
    <row r="65" spans="1:31" s="193" customFormat="1" ht="15.75" customHeight="1">
      <c r="A65" s="188"/>
      <c r="B65" s="189"/>
      <c r="C65" s="190" t="s">
        <v>164</v>
      </c>
      <c r="D65" s="181">
        <v>14664</v>
      </c>
      <c r="E65" s="191">
        <v>-5.3</v>
      </c>
      <c r="F65" s="181">
        <v>3912</v>
      </c>
      <c r="G65" s="191">
        <v>0.3</v>
      </c>
      <c r="H65" s="181">
        <v>14044</v>
      </c>
      <c r="I65" s="191">
        <f t="shared" si="0"/>
        <v>-4.228041462084016</v>
      </c>
      <c r="J65" s="181">
        <v>3875</v>
      </c>
      <c r="K65" s="191">
        <f t="shared" si="1"/>
        <v>-0.9458077709611452</v>
      </c>
      <c r="L65" s="181">
        <v>13565</v>
      </c>
      <c r="M65" s="191">
        <f t="shared" si="2"/>
        <v>-3.410709199658217</v>
      </c>
      <c r="N65" s="181">
        <v>3844</v>
      </c>
      <c r="O65" s="191">
        <f t="shared" si="3"/>
        <v>-0.8</v>
      </c>
      <c r="P65" s="181">
        <v>12831</v>
      </c>
      <c r="Q65" s="191">
        <f t="shared" si="4"/>
        <v>-5.4109841503870255</v>
      </c>
      <c r="R65" s="181">
        <v>3817</v>
      </c>
      <c r="S65" s="191">
        <f t="shared" si="5"/>
        <v>-0.7023933402705516</v>
      </c>
      <c r="T65" s="181">
        <v>12053</v>
      </c>
      <c r="U65" s="191">
        <f t="shared" si="6"/>
        <v>-6.063440105993298</v>
      </c>
      <c r="V65" s="181">
        <v>3794</v>
      </c>
      <c r="W65" s="191">
        <f t="shared" si="7"/>
        <v>-0.6025674613570867</v>
      </c>
      <c r="X65" s="181">
        <v>11267</v>
      </c>
      <c r="Y65" s="191">
        <f t="shared" si="8"/>
        <v>-6.52119804198125</v>
      </c>
      <c r="Z65" s="181">
        <v>3765</v>
      </c>
      <c r="AA65" s="191">
        <f t="shared" si="9"/>
        <v>-0.7643647865050079</v>
      </c>
      <c r="AB65" s="192"/>
      <c r="AC65" s="192"/>
      <c r="AE65" s="194"/>
    </row>
    <row r="66" spans="1:29" s="193" customFormat="1" ht="15.75" customHeight="1">
      <c r="A66" s="188"/>
      <c r="B66" s="189"/>
      <c r="C66" s="190" t="s">
        <v>165</v>
      </c>
      <c r="D66" s="181">
        <v>13582</v>
      </c>
      <c r="E66" s="191">
        <v>-6.8</v>
      </c>
      <c r="F66" s="181">
        <v>3617</v>
      </c>
      <c r="G66" s="191">
        <v>-0.1</v>
      </c>
      <c r="H66" s="181">
        <v>12453</v>
      </c>
      <c r="I66" s="191">
        <f t="shared" si="0"/>
        <v>-8.312472389927846</v>
      </c>
      <c r="J66" s="181">
        <v>3578</v>
      </c>
      <c r="K66" s="191">
        <f t="shared" si="1"/>
        <v>-1.07824163671551</v>
      </c>
      <c r="L66" s="181">
        <v>11440</v>
      </c>
      <c r="M66" s="191">
        <f t="shared" si="2"/>
        <v>-8.13458604352365</v>
      </c>
      <c r="N66" s="181">
        <v>3503</v>
      </c>
      <c r="O66" s="191">
        <f t="shared" si="3"/>
        <v>-2.096143096702068</v>
      </c>
      <c r="P66" s="181">
        <v>10145</v>
      </c>
      <c r="Q66" s="191">
        <f t="shared" si="4"/>
        <v>-11.31993006993007</v>
      </c>
      <c r="R66" s="181">
        <v>3398</v>
      </c>
      <c r="S66" s="191">
        <f t="shared" si="5"/>
        <v>-2.997430773622609</v>
      </c>
      <c r="T66" s="181">
        <v>8904</v>
      </c>
      <c r="U66" s="191">
        <f t="shared" si="6"/>
        <v>-12.232626909807786</v>
      </c>
      <c r="V66" s="181">
        <v>3272</v>
      </c>
      <c r="W66" s="191">
        <f t="shared" si="7"/>
        <v>-3.7080635668040025</v>
      </c>
      <c r="X66" s="181">
        <v>8150</v>
      </c>
      <c r="Y66" s="191">
        <f t="shared" si="8"/>
        <v>-8.468104222821204</v>
      </c>
      <c r="Z66" s="181">
        <v>3186</v>
      </c>
      <c r="AA66" s="191">
        <f t="shared" si="9"/>
        <v>-2.628361858190709</v>
      </c>
      <c r="AB66" s="192"/>
      <c r="AC66" s="192"/>
    </row>
    <row r="67" spans="1:29" s="193" customFormat="1" ht="15.75" customHeight="1">
      <c r="A67" s="188"/>
      <c r="B67" s="189"/>
      <c r="C67" s="190" t="s">
        <v>166</v>
      </c>
      <c r="D67" s="181">
        <v>15815</v>
      </c>
      <c r="E67" s="191">
        <v>-3.8</v>
      </c>
      <c r="F67" s="181">
        <v>4077</v>
      </c>
      <c r="G67" s="191">
        <v>1.6</v>
      </c>
      <c r="H67" s="181">
        <v>15480</v>
      </c>
      <c r="I67" s="191">
        <f t="shared" si="0"/>
        <v>-2.118242175150174</v>
      </c>
      <c r="J67" s="181">
        <v>4096</v>
      </c>
      <c r="K67" s="191">
        <f t="shared" si="1"/>
        <v>0.4660289428501349</v>
      </c>
      <c r="L67" s="181">
        <v>14953</v>
      </c>
      <c r="M67" s="191">
        <f t="shared" si="2"/>
        <v>-3.404392764857881</v>
      </c>
      <c r="N67" s="181">
        <v>4099</v>
      </c>
      <c r="O67" s="191">
        <f t="shared" si="3"/>
        <v>0.0732421875</v>
      </c>
      <c r="P67" s="181">
        <v>13860</v>
      </c>
      <c r="Q67" s="191">
        <f t="shared" si="4"/>
        <v>-7.309569985955996</v>
      </c>
      <c r="R67" s="181">
        <v>4044</v>
      </c>
      <c r="S67" s="191">
        <f t="shared" si="5"/>
        <v>-1.341790680653818</v>
      </c>
      <c r="T67" s="181">
        <v>12581</v>
      </c>
      <c r="U67" s="191">
        <f t="shared" si="6"/>
        <v>-9.227994227994229</v>
      </c>
      <c r="V67" s="181">
        <v>3926</v>
      </c>
      <c r="W67" s="191">
        <f t="shared" si="7"/>
        <v>-2.917903066271019</v>
      </c>
      <c r="X67" s="181">
        <v>11433</v>
      </c>
      <c r="Y67" s="191">
        <f t="shared" si="8"/>
        <v>-9.124870836976394</v>
      </c>
      <c r="Z67" s="181">
        <v>3905</v>
      </c>
      <c r="AA67" s="191">
        <f t="shared" si="9"/>
        <v>-0.5348955680081507</v>
      </c>
      <c r="AB67" s="192"/>
      <c r="AC67" s="192"/>
    </row>
    <row r="68" spans="1:29" s="193" customFormat="1" ht="15.75" customHeight="1">
      <c r="A68" s="188"/>
      <c r="B68" s="189"/>
      <c r="C68" s="190" t="s">
        <v>167</v>
      </c>
      <c r="D68" s="181">
        <v>5711</v>
      </c>
      <c r="E68" s="191">
        <v>-9.4</v>
      </c>
      <c r="F68" s="181">
        <v>1436</v>
      </c>
      <c r="G68" s="191">
        <v>0</v>
      </c>
      <c r="H68" s="181">
        <v>5524</v>
      </c>
      <c r="I68" s="191">
        <f t="shared" si="0"/>
        <v>-3.2743827700928034</v>
      </c>
      <c r="J68" s="181">
        <v>1407</v>
      </c>
      <c r="K68" s="191">
        <f t="shared" si="1"/>
        <v>-2.01949860724234</v>
      </c>
      <c r="L68" s="181">
        <v>5436</v>
      </c>
      <c r="M68" s="191">
        <f t="shared" si="2"/>
        <v>-1.5930485155684286</v>
      </c>
      <c r="N68" s="181">
        <v>1382</v>
      </c>
      <c r="O68" s="191">
        <f t="shared" si="3"/>
        <v>-1.7768301350390903</v>
      </c>
      <c r="P68" s="181">
        <v>5142</v>
      </c>
      <c r="Q68" s="191">
        <f t="shared" si="4"/>
        <v>-5.408388520971302</v>
      </c>
      <c r="R68" s="181">
        <v>1350</v>
      </c>
      <c r="S68" s="191">
        <f t="shared" si="5"/>
        <v>-2.3154848046309695</v>
      </c>
      <c r="T68" s="181">
        <v>4776</v>
      </c>
      <c r="U68" s="191">
        <f t="shared" si="6"/>
        <v>-7.117852975495916</v>
      </c>
      <c r="V68" s="181">
        <v>1354</v>
      </c>
      <c r="W68" s="191">
        <f t="shared" si="7"/>
        <v>0.2962962962962963</v>
      </c>
      <c r="X68" s="181">
        <v>4510</v>
      </c>
      <c r="Y68" s="191">
        <f t="shared" si="8"/>
        <v>-5.569514237855946</v>
      </c>
      <c r="Z68" s="181">
        <v>1312</v>
      </c>
      <c r="AA68" s="191">
        <f t="shared" si="9"/>
        <v>-3.1019202363367797</v>
      </c>
      <c r="AB68" s="192"/>
      <c r="AC68" s="192"/>
    </row>
    <row r="69" spans="1:29" ht="15.75" customHeight="1">
      <c r="A69" s="92"/>
      <c r="B69" s="79"/>
      <c r="C69" s="93"/>
      <c r="D69" s="66"/>
      <c r="E69" s="94"/>
      <c r="F69" s="66"/>
      <c r="G69" s="94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84"/>
      <c r="AC69" s="84"/>
    </row>
    <row r="70" spans="1:29" ht="15.75" customHeight="1">
      <c r="A70" s="92"/>
      <c r="B70" s="457" t="s">
        <v>168</v>
      </c>
      <c r="C70" s="459"/>
      <c r="D70" s="52">
        <f>SUM(D71)</f>
        <v>10449</v>
      </c>
      <c r="E70" s="83">
        <v>0.5</v>
      </c>
      <c r="F70" s="52">
        <f>SUM(F71)</f>
        <v>2527</v>
      </c>
      <c r="G70" s="83">
        <v>2.3</v>
      </c>
      <c r="H70" s="52">
        <f>SUM(H71)</f>
        <v>10273</v>
      </c>
      <c r="I70" s="83">
        <f t="shared" si="0"/>
        <v>-1.6843717102115034</v>
      </c>
      <c r="J70" s="52">
        <f>SUM(J71)</f>
        <v>2592</v>
      </c>
      <c r="K70" s="83">
        <f t="shared" si="1"/>
        <v>2.5722200237435695</v>
      </c>
      <c r="L70" s="52">
        <f>SUM(L71)</f>
        <v>9939</v>
      </c>
      <c r="M70" s="83">
        <f t="shared" si="2"/>
        <v>-3.251241117492456</v>
      </c>
      <c r="N70" s="52">
        <f>SUM(N71)</f>
        <v>2598</v>
      </c>
      <c r="O70" s="83">
        <f t="shared" si="3"/>
        <v>0.23148148148148148</v>
      </c>
      <c r="P70" s="52">
        <f>SUM(P71)</f>
        <v>9063</v>
      </c>
      <c r="Q70" s="83">
        <f t="shared" si="4"/>
        <v>-8.813763960156958</v>
      </c>
      <c r="R70" s="52">
        <f>SUM(R71)</f>
        <v>2612</v>
      </c>
      <c r="S70" s="83">
        <f t="shared" si="5"/>
        <v>0.5388760585065435</v>
      </c>
      <c r="T70" s="52">
        <f>SUM(T71)</f>
        <v>8233</v>
      </c>
      <c r="U70" s="83">
        <f t="shared" si="6"/>
        <v>-9.15811541432197</v>
      </c>
      <c r="V70" s="52">
        <f>SUM(V71)</f>
        <v>2552</v>
      </c>
      <c r="W70" s="83">
        <f t="shared" si="7"/>
        <v>-2.2970903522205206</v>
      </c>
      <c r="X70" s="52">
        <f>SUM(X71)</f>
        <v>7730</v>
      </c>
      <c r="Y70" s="83">
        <f t="shared" si="8"/>
        <v>-6.109559091461192</v>
      </c>
      <c r="Z70" s="52">
        <f>SUM(Z71)</f>
        <v>2535</v>
      </c>
      <c r="AA70" s="83">
        <f t="shared" si="9"/>
        <v>-0.6661442006269592</v>
      </c>
      <c r="AB70" s="84"/>
      <c r="AC70" s="84"/>
    </row>
    <row r="71" spans="1:29" s="193" customFormat="1" ht="15.75" customHeight="1">
      <c r="A71" s="195"/>
      <c r="B71" s="195"/>
      <c r="C71" s="196" t="s">
        <v>169</v>
      </c>
      <c r="D71" s="181">
        <v>10449</v>
      </c>
      <c r="E71" s="191">
        <v>0.5</v>
      </c>
      <c r="F71" s="181">
        <v>2527</v>
      </c>
      <c r="G71" s="191">
        <v>2.3</v>
      </c>
      <c r="H71" s="181">
        <v>10273</v>
      </c>
      <c r="I71" s="372">
        <f t="shared" si="0"/>
        <v>-1.6843717102115034</v>
      </c>
      <c r="J71" s="181">
        <v>2592</v>
      </c>
      <c r="K71" s="372">
        <f t="shared" si="1"/>
        <v>2.5722200237435695</v>
      </c>
      <c r="L71" s="181">
        <v>9939</v>
      </c>
      <c r="M71" s="372">
        <f t="shared" si="2"/>
        <v>-3.251241117492456</v>
      </c>
      <c r="N71" s="181">
        <v>2598</v>
      </c>
      <c r="O71" s="372">
        <f t="shared" si="3"/>
        <v>0.23148148148148148</v>
      </c>
      <c r="P71" s="181">
        <v>9063</v>
      </c>
      <c r="Q71" s="372">
        <f t="shared" si="4"/>
        <v>-8.813763960156958</v>
      </c>
      <c r="R71" s="181">
        <v>2612</v>
      </c>
      <c r="S71" s="372">
        <f t="shared" si="5"/>
        <v>0.5388760585065435</v>
      </c>
      <c r="T71" s="181">
        <v>8233</v>
      </c>
      <c r="U71" s="372">
        <f t="shared" si="6"/>
        <v>-9.15811541432197</v>
      </c>
      <c r="V71" s="181">
        <v>2552</v>
      </c>
      <c r="W71" s="372">
        <f t="shared" si="7"/>
        <v>-2.2970903522205206</v>
      </c>
      <c r="X71" s="181">
        <v>7730</v>
      </c>
      <c r="Y71" s="372">
        <f t="shared" si="8"/>
        <v>-6.109559091461192</v>
      </c>
      <c r="Z71" s="181">
        <v>2535</v>
      </c>
      <c r="AA71" s="372">
        <f t="shared" si="9"/>
        <v>-0.6661442006269592</v>
      </c>
      <c r="AB71" s="192"/>
      <c r="AC71" s="192"/>
    </row>
    <row r="72" spans="1:27" ht="14.25" customHeight="1">
      <c r="A72" s="76" t="s">
        <v>200</v>
      </c>
      <c r="B72" s="99"/>
      <c r="C72" s="99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1"/>
      <c r="V72" s="100"/>
      <c r="W72" s="100"/>
      <c r="X72" s="100"/>
      <c r="Y72" s="100"/>
      <c r="Z72" s="100"/>
      <c r="AA72" s="100"/>
    </row>
    <row r="73" spans="1:27" ht="14.25" customHeight="1">
      <c r="A73" s="76" t="s">
        <v>410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</row>
    <row r="74" spans="1:27" ht="14.25">
      <c r="A74" s="99" t="s">
        <v>201</v>
      </c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</row>
    <row r="75" spans="4:27" ht="14.25"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</row>
  </sheetData>
  <sheetProtection/>
  <mergeCells count="29">
    <mergeCell ref="B22:C22"/>
    <mergeCell ref="B24:C24"/>
    <mergeCell ref="B70:C70"/>
    <mergeCell ref="B43:C43"/>
    <mergeCell ref="B50:C50"/>
    <mergeCell ref="B56:C56"/>
    <mergeCell ref="B64:C64"/>
    <mergeCell ref="B27:C27"/>
    <mergeCell ref="B33:C33"/>
    <mergeCell ref="B19:C19"/>
    <mergeCell ref="B18:C18"/>
    <mergeCell ref="A2:AA2"/>
    <mergeCell ref="A4:C5"/>
    <mergeCell ref="D4:G4"/>
    <mergeCell ref="H4:K4"/>
    <mergeCell ref="L4:O4"/>
    <mergeCell ref="P4:S4"/>
    <mergeCell ref="T4:W4"/>
    <mergeCell ref="X4:AA4"/>
    <mergeCell ref="A7:C7"/>
    <mergeCell ref="A9:C9"/>
    <mergeCell ref="B20:C20"/>
    <mergeCell ref="B21:C21"/>
    <mergeCell ref="A10:C10"/>
    <mergeCell ref="A12:C12"/>
    <mergeCell ref="A13:C13"/>
    <mergeCell ref="B15:C15"/>
    <mergeCell ref="B16:C16"/>
    <mergeCell ref="B17:C1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="75" zoomScaleNormal="75" zoomScalePageLayoutView="0" workbookViewId="0" topLeftCell="L1">
      <selection activeCell="Y1" sqref="Y1"/>
    </sheetView>
  </sheetViews>
  <sheetFormatPr defaultColWidth="10.59765625" defaultRowHeight="15"/>
  <cols>
    <col min="1" max="1" width="2.09765625" style="76" customWidth="1"/>
    <col min="2" max="2" width="3" style="76" customWidth="1"/>
    <col min="3" max="3" width="9" style="76" customWidth="1"/>
    <col min="4" max="4" width="11.69921875" style="76" customWidth="1"/>
    <col min="5" max="25" width="10.19921875" style="76" customWidth="1"/>
    <col min="26" max="16384" width="10.59765625" style="76" customWidth="1"/>
  </cols>
  <sheetData>
    <row r="1" spans="1:25" s="73" customFormat="1" ht="19.5" customHeight="1">
      <c r="A1" s="72" t="s">
        <v>205</v>
      </c>
      <c r="Y1" s="75" t="s">
        <v>206</v>
      </c>
    </row>
    <row r="2" spans="1:25" ht="18" customHeight="1">
      <c r="A2" s="460" t="s">
        <v>411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</row>
    <row r="3" spans="1:25" ht="15" customHeight="1" thickBot="1">
      <c r="A3" s="77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5" customHeight="1">
      <c r="A4" s="476" t="s">
        <v>207</v>
      </c>
      <c r="B4" s="477"/>
      <c r="C4" s="478"/>
      <c r="D4" s="103" t="s">
        <v>208</v>
      </c>
      <c r="E4" s="104" t="s">
        <v>202</v>
      </c>
      <c r="F4" s="103" t="s">
        <v>203</v>
      </c>
      <c r="G4" s="104" t="s">
        <v>209</v>
      </c>
      <c r="H4" s="103" t="s">
        <v>210</v>
      </c>
      <c r="I4" s="104" t="s">
        <v>211</v>
      </c>
      <c r="J4" s="103" t="s">
        <v>212</v>
      </c>
      <c r="K4" s="104" t="s">
        <v>213</v>
      </c>
      <c r="L4" s="103" t="s">
        <v>214</v>
      </c>
      <c r="M4" s="104" t="s">
        <v>215</v>
      </c>
      <c r="N4" s="103" t="s">
        <v>216</v>
      </c>
      <c r="O4" s="104" t="s">
        <v>217</v>
      </c>
      <c r="P4" s="103" t="s">
        <v>218</v>
      </c>
      <c r="Q4" s="104" t="s">
        <v>219</v>
      </c>
      <c r="R4" s="103" t="s">
        <v>220</v>
      </c>
      <c r="S4" s="104" t="s">
        <v>221</v>
      </c>
      <c r="T4" s="103" t="s">
        <v>222</v>
      </c>
      <c r="U4" s="105" t="s">
        <v>223</v>
      </c>
      <c r="V4" s="103" t="s">
        <v>224</v>
      </c>
      <c r="W4" s="104" t="s">
        <v>225</v>
      </c>
      <c r="X4" s="106" t="s">
        <v>226</v>
      </c>
      <c r="Y4" s="107" t="s">
        <v>204</v>
      </c>
    </row>
    <row r="5" spans="1:25" ht="15" customHeight="1">
      <c r="A5" s="81"/>
      <c r="B5" s="81"/>
      <c r="C5" s="82"/>
      <c r="D5" s="108" t="s">
        <v>227</v>
      </c>
      <c r="E5" s="108" t="s">
        <v>227</v>
      </c>
      <c r="F5" s="108" t="s">
        <v>227</v>
      </c>
      <c r="G5" s="108" t="s">
        <v>227</v>
      </c>
      <c r="H5" s="108" t="s">
        <v>227</v>
      </c>
      <c r="I5" s="108" t="s">
        <v>227</v>
      </c>
      <c r="J5" s="108" t="s">
        <v>227</v>
      </c>
      <c r="K5" s="108" t="s">
        <v>227</v>
      </c>
      <c r="L5" s="108" t="s">
        <v>227</v>
      </c>
      <c r="M5" s="108" t="s">
        <v>227</v>
      </c>
      <c r="N5" s="108" t="s">
        <v>227</v>
      </c>
      <c r="O5" s="108" t="s">
        <v>227</v>
      </c>
      <c r="P5" s="108" t="s">
        <v>227</v>
      </c>
      <c r="Q5" s="108" t="s">
        <v>227</v>
      </c>
      <c r="R5" s="108" t="s">
        <v>227</v>
      </c>
      <c r="S5" s="108" t="s">
        <v>227</v>
      </c>
      <c r="T5" s="108" t="s">
        <v>227</v>
      </c>
      <c r="U5" s="108" t="s">
        <v>227</v>
      </c>
      <c r="V5" s="108" t="s">
        <v>227</v>
      </c>
      <c r="W5" s="108" t="s">
        <v>227</v>
      </c>
      <c r="X5" s="108" t="s">
        <v>227</v>
      </c>
      <c r="Y5" s="108" t="s">
        <v>227</v>
      </c>
    </row>
    <row r="6" spans="1:25" s="197" customFormat="1" ht="15" customHeight="1">
      <c r="A6" s="457" t="s">
        <v>116</v>
      </c>
      <c r="B6" s="458"/>
      <c r="C6" s="459"/>
      <c r="D6" s="52">
        <f>SUM(D8:D9)</f>
        <v>1179168</v>
      </c>
      <c r="E6" s="52">
        <f aca="true" t="shared" si="0" ref="E6:Y6">SUM(E8:E9)</f>
        <v>55662</v>
      </c>
      <c r="F6" s="52">
        <f t="shared" si="0"/>
        <v>57129</v>
      </c>
      <c r="G6" s="52">
        <f t="shared" si="0"/>
        <v>57607</v>
      </c>
      <c r="H6" s="52">
        <f t="shared" si="0"/>
        <v>64931</v>
      </c>
      <c r="I6" s="52">
        <f t="shared" si="0"/>
        <v>68678</v>
      </c>
      <c r="J6" s="52">
        <f t="shared" si="0"/>
        <v>81332</v>
      </c>
      <c r="K6" s="52">
        <f t="shared" si="0"/>
        <v>84967</v>
      </c>
      <c r="L6" s="52">
        <f t="shared" si="0"/>
        <v>72079</v>
      </c>
      <c r="M6" s="52">
        <f t="shared" si="0"/>
        <v>69546</v>
      </c>
      <c r="N6" s="52">
        <f t="shared" si="0"/>
        <v>72390</v>
      </c>
      <c r="O6" s="52">
        <f t="shared" si="0"/>
        <v>91570</v>
      </c>
      <c r="P6" s="52">
        <f t="shared" si="0"/>
        <v>88662</v>
      </c>
      <c r="Q6" s="52">
        <f t="shared" si="0"/>
        <v>74096</v>
      </c>
      <c r="R6" s="52">
        <f t="shared" si="0"/>
        <v>64489</v>
      </c>
      <c r="S6" s="52">
        <f t="shared" si="0"/>
        <v>60790</v>
      </c>
      <c r="T6" s="52">
        <f t="shared" si="0"/>
        <v>49307</v>
      </c>
      <c r="U6" s="52">
        <f t="shared" si="0"/>
        <v>61328</v>
      </c>
      <c r="V6" s="52">
        <f t="shared" si="0"/>
        <v>170398</v>
      </c>
      <c r="W6" s="52">
        <f t="shared" si="0"/>
        <v>768251</v>
      </c>
      <c r="X6" s="52">
        <f t="shared" si="0"/>
        <v>235914</v>
      </c>
      <c r="Y6" s="52">
        <f t="shared" si="0"/>
        <v>4605</v>
      </c>
    </row>
    <row r="7" spans="1:25" s="197" customFormat="1" ht="15" customHeight="1">
      <c r="A7" s="85"/>
      <c r="B7" s="86"/>
      <c r="C7" s="87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s="197" customFormat="1" ht="15" customHeight="1">
      <c r="A8" s="457" t="s">
        <v>117</v>
      </c>
      <c r="B8" s="458"/>
      <c r="C8" s="459"/>
      <c r="D8" s="52">
        <f>SUM(D14:D21)</f>
        <v>816015</v>
      </c>
      <c r="E8" s="52">
        <f aca="true" t="shared" si="1" ref="E8:Y8">SUM(E14:E21)</f>
        <v>38297</v>
      </c>
      <c r="F8" s="52">
        <f t="shared" si="1"/>
        <v>38894</v>
      </c>
      <c r="G8" s="52">
        <f t="shared" si="1"/>
        <v>39191</v>
      </c>
      <c r="H8" s="52">
        <f t="shared" si="1"/>
        <v>44262</v>
      </c>
      <c r="I8" s="52">
        <f t="shared" si="1"/>
        <v>49778</v>
      </c>
      <c r="J8" s="52">
        <f t="shared" si="1"/>
        <v>58788</v>
      </c>
      <c r="K8" s="52">
        <f t="shared" si="1"/>
        <v>60483</v>
      </c>
      <c r="L8" s="52">
        <f t="shared" si="1"/>
        <v>50603</v>
      </c>
      <c r="M8" s="52">
        <f t="shared" si="1"/>
        <v>48632</v>
      </c>
      <c r="N8" s="52">
        <f t="shared" si="1"/>
        <v>49951</v>
      </c>
      <c r="O8" s="52">
        <f t="shared" si="1"/>
        <v>63139</v>
      </c>
      <c r="P8" s="52">
        <f t="shared" si="1"/>
        <v>61218</v>
      </c>
      <c r="Q8" s="52">
        <f t="shared" si="1"/>
        <v>51107</v>
      </c>
      <c r="R8" s="52">
        <f t="shared" si="1"/>
        <v>43528</v>
      </c>
      <c r="S8" s="52">
        <f t="shared" si="1"/>
        <v>40916</v>
      </c>
      <c r="T8" s="52">
        <f t="shared" si="1"/>
        <v>32916</v>
      </c>
      <c r="U8" s="52">
        <f t="shared" si="1"/>
        <v>40644</v>
      </c>
      <c r="V8" s="52">
        <f t="shared" si="1"/>
        <v>116382</v>
      </c>
      <c r="W8" s="52">
        <f t="shared" si="1"/>
        <v>537961</v>
      </c>
      <c r="X8" s="52">
        <f t="shared" si="1"/>
        <v>158004</v>
      </c>
      <c r="Y8" s="52">
        <f t="shared" si="1"/>
        <v>3668</v>
      </c>
    </row>
    <row r="9" spans="1:25" s="197" customFormat="1" ht="15" customHeight="1">
      <c r="A9" s="457" t="s">
        <v>118</v>
      </c>
      <c r="B9" s="458"/>
      <c r="C9" s="459"/>
      <c r="D9" s="52">
        <f>SUM(D23,D26,D32,D42,D49,D55,D63,D69)</f>
        <v>363153</v>
      </c>
      <c r="E9" s="52">
        <f aca="true" t="shared" si="2" ref="E9:Y9">SUM(E23,E26,E32,E42,E49,E55,E63,E69)</f>
        <v>17365</v>
      </c>
      <c r="F9" s="52">
        <f t="shared" si="2"/>
        <v>18235</v>
      </c>
      <c r="G9" s="52">
        <f t="shared" si="2"/>
        <v>18416</v>
      </c>
      <c r="H9" s="52">
        <f t="shared" si="2"/>
        <v>20669</v>
      </c>
      <c r="I9" s="52">
        <f t="shared" si="2"/>
        <v>18900</v>
      </c>
      <c r="J9" s="52">
        <f t="shared" si="2"/>
        <v>22544</v>
      </c>
      <c r="K9" s="52">
        <f t="shared" si="2"/>
        <v>24484</v>
      </c>
      <c r="L9" s="52">
        <f t="shared" si="2"/>
        <v>21476</v>
      </c>
      <c r="M9" s="52">
        <f t="shared" si="2"/>
        <v>20914</v>
      </c>
      <c r="N9" s="52">
        <f t="shared" si="2"/>
        <v>22439</v>
      </c>
      <c r="O9" s="52">
        <f t="shared" si="2"/>
        <v>28431</v>
      </c>
      <c r="P9" s="52">
        <f t="shared" si="2"/>
        <v>27444</v>
      </c>
      <c r="Q9" s="52">
        <f t="shared" si="2"/>
        <v>22989</v>
      </c>
      <c r="R9" s="52">
        <f t="shared" si="2"/>
        <v>20961</v>
      </c>
      <c r="S9" s="52">
        <f t="shared" si="2"/>
        <v>19874</v>
      </c>
      <c r="T9" s="52">
        <f t="shared" si="2"/>
        <v>16391</v>
      </c>
      <c r="U9" s="52">
        <f t="shared" si="2"/>
        <v>20684</v>
      </c>
      <c r="V9" s="52">
        <f t="shared" si="2"/>
        <v>54016</v>
      </c>
      <c r="W9" s="52">
        <f t="shared" si="2"/>
        <v>230290</v>
      </c>
      <c r="X9" s="52">
        <f t="shared" si="2"/>
        <v>77910</v>
      </c>
      <c r="Y9" s="52">
        <f t="shared" si="2"/>
        <v>937</v>
      </c>
    </row>
    <row r="10" spans="1:25" s="197" customFormat="1" ht="15" customHeight="1">
      <c r="A10" s="86"/>
      <c r="B10" s="86"/>
      <c r="C10" s="87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s="197" customFormat="1" ht="15" customHeight="1">
      <c r="A11" s="457" t="s">
        <v>119</v>
      </c>
      <c r="B11" s="458"/>
      <c r="C11" s="459"/>
      <c r="D11" s="52">
        <f>SUM(D14,D16,D19,D21,D23,D26,D32,D42)</f>
        <v>947177</v>
      </c>
      <c r="E11" s="52">
        <f aca="true" t="shared" si="3" ref="E11:Y11">SUM(E14,E16,E19,E21,E23,E26,E32,E42)</f>
        <v>47122</v>
      </c>
      <c r="F11" s="52">
        <f t="shared" si="3"/>
        <v>47465</v>
      </c>
      <c r="G11" s="52">
        <f t="shared" si="3"/>
        <v>46715</v>
      </c>
      <c r="H11" s="52">
        <f t="shared" si="3"/>
        <v>51978</v>
      </c>
      <c r="I11" s="52">
        <f t="shared" si="3"/>
        <v>61446</v>
      </c>
      <c r="J11" s="52">
        <f t="shared" si="3"/>
        <v>71749</v>
      </c>
      <c r="K11" s="52">
        <f t="shared" si="3"/>
        <v>73790</v>
      </c>
      <c r="L11" s="52">
        <f t="shared" si="3"/>
        <v>61243</v>
      </c>
      <c r="M11" s="52">
        <f t="shared" si="3"/>
        <v>57160</v>
      </c>
      <c r="N11" s="52">
        <f t="shared" si="3"/>
        <v>57185</v>
      </c>
      <c r="O11" s="52">
        <f t="shared" si="3"/>
        <v>71932</v>
      </c>
      <c r="P11" s="52">
        <f t="shared" si="3"/>
        <v>69598</v>
      </c>
      <c r="Q11" s="52">
        <f t="shared" si="3"/>
        <v>57470</v>
      </c>
      <c r="R11" s="52">
        <f t="shared" si="3"/>
        <v>47239</v>
      </c>
      <c r="S11" s="52">
        <f t="shared" si="3"/>
        <v>43077</v>
      </c>
      <c r="T11" s="52">
        <f t="shared" si="3"/>
        <v>34069</v>
      </c>
      <c r="U11" s="52">
        <f t="shared" si="3"/>
        <v>43439</v>
      </c>
      <c r="V11" s="52">
        <f t="shared" si="3"/>
        <v>141302</v>
      </c>
      <c r="W11" s="52">
        <f t="shared" si="3"/>
        <v>633551</v>
      </c>
      <c r="X11" s="52">
        <f t="shared" si="3"/>
        <v>167824</v>
      </c>
      <c r="Y11" s="52">
        <f t="shared" si="3"/>
        <v>4500</v>
      </c>
    </row>
    <row r="12" spans="1:25" s="197" customFormat="1" ht="15" customHeight="1">
      <c r="A12" s="457" t="s">
        <v>120</v>
      </c>
      <c r="B12" s="458"/>
      <c r="C12" s="459"/>
      <c r="D12" s="52">
        <f>SUM(D15,D17,D18,D20,D49,D55,D63,D69)</f>
        <v>231991</v>
      </c>
      <c r="E12" s="52">
        <f aca="true" t="shared" si="4" ref="E12:Y12">SUM(E15,E17,E18,E20,E49,E55,E63,E69)</f>
        <v>8540</v>
      </c>
      <c r="F12" s="52">
        <f t="shared" si="4"/>
        <v>9664</v>
      </c>
      <c r="G12" s="52">
        <f t="shared" si="4"/>
        <v>10892</v>
      </c>
      <c r="H12" s="52">
        <f t="shared" si="4"/>
        <v>12953</v>
      </c>
      <c r="I12" s="52">
        <f t="shared" si="4"/>
        <v>7232</v>
      </c>
      <c r="J12" s="52">
        <f t="shared" si="4"/>
        <v>9583</v>
      </c>
      <c r="K12" s="52">
        <f t="shared" si="4"/>
        <v>11177</v>
      </c>
      <c r="L12" s="52">
        <f t="shared" si="4"/>
        <v>10836</v>
      </c>
      <c r="M12" s="52">
        <f t="shared" si="4"/>
        <v>12386</v>
      </c>
      <c r="N12" s="52">
        <f t="shared" si="4"/>
        <v>15205</v>
      </c>
      <c r="O12" s="52">
        <f t="shared" si="4"/>
        <v>19638</v>
      </c>
      <c r="P12" s="52">
        <f t="shared" si="4"/>
        <v>19064</v>
      </c>
      <c r="Q12" s="52">
        <f t="shared" si="4"/>
        <v>16626</v>
      </c>
      <c r="R12" s="52">
        <f t="shared" si="4"/>
        <v>17250</v>
      </c>
      <c r="S12" s="52">
        <f t="shared" si="4"/>
        <v>17713</v>
      </c>
      <c r="T12" s="52">
        <f t="shared" si="4"/>
        <v>15238</v>
      </c>
      <c r="U12" s="52">
        <f t="shared" si="4"/>
        <v>17889</v>
      </c>
      <c r="V12" s="52">
        <f t="shared" si="4"/>
        <v>29096</v>
      </c>
      <c r="W12" s="52">
        <f t="shared" si="4"/>
        <v>134700</v>
      </c>
      <c r="X12" s="52">
        <f t="shared" si="4"/>
        <v>68090</v>
      </c>
      <c r="Y12" s="52">
        <f t="shared" si="4"/>
        <v>105</v>
      </c>
    </row>
    <row r="13" spans="1:25" s="197" customFormat="1" ht="15" customHeight="1">
      <c r="A13" s="88"/>
      <c r="B13" s="88"/>
      <c r="C13" s="87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s="197" customFormat="1" ht="15" customHeight="1">
      <c r="A14" s="89"/>
      <c r="B14" s="472" t="s">
        <v>228</v>
      </c>
      <c r="C14" s="473"/>
      <c r="D14" s="52">
        <f>SUM(V14:Y14)</f>
        <v>457074</v>
      </c>
      <c r="E14" s="52">
        <v>22100</v>
      </c>
      <c r="F14" s="52">
        <v>21645</v>
      </c>
      <c r="G14" s="52">
        <v>21075</v>
      </c>
      <c r="H14" s="52">
        <v>23858</v>
      </c>
      <c r="I14" s="52">
        <v>34238</v>
      </c>
      <c r="J14" s="52">
        <v>37600</v>
      </c>
      <c r="K14" s="52">
        <v>36777</v>
      </c>
      <c r="L14" s="52">
        <v>29585</v>
      </c>
      <c r="M14" s="52">
        <v>27558</v>
      </c>
      <c r="N14" s="52">
        <v>27341</v>
      </c>
      <c r="O14" s="52">
        <v>33714</v>
      </c>
      <c r="P14" s="52">
        <v>32793</v>
      </c>
      <c r="Q14" s="52">
        <v>26907</v>
      </c>
      <c r="R14" s="52">
        <v>22160</v>
      </c>
      <c r="S14" s="52">
        <v>20691</v>
      </c>
      <c r="T14" s="52">
        <v>15914</v>
      </c>
      <c r="U14" s="52">
        <v>20314</v>
      </c>
      <c r="V14" s="52">
        <f>SUM(E14:G14)</f>
        <v>64820</v>
      </c>
      <c r="W14" s="52">
        <f>SUM(H14:Q14)</f>
        <v>310371</v>
      </c>
      <c r="X14" s="52">
        <f>SUM(R14:U14)</f>
        <v>79079</v>
      </c>
      <c r="Y14" s="52">
        <v>2804</v>
      </c>
    </row>
    <row r="15" spans="1:25" s="197" customFormat="1" ht="15" customHeight="1">
      <c r="A15" s="89"/>
      <c r="B15" s="472" t="s">
        <v>229</v>
      </c>
      <c r="C15" s="473"/>
      <c r="D15" s="52">
        <f aca="true" t="shared" si="5" ref="D15:D21">SUM(V15:Y15)</f>
        <v>46654</v>
      </c>
      <c r="E15" s="52">
        <v>1921</v>
      </c>
      <c r="F15" s="52">
        <v>2177</v>
      </c>
      <c r="G15" s="52">
        <v>2368</v>
      </c>
      <c r="H15" s="52">
        <v>2537</v>
      </c>
      <c r="I15" s="52">
        <v>1690</v>
      </c>
      <c r="J15" s="52">
        <v>2485</v>
      </c>
      <c r="K15" s="52">
        <v>2808</v>
      </c>
      <c r="L15" s="52">
        <v>2457</v>
      </c>
      <c r="M15" s="52">
        <v>2737</v>
      </c>
      <c r="N15" s="52">
        <v>3088</v>
      </c>
      <c r="O15" s="52">
        <v>4046</v>
      </c>
      <c r="P15" s="52">
        <v>3840</v>
      </c>
      <c r="Q15" s="52">
        <v>3121</v>
      </c>
      <c r="R15" s="52">
        <v>2899</v>
      </c>
      <c r="S15" s="52">
        <v>2881</v>
      </c>
      <c r="T15" s="52">
        <v>2526</v>
      </c>
      <c r="U15" s="52">
        <v>2980</v>
      </c>
      <c r="V15" s="52">
        <f aca="true" t="shared" si="6" ref="V15:V21">SUM(E15:G15)</f>
        <v>6466</v>
      </c>
      <c r="W15" s="52">
        <f aca="true" t="shared" si="7" ref="W15:W21">SUM(H15:Q15)</f>
        <v>28809</v>
      </c>
      <c r="X15" s="52">
        <f aca="true" t="shared" si="8" ref="X15:X21">SUM(R15:U15)</f>
        <v>11286</v>
      </c>
      <c r="Y15" s="52">
        <v>93</v>
      </c>
    </row>
    <row r="16" spans="1:25" s="197" customFormat="1" ht="15" customHeight="1">
      <c r="A16" s="89"/>
      <c r="B16" s="472" t="s">
        <v>230</v>
      </c>
      <c r="C16" s="473"/>
      <c r="D16" s="52">
        <f t="shared" si="5"/>
        <v>108844</v>
      </c>
      <c r="E16" s="52">
        <v>5630</v>
      </c>
      <c r="F16" s="52">
        <v>5615</v>
      </c>
      <c r="G16" s="52">
        <v>5609</v>
      </c>
      <c r="H16" s="52">
        <v>5928</v>
      </c>
      <c r="I16" s="52">
        <v>4993</v>
      </c>
      <c r="J16" s="52">
        <v>7604</v>
      </c>
      <c r="K16" s="52">
        <v>8165</v>
      </c>
      <c r="L16" s="52">
        <v>7092</v>
      </c>
      <c r="M16" s="52">
        <v>6510</v>
      </c>
      <c r="N16" s="52">
        <v>6241</v>
      </c>
      <c r="O16" s="52">
        <v>8291</v>
      </c>
      <c r="P16" s="52">
        <v>8316</v>
      </c>
      <c r="Q16" s="52">
        <v>7259</v>
      </c>
      <c r="R16" s="52">
        <v>5861</v>
      </c>
      <c r="S16" s="52">
        <v>5291</v>
      </c>
      <c r="T16" s="52">
        <v>4430</v>
      </c>
      <c r="U16" s="52">
        <v>5594</v>
      </c>
      <c r="V16" s="52">
        <f t="shared" si="6"/>
        <v>16854</v>
      </c>
      <c r="W16" s="52">
        <f t="shared" si="7"/>
        <v>70399</v>
      </c>
      <c r="X16" s="52">
        <f t="shared" si="8"/>
        <v>21176</v>
      </c>
      <c r="Y16" s="52">
        <v>415</v>
      </c>
    </row>
    <row r="17" spans="1:25" s="197" customFormat="1" ht="15" customHeight="1">
      <c r="A17" s="89"/>
      <c r="B17" s="472" t="s">
        <v>231</v>
      </c>
      <c r="C17" s="473"/>
      <c r="D17" s="52">
        <f t="shared" si="5"/>
        <v>25701</v>
      </c>
      <c r="E17" s="52">
        <v>916</v>
      </c>
      <c r="F17" s="52">
        <v>1056</v>
      </c>
      <c r="G17" s="52">
        <v>1229</v>
      </c>
      <c r="H17" s="52">
        <v>1740</v>
      </c>
      <c r="I17" s="52">
        <v>648</v>
      </c>
      <c r="J17" s="52">
        <v>826</v>
      </c>
      <c r="K17" s="52">
        <v>1119</v>
      </c>
      <c r="L17" s="52">
        <v>1230</v>
      </c>
      <c r="M17" s="52">
        <v>1503</v>
      </c>
      <c r="N17" s="52">
        <v>1739</v>
      </c>
      <c r="O17" s="52">
        <v>2050</v>
      </c>
      <c r="P17" s="52">
        <v>1949</v>
      </c>
      <c r="Q17" s="52">
        <v>1814</v>
      </c>
      <c r="R17" s="52">
        <v>2038</v>
      </c>
      <c r="S17" s="52">
        <v>2135</v>
      </c>
      <c r="T17" s="52">
        <v>1785</v>
      </c>
      <c r="U17" s="52">
        <v>1921</v>
      </c>
      <c r="V17" s="52">
        <f t="shared" si="6"/>
        <v>3201</v>
      </c>
      <c r="W17" s="52">
        <f t="shared" si="7"/>
        <v>14618</v>
      </c>
      <c r="X17" s="52">
        <f t="shared" si="8"/>
        <v>7879</v>
      </c>
      <c r="Y17" s="52">
        <v>3</v>
      </c>
    </row>
    <row r="18" spans="1:25" s="197" customFormat="1" ht="15" customHeight="1">
      <c r="A18" s="89"/>
      <c r="B18" s="474" t="s">
        <v>232</v>
      </c>
      <c r="C18" s="475"/>
      <c r="D18" s="52">
        <f t="shared" si="5"/>
        <v>18703</v>
      </c>
      <c r="E18" s="52">
        <v>561</v>
      </c>
      <c r="F18" s="52">
        <v>675</v>
      </c>
      <c r="G18" s="52">
        <v>795</v>
      </c>
      <c r="H18" s="52">
        <v>968</v>
      </c>
      <c r="I18" s="52">
        <v>318</v>
      </c>
      <c r="J18" s="52">
        <v>554</v>
      </c>
      <c r="K18" s="52">
        <v>646</v>
      </c>
      <c r="L18" s="52">
        <v>776</v>
      </c>
      <c r="M18" s="52">
        <v>893</v>
      </c>
      <c r="N18" s="52">
        <v>1187</v>
      </c>
      <c r="O18" s="52">
        <v>1556</v>
      </c>
      <c r="P18" s="52">
        <v>1543</v>
      </c>
      <c r="Q18" s="52">
        <v>1482</v>
      </c>
      <c r="R18" s="52">
        <v>1733</v>
      </c>
      <c r="S18" s="52">
        <v>1767</v>
      </c>
      <c r="T18" s="52">
        <v>1614</v>
      </c>
      <c r="U18" s="52">
        <v>1635</v>
      </c>
      <c r="V18" s="52">
        <f t="shared" si="6"/>
        <v>2031</v>
      </c>
      <c r="W18" s="52">
        <f t="shared" si="7"/>
        <v>9923</v>
      </c>
      <c r="X18" s="52">
        <f t="shared" si="8"/>
        <v>6749</v>
      </c>
      <c r="Y18" s="52">
        <v>0</v>
      </c>
    </row>
    <row r="19" spans="1:25" s="197" customFormat="1" ht="15" customHeight="1">
      <c r="A19" s="89"/>
      <c r="B19" s="474" t="s">
        <v>233</v>
      </c>
      <c r="C19" s="475"/>
      <c r="D19" s="52">
        <f t="shared" si="5"/>
        <v>67243</v>
      </c>
      <c r="E19" s="52">
        <v>2749</v>
      </c>
      <c r="F19" s="52">
        <v>3140</v>
      </c>
      <c r="G19" s="52">
        <v>3326</v>
      </c>
      <c r="H19" s="52">
        <v>3762</v>
      </c>
      <c r="I19" s="52">
        <v>2799</v>
      </c>
      <c r="J19" s="52">
        <v>3871</v>
      </c>
      <c r="K19" s="52">
        <v>4454</v>
      </c>
      <c r="L19" s="52">
        <v>3975</v>
      </c>
      <c r="M19" s="52">
        <v>3920</v>
      </c>
      <c r="N19" s="52">
        <v>4167</v>
      </c>
      <c r="O19" s="52">
        <v>5597</v>
      </c>
      <c r="P19" s="52">
        <v>5434</v>
      </c>
      <c r="Q19" s="52">
        <v>4691</v>
      </c>
      <c r="R19" s="52">
        <v>4225</v>
      </c>
      <c r="S19" s="52">
        <v>3868</v>
      </c>
      <c r="T19" s="52">
        <v>3163</v>
      </c>
      <c r="U19" s="52">
        <v>3952</v>
      </c>
      <c r="V19" s="52">
        <f t="shared" si="6"/>
        <v>9215</v>
      </c>
      <c r="W19" s="52">
        <f t="shared" si="7"/>
        <v>42670</v>
      </c>
      <c r="X19" s="52">
        <f t="shared" si="8"/>
        <v>15208</v>
      </c>
      <c r="Y19" s="52">
        <v>150</v>
      </c>
    </row>
    <row r="20" spans="1:25" s="197" customFormat="1" ht="15" customHeight="1">
      <c r="A20" s="89"/>
      <c r="B20" s="474" t="s">
        <v>234</v>
      </c>
      <c r="C20" s="475"/>
      <c r="D20" s="52">
        <f t="shared" si="5"/>
        <v>25022</v>
      </c>
      <c r="E20" s="52">
        <v>1026</v>
      </c>
      <c r="F20" s="52">
        <v>1115</v>
      </c>
      <c r="G20" s="52">
        <v>1137</v>
      </c>
      <c r="H20" s="52">
        <v>1291</v>
      </c>
      <c r="I20" s="52">
        <v>1041</v>
      </c>
      <c r="J20" s="52">
        <v>1305</v>
      </c>
      <c r="K20" s="52">
        <v>1387</v>
      </c>
      <c r="L20" s="52">
        <v>1293</v>
      </c>
      <c r="M20" s="52">
        <v>1285</v>
      </c>
      <c r="N20" s="52">
        <v>1601</v>
      </c>
      <c r="O20" s="52">
        <v>2116</v>
      </c>
      <c r="P20" s="52">
        <v>2126</v>
      </c>
      <c r="Q20" s="52">
        <v>1862</v>
      </c>
      <c r="R20" s="52">
        <v>1649</v>
      </c>
      <c r="S20" s="52">
        <v>1656</v>
      </c>
      <c r="T20" s="52">
        <v>1398</v>
      </c>
      <c r="U20" s="52">
        <v>1734</v>
      </c>
      <c r="V20" s="52">
        <f t="shared" si="6"/>
        <v>3278</v>
      </c>
      <c r="W20" s="52">
        <f t="shared" si="7"/>
        <v>15307</v>
      </c>
      <c r="X20" s="52">
        <f t="shared" si="8"/>
        <v>6437</v>
      </c>
      <c r="Y20" s="52">
        <v>0</v>
      </c>
    </row>
    <row r="21" spans="1:25" s="197" customFormat="1" ht="15" customHeight="1">
      <c r="A21" s="89"/>
      <c r="B21" s="474" t="s">
        <v>235</v>
      </c>
      <c r="C21" s="475"/>
      <c r="D21" s="52">
        <f t="shared" si="5"/>
        <v>66774</v>
      </c>
      <c r="E21" s="52">
        <v>3394</v>
      </c>
      <c r="F21" s="52">
        <v>3471</v>
      </c>
      <c r="G21" s="52">
        <v>3652</v>
      </c>
      <c r="H21" s="52">
        <v>4178</v>
      </c>
      <c r="I21" s="52">
        <v>4051</v>
      </c>
      <c r="J21" s="52">
        <v>4543</v>
      </c>
      <c r="K21" s="52">
        <v>5127</v>
      </c>
      <c r="L21" s="52">
        <v>4195</v>
      </c>
      <c r="M21" s="52">
        <v>4226</v>
      </c>
      <c r="N21" s="52">
        <v>4587</v>
      </c>
      <c r="O21" s="52">
        <v>5769</v>
      </c>
      <c r="P21" s="52">
        <v>5217</v>
      </c>
      <c r="Q21" s="52">
        <v>3971</v>
      </c>
      <c r="R21" s="52">
        <v>2963</v>
      </c>
      <c r="S21" s="52">
        <v>2627</v>
      </c>
      <c r="T21" s="52">
        <v>2086</v>
      </c>
      <c r="U21" s="52">
        <v>2514</v>
      </c>
      <c r="V21" s="52">
        <f t="shared" si="6"/>
        <v>10517</v>
      </c>
      <c r="W21" s="52">
        <f t="shared" si="7"/>
        <v>45864</v>
      </c>
      <c r="X21" s="52">
        <f t="shared" si="8"/>
        <v>10190</v>
      </c>
      <c r="Y21" s="52">
        <v>203</v>
      </c>
    </row>
    <row r="22" spans="1:25" s="197" customFormat="1" ht="15" customHeight="1">
      <c r="A22" s="89"/>
      <c r="B22" s="85"/>
      <c r="C22" s="90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s="197" customFormat="1" ht="15" customHeight="1">
      <c r="A23" s="457" t="s">
        <v>412</v>
      </c>
      <c r="B23" s="457"/>
      <c r="C23" s="471"/>
      <c r="D23" s="52">
        <f>SUM(D24)</f>
        <v>9874</v>
      </c>
      <c r="E23" s="52">
        <f aca="true" t="shared" si="9" ref="E23:Y23">SUM(E24)</f>
        <v>376</v>
      </c>
      <c r="F23" s="52">
        <f t="shared" si="9"/>
        <v>404</v>
      </c>
      <c r="G23" s="52">
        <f t="shared" si="9"/>
        <v>480</v>
      </c>
      <c r="H23" s="52">
        <f t="shared" si="9"/>
        <v>536</v>
      </c>
      <c r="I23" s="52">
        <f t="shared" si="9"/>
        <v>435</v>
      </c>
      <c r="J23" s="52">
        <f t="shared" si="9"/>
        <v>432</v>
      </c>
      <c r="K23" s="52">
        <f t="shared" si="9"/>
        <v>567</v>
      </c>
      <c r="L23" s="52">
        <f t="shared" si="9"/>
        <v>519</v>
      </c>
      <c r="M23" s="52">
        <f t="shared" si="9"/>
        <v>532</v>
      </c>
      <c r="N23" s="52">
        <f t="shared" si="9"/>
        <v>564</v>
      </c>
      <c r="O23" s="52">
        <f t="shared" si="9"/>
        <v>787</v>
      </c>
      <c r="P23" s="52">
        <f t="shared" si="9"/>
        <v>805</v>
      </c>
      <c r="Q23" s="52">
        <f t="shared" si="9"/>
        <v>814</v>
      </c>
      <c r="R23" s="52">
        <f t="shared" si="9"/>
        <v>742</v>
      </c>
      <c r="S23" s="52">
        <f t="shared" si="9"/>
        <v>660</v>
      </c>
      <c r="T23" s="52">
        <f t="shared" si="9"/>
        <v>518</v>
      </c>
      <c r="U23" s="52">
        <f t="shared" si="9"/>
        <v>703</v>
      </c>
      <c r="V23" s="52">
        <f t="shared" si="9"/>
        <v>1260</v>
      </c>
      <c r="W23" s="52">
        <f t="shared" si="9"/>
        <v>5991</v>
      </c>
      <c r="X23" s="52">
        <f t="shared" si="9"/>
        <v>2623</v>
      </c>
      <c r="Y23" s="52">
        <f t="shared" si="9"/>
        <v>0</v>
      </c>
    </row>
    <row r="24" spans="1:25" s="193" customFormat="1" ht="15" customHeight="1">
      <c r="A24" s="188"/>
      <c r="B24" s="469" t="s">
        <v>130</v>
      </c>
      <c r="C24" s="470"/>
      <c r="D24" s="181">
        <f>SUM(V24:Y24)</f>
        <v>9874</v>
      </c>
      <c r="E24" s="181">
        <v>376</v>
      </c>
      <c r="F24" s="181">
        <v>404</v>
      </c>
      <c r="G24" s="181">
        <v>480</v>
      </c>
      <c r="H24" s="181">
        <v>536</v>
      </c>
      <c r="I24" s="181">
        <v>435</v>
      </c>
      <c r="J24" s="181">
        <v>432</v>
      </c>
      <c r="K24" s="181">
        <v>567</v>
      </c>
      <c r="L24" s="181">
        <v>519</v>
      </c>
      <c r="M24" s="181">
        <v>532</v>
      </c>
      <c r="N24" s="181">
        <v>564</v>
      </c>
      <c r="O24" s="181">
        <v>787</v>
      </c>
      <c r="P24" s="181">
        <v>805</v>
      </c>
      <c r="Q24" s="181">
        <v>814</v>
      </c>
      <c r="R24" s="181">
        <v>742</v>
      </c>
      <c r="S24" s="181">
        <v>660</v>
      </c>
      <c r="T24" s="181">
        <v>518</v>
      </c>
      <c r="U24" s="181">
        <v>703</v>
      </c>
      <c r="V24" s="181">
        <f>SUM(E24:G24)</f>
        <v>1260</v>
      </c>
      <c r="W24" s="181">
        <f>SUM(H24:Q24)</f>
        <v>5991</v>
      </c>
      <c r="X24" s="181">
        <f>SUM(R24:U24)</f>
        <v>2623</v>
      </c>
      <c r="Y24" s="181">
        <v>0</v>
      </c>
    </row>
    <row r="25" spans="1:25" ht="15" customHeight="1">
      <c r="A25" s="92"/>
      <c r="B25" s="79"/>
      <c r="C25" s="9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s="197" customFormat="1" ht="15" customHeight="1">
      <c r="A26" s="457" t="s">
        <v>382</v>
      </c>
      <c r="B26" s="457"/>
      <c r="C26" s="471"/>
      <c r="D26" s="52">
        <f>SUM(D27:D30)</f>
        <v>51800</v>
      </c>
      <c r="E26" s="52">
        <f aca="true" t="shared" si="10" ref="E26:Y26">SUM(E27:E30)</f>
        <v>3040</v>
      </c>
      <c r="F26" s="52">
        <f t="shared" si="10"/>
        <v>2965</v>
      </c>
      <c r="G26" s="52">
        <f t="shared" si="10"/>
        <v>2729</v>
      </c>
      <c r="H26" s="52">
        <f t="shared" si="10"/>
        <v>2833</v>
      </c>
      <c r="I26" s="52">
        <f t="shared" si="10"/>
        <v>2414</v>
      </c>
      <c r="J26" s="52">
        <f t="shared" si="10"/>
        <v>3990</v>
      </c>
      <c r="K26" s="52">
        <f t="shared" si="10"/>
        <v>4294</v>
      </c>
      <c r="L26" s="52">
        <f t="shared" si="10"/>
        <v>3499</v>
      </c>
      <c r="M26" s="52">
        <f t="shared" si="10"/>
        <v>3118</v>
      </c>
      <c r="N26" s="52">
        <f t="shared" si="10"/>
        <v>2977</v>
      </c>
      <c r="O26" s="52">
        <f t="shared" si="10"/>
        <v>3785</v>
      </c>
      <c r="P26" s="52">
        <f t="shared" si="10"/>
        <v>3747</v>
      </c>
      <c r="Q26" s="52">
        <f t="shared" si="10"/>
        <v>3142</v>
      </c>
      <c r="R26" s="52">
        <f t="shared" si="10"/>
        <v>2573</v>
      </c>
      <c r="S26" s="52">
        <f t="shared" si="10"/>
        <v>2316</v>
      </c>
      <c r="T26" s="52">
        <f t="shared" si="10"/>
        <v>1810</v>
      </c>
      <c r="U26" s="52">
        <f t="shared" si="10"/>
        <v>2535</v>
      </c>
      <c r="V26" s="52">
        <f t="shared" si="10"/>
        <v>8734</v>
      </c>
      <c r="W26" s="52">
        <f t="shared" si="10"/>
        <v>33799</v>
      </c>
      <c r="X26" s="52">
        <f t="shared" si="10"/>
        <v>9234</v>
      </c>
      <c r="Y26" s="52">
        <f t="shared" si="10"/>
        <v>33</v>
      </c>
    </row>
    <row r="27" spans="1:25" s="193" customFormat="1" ht="15" customHeight="1">
      <c r="A27" s="188"/>
      <c r="B27" s="469" t="s">
        <v>132</v>
      </c>
      <c r="C27" s="470"/>
      <c r="D27" s="181">
        <f>SUM(V27:Y27)</f>
        <v>15901</v>
      </c>
      <c r="E27" s="181">
        <v>890</v>
      </c>
      <c r="F27" s="181">
        <v>912</v>
      </c>
      <c r="G27" s="181">
        <v>850</v>
      </c>
      <c r="H27" s="181">
        <v>873</v>
      </c>
      <c r="I27" s="181">
        <v>667</v>
      </c>
      <c r="J27" s="181">
        <v>1140</v>
      </c>
      <c r="K27" s="181">
        <v>1337</v>
      </c>
      <c r="L27" s="181">
        <v>1059</v>
      </c>
      <c r="M27" s="181">
        <v>978</v>
      </c>
      <c r="N27" s="181">
        <v>849</v>
      </c>
      <c r="O27" s="181">
        <v>1168</v>
      </c>
      <c r="P27" s="181">
        <v>1247</v>
      </c>
      <c r="Q27" s="181">
        <v>1021</v>
      </c>
      <c r="R27" s="181">
        <v>838</v>
      </c>
      <c r="S27" s="181">
        <v>728</v>
      </c>
      <c r="T27" s="181">
        <v>555</v>
      </c>
      <c r="U27" s="181">
        <v>763</v>
      </c>
      <c r="V27" s="181">
        <f>SUM(E27:G27)</f>
        <v>2652</v>
      </c>
      <c r="W27" s="181">
        <f>SUM(H27:Q27)</f>
        <v>10339</v>
      </c>
      <c r="X27" s="181">
        <f>SUM(R27:U27)</f>
        <v>2884</v>
      </c>
      <c r="Y27" s="181">
        <v>26</v>
      </c>
    </row>
    <row r="28" spans="1:25" s="193" customFormat="1" ht="15" customHeight="1">
      <c r="A28" s="188"/>
      <c r="B28" s="479" t="s">
        <v>133</v>
      </c>
      <c r="C28" s="480"/>
      <c r="D28" s="181">
        <f>SUM(V28:Y28)</f>
        <v>15779</v>
      </c>
      <c r="E28" s="181">
        <v>973</v>
      </c>
      <c r="F28" s="181">
        <v>943</v>
      </c>
      <c r="G28" s="181">
        <v>866</v>
      </c>
      <c r="H28" s="181">
        <v>804</v>
      </c>
      <c r="I28" s="181">
        <v>639</v>
      </c>
      <c r="J28" s="181">
        <v>1047</v>
      </c>
      <c r="K28" s="181">
        <v>1282</v>
      </c>
      <c r="L28" s="181">
        <v>1110</v>
      </c>
      <c r="M28" s="181">
        <v>989</v>
      </c>
      <c r="N28" s="181">
        <v>924</v>
      </c>
      <c r="O28" s="181">
        <v>1153</v>
      </c>
      <c r="P28" s="181">
        <v>1152</v>
      </c>
      <c r="Q28" s="181">
        <v>1027</v>
      </c>
      <c r="R28" s="181">
        <v>792</v>
      </c>
      <c r="S28" s="181">
        <v>730</v>
      </c>
      <c r="T28" s="181">
        <v>575</v>
      </c>
      <c r="U28" s="181">
        <v>766</v>
      </c>
      <c r="V28" s="181">
        <f>SUM(E28:G28)</f>
        <v>2782</v>
      </c>
      <c r="W28" s="181">
        <f>SUM(H28:Q28)</f>
        <v>10127</v>
      </c>
      <c r="X28" s="181">
        <f>SUM(R28:U28)</f>
        <v>2863</v>
      </c>
      <c r="Y28" s="181">
        <v>7</v>
      </c>
    </row>
    <row r="29" spans="1:25" s="193" customFormat="1" ht="15" customHeight="1">
      <c r="A29" s="188"/>
      <c r="B29" s="469" t="s">
        <v>134</v>
      </c>
      <c r="C29" s="470"/>
      <c r="D29" s="181">
        <f>SUM(V29:Y29)</f>
        <v>14736</v>
      </c>
      <c r="E29" s="181">
        <v>775</v>
      </c>
      <c r="F29" s="181">
        <v>811</v>
      </c>
      <c r="G29" s="181">
        <v>734</v>
      </c>
      <c r="H29" s="181">
        <v>846</v>
      </c>
      <c r="I29" s="181">
        <v>866</v>
      </c>
      <c r="J29" s="181">
        <v>1403</v>
      </c>
      <c r="K29" s="181">
        <v>1184</v>
      </c>
      <c r="L29" s="181">
        <v>962</v>
      </c>
      <c r="M29" s="181">
        <v>824</v>
      </c>
      <c r="N29" s="181">
        <v>909</v>
      </c>
      <c r="O29" s="181">
        <v>1093</v>
      </c>
      <c r="P29" s="181">
        <v>1020</v>
      </c>
      <c r="Q29" s="181">
        <v>819</v>
      </c>
      <c r="R29" s="181">
        <v>691</v>
      </c>
      <c r="S29" s="181">
        <v>601</v>
      </c>
      <c r="T29" s="181">
        <v>473</v>
      </c>
      <c r="U29" s="181">
        <v>725</v>
      </c>
      <c r="V29" s="181">
        <f>SUM(E29:G29)</f>
        <v>2320</v>
      </c>
      <c r="W29" s="181">
        <f>SUM(H29:Q29)</f>
        <v>9926</v>
      </c>
      <c r="X29" s="181">
        <f>SUM(R29:U29)</f>
        <v>2490</v>
      </c>
      <c r="Y29" s="181">
        <v>0</v>
      </c>
    </row>
    <row r="30" spans="1:25" s="193" customFormat="1" ht="15" customHeight="1">
      <c r="A30" s="188"/>
      <c r="B30" s="469" t="s">
        <v>135</v>
      </c>
      <c r="C30" s="470"/>
      <c r="D30" s="181">
        <f>SUM(V30:Y30)</f>
        <v>5384</v>
      </c>
      <c r="E30" s="181">
        <v>402</v>
      </c>
      <c r="F30" s="181">
        <v>299</v>
      </c>
      <c r="G30" s="181">
        <v>279</v>
      </c>
      <c r="H30" s="181">
        <v>310</v>
      </c>
      <c r="I30" s="181">
        <v>242</v>
      </c>
      <c r="J30" s="181">
        <v>400</v>
      </c>
      <c r="K30" s="181">
        <v>491</v>
      </c>
      <c r="L30" s="181">
        <v>368</v>
      </c>
      <c r="M30" s="181">
        <v>327</v>
      </c>
      <c r="N30" s="181">
        <v>295</v>
      </c>
      <c r="O30" s="181">
        <v>371</v>
      </c>
      <c r="P30" s="181">
        <v>328</v>
      </c>
      <c r="Q30" s="181">
        <v>275</v>
      </c>
      <c r="R30" s="181">
        <v>252</v>
      </c>
      <c r="S30" s="181">
        <v>257</v>
      </c>
      <c r="T30" s="181">
        <v>207</v>
      </c>
      <c r="U30" s="181">
        <v>281</v>
      </c>
      <c r="V30" s="181">
        <f>SUM(E30:G30)</f>
        <v>980</v>
      </c>
      <c r="W30" s="181">
        <f>SUM(H30:Q30)</f>
        <v>3407</v>
      </c>
      <c r="X30" s="181">
        <f>SUM(R30:U30)</f>
        <v>997</v>
      </c>
      <c r="Y30" s="181">
        <v>0</v>
      </c>
    </row>
    <row r="31" spans="1:25" ht="15" customHeight="1">
      <c r="A31" s="92"/>
      <c r="B31" s="79"/>
      <c r="C31" s="93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s="197" customFormat="1" ht="15" customHeight="1">
      <c r="A32" s="457" t="s">
        <v>383</v>
      </c>
      <c r="B32" s="457"/>
      <c r="C32" s="471"/>
      <c r="D32" s="52">
        <f>SUM(D33:D40)</f>
        <v>88751</v>
      </c>
      <c r="E32" s="52">
        <f aca="true" t="shared" si="11" ref="E32:Y32">SUM(E33:E40)</f>
        <v>4831</v>
      </c>
      <c r="F32" s="52">
        <f t="shared" si="11"/>
        <v>4455</v>
      </c>
      <c r="G32" s="52">
        <f t="shared" si="11"/>
        <v>4105</v>
      </c>
      <c r="H32" s="52">
        <f t="shared" si="11"/>
        <v>5020</v>
      </c>
      <c r="I32" s="52">
        <f t="shared" si="11"/>
        <v>7496</v>
      </c>
      <c r="J32" s="52">
        <f t="shared" si="11"/>
        <v>7409</v>
      </c>
      <c r="K32" s="52">
        <f t="shared" si="11"/>
        <v>7063</v>
      </c>
      <c r="L32" s="52">
        <f t="shared" si="11"/>
        <v>5516</v>
      </c>
      <c r="M32" s="52">
        <f t="shared" si="11"/>
        <v>5143</v>
      </c>
      <c r="N32" s="52">
        <f t="shared" si="11"/>
        <v>5276</v>
      </c>
      <c r="O32" s="52">
        <f t="shared" si="11"/>
        <v>6632</v>
      </c>
      <c r="P32" s="52">
        <f t="shared" si="11"/>
        <v>6237</v>
      </c>
      <c r="Q32" s="52">
        <f t="shared" si="11"/>
        <v>4753</v>
      </c>
      <c r="R32" s="52">
        <f t="shared" si="11"/>
        <v>3946</v>
      </c>
      <c r="S32" s="52">
        <f t="shared" si="11"/>
        <v>3495</v>
      </c>
      <c r="T32" s="52">
        <f t="shared" si="11"/>
        <v>2930</v>
      </c>
      <c r="U32" s="52">
        <f t="shared" si="11"/>
        <v>3659</v>
      </c>
      <c r="V32" s="52">
        <f t="shared" si="11"/>
        <v>13391</v>
      </c>
      <c r="W32" s="52">
        <f t="shared" si="11"/>
        <v>60545</v>
      </c>
      <c r="X32" s="52">
        <f t="shared" si="11"/>
        <v>14030</v>
      </c>
      <c r="Y32" s="52">
        <f t="shared" si="11"/>
        <v>785</v>
      </c>
    </row>
    <row r="33" spans="1:25" s="193" customFormat="1" ht="15" customHeight="1">
      <c r="A33" s="188"/>
      <c r="B33" s="469" t="s">
        <v>137</v>
      </c>
      <c r="C33" s="470"/>
      <c r="D33" s="181">
        <f>SUM(V33:Y33)</f>
        <v>12833</v>
      </c>
      <c r="E33" s="181">
        <v>732</v>
      </c>
      <c r="F33" s="181">
        <v>726</v>
      </c>
      <c r="G33" s="181">
        <v>618</v>
      </c>
      <c r="H33" s="181">
        <v>722</v>
      </c>
      <c r="I33" s="181">
        <v>640</v>
      </c>
      <c r="J33" s="181">
        <v>848</v>
      </c>
      <c r="K33" s="181">
        <v>998</v>
      </c>
      <c r="L33" s="181">
        <v>814</v>
      </c>
      <c r="M33" s="181">
        <v>759</v>
      </c>
      <c r="N33" s="181">
        <v>769</v>
      </c>
      <c r="O33" s="181">
        <v>969</v>
      </c>
      <c r="P33" s="181">
        <v>923</v>
      </c>
      <c r="Q33" s="181">
        <v>848</v>
      </c>
      <c r="R33" s="181">
        <v>687</v>
      </c>
      <c r="S33" s="181">
        <v>622</v>
      </c>
      <c r="T33" s="181">
        <v>500</v>
      </c>
      <c r="U33" s="181">
        <v>658</v>
      </c>
      <c r="V33" s="181">
        <f>SUM(E33:G33)</f>
        <v>2076</v>
      </c>
      <c r="W33" s="181">
        <f>SUM(H33:Q33)</f>
        <v>8290</v>
      </c>
      <c r="X33" s="181">
        <f>SUM(R33:U33)</f>
        <v>2467</v>
      </c>
      <c r="Y33" s="181">
        <v>0</v>
      </c>
    </row>
    <row r="34" spans="1:25" s="193" customFormat="1" ht="15" customHeight="1">
      <c r="A34" s="188"/>
      <c r="B34" s="469" t="s">
        <v>138</v>
      </c>
      <c r="C34" s="470"/>
      <c r="D34" s="181">
        <f aca="true" t="shared" si="12" ref="D34:D40">SUM(V34:Y34)</f>
        <v>22095</v>
      </c>
      <c r="E34" s="181">
        <v>1124</v>
      </c>
      <c r="F34" s="181">
        <v>1164</v>
      </c>
      <c r="G34" s="181">
        <v>1152</v>
      </c>
      <c r="H34" s="181">
        <v>1456</v>
      </c>
      <c r="I34" s="181">
        <v>1278</v>
      </c>
      <c r="J34" s="181">
        <v>1535</v>
      </c>
      <c r="K34" s="181">
        <v>1564</v>
      </c>
      <c r="L34" s="181">
        <v>1312</v>
      </c>
      <c r="M34" s="181">
        <v>1377</v>
      </c>
      <c r="N34" s="181">
        <v>1501</v>
      </c>
      <c r="O34" s="181">
        <v>1954</v>
      </c>
      <c r="P34" s="181">
        <v>1753</v>
      </c>
      <c r="Q34" s="181">
        <v>1267</v>
      </c>
      <c r="R34" s="181">
        <v>1024</v>
      </c>
      <c r="S34" s="181">
        <v>922</v>
      </c>
      <c r="T34" s="181">
        <v>804</v>
      </c>
      <c r="U34" s="181">
        <v>887</v>
      </c>
      <c r="V34" s="181">
        <f aca="true" t="shared" si="13" ref="V34:V40">SUM(E34:G34)</f>
        <v>3440</v>
      </c>
      <c r="W34" s="181">
        <f aca="true" t="shared" si="14" ref="W34:W40">SUM(H34:Q34)</f>
        <v>14997</v>
      </c>
      <c r="X34" s="181">
        <f aca="true" t="shared" si="15" ref="X34:X40">SUM(R34:U34)</f>
        <v>3637</v>
      </c>
      <c r="Y34" s="181">
        <v>21</v>
      </c>
    </row>
    <row r="35" spans="1:25" s="193" customFormat="1" ht="15" customHeight="1">
      <c r="A35" s="188"/>
      <c r="B35" s="469" t="s">
        <v>139</v>
      </c>
      <c r="C35" s="470"/>
      <c r="D35" s="181">
        <f t="shared" si="12"/>
        <v>46340</v>
      </c>
      <c r="E35" s="181">
        <v>2682</v>
      </c>
      <c r="F35" s="181">
        <v>2216</v>
      </c>
      <c r="G35" s="181">
        <v>1910</v>
      </c>
      <c r="H35" s="181">
        <v>2409</v>
      </c>
      <c r="I35" s="181">
        <v>5251</v>
      </c>
      <c r="J35" s="181">
        <v>4724</v>
      </c>
      <c r="K35" s="181">
        <v>4187</v>
      </c>
      <c r="L35" s="181">
        <v>3017</v>
      </c>
      <c r="M35" s="181">
        <v>2555</v>
      </c>
      <c r="N35" s="181">
        <v>2566</v>
      </c>
      <c r="O35" s="181">
        <v>3165</v>
      </c>
      <c r="P35" s="181">
        <v>3057</v>
      </c>
      <c r="Q35" s="181">
        <v>2173</v>
      </c>
      <c r="R35" s="181">
        <v>1720</v>
      </c>
      <c r="S35" s="181">
        <v>1386</v>
      </c>
      <c r="T35" s="181">
        <v>1124</v>
      </c>
      <c r="U35" s="181">
        <v>1434</v>
      </c>
      <c r="V35" s="181">
        <f t="shared" si="13"/>
        <v>6808</v>
      </c>
      <c r="W35" s="181">
        <f t="shared" si="14"/>
        <v>33104</v>
      </c>
      <c r="X35" s="181">
        <f t="shared" si="15"/>
        <v>5664</v>
      </c>
      <c r="Y35" s="181">
        <v>764</v>
      </c>
    </row>
    <row r="36" spans="1:25" s="193" customFormat="1" ht="15" customHeight="1">
      <c r="A36" s="188"/>
      <c r="B36" s="469" t="s">
        <v>140</v>
      </c>
      <c r="C36" s="470"/>
      <c r="D36" s="181">
        <f t="shared" si="12"/>
        <v>1180</v>
      </c>
      <c r="E36" s="181">
        <v>56</v>
      </c>
      <c r="F36" s="181">
        <v>66</v>
      </c>
      <c r="G36" s="181">
        <v>75</v>
      </c>
      <c r="H36" s="181">
        <v>75</v>
      </c>
      <c r="I36" s="181">
        <v>56</v>
      </c>
      <c r="J36" s="181">
        <v>50</v>
      </c>
      <c r="K36" s="181">
        <v>69</v>
      </c>
      <c r="L36" s="181">
        <v>79</v>
      </c>
      <c r="M36" s="181">
        <v>84</v>
      </c>
      <c r="N36" s="181">
        <v>76</v>
      </c>
      <c r="O36" s="181">
        <v>92</v>
      </c>
      <c r="P36" s="181">
        <v>75</v>
      </c>
      <c r="Q36" s="181">
        <v>75</v>
      </c>
      <c r="R36" s="181">
        <v>50</v>
      </c>
      <c r="S36" s="181">
        <v>66</v>
      </c>
      <c r="T36" s="181">
        <v>59</v>
      </c>
      <c r="U36" s="181">
        <v>77</v>
      </c>
      <c r="V36" s="181">
        <f t="shared" si="13"/>
        <v>197</v>
      </c>
      <c r="W36" s="181">
        <f t="shared" si="14"/>
        <v>731</v>
      </c>
      <c r="X36" s="181">
        <f t="shared" si="15"/>
        <v>252</v>
      </c>
      <c r="Y36" s="181">
        <v>0</v>
      </c>
    </row>
    <row r="37" spans="1:25" s="193" customFormat="1" ht="15" customHeight="1">
      <c r="A37" s="188"/>
      <c r="B37" s="469" t="s">
        <v>141</v>
      </c>
      <c r="C37" s="470"/>
      <c r="D37" s="181">
        <f t="shared" si="12"/>
        <v>1335</v>
      </c>
      <c r="E37" s="181">
        <v>43</v>
      </c>
      <c r="F37" s="181">
        <v>58</v>
      </c>
      <c r="G37" s="181">
        <v>64</v>
      </c>
      <c r="H37" s="181">
        <v>66</v>
      </c>
      <c r="I37" s="181">
        <v>47</v>
      </c>
      <c r="J37" s="181">
        <v>54</v>
      </c>
      <c r="K37" s="181">
        <v>51</v>
      </c>
      <c r="L37" s="181">
        <v>66</v>
      </c>
      <c r="M37" s="181">
        <v>70</v>
      </c>
      <c r="N37" s="181">
        <v>74</v>
      </c>
      <c r="O37" s="181">
        <v>98</v>
      </c>
      <c r="P37" s="181">
        <v>110</v>
      </c>
      <c r="Q37" s="181">
        <v>83</v>
      </c>
      <c r="R37" s="181">
        <v>107</v>
      </c>
      <c r="S37" s="181">
        <v>96</v>
      </c>
      <c r="T37" s="181">
        <v>84</v>
      </c>
      <c r="U37" s="181">
        <v>164</v>
      </c>
      <c r="V37" s="181">
        <f t="shared" si="13"/>
        <v>165</v>
      </c>
      <c r="W37" s="181">
        <f t="shared" si="14"/>
        <v>719</v>
      </c>
      <c r="X37" s="181">
        <f t="shared" si="15"/>
        <v>451</v>
      </c>
      <c r="Y37" s="181">
        <v>0</v>
      </c>
    </row>
    <row r="38" spans="1:25" s="193" customFormat="1" ht="15" customHeight="1">
      <c r="A38" s="188"/>
      <c r="B38" s="469" t="s">
        <v>142</v>
      </c>
      <c r="C38" s="470"/>
      <c r="D38" s="181">
        <f t="shared" si="12"/>
        <v>3099</v>
      </c>
      <c r="E38" s="181">
        <v>121</v>
      </c>
      <c r="F38" s="181">
        <v>135</v>
      </c>
      <c r="G38" s="181">
        <v>176</v>
      </c>
      <c r="H38" s="181">
        <v>199</v>
      </c>
      <c r="I38" s="181">
        <v>160</v>
      </c>
      <c r="J38" s="181">
        <v>115</v>
      </c>
      <c r="K38" s="181">
        <v>120</v>
      </c>
      <c r="L38" s="181">
        <v>139</v>
      </c>
      <c r="M38" s="181">
        <v>180</v>
      </c>
      <c r="N38" s="181">
        <v>186</v>
      </c>
      <c r="O38" s="181">
        <v>214</v>
      </c>
      <c r="P38" s="181">
        <v>189</v>
      </c>
      <c r="Q38" s="181">
        <v>180</v>
      </c>
      <c r="R38" s="181">
        <v>218</v>
      </c>
      <c r="S38" s="181">
        <v>242</v>
      </c>
      <c r="T38" s="181">
        <v>225</v>
      </c>
      <c r="U38" s="181">
        <v>300</v>
      </c>
      <c r="V38" s="181">
        <f t="shared" si="13"/>
        <v>432</v>
      </c>
      <c r="W38" s="181">
        <f t="shared" si="14"/>
        <v>1682</v>
      </c>
      <c r="X38" s="181">
        <f t="shared" si="15"/>
        <v>985</v>
      </c>
      <c r="Y38" s="181">
        <v>0</v>
      </c>
    </row>
    <row r="39" spans="1:25" s="193" customFormat="1" ht="15" customHeight="1">
      <c r="A39" s="188"/>
      <c r="B39" s="469" t="s">
        <v>143</v>
      </c>
      <c r="C39" s="470"/>
      <c r="D39" s="181">
        <f t="shared" si="12"/>
        <v>712</v>
      </c>
      <c r="E39" s="181">
        <v>30</v>
      </c>
      <c r="F39" s="181">
        <v>24</v>
      </c>
      <c r="G39" s="181">
        <v>36</v>
      </c>
      <c r="H39" s="181">
        <v>46</v>
      </c>
      <c r="I39" s="181">
        <v>22</v>
      </c>
      <c r="J39" s="181">
        <v>22</v>
      </c>
      <c r="K39" s="181">
        <v>33</v>
      </c>
      <c r="L39" s="181">
        <v>29</v>
      </c>
      <c r="M39" s="181">
        <v>32</v>
      </c>
      <c r="N39" s="181">
        <v>48</v>
      </c>
      <c r="O39" s="181">
        <v>61</v>
      </c>
      <c r="P39" s="181">
        <v>64</v>
      </c>
      <c r="Q39" s="181">
        <v>52</v>
      </c>
      <c r="R39" s="181">
        <v>52</v>
      </c>
      <c r="S39" s="181">
        <v>55</v>
      </c>
      <c r="T39" s="181">
        <v>52</v>
      </c>
      <c r="U39" s="181">
        <v>54</v>
      </c>
      <c r="V39" s="181">
        <f t="shared" si="13"/>
        <v>90</v>
      </c>
      <c r="W39" s="181">
        <f t="shared" si="14"/>
        <v>409</v>
      </c>
      <c r="X39" s="181">
        <f t="shared" si="15"/>
        <v>213</v>
      </c>
      <c r="Y39" s="181">
        <v>0</v>
      </c>
    </row>
    <row r="40" spans="1:25" s="193" customFormat="1" ht="15" customHeight="1">
      <c r="A40" s="188"/>
      <c r="B40" s="469" t="s">
        <v>144</v>
      </c>
      <c r="C40" s="470"/>
      <c r="D40" s="181">
        <f t="shared" si="12"/>
        <v>1157</v>
      </c>
      <c r="E40" s="181">
        <v>43</v>
      </c>
      <c r="F40" s="181">
        <v>66</v>
      </c>
      <c r="G40" s="181">
        <v>74</v>
      </c>
      <c r="H40" s="181">
        <v>47</v>
      </c>
      <c r="I40" s="181">
        <v>42</v>
      </c>
      <c r="J40" s="181">
        <v>61</v>
      </c>
      <c r="K40" s="181">
        <v>41</v>
      </c>
      <c r="L40" s="181">
        <v>60</v>
      </c>
      <c r="M40" s="181">
        <v>86</v>
      </c>
      <c r="N40" s="181">
        <v>56</v>
      </c>
      <c r="O40" s="181">
        <v>79</v>
      </c>
      <c r="P40" s="181">
        <v>66</v>
      </c>
      <c r="Q40" s="181">
        <v>75</v>
      </c>
      <c r="R40" s="181">
        <v>88</v>
      </c>
      <c r="S40" s="181">
        <v>106</v>
      </c>
      <c r="T40" s="181">
        <v>82</v>
      </c>
      <c r="U40" s="181">
        <v>85</v>
      </c>
      <c r="V40" s="181">
        <f t="shared" si="13"/>
        <v>183</v>
      </c>
      <c r="W40" s="181">
        <f t="shared" si="14"/>
        <v>613</v>
      </c>
      <c r="X40" s="181">
        <f t="shared" si="15"/>
        <v>361</v>
      </c>
      <c r="Y40" s="181">
        <v>0</v>
      </c>
    </row>
    <row r="41" spans="1:25" ht="15" customHeight="1">
      <c r="A41" s="92"/>
      <c r="B41" s="79"/>
      <c r="C41" s="93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s="197" customFormat="1" ht="15" customHeight="1">
      <c r="A42" s="457" t="s">
        <v>384</v>
      </c>
      <c r="B42" s="457"/>
      <c r="C42" s="471"/>
      <c r="D42" s="52">
        <f>SUM(D43:D47)</f>
        <v>96817</v>
      </c>
      <c r="E42" s="52">
        <f aca="true" t="shared" si="16" ref="E42:Y42">SUM(E43:E47)</f>
        <v>5002</v>
      </c>
      <c r="F42" s="52">
        <f t="shared" si="16"/>
        <v>5770</v>
      </c>
      <c r="G42" s="52">
        <f t="shared" si="16"/>
        <v>5739</v>
      </c>
      <c r="H42" s="52">
        <f t="shared" si="16"/>
        <v>5863</v>
      </c>
      <c r="I42" s="52">
        <f t="shared" si="16"/>
        <v>5020</v>
      </c>
      <c r="J42" s="52">
        <f t="shared" si="16"/>
        <v>6300</v>
      </c>
      <c r="K42" s="52">
        <f t="shared" si="16"/>
        <v>7343</v>
      </c>
      <c r="L42" s="52">
        <f t="shared" si="16"/>
        <v>6862</v>
      </c>
      <c r="M42" s="52">
        <f t="shared" si="16"/>
        <v>6153</v>
      </c>
      <c r="N42" s="52">
        <f t="shared" si="16"/>
        <v>6032</v>
      </c>
      <c r="O42" s="52">
        <f t="shared" si="16"/>
        <v>7357</v>
      </c>
      <c r="P42" s="52">
        <f t="shared" si="16"/>
        <v>7049</v>
      </c>
      <c r="Q42" s="52">
        <f t="shared" si="16"/>
        <v>5933</v>
      </c>
      <c r="R42" s="52">
        <f t="shared" si="16"/>
        <v>4769</v>
      </c>
      <c r="S42" s="52">
        <f t="shared" si="16"/>
        <v>4129</v>
      </c>
      <c r="T42" s="52">
        <f t="shared" si="16"/>
        <v>3218</v>
      </c>
      <c r="U42" s="52">
        <f t="shared" si="16"/>
        <v>4168</v>
      </c>
      <c r="V42" s="52">
        <f t="shared" si="16"/>
        <v>16511</v>
      </c>
      <c r="W42" s="52">
        <f t="shared" si="16"/>
        <v>63912</v>
      </c>
      <c r="X42" s="52">
        <f t="shared" si="16"/>
        <v>16284</v>
      </c>
      <c r="Y42" s="52">
        <f t="shared" si="16"/>
        <v>110</v>
      </c>
    </row>
    <row r="43" spans="1:25" s="193" customFormat="1" ht="15" customHeight="1">
      <c r="A43" s="188"/>
      <c r="B43" s="469" t="s">
        <v>146</v>
      </c>
      <c r="C43" s="470"/>
      <c r="D43" s="181">
        <f>SUM(V43:Y43)</f>
        <v>35238</v>
      </c>
      <c r="E43" s="181">
        <v>1926</v>
      </c>
      <c r="F43" s="181">
        <v>2341</v>
      </c>
      <c r="G43" s="181">
        <v>2342</v>
      </c>
      <c r="H43" s="181">
        <v>2314</v>
      </c>
      <c r="I43" s="181">
        <v>1656</v>
      </c>
      <c r="J43" s="181">
        <v>2112</v>
      </c>
      <c r="K43" s="181">
        <v>2743</v>
      </c>
      <c r="L43" s="181">
        <v>2748</v>
      </c>
      <c r="M43" s="181">
        <v>2566</v>
      </c>
      <c r="N43" s="181">
        <v>2294</v>
      </c>
      <c r="O43" s="181">
        <v>2494</v>
      </c>
      <c r="P43" s="181">
        <v>2318</v>
      </c>
      <c r="Q43" s="181">
        <v>1833</v>
      </c>
      <c r="R43" s="181">
        <v>1605</v>
      </c>
      <c r="S43" s="181">
        <v>1432</v>
      </c>
      <c r="T43" s="181">
        <v>1115</v>
      </c>
      <c r="U43" s="181">
        <v>1342</v>
      </c>
      <c r="V43" s="181">
        <f>SUM(E43:G43)</f>
        <v>6609</v>
      </c>
      <c r="W43" s="181">
        <f>SUM(H43:Q43)</f>
        <v>23078</v>
      </c>
      <c r="X43" s="181">
        <f>SUM(R43:U43)</f>
        <v>5494</v>
      </c>
      <c r="Y43" s="181">
        <v>57</v>
      </c>
    </row>
    <row r="44" spans="1:25" s="193" customFormat="1" ht="15" customHeight="1">
      <c r="A44" s="188"/>
      <c r="B44" s="469" t="s">
        <v>147</v>
      </c>
      <c r="C44" s="470"/>
      <c r="D44" s="181">
        <f>SUM(V44:Y44)</f>
        <v>10622</v>
      </c>
      <c r="E44" s="181">
        <v>427</v>
      </c>
      <c r="F44" s="181">
        <v>449</v>
      </c>
      <c r="G44" s="181">
        <v>450</v>
      </c>
      <c r="H44" s="181">
        <v>545</v>
      </c>
      <c r="I44" s="181">
        <v>541</v>
      </c>
      <c r="J44" s="181">
        <v>631</v>
      </c>
      <c r="K44" s="181">
        <v>634</v>
      </c>
      <c r="L44" s="181">
        <v>604</v>
      </c>
      <c r="M44" s="181">
        <v>538</v>
      </c>
      <c r="N44" s="181">
        <v>541</v>
      </c>
      <c r="O44" s="181">
        <v>944</v>
      </c>
      <c r="P44" s="181">
        <v>941</v>
      </c>
      <c r="Q44" s="181">
        <v>867</v>
      </c>
      <c r="R44" s="181">
        <v>670</v>
      </c>
      <c r="S44" s="181">
        <v>528</v>
      </c>
      <c r="T44" s="181">
        <v>488</v>
      </c>
      <c r="U44" s="181">
        <v>824</v>
      </c>
      <c r="V44" s="181">
        <f>SUM(E44:G44)</f>
        <v>1326</v>
      </c>
      <c r="W44" s="181">
        <f>SUM(H44:Q44)</f>
        <v>6786</v>
      </c>
      <c r="X44" s="181">
        <f>SUM(R44:U44)</f>
        <v>2510</v>
      </c>
      <c r="Y44" s="181">
        <v>0</v>
      </c>
    </row>
    <row r="45" spans="1:25" s="193" customFormat="1" ht="15" customHeight="1">
      <c r="A45" s="188"/>
      <c r="B45" s="469" t="s">
        <v>148</v>
      </c>
      <c r="C45" s="470"/>
      <c r="D45" s="181">
        <f>SUM(V45:Y45)</f>
        <v>11326</v>
      </c>
      <c r="E45" s="181">
        <v>560</v>
      </c>
      <c r="F45" s="181">
        <v>659</v>
      </c>
      <c r="G45" s="181">
        <v>601</v>
      </c>
      <c r="H45" s="181">
        <v>599</v>
      </c>
      <c r="I45" s="181">
        <v>508</v>
      </c>
      <c r="J45" s="181">
        <v>735</v>
      </c>
      <c r="K45" s="181">
        <v>782</v>
      </c>
      <c r="L45" s="181">
        <v>753</v>
      </c>
      <c r="M45" s="181">
        <v>592</v>
      </c>
      <c r="N45" s="181">
        <v>696</v>
      </c>
      <c r="O45" s="181">
        <v>921</v>
      </c>
      <c r="P45" s="181">
        <v>881</v>
      </c>
      <c r="Q45" s="181">
        <v>778</v>
      </c>
      <c r="R45" s="181">
        <v>618</v>
      </c>
      <c r="S45" s="181">
        <v>585</v>
      </c>
      <c r="T45" s="181">
        <v>473</v>
      </c>
      <c r="U45" s="181">
        <v>584</v>
      </c>
      <c r="V45" s="181">
        <f>SUM(E45:G45)</f>
        <v>1820</v>
      </c>
      <c r="W45" s="181">
        <f>SUM(H45:Q45)</f>
        <v>7245</v>
      </c>
      <c r="X45" s="181">
        <f>SUM(R45:U45)</f>
        <v>2260</v>
      </c>
      <c r="Y45" s="181">
        <v>1</v>
      </c>
    </row>
    <row r="46" spans="1:25" s="193" customFormat="1" ht="15" customHeight="1">
      <c r="A46" s="188"/>
      <c r="B46" s="469" t="s">
        <v>149</v>
      </c>
      <c r="C46" s="470"/>
      <c r="D46" s="181">
        <f>SUM(V46:Y46)</f>
        <v>12704</v>
      </c>
      <c r="E46" s="181">
        <v>715</v>
      </c>
      <c r="F46" s="181">
        <v>819</v>
      </c>
      <c r="G46" s="181">
        <v>733</v>
      </c>
      <c r="H46" s="181">
        <v>717</v>
      </c>
      <c r="I46" s="181">
        <v>611</v>
      </c>
      <c r="J46" s="181">
        <v>772</v>
      </c>
      <c r="K46" s="181">
        <v>1055</v>
      </c>
      <c r="L46" s="181">
        <v>934</v>
      </c>
      <c r="M46" s="181">
        <v>762</v>
      </c>
      <c r="N46" s="181">
        <v>727</v>
      </c>
      <c r="O46" s="181">
        <v>952</v>
      </c>
      <c r="P46" s="181">
        <v>919</v>
      </c>
      <c r="Q46" s="181">
        <v>757</v>
      </c>
      <c r="R46" s="181">
        <v>660</v>
      </c>
      <c r="S46" s="181">
        <v>596</v>
      </c>
      <c r="T46" s="181">
        <v>430</v>
      </c>
      <c r="U46" s="181">
        <v>544</v>
      </c>
      <c r="V46" s="181">
        <f>SUM(E46:G46)</f>
        <v>2267</v>
      </c>
      <c r="W46" s="181">
        <f>SUM(H46:Q46)</f>
        <v>8206</v>
      </c>
      <c r="X46" s="181">
        <f>SUM(R46:U46)</f>
        <v>2230</v>
      </c>
      <c r="Y46" s="181">
        <v>1</v>
      </c>
    </row>
    <row r="47" spans="1:25" s="193" customFormat="1" ht="15" customHeight="1">
      <c r="A47" s="188"/>
      <c r="B47" s="469" t="s">
        <v>150</v>
      </c>
      <c r="C47" s="470"/>
      <c r="D47" s="181">
        <f>SUM(V47:Y47)</f>
        <v>26927</v>
      </c>
      <c r="E47" s="181">
        <v>1374</v>
      </c>
      <c r="F47" s="181">
        <v>1502</v>
      </c>
      <c r="G47" s="181">
        <v>1613</v>
      </c>
      <c r="H47" s="181">
        <v>1688</v>
      </c>
      <c r="I47" s="181">
        <v>1704</v>
      </c>
      <c r="J47" s="181">
        <v>2050</v>
      </c>
      <c r="K47" s="181">
        <v>2129</v>
      </c>
      <c r="L47" s="181">
        <v>1823</v>
      </c>
      <c r="M47" s="181">
        <v>1695</v>
      </c>
      <c r="N47" s="181">
        <v>1774</v>
      </c>
      <c r="O47" s="181">
        <v>2046</v>
      </c>
      <c r="P47" s="181">
        <v>1990</v>
      </c>
      <c r="Q47" s="181">
        <v>1698</v>
      </c>
      <c r="R47" s="181">
        <v>1216</v>
      </c>
      <c r="S47" s="181">
        <v>988</v>
      </c>
      <c r="T47" s="181">
        <v>712</v>
      </c>
      <c r="U47" s="181">
        <v>874</v>
      </c>
      <c r="V47" s="181">
        <f>SUM(E47:G47)</f>
        <v>4489</v>
      </c>
      <c r="W47" s="181">
        <f>SUM(H47:Q47)</f>
        <v>18597</v>
      </c>
      <c r="X47" s="181">
        <f>SUM(R47:U47)</f>
        <v>3790</v>
      </c>
      <c r="Y47" s="181">
        <v>51</v>
      </c>
    </row>
    <row r="48" spans="1:25" ht="15" customHeight="1">
      <c r="A48" s="92"/>
      <c r="B48" s="79"/>
      <c r="C48" s="93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s="197" customFormat="1" ht="15" customHeight="1">
      <c r="A49" s="457" t="s">
        <v>385</v>
      </c>
      <c r="B49" s="457"/>
      <c r="C49" s="471"/>
      <c r="D49" s="52">
        <f>SUM(D50:D53)</f>
        <v>40138</v>
      </c>
      <c r="E49" s="52">
        <f aca="true" t="shared" si="17" ref="E49:Y49">SUM(E50:E53)</f>
        <v>1569</v>
      </c>
      <c r="F49" s="52">
        <f t="shared" si="17"/>
        <v>1737</v>
      </c>
      <c r="G49" s="52">
        <f t="shared" si="17"/>
        <v>1894</v>
      </c>
      <c r="H49" s="52">
        <f t="shared" si="17"/>
        <v>2240</v>
      </c>
      <c r="I49" s="52">
        <f t="shared" si="17"/>
        <v>1365</v>
      </c>
      <c r="J49" s="52">
        <f t="shared" si="17"/>
        <v>1770</v>
      </c>
      <c r="K49" s="52">
        <f t="shared" si="17"/>
        <v>2010</v>
      </c>
      <c r="L49" s="52">
        <f t="shared" si="17"/>
        <v>1949</v>
      </c>
      <c r="M49" s="52">
        <f t="shared" si="17"/>
        <v>2113</v>
      </c>
      <c r="N49" s="52">
        <f t="shared" si="17"/>
        <v>2620</v>
      </c>
      <c r="O49" s="52">
        <f t="shared" si="17"/>
        <v>3523</v>
      </c>
      <c r="P49" s="52">
        <f t="shared" si="17"/>
        <v>3439</v>
      </c>
      <c r="Q49" s="52">
        <f t="shared" si="17"/>
        <v>2745</v>
      </c>
      <c r="R49" s="52">
        <f t="shared" si="17"/>
        <v>2815</v>
      </c>
      <c r="S49" s="52">
        <f t="shared" si="17"/>
        <v>2791</v>
      </c>
      <c r="T49" s="52">
        <f t="shared" si="17"/>
        <v>2438</v>
      </c>
      <c r="U49" s="52">
        <f t="shared" si="17"/>
        <v>3120</v>
      </c>
      <c r="V49" s="52">
        <f t="shared" si="17"/>
        <v>5200</v>
      </c>
      <c r="W49" s="52">
        <f t="shared" si="17"/>
        <v>23774</v>
      </c>
      <c r="X49" s="52">
        <f t="shared" si="17"/>
        <v>11164</v>
      </c>
      <c r="Y49" s="52">
        <f t="shared" si="17"/>
        <v>0</v>
      </c>
    </row>
    <row r="50" spans="1:25" s="193" customFormat="1" ht="15" customHeight="1">
      <c r="A50" s="188"/>
      <c r="B50" s="469" t="s">
        <v>152</v>
      </c>
      <c r="C50" s="470"/>
      <c r="D50" s="181">
        <f>SUM(V50:Y50)</f>
        <v>9106</v>
      </c>
      <c r="E50" s="181">
        <v>235</v>
      </c>
      <c r="F50" s="181">
        <v>323</v>
      </c>
      <c r="G50" s="181">
        <v>388</v>
      </c>
      <c r="H50" s="181">
        <v>472</v>
      </c>
      <c r="I50" s="181">
        <v>141</v>
      </c>
      <c r="J50" s="181">
        <v>146</v>
      </c>
      <c r="K50" s="181">
        <v>283</v>
      </c>
      <c r="L50" s="181">
        <v>334</v>
      </c>
      <c r="M50" s="181">
        <v>449</v>
      </c>
      <c r="N50" s="181">
        <v>565</v>
      </c>
      <c r="O50" s="181">
        <v>861</v>
      </c>
      <c r="P50" s="181">
        <v>935</v>
      </c>
      <c r="Q50" s="181">
        <v>739</v>
      </c>
      <c r="R50" s="181">
        <v>804</v>
      </c>
      <c r="S50" s="181">
        <v>792</v>
      </c>
      <c r="T50" s="181">
        <v>698</v>
      </c>
      <c r="U50" s="181">
        <v>941</v>
      </c>
      <c r="V50" s="181">
        <f>SUM(E50:G50)</f>
        <v>946</v>
      </c>
      <c r="W50" s="181">
        <f>SUM(H50:Q50)</f>
        <v>4925</v>
      </c>
      <c r="X50" s="181">
        <f>SUM(R50:U50)</f>
        <v>3235</v>
      </c>
      <c r="Y50" s="181">
        <v>0</v>
      </c>
    </row>
    <row r="51" spans="1:25" s="193" customFormat="1" ht="15" customHeight="1">
      <c r="A51" s="188"/>
      <c r="B51" s="469" t="s">
        <v>153</v>
      </c>
      <c r="C51" s="470"/>
      <c r="D51" s="181">
        <f>SUM(V51:Y51)</f>
        <v>7157</v>
      </c>
      <c r="E51" s="181">
        <v>298</v>
      </c>
      <c r="F51" s="181">
        <v>338</v>
      </c>
      <c r="G51" s="181">
        <v>367</v>
      </c>
      <c r="H51" s="181">
        <v>432</v>
      </c>
      <c r="I51" s="181">
        <v>303</v>
      </c>
      <c r="J51" s="181">
        <v>359</v>
      </c>
      <c r="K51" s="181">
        <v>420</v>
      </c>
      <c r="L51" s="181">
        <v>368</v>
      </c>
      <c r="M51" s="181">
        <v>355</v>
      </c>
      <c r="N51" s="181">
        <v>452</v>
      </c>
      <c r="O51" s="181">
        <v>602</v>
      </c>
      <c r="P51" s="181">
        <v>595</v>
      </c>
      <c r="Q51" s="181">
        <v>420</v>
      </c>
      <c r="R51" s="181">
        <v>436</v>
      </c>
      <c r="S51" s="181">
        <v>503</v>
      </c>
      <c r="T51" s="181">
        <v>422</v>
      </c>
      <c r="U51" s="181">
        <v>487</v>
      </c>
      <c r="V51" s="181">
        <f>SUM(E51:G51)</f>
        <v>1003</v>
      </c>
      <c r="W51" s="181">
        <f>SUM(H51:Q51)</f>
        <v>4306</v>
      </c>
      <c r="X51" s="181">
        <f>SUM(R51:U51)</f>
        <v>1848</v>
      </c>
      <c r="Y51" s="181">
        <v>0</v>
      </c>
    </row>
    <row r="52" spans="1:25" s="193" customFormat="1" ht="15" customHeight="1">
      <c r="A52" s="188"/>
      <c r="B52" s="469" t="s">
        <v>154</v>
      </c>
      <c r="C52" s="470"/>
      <c r="D52" s="181">
        <f>SUM(V52:Y52)</f>
        <v>15421</v>
      </c>
      <c r="E52" s="181">
        <v>682</v>
      </c>
      <c r="F52" s="181">
        <v>656</v>
      </c>
      <c r="G52" s="181">
        <v>738</v>
      </c>
      <c r="H52" s="181">
        <v>868</v>
      </c>
      <c r="I52" s="181">
        <v>541</v>
      </c>
      <c r="J52" s="181">
        <v>817</v>
      </c>
      <c r="K52" s="181">
        <v>824</v>
      </c>
      <c r="L52" s="181">
        <v>750</v>
      </c>
      <c r="M52" s="181">
        <v>855</v>
      </c>
      <c r="N52" s="181">
        <v>1094</v>
      </c>
      <c r="O52" s="181">
        <v>1352</v>
      </c>
      <c r="P52" s="181">
        <v>1212</v>
      </c>
      <c r="Q52" s="181">
        <v>1005</v>
      </c>
      <c r="R52" s="181">
        <v>1025</v>
      </c>
      <c r="S52" s="181">
        <v>1030</v>
      </c>
      <c r="T52" s="181">
        <v>915</v>
      </c>
      <c r="U52" s="181">
        <v>1057</v>
      </c>
      <c r="V52" s="181">
        <f>SUM(E52:G52)</f>
        <v>2076</v>
      </c>
      <c r="W52" s="181">
        <f>SUM(H52:Q52)</f>
        <v>9318</v>
      </c>
      <c r="X52" s="181">
        <f>SUM(R52:U52)</f>
        <v>4027</v>
      </c>
      <c r="Y52" s="181">
        <v>0</v>
      </c>
    </row>
    <row r="53" spans="1:25" s="193" customFormat="1" ht="15" customHeight="1">
      <c r="A53" s="188"/>
      <c r="B53" s="469" t="s">
        <v>155</v>
      </c>
      <c r="C53" s="470"/>
      <c r="D53" s="181">
        <f>SUM(V53:Y53)</f>
        <v>8454</v>
      </c>
      <c r="E53" s="181">
        <v>354</v>
      </c>
      <c r="F53" s="181">
        <v>420</v>
      </c>
      <c r="G53" s="181">
        <v>401</v>
      </c>
      <c r="H53" s="181">
        <v>468</v>
      </c>
      <c r="I53" s="181">
        <v>380</v>
      </c>
      <c r="J53" s="181">
        <v>448</v>
      </c>
      <c r="K53" s="181">
        <v>483</v>
      </c>
      <c r="L53" s="181">
        <v>497</v>
      </c>
      <c r="M53" s="181">
        <v>454</v>
      </c>
      <c r="N53" s="181">
        <v>509</v>
      </c>
      <c r="O53" s="181">
        <v>708</v>
      </c>
      <c r="P53" s="181">
        <v>697</v>
      </c>
      <c r="Q53" s="181">
        <v>581</v>
      </c>
      <c r="R53" s="181">
        <v>550</v>
      </c>
      <c r="S53" s="181">
        <v>466</v>
      </c>
      <c r="T53" s="181">
        <v>403</v>
      </c>
      <c r="U53" s="181">
        <v>635</v>
      </c>
      <c r="V53" s="181">
        <f>SUM(E53:G53)</f>
        <v>1175</v>
      </c>
      <c r="W53" s="181">
        <f>SUM(H53:Q53)</f>
        <v>5225</v>
      </c>
      <c r="X53" s="181">
        <f>SUM(R53:U53)</f>
        <v>2054</v>
      </c>
      <c r="Y53" s="181">
        <v>0</v>
      </c>
    </row>
    <row r="54" spans="1:25" ht="15" customHeight="1">
      <c r="A54" s="92"/>
      <c r="B54" s="79"/>
      <c r="C54" s="93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s="197" customFormat="1" ht="15" customHeight="1">
      <c r="A55" s="457" t="s">
        <v>386</v>
      </c>
      <c r="B55" s="457"/>
      <c r="C55" s="471"/>
      <c r="D55" s="52">
        <f>SUM(D56:D61)</f>
        <v>35161</v>
      </c>
      <c r="E55" s="52">
        <f aca="true" t="shared" si="18" ref="E55:Y55">SUM(E56:E61)</f>
        <v>1450</v>
      </c>
      <c r="F55" s="52">
        <f t="shared" si="18"/>
        <v>1517</v>
      </c>
      <c r="G55" s="52">
        <f t="shared" si="18"/>
        <v>1720</v>
      </c>
      <c r="H55" s="52">
        <f t="shared" si="18"/>
        <v>2037</v>
      </c>
      <c r="I55" s="52">
        <f t="shared" si="18"/>
        <v>1200</v>
      </c>
      <c r="J55" s="52">
        <f t="shared" si="18"/>
        <v>1546</v>
      </c>
      <c r="K55" s="52">
        <f t="shared" si="18"/>
        <v>1795</v>
      </c>
      <c r="L55" s="52">
        <f t="shared" si="18"/>
        <v>1657</v>
      </c>
      <c r="M55" s="52">
        <f t="shared" si="18"/>
        <v>1910</v>
      </c>
      <c r="N55" s="52">
        <f t="shared" si="18"/>
        <v>2346</v>
      </c>
      <c r="O55" s="52">
        <f t="shared" si="18"/>
        <v>2917</v>
      </c>
      <c r="P55" s="52">
        <f t="shared" si="18"/>
        <v>2815</v>
      </c>
      <c r="Q55" s="52">
        <f t="shared" si="18"/>
        <v>2490</v>
      </c>
      <c r="R55" s="52">
        <f t="shared" si="18"/>
        <v>2534</v>
      </c>
      <c r="S55" s="52">
        <f t="shared" si="18"/>
        <v>2553</v>
      </c>
      <c r="T55" s="52">
        <f t="shared" si="18"/>
        <v>2060</v>
      </c>
      <c r="U55" s="52">
        <f t="shared" si="18"/>
        <v>2610</v>
      </c>
      <c r="V55" s="52">
        <f t="shared" si="18"/>
        <v>4687</v>
      </c>
      <c r="W55" s="52">
        <f t="shared" si="18"/>
        <v>20713</v>
      </c>
      <c r="X55" s="52">
        <f t="shared" si="18"/>
        <v>9757</v>
      </c>
      <c r="Y55" s="52">
        <f t="shared" si="18"/>
        <v>4</v>
      </c>
    </row>
    <row r="56" spans="1:25" s="193" customFormat="1" ht="15" customHeight="1">
      <c r="A56" s="188"/>
      <c r="B56" s="469" t="s">
        <v>157</v>
      </c>
      <c r="C56" s="470"/>
      <c r="D56" s="181">
        <f aca="true" t="shared" si="19" ref="D56:D61">SUM(V56:Y56)</f>
        <v>5877</v>
      </c>
      <c r="E56" s="181">
        <v>256</v>
      </c>
      <c r="F56" s="181">
        <v>237</v>
      </c>
      <c r="G56" s="181">
        <v>307</v>
      </c>
      <c r="H56" s="181">
        <v>323</v>
      </c>
      <c r="I56" s="181">
        <v>284</v>
      </c>
      <c r="J56" s="181">
        <v>294</v>
      </c>
      <c r="K56" s="181">
        <v>335</v>
      </c>
      <c r="L56" s="181">
        <v>260</v>
      </c>
      <c r="M56" s="181">
        <v>319</v>
      </c>
      <c r="N56" s="181">
        <v>385</v>
      </c>
      <c r="O56" s="181">
        <v>518</v>
      </c>
      <c r="P56" s="181">
        <v>440</v>
      </c>
      <c r="Q56" s="181">
        <v>405</v>
      </c>
      <c r="R56" s="181">
        <v>405</v>
      </c>
      <c r="S56" s="181">
        <v>399</v>
      </c>
      <c r="T56" s="181">
        <v>324</v>
      </c>
      <c r="U56" s="181">
        <v>386</v>
      </c>
      <c r="V56" s="181">
        <f aca="true" t="shared" si="20" ref="V56:V61">SUM(E56:G56)</f>
        <v>800</v>
      </c>
      <c r="W56" s="181">
        <f aca="true" t="shared" si="21" ref="W56:W61">SUM(H56:Q56)</f>
        <v>3563</v>
      </c>
      <c r="X56" s="181">
        <f aca="true" t="shared" si="22" ref="X56:X61">SUM(R56:U56)</f>
        <v>1514</v>
      </c>
      <c r="Y56" s="181">
        <v>0</v>
      </c>
    </row>
    <row r="57" spans="1:25" s="193" customFormat="1" ht="15" customHeight="1">
      <c r="A57" s="188"/>
      <c r="B57" s="469" t="s">
        <v>158</v>
      </c>
      <c r="C57" s="470"/>
      <c r="D57" s="181">
        <f t="shared" si="19"/>
        <v>5604</v>
      </c>
      <c r="E57" s="181">
        <v>301</v>
      </c>
      <c r="F57" s="181">
        <v>280</v>
      </c>
      <c r="G57" s="181">
        <v>273</v>
      </c>
      <c r="H57" s="181">
        <v>328</v>
      </c>
      <c r="I57" s="181">
        <v>171</v>
      </c>
      <c r="J57" s="181">
        <v>331</v>
      </c>
      <c r="K57" s="181">
        <v>336</v>
      </c>
      <c r="L57" s="181">
        <v>261</v>
      </c>
      <c r="M57" s="181">
        <v>335</v>
      </c>
      <c r="N57" s="181">
        <v>342</v>
      </c>
      <c r="O57" s="181">
        <v>484</v>
      </c>
      <c r="P57" s="181">
        <v>447</v>
      </c>
      <c r="Q57" s="181">
        <v>367</v>
      </c>
      <c r="R57" s="181">
        <v>356</v>
      </c>
      <c r="S57" s="181">
        <v>351</v>
      </c>
      <c r="T57" s="181">
        <v>286</v>
      </c>
      <c r="U57" s="181">
        <v>352</v>
      </c>
      <c r="V57" s="181">
        <f t="shared" si="20"/>
        <v>854</v>
      </c>
      <c r="W57" s="181">
        <f t="shared" si="21"/>
        <v>3402</v>
      </c>
      <c r="X57" s="181">
        <f t="shared" si="22"/>
        <v>1345</v>
      </c>
      <c r="Y57" s="181">
        <v>3</v>
      </c>
    </row>
    <row r="58" spans="1:25" s="193" customFormat="1" ht="15" customHeight="1">
      <c r="A58" s="188"/>
      <c r="B58" s="469" t="s">
        <v>159</v>
      </c>
      <c r="C58" s="470"/>
      <c r="D58" s="181">
        <f t="shared" si="19"/>
        <v>7014</v>
      </c>
      <c r="E58" s="181">
        <v>234</v>
      </c>
      <c r="F58" s="181">
        <v>285</v>
      </c>
      <c r="G58" s="181">
        <v>332</v>
      </c>
      <c r="H58" s="181">
        <v>442</v>
      </c>
      <c r="I58" s="181">
        <v>176</v>
      </c>
      <c r="J58" s="181">
        <v>211</v>
      </c>
      <c r="K58" s="181">
        <v>271</v>
      </c>
      <c r="L58" s="181">
        <v>298</v>
      </c>
      <c r="M58" s="181">
        <v>380</v>
      </c>
      <c r="N58" s="181">
        <v>486</v>
      </c>
      <c r="O58" s="181">
        <v>546</v>
      </c>
      <c r="P58" s="181">
        <v>538</v>
      </c>
      <c r="Q58" s="181">
        <v>527</v>
      </c>
      <c r="R58" s="181">
        <v>568</v>
      </c>
      <c r="S58" s="181">
        <v>565</v>
      </c>
      <c r="T58" s="181">
        <v>480</v>
      </c>
      <c r="U58" s="181">
        <v>675</v>
      </c>
      <c r="V58" s="181">
        <f t="shared" si="20"/>
        <v>851</v>
      </c>
      <c r="W58" s="181">
        <f t="shared" si="21"/>
        <v>3875</v>
      </c>
      <c r="X58" s="181">
        <f t="shared" si="22"/>
        <v>2288</v>
      </c>
      <c r="Y58" s="181">
        <v>0</v>
      </c>
    </row>
    <row r="59" spans="1:25" s="193" customFormat="1" ht="15" customHeight="1">
      <c r="A59" s="188"/>
      <c r="B59" s="469" t="s">
        <v>160</v>
      </c>
      <c r="C59" s="470"/>
      <c r="D59" s="181">
        <f t="shared" si="19"/>
        <v>8545</v>
      </c>
      <c r="E59" s="181">
        <v>354</v>
      </c>
      <c r="F59" s="181">
        <v>365</v>
      </c>
      <c r="G59" s="181">
        <v>419</v>
      </c>
      <c r="H59" s="181">
        <v>462</v>
      </c>
      <c r="I59" s="181">
        <v>300</v>
      </c>
      <c r="J59" s="181">
        <v>374</v>
      </c>
      <c r="K59" s="181">
        <v>481</v>
      </c>
      <c r="L59" s="181">
        <v>454</v>
      </c>
      <c r="M59" s="181">
        <v>442</v>
      </c>
      <c r="N59" s="181">
        <v>586</v>
      </c>
      <c r="O59" s="181">
        <v>702</v>
      </c>
      <c r="P59" s="181">
        <v>708</v>
      </c>
      <c r="Q59" s="181">
        <v>610</v>
      </c>
      <c r="R59" s="181">
        <v>579</v>
      </c>
      <c r="S59" s="181">
        <v>625</v>
      </c>
      <c r="T59" s="181">
        <v>496</v>
      </c>
      <c r="U59" s="181">
        <v>588</v>
      </c>
      <c r="V59" s="181">
        <f t="shared" si="20"/>
        <v>1138</v>
      </c>
      <c r="W59" s="181">
        <f t="shared" si="21"/>
        <v>5119</v>
      </c>
      <c r="X59" s="181">
        <f t="shared" si="22"/>
        <v>2288</v>
      </c>
      <c r="Y59" s="181">
        <v>0</v>
      </c>
    </row>
    <row r="60" spans="1:25" s="193" customFormat="1" ht="15" customHeight="1">
      <c r="A60" s="188"/>
      <c r="B60" s="469" t="s">
        <v>161</v>
      </c>
      <c r="C60" s="470"/>
      <c r="D60" s="181">
        <f t="shared" si="19"/>
        <v>3229</v>
      </c>
      <c r="E60" s="181">
        <v>125</v>
      </c>
      <c r="F60" s="181">
        <v>133</v>
      </c>
      <c r="G60" s="181">
        <v>151</v>
      </c>
      <c r="H60" s="181">
        <v>218</v>
      </c>
      <c r="I60" s="181">
        <v>135</v>
      </c>
      <c r="J60" s="181">
        <v>150</v>
      </c>
      <c r="K60" s="181">
        <v>139</v>
      </c>
      <c r="L60" s="181">
        <v>133</v>
      </c>
      <c r="M60" s="181">
        <v>159</v>
      </c>
      <c r="N60" s="181">
        <v>211</v>
      </c>
      <c r="O60" s="181">
        <v>277</v>
      </c>
      <c r="P60" s="181">
        <v>225</v>
      </c>
      <c r="Q60" s="181">
        <v>200</v>
      </c>
      <c r="R60" s="181">
        <v>236</v>
      </c>
      <c r="S60" s="181">
        <v>251</v>
      </c>
      <c r="T60" s="181">
        <v>220</v>
      </c>
      <c r="U60" s="181">
        <v>266</v>
      </c>
      <c r="V60" s="181">
        <f t="shared" si="20"/>
        <v>409</v>
      </c>
      <c r="W60" s="181">
        <f t="shared" si="21"/>
        <v>1847</v>
      </c>
      <c r="X60" s="181">
        <f t="shared" si="22"/>
        <v>973</v>
      </c>
      <c r="Y60" s="181">
        <v>0</v>
      </c>
    </row>
    <row r="61" spans="1:25" s="193" customFormat="1" ht="15" customHeight="1">
      <c r="A61" s="188"/>
      <c r="B61" s="469" t="s">
        <v>162</v>
      </c>
      <c r="C61" s="470"/>
      <c r="D61" s="181">
        <f t="shared" si="19"/>
        <v>4892</v>
      </c>
      <c r="E61" s="181">
        <v>180</v>
      </c>
      <c r="F61" s="181">
        <v>217</v>
      </c>
      <c r="G61" s="181">
        <v>238</v>
      </c>
      <c r="H61" s="181">
        <v>264</v>
      </c>
      <c r="I61" s="181">
        <v>134</v>
      </c>
      <c r="J61" s="181">
        <v>186</v>
      </c>
      <c r="K61" s="181">
        <v>233</v>
      </c>
      <c r="L61" s="181">
        <v>251</v>
      </c>
      <c r="M61" s="181">
        <v>275</v>
      </c>
      <c r="N61" s="181">
        <v>336</v>
      </c>
      <c r="O61" s="181">
        <v>390</v>
      </c>
      <c r="P61" s="181">
        <v>457</v>
      </c>
      <c r="Q61" s="181">
        <v>381</v>
      </c>
      <c r="R61" s="181">
        <v>390</v>
      </c>
      <c r="S61" s="181">
        <v>362</v>
      </c>
      <c r="T61" s="181">
        <v>254</v>
      </c>
      <c r="U61" s="181">
        <v>343</v>
      </c>
      <c r="V61" s="181">
        <f t="shared" si="20"/>
        <v>635</v>
      </c>
      <c r="W61" s="181">
        <f t="shared" si="21"/>
        <v>2907</v>
      </c>
      <c r="X61" s="181">
        <f t="shared" si="22"/>
        <v>1349</v>
      </c>
      <c r="Y61" s="181">
        <v>1</v>
      </c>
    </row>
    <row r="62" spans="1:25" ht="15" customHeight="1">
      <c r="A62" s="92"/>
      <c r="B62" s="79"/>
      <c r="C62" s="93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s="197" customFormat="1" ht="15" customHeight="1">
      <c r="A63" s="457" t="s">
        <v>387</v>
      </c>
      <c r="B63" s="457"/>
      <c r="C63" s="471"/>
      <c r="D63" s="52">
        <f>SUM(D64:D67)</f>
        <v>33243</v>
      </c>
      <c r="E63" s="52">
        <f aca="true" t="shared" si="23" ref="E63:Y63">SUM(E64:E67)</f>
        <v>862</v>
      </c>
      <c r="F63" s="52">
        <f t="shared" si="23"/>
        <v>1101</v>
      </c>
      <c r="G63" s="52">
        <f t="shared" si="23"/>
        <v>1348</v>
      </c>
      <c r="H63" s="52">
        <f t="shared" si="23"/>
        <v>1734</v>
      </c>
      <c r="I63" s="52">
        <f t="shared" si="23"/>
        <v>826</v>
      </c>
      <c r="J63" s="52">
        <f t="shared" si="23"/>
        <v>845</v>
      </c>
      <c r="K63" s="52">
        <f t="shared" si="23"/>
        <v>1107</v>
      </c>
      <c r="L63" s="52">
        <f t="shared" si="23"/>
        <v>1154</v>
      </c>
      <c r="M63" s="52">
        <f t="shared" si="23"/>
        <v>1553</v>
      </c>
      <c r="N63" s="52">
        <f t="shared" si="23"/>
        <v>2170</v>
      </c>
      <c r="O63" s="52">
        <f t="shared" si="23"/>
        <v>2828</v>
      </c>
      <c r="P63" s="52">
        <f t="shared" si="23"/>
        <v>2726</v>
      </c>
      <c r="Q63" s="52">
        <f t="shared" si="23"/>
        <v>2522</v>
      </c>
      <c r="R63" s="52">
        <f t="shared" si="23"/>
        <v>2967</v>
      </c>
      <c r="S63" s="52">
        <f t="shared" si="23"/>
        <v>3310</v>
      </c>
      <c r="T63" s="52">
        <f t="shared" si="23"/>
        <v>2902</v>
      </c>
      <c r="U63" s="52">
        <f t="shared" si="23"/>
        <v>3283</v>
      </c>
      <c r="V63" s="52">
        <f t="shared" si="23"/>
        <v>3311</v>
      </c>
      <c r="W63" s="52">
        <f t="shared" si="23"/>
        <v>17465</v>
      </c>
      <c r="X63" s="52">
        <f t="shared" si="23"/>
        <v>12462</v>
      </c>
      <c r="Y63" s="52">
        <f t="shared" si="23"/>
        <v>5</v>
      </c>
    </row>
    <row r="64" spans="1:25" s="193" customFormat="1" ht="15" customHeight="1">
      <c r="A64" s="188"/>
      <c r="B64" s="469" t="s">
        <v>164</v>
      </c>
      <c r="C64" s="470"/>
      <c r="D64" s="181">
        <f>SUM(V64:Y64)</f>
        <v>10777</v>
      </c>
      <c r="E64" s="181">
        <v>305</v>
      </c>
      <c r="F64" s="181">
        <v>386</v>
      </c>
      <c r="G64" s="181">
        <v>438</v>
      </c>
      <c r="H64" s="181">
        <v>589</v>
      </c>
      <c r="I64" s="181">
        <v>329</v>
      </c>
      <c r="J64" s="181">
        <v>347</v>
      </c>
      <c r="K64" s="181">
        <v>422</v>
      </c>
      <c r="L64" s="181">
        <v>424</v>
      </c>
      <c r="M64" s="181">
        <v>537</v>
      </c>
      <c r="N64" s="181">
        <v>712</v>
      </c>
      <c r="O64" s="181">
        <v>948</v>
      </c>
      <c r="P64" s="181">
        <v>853</v>
      </c>
      <c r="Q64" s="181">
        <v>756</v>
      </c>
      <c r="R64" s="181">
        <v>915</v>
      </c>
      <c r="S64" s="181">
        <v>963</v>
      </c>
      <c r="T64" s="181">
        <v>910</v>
      </c>
      <c r="U64" s="181">
        <v>941</v>
      </c>
      <c r="V64" s="181">
        <f>SUM(E64:G64)</f>
        <v>1129</v>
      </c>
      <c r="W64" s="181">
        <f>SUM(H64:Q64)</f>
        <v>5917</v>
      </c>
      <c r="X64" s="181">
        <f>SUM(R64:U64)</f>
        <v>3729</v>
      </c>
      <c r="Y64" s="181">
        <v>2</v>
      </c>
    </row>
    <row r="65" spans="1:25" s="193" customFormat="1" ht="15" customHeight="1">
      <c r="A65" s="188"/>
      <c r="B65" s="469" t="s">
        <v>165</v>
      </c>
      <c r="C65" s="470"/>
      <c r="D65" s="181">
        <f>SUM(V65:Y65)</f>
        <v>7571</v>
      </c>
      <c r="E65" s="181">
        <v>152</v>
      </c>
      <c r="F65" s="181">
        <v>172</v>
      </c>
      <c r="G65" s="181">
        <v>221</v>
      </c>
      <c r="H65" s="181">
        <v>264</v>
      </c>
      <c r="I65" s="181">
        <v>105</v>
      </c>
      <c r="J65" s="181">
        <v>106</v>
      </c>
      <c r="K65" s="181">
        <v>152</v>
      </c>
      <c r="L65" s="181">
        <v>183</v>
      </c>
      <c r="M65" s="181">
        <v>259</v>
      </c>
      <c r="N65" s="181">
        <v>409</v>
      </c>
      <c r="O65" s="181">
        <v>657</v>
      </c>
      <c r="P65" s="181">
        <v>669</v>
      </c>
      <c r="Q65" s="181">
        <v>678</v>
      </c>
      <c r="R65" s="181">
        <v>799</v>
      </c>
      <c r="S65" s="181">
        <v>933</v>
      </c>
      <c r="T65" s="181">
        <v>812</v>
      </c>
      <c r="U65" s="181">
        <v>997</v>
      </c>
      <c r="V65" s="181">
        <f>SUM(E65:G65)</f>
        <v>545</v>
      </c>
      <c r="W65" s="181">
        <f>SUM(H65:Q65)</f>
        <v>3482</v>
      </c>
      <c r="X65" s="181">
        <f>SUM(R65:U65)</f>
        <v>3541</v>
      </c>
      <c r="Y65" s="181">
        <v>3</v>
      </c>
    </row>
    <row r="66" spans="1:25" s="193" customFormat="1" ht="15" customHeight="1">
      <c r="A66" s="188"/>
      <c r="B66" s="469" t="s">
        <v>166</v>
      </c>
      <c r="C66" s="470"/>
      <c r="D66" s="181">
        <f>SUM(V66:Y66)</f>
        <v>10680</v>
      </c>
      <c r="E66" s="181">
        <v>271</v>
      </c>
      <c r="F66" s="181">
        <v>390</v>
      </c>
      <c r="G66" s="181">
        <v>495</v>
      </c>
      <c r="H66" s="181">
        <v>633</v>
      </c>
      <c r="I66" s="181">
        <v>274</v>
      </c>
      <c r="J66" s="181">
        <v>256</v>
      </c>
      <c r="K66" s="181">
        <v>376</v>
      </c>
      <c r="L66" s="181">
        <v>389</v>
      </c>
      <c r="M66" s="181">
        <v>552</v>
      </c>
      <c r="N66" s="181">
        <v>768</v>
      </c>
      <c r="O66" s="181">
        <v>903</v>
      </c>
      <c r="P66" s="181">
        <v>892</v>
      </c>
      <c r="Q66" s="181">
        <v>820</v>
      </c>
      <c r="R66" s="181">
        <v>940</v>
      </c>
      <c r="S66" s="181">
        <v>1000</v>
      </c>
      <c r="T66" s="181">
        <v>834</v>
      </c>
      <c r="U66" s="181">
        <v>887</v>
      </c>
      <c r="V66" s="181">
        <f>SUM(E66:G66)</f>
        <v>1156</v>
      </c>
      <c r="W66" s="181">
        <f>SUM(H66:Q66)</f>
        <v>5863</v>
      </c>
      <c r="X66" s="181">
        <f>SUM(R66:U66)</f>
        <v>3661</v>
      </c>
      <c r="Y66" s="181">
        <v>0</v>
      </c>
    </row>
    <row r="67" spans="1:25" s="193" customFormat="1" ht="15" customHeight="1">
      <c r="A67" s="188"/>
      <c r="B67" s="469" t="s">
        <v>167</v>
      </c>
      <c r="C67" s="470"/>
      <c r="D67" s="181">
        <f>SUM(V67:Y67)</f>
        <v>4215</v>
      </c>
      <c r="E67" s="181">
        <v>134</v>
      </c>
      <c r="F67" s="181">
        <v>153</v>
      </c>
      <c r="G67" s="181">
        <v>194</v>
      </c>
      <c r="H67" s="181">
        <v>248</v>
      </c>
      <c r="I67" s="181">
        <v>118</v>
      </c>
      <c r="J67" s="181">
        <v>136</v>
      </c>
      <c r="K67" s="181">
        <v>157</v>
      </c>
      <c r="L67" s="181">
        <v>158</v>
      </c>
      <c r="M67" s="181">
        <v>205</v>
      </c>
      <c r="N67" s="181">
        <v>281</v>
      </c>
      <c r="O67" s="181">
        <v>320</v>
      </c>
      <c r="P67" s="181">
        <v>312</v>
      </c>
      <c r="Q67" s="181">
        <v>268</v>
      </c>
      <c r="R67" s="181">
        <v>313</v>
      </c>
      <c r="S67" s="181">
        <v>414</v>
      </c>
      <c r="T67" s="181">
        <v>346</v>
      </c>
      <c r="U67" s="181">
        <v>458</v>
      </c>
      <c r="V67" s="181">
        <f>SUM(E67:G67)</f>
        <v>481</v>
      </c>
      <c r="W67" s="181">
        <f>SUM(H67:Q67)</f>
        <v>2203</v>
      </c>
      <c r="X67" s="181">
        <f>SUM(R67:U67)</f>
        <v>1531</v>
      </c>
      <c r="Y67" s="181">
        <v>0</v>
      </c>
    </row>
    <row r="68" spans="1:25" ht="15" customHeight="1">
      <c r="A68" s="92"/>
      <c r="B68" s="79"/>
      <c r="C68" s="93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s="197" customFormat="1" ht="15" customHeight="1">
      <c r="A69" s="457" t="s">
        <v>388</v>
      </c>
      <c r="B69" s="457"/>
      <c r="C69" s="471"/>
      <c r="D69" s="52">
        <f>SUM(D70)</f>
        <v>7369</v>
      </c>
      <c r="E69" s="52">
        <f aca="true" t="shared" si="24" ref="E69:Y69">SUM(E70)</f>
        <v>235</v>
      </c>
      <c r="F69" s="52">
        <f t="shared" si="24"/>
        <v>286</v>
      </c>
      <c r="G69" s="52">
        <f t="shared" si="24"/>
        <v>401</v>
      </c>
      <c r="H69" s="52">
        <f t="shared" si="24"/>
        <v>406</v>
      </c>
      <c r="I69" s="52">
        <f t="shared" si="24"/>
        <v>144</v>
      </c>
      <c r="J69" s="52">
        <f t="shared" si="24"/>
        <v>252</v>
      </c>
      <c r="K69" s="52">
        <f t="shared" si="24"/>
        <v>305</v>
      </c>
      <c r="L69" s="52">
        <f t="shared" si="24"/>
        <v>320</v>
      </c>
      <c r="M69" s="52">
        <f t="shared" si="24"/>
        <v>392</v>
      </c>
      <c r="N69" s="52">
        <f t="shared" si="24"/>
        <v>454</v>
      </c>
      <c r="O69" s="52">
        <f t="shared" si="24"/>
        <v>602</v>
      </c>
      <c r="P69" s="52">
        <f t="shared" si="24"/>
        <v>626</v>
      </c>
      <c r="Q69" s="52">
        <f t="shared" si="24"/>
        <v>590</v>
      </c>
      <c r="R69" s="52">
        <f t="shared" si="24"/>
        <v>615</v>
      </c>
      <c r="S69" s="52">
        <f t="shared" si="24"/>
        <v>620</v>
      </c>
      <c r="T69" s="52">
        <f t="shared" si="24"/>
        <v>515</v>
      </c>
      <c r="U69" s="52">
        <f t="shared" si="24"/>
        <v>606</v>
      </c>
      <c r="V69" s="52">
        <f t="shared" si="24"/>
        <v>922</v>
      </c>
      <c r="W69" s="52">
        <f t="shared" si="24"/>
        <v>4091</v>
      </c>
      <c r="X69" s="52">
        <f t="shared" si="24"/>
        <v>2356</v>
      </c>
      <c r="Y69" s="52">
        <f t="shared" si="24"/>
        <v>0</v>
      </c>
    </row>
    <row r="70" spans="1:25" s="193" customFormat="1" ht="15" customHeight="1">
      <c r="A70" s="195"/>
      <c r="B70" s="481" t="s">
        <v>169</v>
      </c>
      <c r="C70" s="482"/>
      <c r="D70" s="354">
        <f>SUM(V70:Y70)</f>
        <v>7369</v>
      </c>
      <c r="E70" s="181">
        <v>235</v>
      </c>
      <c r="F70" s="181">
        <v>286</v>
      </c>
      <c r="G70" s="181">
        <v>401</v>
      </c>
      <c r="H70" s="181">
        <v>406</v>
      </c>
      <c r="I70" s="181">
        <v>144</v>
      </c>
      <c r="J70" s="181">
        <v>252</v>
      </c>
      <c r="K70" s="181">
        <v>305</v>
      </c>
      <c r="L70" s="181">
        <v>320</v>
      </c>
      <c r="M70" s="181">
        <v>392</v>
      </c>
      <c r="N70" s="181">
        <v>454</v>
      </c>
      <c r="O70" s="181">
        <v>602</v>
      </c>
      <c r="P70" s="181">
        <v>626</v>
      </c>
      <c r="Q70" s="181">
        <v>590</v>
      </c>
      <c r="R70" s="181">
        <v>615</v>
      </c>
      <c r="S70" s="181">
        <v>620</v>
      </c>
      <c r="T70" s="181">
        <v>515</v>
      </c>
      <c r="U70" s="181">
        <v>606</v>
      </c>
      <c r="V70" s="323">
        <f>SUM(E70:G70)</f>
        <v>922</v>
      </c>
      <c r="W70" s="323">
        <f>SUM(H70:Q70)</f>
        <v>4091</v>
      </c>
      <c r="X70" s="323">
        <f>SUM(R70:U70)</f>
        <v>2356</v>
      </c>
      <c r="Y70" s="181">
        <v>0</v>
      </c>
    </row>
    <row r="71" spans="1:25" ht="14.25" customHeight="1">
      <c r="A71" s="99" t="s">
        <v>236</v>
      </c>
      <c r="B71" s="109"/>
      <c r="C71" s="109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</row>
    <row r="72" spans="1:25" ht="14.25" customHeight="1">
      <c r="A72" s="76" t="s">
        <v>237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</row>
    <row r="73" spans="1:25" ht="14.25" customHeight="1">
      <c r="A73" s="76" t="s">
        <v>171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</row>
  </sheetData>
  <sheetProtection/>
  <mergeCells count="56">
    <mergeCell ref="B67:C67"/>
    <mergeCell ref="A69:C69"/>
    <mergeCell ref="B70:C70"/>
    <mergeCell ref="A63:C63"/>
    <mergeCell ref="B64:C64"/>
    <mergeCell ref="B65:C65"/>
    <mergeCell ref="B66:C66"/>
    <mergeCell ref="B56:C56"/>
    <mergeCell ref="B57:C57"/>
    <mergeCell ref="B58:C58"/>
    <mergeCell ref="B59:C59"/>
    <mergeCell ref="B60:C60"/>
    <mergeCell ref="B61:C61"/>
    <mergeCell ref="B50:C50"/>
    <mergeCell ref="A49:C49"/>
    <mergeCell ref="B51:C51"/>
    <mergeCell ref="B52:C52"/>
    <mergeCell ref="B53:C53"/>
    <mergeCell ref="A55:C55"/>
    <mergeCell ref="A23:C23"/>
    <mergeCell ref="A26:C26"/>
    <mergeCell ref="A32:C32"/>
    <mergeCell ref="B24:C24"/>
    <mergeCell ref="B27:C27"/>
    <mergeCell ref="B28:C28"/>
    <mergeCell ref="B29:C29"/>
    <mergeCell ref="B30:C30"/>
    <mergeCell ref="A12:C12"/>
    <mergeCell ref="A4:C4"/>
    <mergeCell ref="A6:C6"/>
    <mergeCell ref="A8:C8"/>
    <mergeCell ref="A9:C9"/>
    <mergeCell ref="A2:Y2"/>
    <mergeCell ref="A11:C11"/>
    <mergeCell ref="B39:C39"/>
    <mergeCell ref="B40:C40"/>
    <mergeCell ref="B14:C14"/>
    <mergeCell ref="B15:C15"/>
    <mergeCell ref="B20:C20"/>
    <mergeCell ref="B21:C21"/>
    <mergeCell ref="B18:C18"/>
    <mergeCell ref="B19:C19"/>
    <mergeCell ref="B16:C16"/>
    <mergeCell ref="B17:C17"/>
    <mergeCell ref="B33:C33"/>
    <mergeCell ref="B34:C34"/>
    <mergeCell ref="B35:C35"/>
    <mergeCell ref="B36:C36"/>
    <mergeCell ref="B37:C37"/>
    <mergeCell ref="B38:C38"/>
    <mergeCell ref="B47:C47"/>
    <mergeCell ref="B43:C43"/>
    <mergeCell ref="B44:C44"/>
    <mergeCell ref="B45:C45"/>
    <mergeCell ref="B46:C46"/>
    <mergeCell ref="A42:C42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8"/>
  <sheetViews>
    <sheetView zoomScale="75" zoomScaleNormal="75" zoomScalePageLayoutView="0" workbookViewId="0" topLeftCell="G1">
      <selection activeCell="S1" sqref="S1"/>
    </sheetView>
  </sheetViews>
  <sheetFormatPr defaultColWidth="10.59765625" defaultRowHeight="15"/>
  <cols>
    <col min="1" max="1" width="12.5" style="200" customWidth="1"/>
    <col min="2" max="2" width="2.59765625" style="200" customWidth="1"/>
    <col min="3" max="11" width="13.8984375" style="200" customWidth="1"/>
    <col min="12" max="19" width="13.8984375" style="218" customWidth="1"/>
    <col min="20" max="16384" width="10.59765625" style="200" customWidth="1"/>
  </cols>
  <sheetData>
    <row r="1" spans="1:19" s="199" customFormat="1" ht="19.5" customHeight="1">
      <c r="A1" s="198" t="s">
        <v>243</v>
      </c>
      <c r="L1" s="214"/>
      <c r="M1" s="214"/>
      <c r="N1" s="214"/>
      <c r="O1" s="214"/>
      <c r="P1" s="214"/>
      <c r="Q1" s="214"/>
      <c r="R1" s="214"/>
      <c r="S1" s="215" t="s">
        <v>244</v>
      </c>
    </row>
    <row r="2" spans="1:19" ht="18" customHeight="1">
      <c r="A2" s="492" t="s">
        <v>245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</row>
    <row r="3" spans="1:19" ht="18" customHeight="1">
      <c r="A3" s="493" t="s">
        <v>246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</row>
    <row r="4" spans="1:19" ht="18" customHeight="1" thickBot="1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111"/>
      <c r="M4" s="111"/>
      <c r="N4" s="111"/>
      <c r="O4" s="111"/>
      <c r="P4" s="111"/>
      <c r="Q4" s="111"/>
      <c r="R4" s="111"/>
      <c r="S4" s="216" t="s">
        <v>238</v>
      </c>
    </row>
    <row r="5" spans="1:19" ht="9" customHeight="1">
      <c r="A5" s="494" t="s">
        <v>239</v>
      </c>
      <c r="B5" s="495"/>
      <c r="C5" s="499" t="s">
        <v>483</v>
      </c>
      <c r="D5" s="489" t="s">
        <v>247</v>
      </c>
      <c r="E5" s="502" t="s">
        <v>248</v>
      </c>
      <c r="F5" s="203"/>
      <c r="G5" s="489" t="s">
        <v>249</v>
      </c>
      <c r="H5" s="489" t="s">
        <v>250</v>
      </c>
      <c r="I5" s="489" t="s">
        <v>251</v>
      </c>
      <c r="J5" s="489" t="s">
        <v>252</v>
      </c>
      <c r="K5" s="489" t="s">
        <v>253</v>
      </c>
      <c r="L5" s="486" t="s">
        <v>254</v>
      </c>
      <c r="M5" s="486" t="s">
        <v>255</v>
      </c>
      <c r="N5" s="486" t="s">
        <v>256</v>
      </c>
      <c r="O5" s="486" t="s">
        <v>257</v>
      </c>
      <c r="P5" s="486" t="s">
        <v>258</v>
      </c>
      <c r="Q5" s="486" t="s">
        <v>259</v>
      </c>
      <c r="R5" s="486" t="s">
        <v>260</v>
      </c>
      <c r="S5" s="483" t="s">
        <v>261</v>
      </c>
    </row>
    <row r="6" spans="1:19" ht="14.25" customHeight="1">
      <c r="A6" s="493"/>
      <c r="B6" s="496"/>
      <c r="C6" s="500"/>
      <c r="D6" s="490"/>
      <c r="E6" s="503"/>
      <c r="F6" s="204" t="s">
        <v>262</v>
      </c>
      <c r="G6" s="490"/>
      <c r="H6" s="490"/>
      <c r="I6" s="490"/>
      <c r="J6" s="490"/>
      <c r="K6" s="490"/>
      <c r="L6" s="487"/>
      <c r="M6" s="487"/>
      <c r="N6" s="487"/>
      <c r="O6" s="487"/>
      <c r="P6" s="487"/>
      <c r="Q6" s="487"/>
      <c r="R6" s="487"/>
      <c r="S6" s="484"/>
    </row>
    <row r="7" spans="1:19" ht="14.25" customHeight="1">
      <c r="A7" s="497"/>
      <c r="B7" s="498"/>
      <c r="C7" s="501"/>
      <c r="D7" s="491"/>
      <c r="E7" s="504"/>
      <c r="F7" s="205" t="s">
        <v>263</v>
      </c>
      <c r="G7" s="491"/>
      <c r="H7" s="491"/>
      <c r="I7" s="491"/>
      <c r="J7" s="491"/>
      <c r="K7" s="491"/>
      <c r="L7" s="488"/>
      <c r="M7" s="488"/>
      <c r="N7" s="488"/>
      <c r="O7" s="488"/>
      <c r="P7" s="488"/>
      <c r="Q7" s="488"/>
      <c r="R7" s="488"/>
      <c r="S7" s="485"/>
    </row>
    <row r="8" spans="1:19" ht="14.25" customHeight="1">
      <c r="A8" s="206"/>
      <c r="B8" s="207"/>
      <c r="C8" s="208"/>
      <c r="D8" s="201"/>
      <c r="E8" s="201"/>
      <c r="F8" s="201"/>
      <c r="G8" s="201"/>
      <c r="H8" s="202" t="s">
        <v>240</v>
      </c>
      <c r="I8" s="202" t="s">
        <v>240</v>
      </c>
      <c r="J8" s="201"/>
      <c r="K8" s="201"/>
      <c r="L8" s="217"/>
      <c r="M8" s="217"/>
      <c r="N8" s="217"/>
      <c r="O8" s="217"/>
      <c r="P8" s="111" t="s">
        <v>240</v>
      </c>
      <c r="Q8" s="111" t="s">
        <v>240</v>
      </c>
      <c r="R8" s="217"/>
      <c r="S8" s="217"/>
    </row>
    <row r="9" spans="1:19" ht="14.25" customHeight="1">
      <c r="A9" s="325" t="s">
        <v>413</v>
      </c>
      <c r="B9" s="209" t="s">
        <v>75</v>
      </c>
      <c r="C9" s="210">
        <v>761800</v>
      </c>
      <c r="D9" s="202">
        <v>24983</v>
      </c>
      <c r="E9" s="202">
        <v>15351</v>
      </c>
      <c r="F9" s="202">
        <v>2750</v>
      </c>
      <c r="G9" s="202">
        <v>1019</v>
      </c>
      <c r="H9" s="202">
        <v>8151</v>
      </c>
      <c r="I9" s="202">
        <v>756</v>
      </c>
      <c r="J9" s="202">
        <f>D9-E9</f>
        <v>9632</v>
      </c>
      <c r="K9" s="202">
        <v>-5532</v>
      </c>
      <c r="L9" s="111">
        <f>D9/C9*1000</f>
        <v>32.794696770805984</v>
      </c>
      <c r="M9" s="111">
        <f>E9/C9*1000</f>
        <v>20.150958256760305</v>
      </c>
      <c r="N9" s="111">
        <f>F9/D9*1000</f>
        <v>110.07485089861106</v>
      </c>
      <c r="O9" s="111">
        <f>G9/SUM(D9,G9)*1000</f>
        <v>39.18929313129759</v>
      </c>
      <c r="P9" s="111">
        <f>H9/C9*1000</f>
        <v>10.699658703071673</v>
      </c>
      <c r="Q9" s="313">
        <v>0.99</v>
      </c>
      <c r="R9" s="111">
        <f>J9/C9*1000</f>
        <v>12.643738514045681</v>
      </c>
      <c r="S9" s="111">
        <f>K9/C9*1000</f>
        <v>-7.261748490417433</v>
      </c>
    </row>
    <row r="10" spans="1:19" ht="14.25" customHeight="1">
      <c r="A10" s="326" t="s">
        <v>414</v>
      </c>
      <c r="B10" s="209" t="s">
        <v>75</v>
      </c>
      <c r="C10" s="210">
        <v>761600</v>
      </c>
      <c r="D10" s="202">
        <v>24032</v>
      </c>
      <c r="E10" s="202">
        <v>16091</v>
      </c>
      <c r="F10" s="202">
        <v>2740</v>
      </c>
      <c r="G10" s="202">
        <v>843</v>
      </c>
      <c r="H10" s="202">
        <v>9878</v>
      </c>
      <c r="I10" s="202">
        <v>811</v>
      </c>
      <c r="J10" s="202">
        <f>D10-E10</f>
        <v>7941</v>
      </c>
      <c r="K10" s="202">
        <v>-8141</v>
      </c>
      <c r="L10" s="111">
        <f aca="true" t="shared" si="0" ref="L10:L73">D10/C10*1000</f>
        <v>31.554621848739494</v>
      </c>
      <c r="M10" s="111">
        <f aca="true" t="shared" si="1" ref="M10:M73">E10/C10*1000</f>
        <v>21.127888655462186</v>
      </c>
      <c r="N10" s="111">
        <f aca="true" t="shared" si="2" ref="N10:N73">F10/D10*1000</f>
        <v>114.01464713715046</v>
      </c>
      <c r="O10" s="111">
        <f aca="true" t="shared" si="3" ref="O10:O73">G10/SUM(D10,G10)*1000</f>
        <v>33.88944723618091</v>
      </c>
      <c r="P10" s="111">
        <f aca="true" t="shared" si="4" ref="P10:P73">H10/C10*1000</f>
        <v>12.970063025210084</v>
      </c>
      <c r="Q10" s="313">
        <v>1.06</v>
      </c>
      <c r="R10" s="111">
        <f aca="true" t="shared" si="5" ref="R10:R73">J10/C10*1000</f>
        <v>10.426733193277311</v>
      </c>
      <c r="S10" s="111">
        <f aca="true" t="shared" si="6" ref="S10:S73">K10/C10*1000</f>
        <v>-10.689338235294118</v>
      </c>
    </row>
    <row r="11" spans="1:19" ht="14.25" customHeight="1">
      <c r="A11" s="326" t="s">
        <v>415</v>
      </c>
      <c r="B11" s="209" t="s">
        <v>75</v>
      </c>
      <c r="C11" s="210">
        <v>743672</v>
      </c>
      <c r="D11" s="202" t="s">
        <v>2</v>
      </c>
      <c r="E11" s="202" t="s">
        <v>2</v>
      </c>
      <c r="F11" s="202" t="s">
        <v>2</v>
      </c>
      <c r="G11" s="202" t="s">
        <v>2</v>
      </c>
      <c r="H11" s="202" t="s">
        <v>2</v>
      </c>
      <c r="I11" s="202" t="s">
        <v>2</v>
      </c>
      <c r="J11" s="202" t="s">
        <v>2</v>
      </c>
      <c r="K11" s="202">
        <v>-22141</v>
      </c>
      <c r="L11" s="202" t="s">
        <v>2</v>
      </c>
      <c r="M11" s="202" t="s">
        <v>2</v>
      </c>
      <c r="N11" s="202" t="s">
        <v>2</v>
      </c>
      <c r="O11" s="202" t="s">
        <v>2</v>
      </c>
      <c r="P11" s="202" t="s">
        <v>2</v>
      </c>
      <c r="Q11" s="202" t="s">
        <v>2</v>
      </c>
      <c r="R11" s="202" t="s">
        <v>2</v>
      </c>
      <c r="S11" s="111">
        <f t="shared" si="6"/>
        <v>-29.77253412794888</v>
      </c>
    </row>
    <row r="12" spans="1:19" ht="14.25" customHeight="1">
      <c r="A12" s="326" t="s">
        <v>416</v>
      </c>
      <c r="B12" s="209" t="s">
        <v>75</v>
      </c>
      <c r="C12" s="210">
        <v>887510</v>
      </c>
      <c r="D12" s="202" t="s">
        <v>2</v>
      </c>
      <c r="E12" s="202" t="s">
        <v>2</v>
      </c>
      <c r="F12" s="202" t="s">
        <v>2</v>
      </c>
      <c r="G12" s="202" t="s">
        <v>2</v>
      </c>
      <c r="H12" s="202" t="s">
        <v>2</v>
      </c>
      <c r="I12" s="202" t="s">
        <v>2</v>
      </c>
      <c r="J12" s="202" t="s">
        <v>2</v>
      </c>
      <c r="K12" s="202">
        <v>152075</v>
      </c>
      <c r="L12" s="202" t="s">
        <v>2</v>
      </c>
      <c r="M12" s="202" t="s">
        <v>2</v>
      </c>
      <c r="N12" s="202" t="s">
        <v>2</v>
      </c>
      <c r="O12" s="202" t="s">
        <v>2</v>
      </c>
      <c r="P12" s="202" t="s">
        <v>2</v>
      </c>
      <c r="Q12" s="202" t="s">
        <v>2</v>
      </c>
      <c r="R12" s="202" t="s">
        <v>2</v>
      </c>
      <c r="S12" s="111">
        <f t="shared" si="6"/>
        <v>171.35018196978064</v>
      </c>
    </row>
    <row r="13" spans="1:19" ht="14.25" customHeight="1">
      <c r="A13" s="326" t="s">
        <v>417</v>
      </c>
      <c r="B13" s="209" t="s">
        <v>75</v>
      </c>
      <c r="C13" s="210">
        <v>877197</v>
      </c>
      <c r="D13" s="202" t="s">
        <v>2</v>
      </c>
      <c r="E13" s="202" t="s">
        <v>2</v>
      </c>
      <c r="F13" s="202" t="s">
        <v>2</v>
      </c>
      <c r="G13" s="202" t="s">
        <v>2</v>
      </c>
      <c r="H13" s="202" t="s">
        <v>2</v>
      </c>
      <c r="I13" s="202" t="s">
        <v>2</v>
      </c>
      <c r="J13" s="202" t="s">
        <v>2</v>
      </c>
      <c r="K13" s="202">
        <v>-15234</v>
      </c>
      <c r="L13" s="202" t="s">
        <v>2</v>
      </c>
      <c r="M13" s="202" t="s">
        <v>2</v>
      </c>
      <c r="N13" s="202" t="s">
        <v>2</v>
      </c>
      <c r="O13" s="202" t="s">
        <v>2</v>
      </c>
      <c r="P13" s="202" t="s">
        <v>2</v>
      </c>
      <c r="Q13" s="202" t="s">
        <v>2</v>
      </c>
      <c r="R13" s="202" t="s">
        <v>2</v>
      </c>
      <c r="S13" s="111">
        <f t="shared" si="6"/>
        <v>-17.36668046060349</v>
      </c>
    </row>
    <row r="14" spans="1:19" ht="9" customHeight="1">
      <c r="A14" s="201"/>
      <c r="B14" s="209" t="s">
        <v>75</v>
      </c>
      <c r="C14" s="210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</row>
    <row r="15" spans="1:19" ht="14.25" customHeight="1">
      <c r="A15" s="326" t="s">
        <v>418</v>
      </c>
      <c r="B15" s="209" t="s">
        <v>241</v>
      </c>
      <c r="C15" s="210">
        <v>927743</v>
      </c>
      <c r="D15" s="202">
        <v>37289</v>
      </c>
      <c r="E15" s="202">
        <v>15185</v>
      </c>
      <c r="F15" s="202">
        <v>3241</v>
      </c>
      <c r="G15" s="202">
        <v>1428</v>
      </c>
      <c r="H15" s="202">
        <v>12797</v>
      </c>
      <c r="I15" s="202">
        <v>1234</v>
      </c>
      <c r="J15" s="202">
        <f>D15-E15</f>
        <v>22104</v>
      </c>
      <c r="K15" s="202">
        <v>28442</v>
      </c>
      <c r="L15" s="111">
        <f t="shared" si="0"/>
        <v>40.193243171869796</v>
      </c>
      <c r="M15" s="111">
        <f t="shared" si="1"/>
        <v>16.36767941121625</v>
      </c>
      <c r="N15" s="111">
        <f t="shared" si="2"/>
        <v>86.91571240848508</v>
      </c>
      <c r="O15" s="111">
        <f t="shared" si="3"/>
        <v>36.883022961489786</v>
      </c>
      <c r="P15" s="111">
        <f t="shared" si="4"/>
        <v>13.793690709603846</v>
      </c>
      <c r="Q15" s="313">
        <v>1.33</v>
      </c>
      <c r="R15" s="111">
        <f t="shared" si="5"/>
        <v>23.825563760653544</v>
      </c>
      <c r="S15" s="111">
        <f t="shared" si="6"/>
        <v>30.65719709014242</v>
      </c>
    </row>
    <row r="16" spans="1:19" ht="14.25" customHeight="1">
      <c r="A16" s="326" t="s">
        <v>419</v>
      </c>
      <c r="B16" s="209" t="s">
        <v>75</v>
      </c>
      <c r="C16" s="210">
        <v>942000</v>
      </c>
      <c r="D16" s="202">
        <v>34339</v>
      </c>
      <c r="E16" s="202">
        <v>13475</v>
      </c>
      <c r="F16" s="202">
        <v>3018</v>
      </c>
      <c r="G16" s="202">
        <v>1479</v>
      </c>
      <c r="H16" s="202">
        <v>11401</v>
      </c>
      <c r="I16" s="202">
        <v>1156</v>
      </c>
      <c r="J16" s="202">
        <f>D16-E16</f>
        <v>20864</v>
      </c>
      <c r="K16" s="202">
        <v>-6607</v>
      </c>
      <c r="L16" s="111">
        <f t="shared" si="0"/>
        <v>36.45329087048832</v>
      </c>
      <c r="M16" s="111">
        <f t="shared" si="1"/>
        <v>14.304670912951169</v>
      </c>
      <c r="N16" s="111">
        <f t="shared" si="2"/>
        <v>87.88840676781503</v>
      </c>
      <c r="O16" s="111">
        <f t="shared" si="3"/>
        <v>41.29208777709532</v>
      </c>
      <c r="P16" s="111">
        <f t="shared" si="4"/>
        <v>12.102972399150744</v>
      </c>
      <c r="Q16" s="313">
        <v>1.23</v>
      </c>
      <c r="R16" s="111">
        <f t="shared" si="5"/>
        <v>22.148619957537154</v>
      </c>
      <c r="S16" s="111">
        <f t="shared" si="6"/>
        <v>-7.01380042462845</v>
      </c>
    </row>
    <row r="17" spans="1:19" ht="14.25" customHeight="1">
      <c r="A17" s="326" t="s">
        <v>420</v>
      </c>
      <c r="B17" s="209" t="s">
        <v>75</v>
      </c>
      <c r="C17" s="210">
        <v>965100</v>
      </c>
      <c r="D17" s="202">
        <v>32131</v>
      </c>
      <c r="E17" s="202">
        <v>12979</v>
      </c>
      <c r="F17" s="202">
        <v>2650</v>
      </c>
      <c r="G17" s="202">
        <v>2009</v>
      </c>
      <c r="H17" s="202">
        <v>9615</v>
      </c>
      <c r="I17" s="202">
        <v>1112</v>
      </c>
      <c r="J17" s="202">
        <f aca="true" t="shared" si="7" ref="J17:J79">D17-E17</f>
        <v>19152</v>
      </c>
      <c r="K17" s="202">
        <v>3948</v>
      </c>
      <c r="L17" s="111">
        <f t="shared" si="0"/>
        <v>33.29292301315926</v>
      </c>
      <c r="M17" s="111">
        <f t="shared" si="1"/>
        <v>13.448347321521085</v>
      </c>
      <c r="N17" s="111">
        <f t="shared" si="2"/>
        <v>82.47486850704927</v>
      </c>
      <c r="O17" s="111">
        <f t="shared" si="3"/>
        <v>58.845928529584064</v>
      </c>
      <c r="P17" s="111">
        <f t="shared" si="4"/>
        <v>9.96269816599316</v>
      </c>
      <c r="Q17" s="313">
        <v>1.15</v>
      </c>
      <c r="R17" s="111">
        <f t="shared" si="5"/>
        <v>19.844575691638173</v>
      </c>
      <c r="S17" s="111">
        <f t="shared" si="6"/>
        <v>4.090767796083307</v>
      </c>
    </row>
    <row r="18" spans="1:19" ht="14.25" customHeight="1">
      <c r="A18" s="326" t="s">
        <v>421</v>
      </c>
      <c r="B18" s="209" t="s">
        <v>241</v>
      </c>
      <c r="C18" s="210">
        <v>957279</v>
      </c>
      <c r="D18" s="202">
        <v>26192</v>
      </c>
      <c r="E18" s="202">
        <v>12630</v>
      </c>
      <c r="F18" s="202">
        <v>2190</v>
      </c>
      <c r="G18" s="202">
        <v>2012</v>
      </c>
      <c r="H18" s="202">
        <v>7949</v>
      </c>
      <c r="I18" s="202">
        <v>1079</v>
      </c>
      <c r="J18" s="202">
        <f t="shared" si="7"/>
        <v>13562</v>
      </c>
      <c r="K18" s="202">
        <v>-21416</v>
      </c>
      <c r="L18" s="111">
        <f t="shared" si="0"/>
        <v>27.36088433988419</v>
      </c>
      <c r="M18" s="111">
        <f t="shared" si="1"/>
        <v>13.193645739643301</v>
      </c>
      <c r="N18" s="111">
        <f t="shared" si="2"/>
        <v>83.61331704337202</v>
      </c>
      <c r="O18" s="111">
        <f t="shared" si="3"/>
        <v>71.33739895050348</v>
      </c>
      <c r="P18" s="111">
        <f t="shared" si="4"/>
        <v>8.303744258465922</v>
      </c>
      <c r="Q18" s="313">
        <v>1.13</v>
      </c>
      <c r="R18" s="111">
        <f t="shared" si="5"/>
        <v>14.167238600240891</v>
      </c>
      <c r="S18" s="111">
        <f t="shared" si="6"/>
        <v>-22.371743243087963</v>
      </c>
    </row>
    <row r="19" spans="1:19" ht="14.25" customHeight="1">
      <c r="A19" s="326" t="s">
        <v>422</v>
      </c>
      <c r="B19" s="209" t="s">
        <v>75</v>
      </c>
      <c r="C19" s="210">
        <v>960100</v>
      </c>
      <c r="D19" s="202">
        <v>22108</v>
      </c>
      <c r="E19" s="202">
        <v>11130</v>
      </c>
      <c r="F19" s="202">
        <v>1883</v>
      </c>
      <c r="G19" s="202">
        <v>1836</v>
      </c>
      <c r="H19" s="202">
        <v>7514</v>
      </c>
      <c r="I19" s="202">
        <v>1045</v>
      </c>
      <c r="J19" s="202">
        <f t="shared" si="7"/>
        <v>10978</v>
      </c>
      <c r="K19" s="202">
        <v>-8146</v>
      </c>
      <c r="L19" s="111">
        <f t="shared" si="0"/>
        <v>23.02676804499531</v>
      </c>
      <c r="M19" s="111">
        <f t="shared" si="1"/>
        <v>11.592542443495468</v>
      </c>
      <c r="N19" s="111">
        <f t="shared" si="2"/>
        <v>85.1727881309933</v>
      </c>
      <c r="O19" s="111">
        <f t="shared" si="3"/>
        <v>76.67891747410626</v>
      </c>
      <c r="P19" s="111">
        <f t="shared" si="4"/>
        <v>7.826268097073222</v>
      </c>
      <c r="Q19" s="313">
        <v>1.09</v>
      </c>
      <c r="R19" s="111">
        <f t="shared" si="5"/>
        <v>11.434225601499843</v>
      </c>
      <c r="S19" s="111">
        <f t="shared" si="6"/>
        <v>-8.484532861160295</v>
      </c>
    </row>
    <row r="20" spans="1:19" ht="9" customHeight="1">
      <c r="A20" s="201"/>
      <c r="B20" s="211"/>
      <c r="C20" s="210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313"/>
      <c r="R20" s="202"/>
      <c r="S20" s="202"/>
    </row>
    <row r="21" spans="1:19" ht="14.25" customHeight="1">
      <c r="A21" s="326" t="s">
        <v>423</v>
      </c>
      <c r="B21" s="209" t="s">
        <v>75</v>
      </c>
      <c r="C21" s="210">
        <v>959300</v>
      </c>
      <c r="D21" s="202">
        <v>20566</v>
      </c>
      <c r="E21" s="202">
        <v>10191</v>
      </c>
      <c r="F21" s="202">
        <v>1479</v>
      </c>
      <c r="G21" s="202">
        <v>1698</v>
      </c>
      <c r="H21" s="202">
        <v>7614</v>
      </c>
      <c r="I21" s="202">
        <v>986</v>
      </c>
      <c r="J21" s="202">
        <f t="shared" si="7"/>
        <v>10375</v>
      </c>
      <c r="K21" s="202">
        <v>-11175</v>
      </c>
      <c r="L21" s="111">
        <f t="shared" si="0"/>
        <v>21.43854894193683</v>
      </c>
      <c r="M21" s="111">
        <f t="shared" si="1"/>
        <v>10.623371208172626</v>
      </c>
      <c r="N21" s="111">
        <f t="shared" si="2"/>
        <v>71.91481085286395</v>
      </c>
      <c r="O21" s="111">
        <f t="shared" si="3"/>
        <v>76.26661875673733</v>
      </c>
      <c r="P21" s="111">
        <f t="shared" si="4"/>
        <v>7.9370374231210254</v>
      </c>
      <c r="Q21" s="313">
        <v>1.03</v>
      </c>
      <c r="R21" s="111">
        <f t="shared" si="5"/>
        <v>10.815177733764203</v>
      </c>
      <c r="S21" s="111">
        <f t="shared" si="6"/>
        <v>-11.649119149379755</v>
      </c>
    </row>
    <row r="22" spans="1:19" ht="14.25" customHeight="1">
      <c r="A22" s="326" t="s">
        <v>424</v>
      </c>
      <c r="B22" s="209" t="s">
        <v>75</v>
      </c>
      <c r="C22" s="210">
        <v>958000</v>
      </c>
      <c r="D22" s="202">
        <v>19207</v>
      </c>
      <c r="E22" s="202">
        <v>10081</v>
      </c>
      <c r="F22" s="202">
        <v>1273</v>
      </c>
      <c r="G22" s="202">
        <v>1692</v>
      </c>
      <c r="H22" s="202">
        <v>7354</v>
      </c>
      <c r="I22" s="202">
        <v>908</v>
      </c>
      <c r="J22" s="202">
        <f t="shared" si="7"/>
        <v>9126</v>
      </c>
      <c r="K22" s="202">
        <v>-10472</v>
      </c>
      <c r="L22" s="111">
        <f t="shared" si="0"/>
        <v>20.049060542797495</v>
      </c>
      <c r="M22" s="111">
        <f t="shared" si="1"/>
        <v>10.522964509394573</v>
      </c>
      <c r="N22" s="111">
        <f t="shared" si="2"/>
        <v>66.27791950851253</v>
      </c>
      <c r="O22" s="111">
        <f t="shared" si="3"/>
        <v>80.9608115220824</v>
      </c>
      <c r="P22" s="111">
        <f t="shared" si="4"/>
        <v>7.676409185803758</v>
      </c>
      <c r="Q22" s="313">
        <v>0.95</v>
      </c>
      <c r="R22" s="111">
        <f t="shared" si="5"/>
        <v>9.526096033402922</v>
      </c>
      <c r="S22" s="111">
        <f t="shared" si="6"/>
        <v>-10.931106471816284</v>
      </c>
    </row>
    <row r="23" spans="1:19" ht="14.25" customHeight="1">
      <c r="A23" s="326" t="s">
        <v>425</v>
      </c>
      <c r="B23" s="209" t="s">
        <v>75</v>
      </c>
      <c r="C23" s="210">
        <v>962400</v>
      </c>
      <c r="D23" s="202">
        <v>18864</v>
      </c>
      <c r="E23" s="202">
        <v>8964</v>
      </c>
      <c r="F23" s="202">
        <v>1116</v>
      </c>
      <c r="G23" s="202">
        <v>1727</v>
      </c>
      <c r="H23" s="202">
        <v>7425</v>
      </c>
      <c r="I23" s="202">
        <v>930</v>
      </c>
      <c r="J23" s="202">
        <f t="shared" si="7"/>
        <v>9900</v>
      </c>
      <c r="K23" s="202">
        <v>-5568</v>
      </c>
      <c r="L23" s="111">
        <f t="shared" si="0"/>
        <v>19.600997506234414</v>
      </c>
      <c r="M23" s="111">
        <f t="shared" si="1"/>
        <v>9.314214463840399</v>
      </c>
      <c r="N23" s="111">
        <f t="shared" si="2"/>
        <v>59.16030534351145</v>
      </c>
      <c r="O23" s="111">
        <f t="shared" si="3"/>
        <v>83.87159438589676</v>
      </c>
      <c r="P23" s="111">
        <f t="shared" si="4"/>
        <v>7.715087281795511</v>
      </c>
      <c r="Q23" s="313">
        <v>0.97</v>
      </c>
      <c r="R23" s="111">
        <f t="shared" si="5"/>
        <v>10.286783042394015</v>
      </c>
      <c r="S23" s="111">
        <f t="shared" si="6"/>
        <v>-5.785536159600998</v>
      </c>
    </row>
    <row r="24" spans="1:19" ht="14.25" customHeight="1">
      <c r="A24" s="326" t="s">
        <v>426</v>
      </c>
      <c r="B24" s="209" t="s">
        <v>241</v>
      </c>
      <c r="C24" s="210">
        <v>966187</v>
      </c>
      <c r="D24" s="202">
        <v>18021</v>
      </c>
      <c r="E24" s="202">
        <v>8713</v>
      </c>
      <c r="F24" s="202">
        <v>951</v>
      </c>
      <c r="G24" s="202">
        <v>1564</v>
      </c>
      <c r="H24" s="202">
        <v>7413</v>
      </c>
      <c r="I24" s="202">
        <v>824</v>
      </c>
      <c r="J24" s="202">
        <f t="shared" si="7"/>
        <v>9308</v>
      </c>
      <c r="K24" s="202">
        <v>-6736</v>
      </c>
      <c r="L24" s="111">
        <f t="shared" si="0"/>
        <v>18.65166887983382</v>
      </c>
      <c r="M24" s="111">
        <f t="shared" si="1"/>
        <v>9.017923031462853</v>
      </c>
      <c r="N24" s="111">
        <f t="shared" si="2"/>
        <v>52.771766272681866</v>
      </c>
      <c r="O24" s="111">
        <f t="shared" si="3"/>
        <v>79.85703344396222</v>
      </c>
      <c r="P24" s="111">
        <f t="shared" si="4"/>
        <v>7.672427801243445</v>
      </c>
      <c r="Q24" s="313">
        <v>0.85</v>
      </c>
      <c r="R24" s="111">
        <f t="shared" si="5"/>
        <v>9.633745848370967</v>
      </c>
      <c r="S24" s="111">
        <f t="shared" si="6"/>
        <v>-6.971735285198414</v>
      </c>
    </row>
    <row r="25" spans="1:19" ht="14.25" customHeight="1">
      <c r="A25" s="326" t="s">
        <v>427</v>
      </c>
      <c r="B25" s="209" t="s">
        <v>75</v>
      </c>
      <c r="C25" s="210">
        <v>968531</v>
      </c>
      <c r="D25" s="202">
        <v>16626</v>
      </c>
      <c r="E25" s="202">
        <v>9032</v>
      </c>
      <c r="F25" s="202">
        <v>967</v>
      </c>
      <c r="G25" s="202">
        <v>1565</v>
      </c>
      <c r="H25" s="202">
        <v>7494</v>
      </c>
      <c r="I25" s="202">
        <v>863</v>
      </c>
      <c r="J25" s="202">
        <f t="shared" si="7"/>
        <v>7594</v>
      </c>
      <c r="K25" s="202">
        <v>-6057</v>
      </c>
      <c r="L25" s="111">
        <f t="shared" si="0"/>
        <v>17.166203250076663</v>
      </c>
      <c r="M25" s="111">
        <f t="shared" si="1"/>
        <v>9.32546299498932</v>
      </c>
      <c r="N25" s="111">
        <f t="shared" si="2"/>
        <v>58.161915072777575</v>
      </c>
      <c r="O25" s="111">
        <f t="shared" si="3"/>
        <v>86.03155406519708</v>
      </c>
      <c r="P25" s="111">
        <f t="shared" si="4"/>
        <v>7.737491107667178</v>
      </c>
      <c r="Q25" s="313">
        <v>0.89</v>
      </c>
      <c r="R25" s="111">
        <f t="shared" si="5"/>
        <v>7.840740255087344</v>
      </c>
      <c r="S25" s="111">
        <f t="shared" si="6"/>
        <v>-6.253800859239405</v>
      </c>
    </row>
    <row r="26" spans="1:19" ht="9" customHeight="1">
      <c r="A26" s="201"/>
      <c r="B26" s="209"/>
      <c r="C26" s="210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313"/>
      <c r="R26" s="202"/>
      <c r="S26" s="202"/>
    </row>
    <row r="27" spans="1:19" ht="14.25" customHeight="1">
      <c r="A27" s="326" t="s">
        <v>428</v>
      </c>
      <c r="B27" s="209" t="s">
        <v>75</v>
      </c>
      <c r="C27" s="210">
        <v>971390</v>
      </c>
      <c r="D27" s="202">
        <v>16315</v>
      </c>
      <c r="E27" s="202">
        <v>9495</v>
      </c>
      <c r="F27" s="202">
        <v>842</v>
      </c>
      <c r="G27" s="202">
        <v>1635</v>
      </c>
      <c r="H27" s="202">
        <v>7848</v>
      </c>
      <c r="I27" s="202">
        <v>810</v>
      </c>
      <c r="J27" s="202">
        <f t="shared" si="7"/>
        <v>6820</v>
      </c>
      <c r="K27" s="202">
        <v>-6333</v>
      </c>
      <c r="L27" s="111">
        <f t="shared" si="0"/>
        <v>16.795519822110585</v>
      </c>
      <c r="M27" s="111">
        <f t="shared" si="1"/>
        <v>9.774652817097149</v>
      </c>
      <c r="N27" s="111">
        <f t="shared" si="2"/>
        <v>51.6089488201042</v>
      </c>
      <c r="O27" s="111">
        <f t="shared" si="3"/>
        <v>91.08635097493037</v>
      </c>
      <c r="P27" s="111">
        <f t="shared" si="4"/>
        <v>8.079144318965605</v>
      </c>
      <c r="Q27" s="313">
        <v>0.83</v>
      </c>
      <c r="R27" s="111">
        <f t="shared" si="5"/>
        <v>7.020867005013434</v>
      </c>
      <c r="S27" s="111">
        <f t="shared" si="6"/>
        <v>-6.519523569318194</v>
      </c>
    </row>
    <row r="28" spans="1:19" ht="14.25" customHeight="1">
      <c r="A28" s="326" t="s">
        <v>429</v>
      </c>
      <c r="B28" s="209" t="s">
        <v>75</v>
      </c>
      <c r="C28" s="210">
        <v>972808</v>
      </c>
      <c r="D28" s="202">
        <v>17384</v>
      </c>
      <c r="E28" s="202">
        <v>8577</v>
      </c>
      <c r="F28" s="202">
        <v>806</v>
      </c>
      <c r="G28" s="202">
        <v>1579</v>
      </c>
      <c r="H28" s="202">
        <v>8137</v>
      </c>
      <c r="I28" s="202">
        <v>764</v>
      </c>
      <c r="J28" s="202">
        <f t="shared" si="7"/>
        <v>8807</v>
      </c>
      <c r="K28" s="202">
        <v>-6087</v>
      </c>
      <c r="L28" s="111">
        <f t="shared" si="0"/>
        <v>17.869918832904336</v>
      </c>
      <c r="M28" s="111">
        <f t="shared" si="1"/>
        <v>8.816744928084473</v>
      </c>
      <c r="N28" s="111">
        <f t="shared" si="2"/>
        <v>46.364473078693045</v>
      </c>
      <c r="O28" s="111">
        <f t="shared" si="3"/>
        <v>83.26741549332911</v>
      </c>
      <c r="P28" s="111">
        <f t="shared" si="4"/>
        <v>8.364446016068948</v>
      </c>
      <c r="Q28" s="313">
        <v>0.79</v>
      </c>
      <c r="R28" s="111">
        <f t="shared" si="5"/>
        <v>9.053173904819861</v>
      </c>
      <c r="S28" s="111">
        <f t="shared" si="6"/>
        <v>-6.2571442669057</v>
      </c>
    </row>
    <row r="29" spans="1:19" ht="14.25" customHeight="1">
      <c r="A29" s="326" t="s">
        <v>430</v>
      </c>
      <c r="B29" s="209" t="s">
        <v>75</v>
      </c>
      <c r="C29" s="210">
        <v>974420</v>
      </c>
      <c r="D29" s="202">
        <v>16012</v>
      </c>
      <c r="E29" s="202">
        <v>8555</v>
      </c>
      <c r="F29" s="202">
        <v>726</v>
      </c>
      <c r="G29" s="202">
        <v>1433</v>
      </c>
      <c r="H29" s="202">
        <v>7956</v>
      </c>
      <c r="I29" s="202">
        <v>821</v>
      </c>
      <c r="J29" s="202">
        <f t="shared" si="7"/>
        <v>7457</v>
      </c>
      <c r="K29" s="202">
        <v>-5790</v>
      </c>
      <c r="L29" s="111">
        <f t="shared" si="0"/>
        <v>16.432339237700376</v>
      </c>
      <c r="M29" s="111">
        <f t="shared" si="1"/>
        <v>8.779581699883007</v>
      </c>
      <c r="N29" s="111">
        <f t="shared" si="2"/>
        <v>45.34099425430927</v>
      </c>
      <c r="O29" s="111">
        <f t="shared" si="3"/>
        <v>82.1438807681284</v>
      </c>
      <c r="P29" s="111">
        <f t="shared" si="4"/>
        <v>8.164857043164139</v>
      </c>
      <c r="Q29" s="313">
        <v>0.84</v>
      </c>
      <c r="R29" s="111">
        <f t="shared" si="5"/>
        <v>7.652757537817369</v>
      </c>
      <c r="S29" s="111">
        <f t="shared" si="6"/>
        <v>-5.94199626444449</v>
      </c>
    </row>
    <row r="30" spans="1:19" ht="14.25" customHeight="1">
      <c r="A30" s="326" t="s">
        <v>431</v>
      </c>
      <c r="B30" s="209" t="s">
        <v>241</v>
      </c>
      <c r="C30" s="210">
        <v>973418</v>
      </c>
      <c r="D30" s="202">
        <v>15990</v>
      </c>
      <c r="E30" s="202">
        <v>8698</v>
      </c>
      <c r="F30" s="202">
        <v>616</v>
      </c>
      <c r="G30" s="202">
        <v>1460</v>
      </c>
      <c r="H30" s="202">
        <v>8159</v>
      </c>
      <c r="I30" s="202">
        <v>751</v>
      </c>
      <c r="J30" s="202">
        <f t="shared" si="7"/>
        <v>7292</v>
      </c>
      <c r="K30" s="202">
        <v>-5274</v>
      </c>
      <c r="L30" s="111">
        <f t="shared" si="0"/>
        <v>16.426653297966546</v>
      </c>
      <c r="M30" s="111">
        <f t="shared" si="1"/>
        <v>8.935524101670607</v>
      </c>
      <c r="N30" s="111">
        <f t="shared" si="2"/>
        <v>38.524077548467794</v>
      </c>
      <c r="O30" s="111">
        <f t="shared" si="3"/>
        <v>83.6676217765043</v>
      </c>
      <c r="P30" s="111">
        <f t="shared" si="4"/>
        <v>8.381805144347034</v>
      </c>
      <c r="Q30" s="313">
        <v>0.77</v>
      </c>
      <c r="R30" s="111">
        <f t="shared" si="5"/>
        <v>7.4911291962959385</v>
      </c>
      <c r="S30" s="111">
        <f t="shared" si="6"/>
        <v>-5.41802185700285</v>
      </c>
    </row>
    <row r="31" spans="1:19" ht="14.25" customHeight="1">
      <c r="A31" s="326" t="s">
        <v>432</v>
      </c>
      <c r="B31" s="209" t="s">
        <v>75</v>
      </c>
      <c r="C31" s="210">
        <v>976048</v>
      </c>
      <c r="D31" s="202">
        <v>15514</v>
      </c>
      <c r="E31" s="202">
        <v>8749</v>
      </c>
      <c r="F31" s="202">
        <v>535</v>
      </c>
      <c r="G31" s="202">
        <v>1533</v>
      </c>
      <c r="H31" s="202">
        <v>8091</v>
      </c>
      <c r="I31" s="202">
        <v>682</v>
      </c>
      <c r="J31" s="202">
        <f t="shared" si="7"/>
        <v>6765</v>
      </c>
      <c r="K31" s="202">
        <v>-4375</v>
      </c>
      <c r="L31" s="111">
        <f t="shared" si="0"/>
        <v>15.894710096224777</v>
      </c>
      <c r="M31" s="111">
        <f t="shared" si="1"/>
        <v>8.963698506630822</v>
      </c>
      <c r="N31" s="111">
        <f t="shared" si="2"/>
        <v>34.4849813072064</v>
      </c>
      <c r="O31" s="111">
        <f t="shared" si="3"/>
        <v>89.92784654191354</v>
      </c>
      <c r="P31" s="111">
        <f t="shared" si="4"/>
        <v>8.289551333540974</v>
      </c>
      <c r="Q31" s="313">
        <v>0.7</v>
      </c>
      <c r="R31" s="111">
        <f t="shared" si="5"/>
        <v>6.931011589593954</v>
      </c>
      <c r="S31" s="111">
        <f t="shared" si="6"/>
        <v>-4.482361523203777</v>
      </c>
    </row>
    <row r="32" spans="1:19" ht="9" customHeight="1">
      <c r="A32" s="201"/>
      <c r="B32" s="209"/>
      <c r="C32" s="210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313"/>
      <c r="R32" s="202"/>
      <c r="S32" s="202"/>
    </row>
    <row r="33" spans="1:19" ht="14.25" customHeight="1">
      <c r="A33" s="326" t="s">
        <v>433</v>
      </c>
      <c r="B33" s="209" t="s">
        <v>75</v>
      </c>
      <c r="C33" s="210">
        <v>975911</v>
      </c>
      <c r="D33" s="202">
        <v>15674</v>
      </c>
      <c r="E33" s="202">
        <v>8592</v>
      </c>
      <c r="F33" s="202">
        <v>497</v>
      </c>
      <c r="G33" s="202">
        <v>1528</v>
      </c>
      <c r="H33" s="202">
        <v>8398</v>
      </c>
      <c r="I33" s="202">
        <v>791</v>
      </c>
      <c r="J33" s="202">
        <f t="shared" si="7"/>
        <v>7082</v>
      </c>
      <c r="K33" s="202">
        <v>-5340</v>
      </c>
      <c r="L33" s="111">
        <f t="shared" si="0"/>
        <v>16.06089079844371</v>
      </c>
      <c r="M33" s="111">
        <f t="shared" si="1"/>
        <v>8.804081519728745</v>
      </c>
      <c r="N33" s="111">
        <f t="shared" si="2"/>
        <v>31.708561949725663</v>
      </c>
      <c r="O33" s="111">
        <f t="shared" si="3"/>
        <v>88.82688059527962</v>
      </c>
      <c r="P33" s="111">
        <f t="shared" si="4"/>
        <v>8.605292900684592</v>
      </c>
      <c r="Q33" s="313">
        <v>0.81</v>
      </c>
      <c r="R33" s="111">
        <f t="shared" si="5"/>
        <v>7.2568092787149645</v>
      </c>
      <c r="S33" s="111">
        <f t="shared" si="6"/>
        <v>-5.471810441730855</v>
      </c>
    </row>
    <row r="34" spans="1:19" ht="14.25" customHeight="1">
      <c r="A34" s="326" t="s">
        <v>434</v>
      </c>
      <c r="B34" s="209" t="s">
        <v>75</v>
      </c>
      <c r="C34" s="210">
        <v>978059</v>
      </c>
      <c r="D34" s="202">
        <v>15800</v>
      </c>
      <c r="E34" s="202">
        <v>7998</v>
      </c>
      <c r="F34" s="202">
        <v>398</v>
      </c>
      <c r="G34" s="202">
        <v>1397</v>
      </c>
      <c r="H34" s="202">
        <v>8343</v>
      </c>
      <c r="I34" s="202">
        <v>722</v>
      </c>
      <c r="J34" s="202">
        <f t="shared" si="7"/>
        <v>7802</v>
      </c>
      <c r="K34" s="202">
        <v>-7507</v>
      </c>
      <c r="L34" s="111">
        <f t="shared" si="0"/>
        <v>16.154444670515787</v>
      </c>
      <c r="M34" s="111">
        <f t="shared" si="1"/>
        <v>8.17742078954337</v>
      </c>
      <c r="N34" s="111">
        <f t="shared" si="2"/>
        <v>25.189873417721518</v>
      </c>
      <c r="O34" s="111">
        <f t="shared" si="3"/>
        <v>81.23509914519974</v>
      </c>
      <c r="P34" s="111">
        <f t="shared" si="4"/>
        <v>8.530160245956534</v>
      </c>
      <c r="Q34" s="313">
        <v>0.74</v>
      </c>
      <c r="R34" s="111">
        <f t="shared" si="5"/>
        <v>7.977023880972416</v>
      </c>
      <c r="S34" s="111">
        <f t="shared" si="6"/>
        <v>-7.675406084908988</v>
      </c>
    </row>
    <row r="35" spans="1:19" ht="14.25" customHeight="1">
      <c r="A35" s="326" t="s">
        <v>435</v>
      </c>
      <c r="B35" s="209" t="s">
        <v>75</v>
      </c>
      <c r="C35" s="210">
        <v>982278</v>
      </c>
      <c r="D35" s="202">
        <v>16327</v>
      </c>
      <c r="E35" s="202">
        <v>8197</v>
      </c>
      <c r="F35" s="202">
        <v>378</v>
      </c>
      <c r="G35" s="202">
        <v>1270</v>
      </c>
      <c r="H35" s="202">
        <v>8670</v>
      </c>
      <c r="I35" s="202">
        <v>684</v>
      </c>
      <c r="J35" s="202">
        <f t="shared" si="7"/>
        <v>8130</v>
      </c>
      <c r="K35" s="202">
        <v>-7326</v>
      </c>
      <c r="L35" s="111">
        <f t="shared" si="0"/>
        <v>16.621567417777857</v>
      </c>
      <c r="M35" s="111">
        <f t="shared" si="1"/>
        <v>8.344888107032835</v>
      </c>
      <c r="N35" s="111">
        <f t="shared" si="2"/>
        <v>23.151834384761436</v>
      </c>
      <c r="O35" s="111">
        <f t="shared" si="3"/>
        <v>72.17139285105416</v>
      </c>
      <c r="P35" s="111">
        <f t="shared" si="4"/>
        <v>8.82642184799008</v>
      </c>
      <c r="Q35" s="313">
        <v>0.7</v>
      </c>
      <c r="R35" s="111">
        <f t="shared" si="5"/>
        <v>8.276679310745024</v>
      </c>
      <c r="S35" s="111">
        <f t="shared" si="6"/>
        <v>-7.458173755291272</v>
      </c>
    </row>
    <row r="36" spans="1:19" ht="14.25" customHeight="1">
      <c r="A36" s="326" t="s">
        <v>436</v>
      </c>
      <c r="B36" s="209" t="s">
        <v>241</v>
      </c>
      <c r="C36" s="210">
        <v>980499</v>
      </c>
      <c r="D36" s="202">
        <v>16605</v>
      </c>
      <c r="E36" s="202">
        <v>8445</v>
      </c>
      <c r="F36" s="202">
        <v>346</v>
      </c>
      <c r="G36" s="202">
        <v>1165</v>
      </c>
      <c r="H36" s="202">
        <v>8380</v>
      </c>
      <c r="I36" s="202">
        <v>763</v>
      </c>
      <c r="J36" s="202">
        <f t="shared" si="7"/>
        <v>8160</v>
      </c>
      <c r="K36" s="202">
        <v>-5481</v>
      </c>
      <c r="L36" s="111">
        <f t="shared" si="0"/>
        <v>16.935254395975925</v>
      </c>
      <c r="M36" s="111">
        <f t="shared" si="1"/>
        <v>8.612961359471045</v>
      </c>
      <c r="N36" s="111">
        <f t="shared" si="2"/>
        <v>20.83709725986149</v>
      </c>
      <c r="O36" s="111">
        <f t="shared" si="3"/>
        <v>65.55993247045583</v>
      </c>
      <c r="P36" s="111">
        <f t="shared" si="4"/>
        <v>8.54666858405771</v>
      </c>
      <c r="Q36" s="313">
        <v>0.78</v>
      </c>
      <c r="R36" s="111">
        <f t="shared" si="5"/>
        <v>8.322293036504883</v>
      </c>
      <c r="S36" s="111">
        <f t="shared" si="6"/>
        <v>-5.590010800622949</v>
      </c>
    </row>
    <row r="37" spans="1:19" ht="14.25" customHeight="1">
      <c r="A37" s="326" t="s">
        <v>437</v>
      </c>
      <c r="B37" s="209" t="s">
        <v>75</v>
      </c>
      <c r="C37" s="210">
        <v>980230</v>
      </c>
      <c r="D37" s="202">
        <v>12642</v>
      </c>
      <c r="E37" s="202">
        <v>7643</v>
      </c>
      <c r="F37" s="202">
        <v>281</v>
      </c>
      <c r="G37" s="202">
        <v>1147</v>
      </c>
      <c r="H37" s="202">
        <v>8532</v>
      </c>
      <c r="I37" s="202">
        <v>775</v>
      </c>
      <c r="J37" s="202">
        <f t="shared" si="7"/>
        <v>4999</v>
      </c>
      <c r="K37" s="202">
        <v>-7492</v>
      </c>
      <c r="L37" s="111">
        <f t="shared" si="0"/>
        <v>12.89697315936056</v>
      </c>
      <c r="M37" s="111">
        <f t="shared" si="1"/>
        <v>7.797149648551871</v>
      </c>
      <c r="N37" s="111">
        <f t="shared" si="2"/>
        <v>22.22749564942256</v>
      </c>
      <c r="O37" s="111">
        <f t="shared" si="3"/>
        <v>83.18224671839872</v>
      </c>
      <c r="P37" s="111">
        <f t="shared" si="4"/>
        <v>8.7040796547749</v>
      </c>
      <c r="Q37" s="313">
        <v>0.79</v>
      </c>
      <c r="R37" s="111">
        <f t="shared" si="5"/>
        <v>5.099823510808688</v>
      </c>
      <c r="S37" s="111">
        <f t="shared" si="6"/>
        <v>-7.643104169429623</v>
      </c>
    </row>
    <row r="38" spans="1:19" ht="9" customHeight="1">
      <c r="A38" s="201"/>
      <c r="B38" s="209"/>
      <c r="C38" s="210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313"/>
      <c r="R38" s="202"/>
      <c r="S38" s="202"/>
    </row>
    <row r="39" spans="1:19" ht="14.25" customHeight="1">
      <c r="A39" s="326" t="s">
        <v>438</v>
      </c>
      <c r="B39" s="209" t="s">
        <v>75</v>
      </c>
      <c r="C39" s="210">
        <v>982420</v>
      </c>
      <c r="D39" s="202">
        <v>18006</v>
      </c>
      <c r="E39" s="202">
        <v>7779</v>
      </c>
      <c r="F39" s="202">
        <v>287</v>
      </c>
      <c r="G39" s="202">
        <v>1152</v>
      </c>
      <c r="H39" s="202">
        <v>8616</v>
      </c>
      <c r="I39" s="202">
        <v>793</v>
      </c>
      <c r="J39" s="202">
        <f t="shared" si="7"/>
        <v>10227</v>
      </c>
      <c r="K39" s="202">
        <v>-5537</v>
      </c>
      <c r="L39" s="111">
        <f t="shared" si="0"/>
        <v>18.32820993057959</v>
      </c>
      <c r="M39" s="111">
        <f t="shared" si="1"/>
        <v>7.918201991001812</v>
      </c>
      <c r="N39" s="111">
        <f t="shared" si="2"/>
        <v>15.939131400644229</v>
      </c>
      <c r="O39" s="111">
        <f t="shared" si="3"/>
        <v>60.13153773880364</v>
      </c>
      <c r="P39" s="111">
        <f t="shared" si="4"/>
        <v>8.770179760184035</v>
      </c>
      <c r="Q39" s="313">
        <v>0.81</v>
      </c>
      <c r="R39" s="111">
        <f t="shared" si="5"/>
        <v>10.410007939577778</v>
      </c>
      <c r="S39" s="111">
        <f t="shared" si="6"/>
        <v>-5.636082327314183</v>
      </c>
    </row>
    <row r="40" spans="1:19" ht="14.25" customHeight="1">
      <c r="A40" s="326" t="s">
        <v>439</v>
      </c>
      <c r="B40" s="209" t="s">
        <v>75</v>
      </c>
      <c r="C40" s="210">
        <v>983589</v>
      </c>
      <c r="D40" s="202">
        <v>17006</v>
      </c>
      <c r="E40" s="202">
        <v>7823</v>
      </c>
      <c r="F40" s="202">
        <v>262</v>
      </c>
      <c r="G40" s="202">
        <v>1138</v>
      </c>
      <c r="H40" s="202">
        <v>8553</v>
      </c>
      <c r="I40" s="202">
        <v>852</v>
      </c>
      <c r="J40" s="202">
        <f t="shared" si="7"/>
        <v>9183</v>
      </c>
      <c r="K40" s="202">
        <v>-11771</v>
      </c>
      <c r="L40" s="111">
        <f t="shared" si="0"/>
        <v>17.289741955227235</v>
      </c>
      <c r="M40" s="111">
        <f t="shared" si="1"/>
        <v>7.953525303760006</v>
      </c>
      <c r="N40" s="111">
        <f t="shared" si="2"/>
        <v>15.406327178642833</v>
      </c>
      <c r="O40" s="111">
        <f t="shared" si="3"/>
        <v>62.72045855379189</v>
      </c>
      <c r="P40" s="111">
        <f t="shared" si="4"/>
        <v>8.695705218338148</v>
      </c>
      <c r="Q40" s="313">
        <v>0.87</v>
      </c>
      <c r="R40" s="111">
        <f t="shared" si="5"/>
        <v>9.336216651467229</v>
      </c>
      <c r="S40" s="111">
        <f t="shared" si="6"/>
        <v>-11.967396951368915</v>
      </c>
    </row>
    <row r="41" spans="1:19" ht="14.25" customHeight="1">
      <c r="A41" s="326" t="s">
        <v>440</v>
      </c>
      <c r="B41" s="209" t="s">
        <v>75</v>
      </c>
      <c r="C41" s="210">
        <v>985147</v>
      </c>
      <c r="D41" s="202">
        <v>17185</v>
      </c>
      <c r="E41" s="202">
        <v>7622</v>
      </c>
      <c r="F41" s="202">
        <v>279</v>
      </c>
      <c r="G41" s="202">
        <v>1106</v>
      </c>
      <c r="H41" s="202">
        <v>9229</v>
      </c>
      <c r="I41" s="202">
        <v>883</v>
      </c>
      <c r="J41" s="202">
        <f t="shared" si="7"/>
        <v>9563</v>
      </c>
      <c r="K41" s="202">
        <v>-2871</v>
      </c>
      <c r="L41" s="111">
        <f t="shared" si="0"/>
        <v>17.44409717534541</v>
      </c>
      <c r="M41" s="111">
        <f t="shared" si="1"/>
        <v>7.736916419580021</v>
      </c>
      <c r="N41" s="111">
        <f t="shared" si="2"/>
        <v>16.23508874018039</v>
      </c>
      <c r="O41" s="111">
        <f t="shared" si="3"/>
        <v>60.46689628779181</v>
      </c>
      <c r="P41" s="111">
        <f t="shared" si="4"/>
        <v>9.368145058554713</v>
      </c>
      <c r="Q41" s="313">
        <v>0.9</v>
      </c>
      <c r="R41" s="111">
        <f t="shared" si="5"/>
        <v>9.707180755765384</v>
      </c>
      <c r="S41" s="111">
        <f t="shared" si="6"/>
        <v>-2.914285888298904</v>
      </c>
    </row>
    <row r="42" spans="1:19" ht="14.25" customHeight="1">
      <c r="A42" s="326" t="s">
        <v>441</v>
      </c>
      <c r="B42" s="209" t="s">
        <v>241</v>
      </c>
      <c r="C42" s="210">
        <v>1002420</v>
      </c>
      <c r="D42" s="202">
        <v>18125</v>
      </c>
      <c r="E42" s="202">
        <v>7776</v>
      </c>
      <c r="F42" s="202">
        <v>237</v>
      </c>
      <c r="G42" s="202">
        <v>1078</v>
      </c>
      <c r="H42" s="202">
        <v>9766</v>
      </c>
      <c r="I42" s="202">
        <v>955</v>
      </c>
      <c r="J42" s="202">
        <f t="shared" si="7"/>
        <v>10349</v>
      </c>
      <c r="K42" s="202">
        <v>-1550</v>
      </c>
      <c r="L42" s="111">
        <f t="shared" si="0"/>
        <v>18.081243390993798</v>
      </c>
      <c r="M42" s="111">
        <f t="shared" si="1"/>
        <v>7.757227509427186</v>
      </c>
      <c r="N42" s="111">
        <f t="shared" si="2"/>
        <v>13.075862068965519</v>
      </c>
      <c r="O42" s="111">
        <f t="shared" si="3"/>
        <v>56.137061917408744</v>
      </c>
      <c r="P42" s="111">
        <f t="shared" si="4"/>
        <v>9.742423335528022</v>
      </c>
      <c r="Q42" s="313">
        <v>0.95</v>
      </c>
      <c r="R42" s="111">
        <f t="shared" si="5"/>
        <v>10.32401588156661</v>
      </c>
      <c r="S42" s="111">
        <f t="shared" si="6"/>
        <v>-1.5462580555056762</v>
      </c>
    </row>
    <row r="43" spans="1:19" ht="14.25" customHeight="1">
      <c r="A43" s="326" t="s">
        <v>442</v>
      </c>
      <c r="B43" s="209" t="s">
        <v>75</v>
      </c>
      <c r="C43" s="210">
        <v>1009348</v>
      </c>
      <c r="D43" s="202">
        <v>19067</v>
      </c>
      <c r="E43" s="202">
        <v>7544</v>
      </c>
      <c r="F43" s="202">
        <v>234</v>
      </c>
      <c r="G43" s="202">
        <v>1077</v>
      </c>
      <c r="H43" s="202">
        <v>10154</v>
      </c>
      <c r="I43" s="202">
        <v>1043</v>
      </c>
      <c r="J43" s="202">
        <f t="shared" si="7"/>
        <v>11523</v>
      </c>
      <c r="K43" s="202">
        <v>-2115</v>
      </c>
      <c r="L43" s="111">
        <f t="shared" si="0"/>
        <v>18.890412424654333</v>
      </c>
      <c r="M43" s="111">
        <f t="shared" si="1"/>
        <v>7.4741318157860315</v>
      </c>
      <c r="N43" s="111">
        <f t="shared" si="2"/>
        <v>12.27251271830912</v>
      </c>
      <c r="O43" s="111">
        <f t="shared" si="3"/>
        <v>53.46505162827641</v>
      </c>
      <c r="P43" s="111">
        <f t="shared" si="4"/>
        <v>10.059959498607022</v>
      </c>
      <c r="Q43" s="313">
        <v>1.03</v>
      </c>
      <c r="R43" s="111">
        <f t="shared" si="5"/>
        <v>11.416280608868298</v>
      </c>
      <c r="S43" s="111">
        <f t="shared" si="6"/>
        <v>-2.095412087803216</v>
      </c>
    </row>
    <row r="44" spans="1:19" ht="9" customHeight="1">
      <c r="A44" s="201"/>
      <c r="B44" s="209"/>
      <c r="C44" s="210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313"/>
      <c r="R44" s="202"/>
      <c r="S44" s="202"/>
    </row>
    <row r="45" spans="1:19" ht="14.25" customHeight="1">
      <c r="A45" s="326" t="s">
        <v>443</v>
      </c>
      <c r="B45" s="209" t="s">
        <v>75</v>
      </c>
      <c r="C45" s="210">
        <v>1021450</v>
      </c>
      <c r="D45" s="202">
        <v>19840</v>
      </c>
      <c r="E45" s="202">
        <v>7645</v>
      </c>
      <c r="F45" s="202">
        <v>236</v>
      </c>
      <c r="G45" s="202">
        <v>1048</v>
      </c>
      <c r="H45" s="202">
        <v>10020</v>
      </c>
      <c r="I45" s="202">
        <v>1087</v>
      </c>
      <c r="J45" s="202">
        <f t="shared" si="7"/>
        <v>12195</v>
      </c>
      <c r="K45" s="202">
        <v>-998</v>
      </c>
      <c r="L45" s="111">
        <f t="shared" si="0"/>
        <v>19.423368740515933</v>
      </c>
      <c r="M45" s="111">
        <f t="shared" si="1"/>
        <v>7.4844583680062655</v>
      </c>
      <c r="N45" s="111">
        <f t="shared" si="2"/>
        <v>11.89516129032258</v>
      </c>
      <c r="O45" s="111">
        <f t="shared" si="3"/>
        <v>50.17234775947912</v>
      </c>
      <c r="P45" s="111">
        <f t="shared" si="4"/>
        <v>9.809584414312987</v>
      </c>
      <c r="Q45" s="313">
        <v>1.06</v>
      </c>
      <c r="R45" s="111">
        <f t="shared" si="5"/>
        <v>11.938910372509667</v>
      </c>
      <c r="S45" s="111">
        <f t="shared" si="6"/>
        <v>-0.9770424396690978</v>
      </c>
    </row>
    <row r="46" spans="1:19" ht="14.25" customHeight="1">
      <c r="A46" s="326" t="s">
        <v>444</v>
      </c>
      <c r="B46" s="209" t="s">
        <v>75</v>
      </c>
      <c r="C46" s="210">
        <v>1035425</v>
      </c>
      <c r="D46" s="202">
        <v>20312</v>
      </c>
      <c r="E46" s="202">
        <v>7885</v>
      </c>
      <c r="F46" s="202">
        <v>226</v>
      </c>
      <c r="G46" s="202">
        <v>981</v>
      </c>
      <c r="H46" s="202">
        <v>9743</v>
      </c>
      <c r="I46" s="202">
        <v>1030</v>
      </c>
      <c r="J46" s="202">
        <f t="shared" si="7"/>
        <v>12427</v>
      </c>
      <c r="K46" s="202">
        <v>1477</v>
      </c>
      <c r="L46" s="111">
        <f t="shared" si="0"/>
        <v>19.61706545621363</v>
      </c>
      <c r="M46" s="111">
        <f t="shared" si="1"/>
        <v>7.615230460921844</v>
      </c>
      <c r="N46" s="111">
        <f t="shared" si="2"/>
        <v>11.126427727451754</v>
      </c>
      <c r="O46" s="111">
        <f t="shared" si="3"/>
        <v>46.07147888977598</v>
      </c>
      <c r="P46" s="111">
        <f t="shared" si="4"/>
        <v>9.40966269889176</v>
      </c>
      <c r="Q46" s="313">
        <v>0.99</v>
      </c>
      <c r="R46" s="111">
        <f t="shared" si="5"/>
        <v>12.001834995291787</v>
      </c>
      <c r="S46" s="111">
        <f t="shared" si="6"/>
        <v>1.4264673926165585</v>
      </c>
    </row>
    <row r="47" spans="1:19" ht="14.25" customHeight="1">
      <c r="A47" s="326" t="s">
        <v>445</v>
      </c>
      <c r="B47" s="209" t="s">
        <v>75</v>
      </c>
      <c r="C47" s="210">
        <v>1049243</v>
      </c>
      <c r="D47" s="202">
        <v>19723</v>
      </c>
      <c r="E47" s="202">
        <v>7857</v>
      </c>
      <c r="F47" s="202">
        <v>228</v>
      </c>
      <c r="G47" s="202">
        <v>993</v>
      </c>
      <c r="H47" s="202">
        <v>9023</v>
      </c>
      <c r="I47" s="202">
        <v>1053</v>
      </c>
      <c r="J47" s="202">
        <f t="shared" si="7"/>
        <v>11866</v>
      </c>
      <c r="K47" s="202">
        <v>1956</v>
      </c>
      <c r="L47" s="111">
        <f t="shared" si="0"/>
        <v>18.797361526357573</v>
      </c>
      <c r="M47" s="111">
        <f t="shared" si="1"/>
        <v>7.488255818718829</v>
      </c>
      <c r="N47" s="111">
        <f t="shared" si="2"/>
        <v>11.560107488718755</v>
      </c>
      <c r="O47" s="111">
        <f t="shared" si="3"/>
        <v>47.933964085730835</v>
      </c>
      <c r="P47" s="111">
        <f t="shared" si="4"/>
        <v>8.599533187259768</v>
      </c>
      <c r="Q47" s="313">
        <v>1</v>
      </c>
      <c r="R47" s="111">
        <f t="shared" si="5"/>
        <v>11.309105707638746</v>
      </c>
      <c r="S47" s="111">
        <f t="shared" si="6"/>
        <v>1.8642011431098422</v>
      </c>
    </row>
    <row r="48" spans="1:19" ht="14.25" customHeight="1">
      <c r="A48" s="326" t="s">
        <v>446</v>
      </c>
      <c r="B48" s="209" t="s">
        <v>241</v>
      </c>
      <c r="C48" s="210">
        <v>1066896</v>
      </c>
      <c r="D48" s="202">
        <v>18817</v>
      </c>
      <c r="E48" s="202">
        <v>7706</v>
      </c>
      <c r="F48" s="202">
        <v>186</v>
      </c>
      <c r="G48" s="202">
        <v>901</v>
      </c>
      <c r="H48" s="202">
        <v>8427</v>
      </c>
      <c r="I48" s="202">
        <v>1120</v>
      </c>
      <c r="J48" s="202">
        <f t="shared" si="7"/>
        <v>11111</v>
      </c>
      <c r="K48" s="202">
        <v>617</v>
      </c>
      <c r="L48" s="111">
        <f t="shared" si="0"/>
        <v>17.63714551371455</v>
      </c>
      <c r="M48" s="111">
        <f t="shared" si="1"/>
        <v>7.222822093249952</v>
      </c>
      <c r="N48" s="111">
        <f t="shared" si="2"/>
        <v>9.884678747940692</v>
      </c>
      <c r="O48" s="111">
        <f t="shared" si="3"/>
        <v>45.694289481691854</v>
      </c>
      <c r="P48" s="111">
        <f t="shared" si="4"/>
        <v>7.898614297925946</v>
      </c>
      <c r="Q48" s="313">
        <v>1.05</v>
      </c>
      <c r="R48" s="111">
        <f t="shared" si="5"/>
        <v>10.4143234204646</v>
      </c>
      <c r="S48" s="111">
        <f t="shared" si="6"/>
        <v>0.5783131626700259</v>
      </c>
    </row>
    <row r="49" spans="1:19" ht="14.25" customHeight="1">
      <c r="A49" s="326" t="s">
        <v>447</v>
      </c>
      <c r="B49" s="209" t="s">
        <v>75</v>
      </c>
      <c r="C49" s="210">
        <v>1078685</v>
      </c>
      <c r="D49" s="202">
        <v>18062</v>
      </c>
      <c r="E49" s="202">
        <v>7539</v>
      </c>
      <c r="F49" s="202">
        <v>166</v>
      </c>
      <c r="G49" s="202">
        <v>842</v>
      </c>
      <c r="H49" s="202">
        <v>7784</v>
      </c>
      <c r="I49" s="202">
        <v>1167</v>
      </c>
      <c r="J49" s="202">
        <f t="shared" si="7"/>
        <v>10523</v>
      </c>
      <c r="K49" s="202">
        <v>1171</v>
      </c>
      <c r="L49" s="111">
        <f t="shared" si="0"/>
        <v>16.744462006980722</v>
      </c>
      <c r="M49" s="111">
        <f t="shared" si="1"/>
        <v>6.989065389803325</v>
      </c>
      <c r="N49" s="111">
        <f t="shared" si="2"/>
        <v>9.190565828811872</v>
      </c>
      <c r="O49" s="111">
        <f t="shared" si="3"/>
        <v>44.54083791790097</v>
      </c>
      <c r="P49" s="111">
        <f t="shared" si="4"/>
        <v>7.2161937915146686</v>
      </c>
      <c r="Q49" s="313">
        <v>1.08</v>
      </c>
      <c r="R49" s="111">
        <f t="shared" si="5"/>
        <v>9.755396617177396</v>
      </c>
      <c r="S49" s="111">
        <f t="shared" si="6"/>
        <v>1.085581054710133</v>
      </c>
    </row>
    <row r="50" spans="1:19" ht="9" customHeight="1">
      <c r="A50" s="201"/>
      <c r="B50" s="209"/>
      <c r="C50" s="210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313"/>
      <c r="R50" s="202"/>
      <c r="S50" s="202"/>
    </row>
    <row r="51" spans="1:19" ht="14.25" customHeight="1">
      <c r="A51" s="326" t="s">
        <v>448</v>
      </c>
      <c r="B51" s="209" t="s">
        <v>75</v>
      </c>
      <c r="C51" s="210">
        <v>1088566</v>
      </c>
      <c r="D51" s="202">
        <v>17009</v>
      </c>
      <c r="E51" s="202">
        <v>7506</v>
      </c>
      <c r="F51" s="202">
        <v>160</v>
      </c>
      <c r="G51" s="202">
        <v>901</v>
      </c>
      <c r="H51" s="202">
        <v>7335</v>
      </c>
      <c r="I51" s="202">
        <v>1163</v>
      </c>
      <c r="J51" s="202">
        <f t="shared" si="7"/>
        <v>9503</v>
      </c>
      <c r="K51" s="202">
        <v>-203</v>
      </c>
      <c r="L51" s="111">
        <f t="shared" si="0"/>
        <v>15.625143537461213</v>
      </c>
      <c r="M51" s="111">
        <f t="shared" si="1"/>
        <v>6.895309976611432</v>
      </c>
      <c r="N51" s="111">
        <f t="shared" si="2"/>
        <v>9.40678464342407</v>
      </c>
      <c r="O51" s="111">
        <f t="shared" si="3"/>
        <v>50.307091010608595</v>
      </c>
      <c r="P51" s="111">
        <f t="shared" si="4"/>
        <v>6.738222579062731</v>
      </c>
      <c r="Q51" s="313">
        <v>1.07</v>
      </c>
      <c r="R51" s="111">
        <f t="shared" si="5"/>
        <v>8.729833560849778</v>
      </c>
      <c r="S51" s="111">
        <f t="shared" si="6"/>
        <v>-0.1864838696045991</v>
      </c>
    </row>
    <row r="52" spans="1:19" ht="14.25" customHeight="1">
      <c r="A52" s="326" t="s">
        <v>449</v>
      </c>
      <c r="B52" s="209" t="s">
        <v>75</v>
      </c>
      <c r="C52" s="210">
        <v>1097284</v>
      </c>
      <c r="D52" s="202">
        <v>16462</v>
      </c>
      <c r="E52" s="202">
        <v>7466</v>
      </c>
      <c r="F52" s="202">
        <v>123</v>
      </c>
      <c r="G52" s="202">
        <v>786</v>
      </c>
      <c r="H52" s="202">
        <v>7180</v>
      </c>
      <c r="I52" s="202">
        <v>1151</v>
      </c>
      <c r="J52" s="202">
        <f t="shared" si="7"/>
        <v>8996</v>
      </c>
      <c r="K52" s="202">
        <v>42</v>
      </c>
      <c r="L52" s="111">
        <f t="shared" si="0"/>
        <v>15.002497074595091</v>
      </c>
      <c r="M52" s="111">
        <f t="shared" si="1"/>
        <v>6.80407260107684</v>
      </c>
      <c r="N52" s="111">
        <f t="shared" si="2"/>
        <v>7.47175312841696</v>
      </c>
      <c r="O52" s="111">
        <f t="shared" si="3"/>
        <v>45.570500927643785</v>
      </c>
      <c r="P52" s="111">
        <f t="shared" si="4"/>
        <v>6.5434290484505375</v>
      </c>
      <c r="Q52" s="313">
        <v>1.05</v>
      </c>
      <c r="R52" s="111">
        <f t="shared" si="5"/>
        <v>8.19842447351825</v>
      </c>
      <c r="S52" s="111">
        <f t="shared" si="6"/>
        <v>0.03827632591015635</v>
      </c>
    </row>
    <row r="53" spans="1:19" ht="14.25" customHeight="1">
      <c r="A53" s="326" t="s">
        <v>450</v>
      </c>
      <c r="B53" s="209" t="s">
        <v>75</v>
      </c>
      <c r="C53" s="210">
        <v>1107627</v>
      </c>
      <c r="D53" s="202">
        <v>15863</v>
      </c>
      <c r="E53" s="202">
        <v>7361</v>
      </c>
      <c r="F53" s="202">
        <v>137</v>
      </c>
      <c r="G53" s="202">
        <v>737</v>
      </c>
      <c r="H53" s="202">
        <v>7046</v>
      </c>
      <c r="I53" s="202">
        <v>1275</v>
      </c>
      <c r="J53" s="202">
        <f t="shared" si="7"/>
        <v>8502</v>
      </c>
      <c r="K53" s="202">
        <v>503</v>
      </c>
      <c r="L53" s="111">
        <f t="shared" si="0"/>
        <v>14.321608267042967</v>
      </c>
      <c r="M53" s="111">
        <f t="shared" si="1"/>
        <v>6.6457390439200195</v>
      </c>
      <c r="N53" s="111">
        <f t="shared" si="2"/>
        <v>8.636449599697409</v>
      </c>
      <c r="O53" s="111">
        <f t="shared" si="3"/>
        <v>44.397590361445786</v>
      </c>
      <c r="P53" s="111">
        <f t="shared" si="4"/>
        <v>6.361347276655408</v>
      </c>
      <c r="Q53" s="313">
        <v>1.15</v>
      </c>
      <c r="R53" s="111">
        <f t="shared" si="5"/>
        <v>7.675869223122946</v>
      </c>
      <c r="S53" s="111">
        <f t="shared" si="6"/>
        <v>0.4541239966161894</v>
      </c>
    </row>
    <row r="54" spans="1:19" ht="14.25" customHeight="1">
      <c r="A54" s="326" t="s">
        <v>451</v>
      </c>
      <c r="B54" s="209" t="s">
        <v>241</v>
      </c>
      <c r="C54" s="210">
        <v>1116217</v>
      </c>
      <c r="D54" s="202">
        <v>15138</v>
      </c>
      <c r="E54" s="202">
        <v>7681</v>
      </c>
      <c r="F54" s="202">
        <v>125</v>
      </c>
      <c r="G54" s="202">
        <v>702</v>
      </c>
      <c r="H54" s="202">
        <v>6932</v>
      </c>
      <c r="I54" s="202">
        <v>1267</v>
      </c>
      <c r="J54" s="202">
        <f t="shared" si="7"/>
        <v>7457</v>
      </c>
      <c r="K54" s="202">
        <v>550</v>
      </c>
      <c r="L54" s="111">
        <f t="shared" si="0"/>
        <v>13.561879096985622</v>
      </c>
      <c r="M54" s="111">
        <f t="shared" si="1"/>
        <v>6.8812784610877635</v>
      </c>
      <c r="N54" s="111">
        <f t="shared" si="2"/>
        <v>8.257365570088519</v>
      </c>
      <c r="O54" s="111">
        <f t="shared" si="3"/>
        <v>44.31818181818182</v>
      </c>
      <c r="P54" s="111">
        <f t="shared" si="4"/>
        <v>6.210261983109019</v>
      </c>
      <c r="Q54" s="313">
        <v>1.14</v>
      </c>
      <c r="R54" s="111">
        <f t="shared" si="5"/>
        <v>6.680600635897859</v>
      </c>
      <c r="S54" s="111">
        <f t="shared" si="6"/>
        <v>0.4927357314930699</v>
      </c>
    </row>
    <row r="55" spans="1:19" ht="14.25" customHeight="1">
      <c r="A55" s="326" t="s">
        <v>452</v>
      </c>
      <c r="B55" s="209" t="s">
        <v>75</v>
      </c>
      <c r="C55" s="210">
        <v>1122579</v>
      </c>
      <c r="D55" s="202">
        <v>14320</v>
      </c>
      <c r="E55" s="202">
        <v>7676</v>
      </c>
      <c r="F55" s="202">
        <v>103</v>
      </c>
      <c r="G55" s="202">
        <v>696</v>
      </c>
      <c r="H55" s="202">
        <v>6973</v>
      </c>
      <c r="I55" s="202">
        <v>1318</v>
      </c>
      <c r="J55" s="202">
        <f t="shared" si="7"/>
        <v>6644</v>
      </c>
      <c r="K55" s="202">
        <v>-269</v>
      </c>
      <c r="L55" s="111">
        <f t="shared" si="0"/>
        <v>12.756340533717449</v>
      </c>
      <c r="M55" s="111">
        <f t="shared" si="1"/>
        <v>6.837826112906084</v>
      </c>
      <c r="N55" s="111">
        <f t="shared" si="2"/>
        <v>7.192737430167598</v>
      </c>
      <c r="O55" s="111">
        <f t="shared" si="3"/>
        <v>46.35055940330314</v>
      </c>
      <c r="P55" s="111">
        <f t="shared" si="4"/>
        <v>6.2115895629617155</v>
      </c>
      <c r="Q55" s="313">
        <v>1.17</v>
      </c>
      <c r="R55" s="111">
        <f t="shared" si="5"/>
        <v>5.918514420811364</v>
      </c>
      <c r="S55" s="111">
        <f t="shared" si="6"/>
        <v>-0.23962678795879844</v>
      </c>
    </row>
    <row r="56" spans="1:19" ht="9" customHeight="1">
      <c r="A56" s="201"/>
      <c r="B56" s="209"/>
      <c r="C56" s="210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313"/>
      <c r="R56" s="202"/>
      <c r="S56" s="202"/>
    </row>
    <row r="57" spans="1:19" ht="14.25" customHeight="1">
      <c r="A57" s="326" t="s">
        <v>453</v>
      </c>
      <c r="B57" s="209" t="s">
        <v>75</v>
      </c>
      <c r="C57" s="210">
        <v>1129065</v>
      </c>
      <c r="D57" s="202">
        <v>14418</v>
      </c>
      <c r="E57" s="202">
        <v>7224</v>
      </c>
      <c r="F57" s="202">
        <v>86</v>
      </c>
      <c r="G57" s="202">
        <v>685</v>
      </c>
      <c r="H57" s="202">
        <v>7149</v>
      </c>
      <c r="I57" s="202">
        <v>1358</v>
      </c>
      <c r="J57" s="202">
        <f t="shared" si="7"/>
        <v>7194</v>
      </c>
      <c r="K57" s="202">
        <v>144</v>
      </c>
      <c r="L57" s="111">
        <f t="shared" si="0"/>
        <v>12.76985824553945</v>
      </c>
      <c r="M57" s="111">
        <f t="shared" si="1"/>
        <v>6.398214451780898</v>
      </c>
      <c r="N57" s="111">
        <f t="shared" si="2"/>
        <v>5.9647662643917325</v>
      </c>
      <c r="O57" s="111">
        <f t="shared" si="3"/>
        <v>45.355227438257295</v>
      </c>
      <c r="P57" s="111">
        <f t="shared" si="4"/>
        <v>6.331787806725034</v>
      </c>
      <c r="Q57" s="313">
        <v>1.2</v>
      </c>
      <c r="R57" s="111">
        <f t="shared" si="5"/>
        <v>6.371643793758553</v>
      </c>
      <c r="S57" s="111">
        <f t="shared" si="6"/>
        <v>0.12753915850726044</v>
      </c>
    </row>
    <row r="58" spans="1:19" ht="14.25" customHeight="1">
      <c r="A58" s="326" t="s">
        <v>454</v>
      </c>
      <c r="B58" s="209" t="s">
        <v>75</v>
      </c>
      <c r="C58" s="210">
        <v>1134996</v>
      </c>
      <c r="D58" s="202">
        <v>14212</v>
      </c>
      <c r="E58" s="202">
        <v>7538</v>
      </c>
      <c r="F58" s="202">
        <v>82</v>
      </c>
      <c r="G58" s="202">
        <v>624</v>
      </c>
      <c r="H58" s="202">
        <v>6678</v>
      </c>
      <c r="I58" s="202">
        <v>1392</v>
      </c>
      <c r="J58" s="202">
        <f t="shared" si="7"/>
        <v>6674</v>
      </c>
      <c r="K58" s="202">
        <v>-1008</v>
      </c>
      <c r="L58" s="111">
        <f t="shared" si="0"/>
        <v>12.521630032176324</v>
      </c>
      <c r="M58" s="111">
        <f t="shared" si="1"/>
        <v>6.641433097561578</v>
      </c>
      <c r="N58" s="111">
        <f t="shared" si="2"/>
        <v>5.769772023641992</v>
      </c>
      <c r="O58" s="111">
        <f t="shared" si="3"/>
        <v>42.05985440819627</v>
      </c>
      <c r="P58" s="111">
        <f t="shared" si="4"/>
        <v>5.883721176109872</v>
      </c>
      <c r="Q58" s="313">
        <v>1.23</v>
      </c>
      <c r="R58" s="111">
        <f t="shared" si="5"/>
        <v>5.880196934614747</v>
      </c>
      <c r="S58" s="111">
        <f t="shared" si="6"/>
        <v>-0.8881088567713015</v>
      </c>
    </row>
    <row r="59" spans="1:19" ht="14.25" customHeight="1">
      <c r="A59" s="326" t="s">
        <v>455</v>
      </c>
      <c r="B59" s="209" t="s">
        <v>75</v>
      </c>
      <c r="C59" s="210">
        <v>1139583</v>
      </c>
      <c r="D59" s="202">
        <v>13965</v>
      </c>
      <c r="E59" s="202">
        <v>7597</v>
      </c>
      <c r="F59" s="202">
        <v>94</v>
      </c>
      <c r="G59" s="202">
        <v>659</v>
      </c>
      <c r="H59" s="202">
        <v>6571</v>
      </c>
      <c r="I59" s="202">
        <v>1371</v>
      </c>
      <c r="J59" s="202">
        <f t="shared" si="7"/>
        <v>6368</v>
      </c>
      <c r="K59" s="202">
        <v>-1673</v>
      </c>
      <c r="L59" s="111">
        <f t="shared" si="0"/>
        <v>12.25448256072616</v>
      </c>
      <c r="M59" s="111">
        <f t="shared" si="1"/>
        <v>6.666473613593745</v>
      </c>
      <c r="N59" s="111">
        <f t="shared" si="2"/>
        <v>6.731113498030791</v>
      </c>
      <c r="O59" s="111">
        <f t="shared" si="3"/>
        <v>45.0629102844639</v>
      </c>
      <c r="P59" s="111">
        <f t="shared" si="4"/>
        <v>5.766144282601618</v>
      </c>
      <c r="Q59" s="313">
        <v>1.2</v>
      </c>
      <c r="R59" s="111">
        <f t="shared" si="5"/>
        <v>5.588008947132416</v>
      </c>
      <c r="S59" s="111">
        <f t="shared" si="6"/>
        <v>-1.4680808681772193</v>
      </c>
    </row>
    <row r="60" spans="1:19" ht="14.25" customHeight="1">
      <c r="A60" s="326" t="s">
        <v>456</v>
      </c>
      <c r="B60" s="209" t="s">
        <v>241</v>
      </c>
      <c r="C60" s="210">
        <v>1149057</v>
      </c>
      <c r="D60" s="202">
        <v>13256</v>
      </c>
      <c r="E60" s="202">
        <v>7657</v>
      </c>
      <c r="F60" s="202">
        <v>66</v>
      </c>
      <c r="G60" s="202">
        <v>557</v>
      </c>
      <c r="H60" s="202">
        <v>6552</v>
      </c>
      <c r="I60" s="202">
        <v>1374</v>
      </c>
      <c r="J60" s="202">
        <f t="shared" si="7"/>
        <v>5599</v>
      </c>
      <c r="K60" s="202">
        <v>-1416</v>
      </c>
      <c r="L60" s="111">
        <f t="shared" si="0"/>
        <v>11.536416383173332</v>
      </c>
      <c r="M60" s="111">
        <f t="shared" si="1"/>
        <v>6.663725124167034</v>
      </c>
      <c r="N60" s="111">
        <f t="shared" si="2"/>
        <v>4.978877489438744</v>
      </c>
      <c r="O60" s="111">
        <f t="shared" si="3"/>
        <v>40.324332150872365</v>
      </c>
      <c r="P60" s="111">
        <f t="shared" si="4"/>
        <v>5.702066999287242</v>
      </c>
      <c r="Q60" s="313">
        <v>1.2</v>
      </c>
      <c r="R60" s="111">
        <f t="shared" si="5"/>
        <v>4.872691259006299</v>
      </c>
      <c r="S60" s="111">
        <f t="shared" si="6"/>
        <v>-1.2323148459998068</v>
      </c>
    </row>
    <row r="61" spans="1:19" ht="14.25" customHeight="1">
      <c r="A61" s="326" t="s">
        <v>457</v>
      </c>
      <c r="B61" s="209" t="s">
        <v>75</v>
      </c>
      <c r="C61" s="210">
        <v>1151593</v>
      </c>
      <c r="D61" s="202">
        <v>13031</v>
      </c>
      <c r="E61" s="202">
        <v>7712</v>
      </c>
      <c r="F61" s="202">
        <v>61</v>
      </c>
      <c r="G61" s="202">
        <v>541</v>
      </c>
      <c r="H61" s="202">
        <v>6441</v>
      </c>
      <c r="I61" s="202">
        <v>1358</v>
      </c>
      <c r="J61" s="202">
        <f t="shared" si="7"/>
        <v>5319</v>
      </c>
      <c r="K61" s="202">
        <v>-2320</v>
      </c>
      <c r="L61" s="111">
        <f t="shared" si="0"/>
        <v>11.315629740715687</v>
      </c>
      <c r="M61" s="111">
        <f t="shared" si="1"/>
        <v>6.696810418264092</v>
      </c>
      <c r="N61" s="111">
        <f t="shared" si="2"/>
        <v>4.68114496201366</v>
      </c>
      <c r="O61" s="111">
        <f t="shared" si="3"/>
        <v>39.861479516651926</v>
      </c>
      <c r="P61" s="111">
        <f t="shared" si="4"/>
        <v>5.593121875523731</v>
      </c>
      <c r="Q61" s="313">
        <v>1.18</v>
      </c>
      <c r="R61" s="111">
        <f t="shared" si="5"/>
        <v>4.618819322451595</v>
      </c>
      <c r="S61" s="111">
        <f t="shared" si="6"/>
        <v>-2.014600644498534</v>
      </c>
    </row>
    <row r="62" spans="1:19" ht="9" customHeight="1">
      <c r="A62" s="201"/>
      <c r="B62" s="209"/>
      <c r="C62" s="210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313"/>
      <c r="R62" s="202"/>
      <c r="S62" s="202"/>
    </row>
    <row r="63" spans="1:19" ht="14.25" customHeight="1">
      <c r="A63" s="326" t="s">
        <v>458</v>
      </c>
      <c r="B63" s="209" t="s">
        <v>75</v>
      </c>
      <c r="C63" s="210">
        <v>1153553</v>
      </c>
      <c r="D63" s="202">
        <v>12318</v>
      </c>
      <c r="E63" s="202">
        <v>7652</v>
      </c>
      <c r="F63" s="202">
        <v>45</v>
      </c>
      <c r="G63" s="202">
        <v>604</v>
      </c>
      <c r="H63" s="202">
        <v>6117</v>
      </c>
      <c r="I63" s="202">
        <v>1361</v>
      </c>
      <c r="J63" s="202">
        <f t="shared" si="7"/>
        <v>4666</v>
      </c>
      <c r="K63" s="202">
        <v>-2617</v>
      </c>
      <c r="L63" s="111">
        <f t="shared" si="0"/>
        <v>10.678313003390393</v>
      </c>
      <c r="M63" s="111">
        <f t="shared" si="1"/>
        <v>6.6334186639018755</v>
      </c>
      <c r="N63" s="111">
        <f t="shared" si="2"/>
        <v>3.653190452995616</v>
      </c>
      <c r="O63" s="111">
        <f t="shared" si="3"/>
        <v>46.741990403962234</v>
      </c>
      <c r="P63" s="111">
        <f t="shared" si="4"/>
        <v>5.302747251318318</v>
      </c>
      <c r="Q63" s="313">
        <v>1.18</v>
      </c>
      <c r="R63" s="111">
        <f t="shared" si="5"/>
        <v>4.044894339488519</v>
      </c>
      <c r="S63" s="111">
        <f t="shared" si="6"/>
        <v>-2.268643053245061</v>
      </c>
    </row>
    <row r="64" spans="1:19" ht="14.25" customHeight="1">
      <c r="A64" s="326" t="s">
        <v>459</v>
      </c>
      <c r="B64" s="209" t="s">
        <v>75</v>
      </c>
      <c r="C64" s="210">
        <v>1156012</v>
      </c>
      <c r="D64" s="202">
        <v>12317</v>
      </c>
      <c r="E64" s="202">
        <v>8261</v>
      </c>
      <c r="F64" s="202">
        <v>62</v>
      </c>
      <c r="G64" s="202">
        <v>461</v>
      </c>
      <c r="H64" s="202">
        <v>6092</v>
      </c>
      <c r="I64" s="202">
        <v>1285</v>
      </c>
      <c r="J64" s="202">
        <f t="shared" si="7"/>
        <v>4056</v>
      </c>
      <c r="K64" s="202">
        <v>-1427</v>
      </c>
      <c r="L64" s="111">
        <f t="shared" si="0"/>
        <v>10.654733687885594</v>
      </c>
      <c r="M64" s="111">
        <f t="shared" si="1"/>
        <v>7.146119590454078</v>
      </c>
      <c r="N64" s="111">
        <f t="shared" si="2"/>
        <v>5.033693269464967</v>
      </c>
      <c r="O64" s="111">
        <f t="shared" si="3"/>
        <v>36.077633432462044</v>
      </c>
      <c r="P64" s="111">
        <f t="shared" si="4"/>
        <v>5.26984148953471</v>
      </c>
      <c r="Q64" s="313">
        <v>1.11</v>
      </c>
      <c r="R64" s="111">
        <f t="shared" si="5"/>
        <v>3.5086140974315145</v>
      </c>
      <c r="S64" s="111">
        <f t="shared" si="6"/>
        <v>-1.234416251734411</v>
      </c>
    </row>
    <row r="65" spans="1:19" ht="14.25" customHeight="1">
      <c r="A65" s="325" t="s">
        <v>460</v>
      </c>
      <c r="B65" s="209" t="s">
        <v>75</v>
      </c>
      <c r="C65" s="210">
        <v>1156669</v>
      </c>
      <c r="D65" s="202">
        <v>11684</v>
      </c>
      <c r="E65" s="202">
        <v>8091</v>
      </c>
      <c r="F65" s="202">
        <v>34</v>
      </c>
      <c r="G65" s="202">
        <v>456</v>
      </c>
      <c r="H65" s="202">
        <v>6035</v>
      </c>
      <c r="I65" s="202">
        <v>1275</v>
      </c>
      <c r="J65" s="202">
        <f t="shared" si="7"/>
        <v>3593</v>
      </c>
      <c r="K65" s="202">
        <v>-2731</v>
      </c>
      <c r="L65" s="111">
        <f t="shared" si="0"/>
        <v>10.10142054468478</v>
      </c>
      <c r="M65" s="111">
        <f t="shared" si="1"/>
        <v>6.995086753427298</v>
      </c>
      <c r="N65" s="111">
        <f t="shared" si="2"/>
        <v>2.909962341663814</v>
      </c>
      <c r="O65" s="111">
        <f t="shared" si="3"/>
        <v>37.56177924217463</v>
      </c>
      <c r="P65" s="111">
        <f t="shared" si="4"/>
        <v>5.217568725365684</v>
      </c>
      <c r="Q65" s="313">
        <v>1.1</v>
      </c>
      <c r="R65" s="111">
        <f t="shared" si="5"/>
        <v>3.1063337912574815</v>
      </c>
      <c r="S65" s="111">
        <f t="shared" si="6"/>
        <v>-2.361090337858108</v>
      </c>
    </row>
    <row r="66" spans="1:19" ht="14.25" customHeight="1">
      <c r="A66" s="328" t="s">
        <v>461</v>
      </c>
      <c r="B66" s="209" t="s">
        <v>241</v>
      </c>
      <c r="C66" s="210">
        <v>1160066</v>
      </c>
      <c r="D66" s="202">
        <v>11535</v>
      </c>
      <c r="E66" s="202">
        <v>8231</v>
      </c>
      <c r="F66" s="202">
        <v>52</v>
      </c>
      <c r="G66" s="202">
        <v>507</v>
      </c>
      <c r="H66" s="202">
        <v>6052</v>
      </c>
      <c r="I66" s="202">
        <v>1208</v>
      </c>
      <c r="J66" s="202">
        <f t="shared" si="7"/>
        <v>3304</v>
      </c>
      <c r="K66" s="202">
        <v>-1340</v>
      </c>
      <c r="L66" s="111">
        <f t="shared" si="0"/>
        <v>9.943399772081934</v>
      </c>
      <c r="M66" s="111">
        <f t="shared" si="1"/>
        <v>7.095285957867914</v>
      </c>
      <c r="N66" s="111">
        <f t="shared" si="2"/>
        <v>4.508019072388383</v>
      </c>
      <c r="O66" s="111">
        <f t="shared" si="3"/>
        <v>42.10264075734928</v>
      </c>
      <c r="P66" s="111">
        <f t="shared" si="4"/>
        <v>5.216944553154734</v>
      </c>
      <c r="Q66" s="313">
        <v>1.04</v>
      </c>
      <c r="R66" s="111">
        <f t="shared" si="5"/>
        <v>2.848113814214019</v>
      </c>
      <c r="S66" s="111">
        <f t="shared" si="6"/>
        <v>-1.1551066922054436</v>
      </c>
    </row>
    <row r="67" spans="1:19" ht="14.25" customHeight="1">
      <c r="A67" s="328" t="s">
        <v>462</v>
      </c>
      <c r="B67" s="209" t="s">
        <v>75</v>
      </c>
      <c r="C67" s="210">
        <v>1161509</v>
      </c>
      <c r="D67" s="202">
        <v>11284</v>
      </c>
      <c r="E67" s="202">
        <v>8516</v>
      </c>
      <c r="F67" s="202">
        <v>58</v>
      </c>
      <c r="G67" s="202">
        <v>445</v>
      </c>
      <c r="H67" s="202">
        <v>6285</v>
      </c>
      <c r="I67" s="202">
        <v>1296</v>
      </c>
      <c r="J67" s="202">
        <f t="shared" si="7"/>
        <v>2768</v>
      </c>
      <c r="K67" s="202">
        <v>-1265</v>
      </c>
      <c r="L67" s="111">
        <f t="shared" si="0"/>
        <v>9.714948399022306</v>
      </c>
      <c r="M67" s="111">
        <f t="shared" si="1"/>
        <v>7.331841595717296</v>
      </c>
      <c r="N67" s="111">
        <f t="shared" si="2"/>
        <v>5.140021269053528</v>
      </c>
      <c r="O67" s="111">
        <f t="shared" si="3"/>
        <v>37.940148350242985</v>
      </c>
      <c r="P67" s="111">
        <f t="shared" si="4"/>
        <v>5.411064399845374</v>
      </c>
      <c r="Q67" s="313">
        <v>1.12</v>
      </c>
      <c r="R67" s="111">
        <f t="shared" si="5"/>
        <v>2.383106803305011</v>
      </c>
      <c r="S67" s="111">
        <f t="shared" si="6"/>
        <v>-1.0891004718861412</v>
      </c>
    </row>
    <row r="68" spans="1:19" ht="9" customHeight="1">
      <c r="A68" s="327"/>
      <c r="B68" s="209"/>
      <c r="C68" s="210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313"/>
      <c r="R68" s="202"/>
      <c r="S68" s="202"/>
    </row>
    <row r="69" spans="1:19" ht="14.25" customHeight="1">
      <c r="A69" s="328" t="s">
        <v>463</v>
      </c>
      <c r="B69" s="209" t="s">
        <v>75</v>
      </c>
      <c r="C69" s="210">
        <v>1163645</v>
      </c>
      <c r="D69" s="202">
        <v>11401</v>
      </c>
      <c r="E69" s="202">
        <v>8641</v>
      </c>
      <c r="F69" s="202">
        <v>52</v>
      </c>
      <c r="G69" s="202">
        <v>408</v>
      </c>
      <c r="H69" s="202">
        <v>6230</v>
      </c>
      <c r="I69" s="202">
        <v>1352</v>
      </c>
      <c r="J69" s="202">
        <f t="shared" si="7"/>
        <v>2760</v>
      </c>
      <c r="K69" s="202">
        <v>-166</v>
      </c>
      <c r="L69" s="111">
        <f t="shared" si="0"/>
        <v>9.797661657979882</v>
      </c>
      <c r="M69" s="111">
        <f t="shared" si="1"/>
        <v>7.425804261608996</v>
      </c>
      <c r="N69" s="111">
        <f t="shared" si="2"/>
        <v>4.561003420752566</v>
      </c>
      <c r="O69" s="111">
        <f t="shared" si="3"/>
        <v>34.549919552883395</v>
      </c>
      <c r="P69" s="111">
        <f t="shared" si="4"/>
        <v>5.353866514271964</v>
      </c>
      <c r="Q69" s="313">
        <v>1.16</v>
      </c>
      <c r="R69" s="111">
        <f t="shared" si="5"/>
        <v>2.371857396370886</v>
      </c>
      <c r="S69" s="111">
        <f t="shared" si="6"/>
        <v>-0.14265519123100256</v>
      </c>
    </row>
    <row r="70" spans="1:19" ht="14.25" customHeight="1">
      <c r="A70" s="328" t="s">
        <v>464</v>
      </c>
      <c r="B70" s="209" t="s">
        <v>75</v>
      </c>
      <c r="C70" s="210">
        <v>1165426</v>
      </c>
      <c r="D70" s="202">
        <v>11002</v>
      </c>
      <c r="E70" s="202">
        <v>8911</v>
      </c>
      <c r="F70" s="202">
        <v>55</v>
      </c>
      <c r="G70" s="202">
        <v>347</v>
      </c>
      <c r="H70" s="202">
        <v>6718</v>
      </c>
      <c r="I70" s="202">
        <v>1403</v>
      </c>
      <c r="J70" s="202">
        <f t="shared" si="7"/>
        <v>2091</v>
      </c>
      <c r="K70" s="202">
        <v>-199</v>
      </c>
      <c r="L70" s="111">
        <f t="shared" si="0"/>
        <v>9.440324825428641</v>
      </c>
      <c r="M70" s="111">
        <f t="shared" si="1"/>
        <v>7.646131114287822</v>
      </c>
      <c r="N70" s="111">
        <f t="shared" si="2"/>
        <v>4.999091074350118</v>
      </c>
      <c r="O70" s="111">
        <f t="shared" si="3"/>
        <v>30.575381090845006</v>
      </c>
      <c r="P70" s="111">
        <f t="shared" si="4"/>
        <v>5.76441575870111</v>
      </c>
      <c r="Q70" s="313">
        <v>1.2</v>
      </c>
      <c r="R70" s="111">
        <f t="shared" si="5"/>
        <v>1.7941937111408188</v>
      </c>
      <c r="S70" s="111">
        <f t="shared" si="6"/>
        <v>-0.170753012203263</v>
      </c>
    </row>
    <row r="71" spans="1:19" ht="14.25" customHeight="1">
      <c r="A71" s="328" t="s">
        <v>465</v>
      </c>
      <c r="B71" s="209" t="s">
        <v>75</v>
      </c>
      <c r="C71" s="210">
        <v>1167434</v>
      </c>
      <c r="D71" s="202">
        <v>11935</v>
      </c>
      <c r="E71" s="202">
        <v>8822</v>
      </c>
      <c r="F71" s="202">
        <v>64</v>
      </c>
      <c r="G71" s="202">
        <v>345</v>
      </c>
      <c r="H71" s="202">
        <v>6691</v>
      </c>
      <c r="I71" s="202">
        <v>1373</v>
      </c>
      <c r="J71" s="202">
        <f t="shared" si="7"/>
        <v>3113</v>
      </c>
      <c r="K71" s="202">
        <v>-493</v>
      </c>
      <c r="L71" s="111">
        <f t="shared" si="0"/>
        <v>10.223276005324498</v>
      </c>
      <c r="M71" s="111">
        <f t="shared" si="1"/>
        <v>7.556744107161518</v>
      </c>
      <c r="N71" s="111">
        <f t="shared" si="2"/>
        <v>5.362379555927943</v>
      </c>
      <c r="O71" s="111">
        <f t="shared" si="3"/>
        <v>28.09446254071661</v>
      </c>
      <c r="P71" s="111">
        <f t="shared" si="4"/>
        <v>5.731373251078862</v>
      </c>
      <c r="Q71" s="313">
        <v>1.18</v>
      </c>
      <c r="R71" s="111">
        <f t="shared" si="5"/>
        <v>2.6665318981629795</v>
      </c>
      <c r="S71" s="111">
        <f t="shared" si="6"/>
        <v>-0.42229367998533535</v>
      </c>
    </row>
    <row r="72" spans="1:19" ht="14.25" customHeight="1">
      <c r="A72" s="328" t="s">
        <v>466</v>
      </c>
      <c r="B72" s="209" t="s">
        <v>241</v>
      </c>
      <c r="C72" s="210">
        <v>1175042</v>
      </c>
      <c r="D72" s="202">
        <v>11093</v>
      </c>
      <c r="E72" s="202">
        <v>9174</v>
      </c>
      <c r="F72" s="202">
        <v>56</v>
      </c>
      <c r="G72" s="202">
        <v>311</v>
      </c>
      <c r="H72" s="202">
        <v>6852</v>
      </c>
      <c r="I72" s="202">
        <v>1437</v>
      </c>
      <c r="J72" s="202">
        <f t="shared" si="7"/>
        <v>1919</v>
      </c>
      <c r="K72" s="202">
        <v>848</v>
      </c>
      <c r="L72" s="111">
        <f t="shared" si="0"/>
        <v>9.440513615683525</v>
      </c>
      <c r="M72" s="111">
        <f t="shared" si="1"/>
        <v>7.807380502143753</v>
      </c>
      <c r="N72" s="111">
        <f t="shared" si="2"/>
        <v>5.0482286126386</v>
      </c>
      <c r="O72" s="111">
        <f t="shared" si="3"/>
        <v>27.271132935812</v>
      </c>
      <c r="P72" s="111">
        <f t="shared" si="4"/>
        <v>5.831280924426531</v>
      </c>
      <c r="Q72" s="313">
        <v>1.22</v>
      </c>
      <c r="R72" s="111">
        <f t="shared" si="5"/>
        <v>1.6331331135397713</v>
      </c>
      <c r="S72" s="111">
        <f t="shared" si="6"/>
        <v>0.7216763315694248</v>
      </c>
    </row>
    <row r="73" spans="1:19" ht="14.25" customHeight="1">
      <c r="A73" s="328" t="s">
        <v>467</v>
      </c>
      <c r="B73" s="209" t="s">
        <v>75</v>
      </c>
      <c r="C73" s="210">
        <v>1175971</v>
      </c>
      <c r="D73" s="202">
        <v>11484</v>
      </c>
      <c r="E73" s="202">
        <v>8967</v>
      </c>
      <c r="F73" s="202">
        <v>43</v>
      </c>
      <c r="G73" s="202">
        <v>353</v>
      </c>
      <c r="H73" s="202">
        <v>6950</v>
      </c>
      <c r="I73" s="202">
        <v>1468</v>
      </c>
      <c r="J73" s="202">
        <f t="shared" si="7"/>
        <v>2517</v>
      </c>
      <c r="K73" s="202">
        <v>-485</v>
      </c>
      <c r="L73" s="111">
        <f t="shared" si="0"/>
        <v>9.765546939507862</v>
      </c>
      <c r="M73" s="111">
        <f t="shared" si="1"/>
        <v>7.625188036099529</v>
      </c>
      <c r="N73" s="111">
        <f t="shared" si="2"/>
        <v>3.744339951236503</v>
      </c>
      <c r="O73" s="111">
        <f t="shared" si="3"/>
        <v>29.821745374672638</v>
      </c>
      <c r="P73" s="111">
        <f t="shared" si="4"/>
        <v>5.910009685612996</v>
      </c>
      <c r="Q73" s="313">
        <v>1.25</v>
      </c>
      <c r="R73" s="111">
        <f t="shared" si="5"/>
        <v>2.140358903408332</v>
      </c>
      <c r="S73" s="111">
        <f t="shared" si="6"/>
        <v>-0.4124251363341443</v>
      </c>
    </row>
    <row r="74" spans="1:19" ht="9" customHeight="1">
      <c r="A74" s="327"/>
      <c r="B74" s="209"/>
      <c r="C74" s="210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313"/>
      <c r="R74" s="202"/>
      <c r="S74" s="202"/>
    </row>
    <row r="75" spans="1:19" ht="14.25" customHeight="1">
      <c r="A75" s="328" t="s">
        <v>468</v>
      </c>
      <c r="B75" s="209" t="s">
        <v>75</v>
      </c>
      <c r="C75" s="210">
        <v>1175910</v>
      </c>
      <c r="D75" s="202">
        <v>11318</v>
      </c>
      <c r="E75" s="202">
        <v>9061</v>
      </c>
      <c r="F75" s="202">
        <v>39</v>
      </c>
      <c r="G75" s="202">
        <v>313</v>
      </c>
      <c r="H75" s="202">
        <v>6886</v>
      </c>
      <c r="I75" s="202">
        <v>1608</v>
      </c>
      <c r="J75" s="202">
        <f t="shared" si="7"/>
        <v>2257</v>
      </c>
      <c r="K75" s="202">
        <v>-1760</v>
      </c>
      <c r="L75" s="111">
        <f>D75/C75*1000</f>
        <v>9.62488625830208</v>
      </c>
      <c r="M75" s="111">
        <f aca="true" t="shared" si="8" ref="M75:N79">E75/C75*1000</f>
        <v>7.705521681081035</v>
      </c>
      <c r="N75" s="111">
        <f t="shared" si="8"/>
        <v>3.445838487365259</v>
      </c>
      <c r="O75" s="111">
        <f>G75/SUM(D75,G75)*1000</f>
        <v>26.91084171610352</v>
      </c>
      <c r="P75" s="111">
        <f>H75/C75*1000</f>
        <v>5.855890331743075</v>
      </c>
      <c r="Q75" s="313">
        <v>1.37</v>
      </c>
      <c r="R75" s="111">
        <f>J75/C75*1000</f>
        <v>1.919364577221046</v>
      </c>
      <c r="S75" s="111">
        <f>K75/C75*1000</f>
        <v>-1.496713183832096</v>
      </c>
    </row>
    <row r="76" spans="1:19" ht="14.25" customHeight="1">
      <c r="A76" s="326" t="s">
        <v>469</v>
      </c>
      <c r="B76" s="209" t="s">
        <v>75</v>
      </c>
      <c r="C76" s="210">
        <v>1176758</v>
      </c>
      <c r="D76" s="202">
        <v>11642</v>
      </c>
      <c r="E76" s="202">
        <v>9418</v>
      </c>
      <c r="F76" s="202">
        <v>59</v>
      </c>
      <c r="G76" s="202">
        <v>280</v>
      </c>
      <c r="H76" s="202">
        <v>7094</v>
      </c>
      <c r="I76" s="202">
        <v>1852</v>
      </c>
      <c r="J76" s="202">
        <f t="shared" si="7"/>
        <v>2224</v>
      </c>
      <c r="K76" s="202">
        <v>-1400</v>
      </c>
      <c r="L76" s="111">
        <f>D76/C76*1000</f>
        <v>9.893283070945767</v>
      </c>
      <c r="M76" s="111">
        <f t="shared" si="8"/>
        <v>8.003344782869544</v>
      </c>
      <c r="N76" s="111">
        <f t="shared" si="8"/>
        <v>5.067857756399244</v>
      </c>
      <c r="O76" s="111">
        <f>G76/SUM(D76,G76)*1000</f>
        <v>23.485992283173964</v>
      </c>
      <c r="P76" s="111">
        <f>H76/C76*1000</f>
        <v>6.028427255221549</v>
      </c>
      <c r="Q76" s="313">
        <v>1.57</v>
      </c>
      <c r="R76" s="111">
        <f>J76/C76*1000</f>
        <v>1.889938288076223</v>
      </c>
      <c r="S76" s="111">
        <f>K76/C76*1000</f>
        <v>-1.1897093540048167</v>
      </c>
    </row>
    <row r="77" spans="1:19" ht="14.25" customHeight="1">
      <c r="A77" s="326" t="s">
        <v>470</v>
      </c>
      <c r="B77" s="209" t="s">
        <v>75</v>
      </c>
      <c r="C77" s="210">
        <v>1176166</v>
      </c>
      <c r="D77" s="202">
        <v>11290</v>
      </c>
      <c r="E77" s="202">
        <v>9867</v>
      </c>
      <c r="F77" s="202">
        <v>46</v>
      </c>
      <c r="G77" s="202">
        <v>301</v>
      </c>
      <c r="H77" s="202">
        <v>6942</v>
      </c>
      <c r="I77" s="202">
        <v>1861</v>
      </c>
      <c r="J77" s="202">
        <f t="shared" si="7"/>
        <v>1423</v>
      </c>
      <c r="K77" s="202">
        <v>-1419</v>
      </c>
      <c r="L77" s="111">
        <f>D77/C77*1000</f>
        <v>9.598985177262394</v>
      </c>
      <c r="M77" s="111">
        <f t="shared" si="8"/>
        <v>8.389121943671217</v>
      </c>
      <c r="N77" s="111">
        <f t="shared" si="8"/>
        <v>4.074402125775022</v>
      </c>
      <c r="O77" s="111">
        <f>G77/SUM(D77,G77)*1000</f>
        <v>25.968423777068413</v>
      </c>
      <c r="P77" s="111">
        <f>H77/C77*1000</f>
        <v>5.902228086851686</v>
      </c>
      <c r="Q77" s="313">
        <v>1.58</v>
      </c>
      <c r="R77" s="111">
        <f>J77/C77*1000</f>
        <v>1.2098632335911768</v>
      </c>
      <c r="S77" s="111">
        <f>K77/C77*1000</f>
        <v>-1.2064623531032186</v>
      </c>
    </row>
    <row r="78" spans="1:19" ht="14.25" customHeight="1">
      <c r="A78" s="326" t="s">
        <v>471</v>
      </c>
      <c r="B78" s="209" t="s">
        <v>241</v>
      </c>
      <c r="C78" s="210">
        <v>1170051</v>
      </c>
      <c r="D78" s="202">
        <v>11467</v>
      </c>
      <c r="E78" s="202">
        <v>9391</v>
      </c>
      <c r="F78" s="202">
        <v>32</v>
      </c>
      <c r="G78" s="202">
        <v>313</v>
      </c>
      <c r="H78" s="202">
        <v>6979</v>
      </c>
      <c r="I78" s="202">
        <v>2036</v>
      </c>
      <c r="J78" s="202">
        <f t="shared" si="7"/>
        <v>2076</v>
      </c>
      <c r="K78" s="202">
        <v>-1507</v>
      </c>
      <c r="L78" s="111">
        <f>D78/C78*1000</f>
        <v>9.800427502732786</v>
      </c>
      <c r="M78" s="111">
        <f t="shared" si="8"/>
        <v>8.02614586885529</v>
      </c>
      <c r="N78" s="111">
        <f t="shared" si="8"/>
        <v>2.790616551844423</v>
      </c>
      <c r="O78" s="111">
        <f>G78/SUM(D78,G78)*1000</f>
        <v>26.570458404074703</v>
      </c>
      <c r="P78" s="111">
        <f>H78/C78*1000</f>
        <v>5.9646972653328785</v>
      </c>
      <c r="Q78" s="313">
        <v>1.74</v>
      </c>
      <c r="R78" s="111">
        <f>J78/C78*1000</f>
        <v>1.7742816338774978</v>
      </c>
      <c r="S78" s="111">
        <f>K78/C78*1000</f>
        <v>-1.2879780454014398</v>
      </c>
    </row>
    <row r="79" spans="1:19" ht="14.25" customHeight="1">
      <c r="A79" s="326" t="s">
        <v>472</v>
      </c>
      <c r="B79" s="209" t="s">
        <v>75</v>
      </c>
      <c r="C79" s="210">
        <v>1172151</v>
      </c>
      <c r="D79" s="202">
        <v>11342</v>
      </c>
      <c r="E79" s="202">
        <v>9440</v>
      </c>
      <c r="F79" s="202">
        <v>40</v>
      </c>
      <c r="G79" s="202">
        <v>288</v>
      </c>
      <c r="H79" s="202">
        <v>6921</v>
      </c>
      <c r="I79" s="202">
        <v>2241</v>
      </c>
      <c r="J79" s="202">
        <f t="shared" si="7"/>
        <v>1902</v>
      </c>
      <c r="K79" s="202">
        <v>-2420</v>
      </c>
      <c r="L79" s="111">
        <f>D79/C79*1000</f>
        <v>9.676227721513696</v>
      </c>
      <c r="M79" s="111">
        <f t="shared" si="8"/>
        <v>8.053569889886202</v>
      </c>
      <c r="N79" s="111">
        <f t="shared" si="8"/>
        <v>3.5267148651031563</v>
      </c>
      <c r="O79" s="111">
        <f>G79/SUM(D79,G79)*1000</f>
        <v>24.763542562338777</v>
      </c>
      <c r="P79" s="111">
        <f>H79/C79*1000</f>
        <v>5.904529365243898</v>
      </c>
      <c r="Q79" s="313">
        <v>1.91</v>
      </c>
      <c r="R79" s="111">
        <f>J79/C79*1000</f>
        <v>1.622657831627495</v>
      </c>
      <c r="S79" s="111">
        <f>K79/C79*1000</f>
        <v>-2.064580416686929</v>
      </c>
    </row>
    <row r="80" spans="1:19" ht="14.25" customHeight="1">
      <c r="A80" s="329" t="s">
        <v>19</v>
      </c>
      <c r="B80" s="212" t="s">
        <v>75</v>
      </c>
      <c r="C80" s="373">
        <f>'２０'!C9</f>
        <v>1171956</v>
      </c>
      <c r="D80" s="374">
        <f>'２０'!D9</f>
        <v>10886</v>
      </c>
      <c r="E80" s="374">
        <f>'２０'!E9</f>
        <v>9584</v>
      </c>
      <c r="F80" s="374">
        <f>'２０'!F9</f>
        <v>42</v>
      </c>
      <c r="G80" s="374">
        <f>'２０'!G9</f>
        <v>305</v>
      </c>
      <c r="H80" s="374">
        <f>'２０'!H9</f>
        <v>6537</v>
      </c>
      <c r="I80" s="374">
        <f>'２０'!I9</f>
        <v>2208</v>
      </c>
      <c r="J80" s="374">
        <f>'２０'!J9</f>
        <v>1302</v>
      </c>
      <c r="K80" s="374">
        <f>'２０'!K9</f>
        <v>-1594</v>
      </c>
      <c r="L80" s="375">
        <f>'２０'!L9</f>
        <v>9.288744628637936</v>
      </c>
      <c r="M80" s="375">
        <f>'２０'!M9</f>
        <v>8.177781418415025</v>
      </c>
      <c r="N80" s="375">
        <f>'２０'!N9</f>
        <v>3.858166452324086</v>
      </c>
      <c r="O80" s="375">
        <f>'２０'!O9</f>
        <v>27.254043427754446</v>
      </c>
      <c r="P80" s="375">
        <f>'２０'!P9</f>
        <v>5.577854458699814</v>
      </c>
      <c r="Q80" s="376">
        <v>1.88</v>
      </c>
      <c r="R80" s="375">
        <f>'２０'!R9</f>
        <v>1.1109632102229094</v>
      </c>
      <c r="S80" s="375">
        <f>'２０'!S9</f>
        <v>-1.3601193218858045</v>
      </c>
    </row>
    <row r="81" spans="1:19" ht="14.25" customHeight="1">
      <c r="A81" s="213" t="s">
        <v>242</v>
      </c>
      <c r="B81" s="213"/>
      <c r="Q81" s="315"/>
      <c r="S81" s="219"/>
    </row>
    <row r="82" spans="1:19" ht="14.25" customHeight="1">
      <c r="A82" s="208" t="s">
        <v>264</v>
      </c>
      <c r="B82" s="208"/>
      <c r="S82" s="219"/>
    </row>
    <row r="83" spans="1:19" ht="14.25" customHeight="1">
      <c r="A83" s="200" t="s">
        <v>265</v>
      </c>
      <c r="S83" s="219"/>
    </row>
    <row r="84" ht="14.25">
      <c r="S84" s="219"/>
    </row>
    <row r="85" ht="14.25">
      <c r="S85" s="219"/>
    </row>
    <row r="86" ht="14.25">
      <c r="S86" s="219"/>
    </row>
    <row r="87" ht="14.25">
      <c r="S87" s="219"/>
    </row>
    <row r="88" ht="14.25">
      <c r="S88" s="219"/>
    </row>
    <row r="89" ht="14.25">
      <c r="S89" s="219"/>
    </row>
    <row r="90" ht="14.25">
      <c r="S90" s="219"/>
    </row>
    <row r="91" ht="14.25">
      <c r="S91" s="219"/>
    </row>
    <row r="92" ht="14.25">
      <c r="S92" s="219"/>
    </row>
    <row r="93" ht="14.25">
      <c r="S93" s="219"/>
    </row>
    <row r="94" ht="14.25">
      <c r="S94" s="219"/>
    </row>
    <row r="95" ht="14.25">
      <c r="S95" s="219"/>
    </row>
    <row r="96" ht="14.25">
      <c r="S96" s="219"/>
    </row>
    <row r="97" ht="14.25">
      <c r="S97" s="219"/>
    </row>
    <row r="98" ht="14.25">
      <c r="S98" s="219"/>
    </row>
    <row r="99" ht="14.25">
      <c r="S99" s="219"/>
    </row>
    <row r="100" ht="14.25">
      <c r="S100" s="219"/>
    </row>
    <row r="101" ht="14.25">
      <c r="S101" s="219"/>
    </row>
    <row r="102" ht="14.25">
      <c r="S102" s="219"/>
    </row>
    <row r="103" ht="14.25">
      <c r="S103" s="219"/>
    </row>
    <row r="104" ht="14.25">
      <c r="S104" s="219"/>
    </row>
    <row r="105" ht="14.25">
      <c r="S105" s="219"/>
    </row>
    <row r="106" ht="14.25">
      <c r="S106" s="219"/>
    </row>
    <row r="107" ht="14.25">
      <c r="S107" s="219"/>
    </row>
    <row r="108" ht="14.25">
      <c r="S108" s="219"/>
    </row>
    <row r="109" ht="14.25">
      <c r="S109" s="219"/>
    </row>
    <row r="110" ht="14.25">
      <c r="S110" s="219"/>
    </row>
    <row r="111" ht="14.25">
      <c r="S111" s="219"/>
    </row>
    <row r="112" ht="14.25">
      <c r="S112" s="219"/>
    </row>
    <row r="113" ht="14.25">
      <c r="S113" s="219"/>
    </row>
    <row r="114" ht="14.25">
      <c r="S114" s="219"/>
    </row>
    <row r="115" ht="14.25">
      <c r="S115" s="219"/>
    </row>
    <row r="116" ht="14.25">
      <c r="S116" s="219"/>
    </row>
    <row r="117" ht="14.25">
      <c r="S117" s="219"/>
    </row>
    <row r="118" ht="14.25">
      <c r="S118" s="219"/>
    </row>
    <row r="119" ht="14.25">
      <c r="S119" s="219"/>
    </row>
    <row r="120" ht="14.25">
      <c r="S120" s="219"/>
    </row>
    <row r="121" ht="14.25">
      <c r="S121" s="219"/>
    </row>
    <row r="122" ht="14.25">
      <c r="S122" s="219"/>
    </row>
    <row r="123" ht="14.25">
      <c r="S123" s="219"/>
    </row>
    <row r="124" ht="14.25">
      <c r="S124" s="219"/>
    </row>
    <row r="125" ht="14.25">
      <c r="S125" s="219"/>
    </row>
    <row r="126" ht="14.25">
      <c r="S126" s="219"/>
    </row>
    <row r="127" ht="14.25">
      <c r="S127" s="219"/>
    </row>
    <row r="128" ht="14.25">
      <c r="S128" s="219"/>
    </row>
    <row r="129" ht="14.25">
      <c r="S129" s="219"/>
    </row>
    <row r="130" ht="14.25">
      <c r="S130" s="219"/>
    </row>
    <row r="131" ht="14.25">
      <c r="S131" s="219"/>
    </row>
    <row r="132" ht="14.25">
      <c r="S132" s="219"/>
    </row>
    <row r="133" ht="14.25">
      <c r="S133" s="219"/>
    </row>
    <row r="134" ht="14.25">
      <c r="S134" s="219"/>
    </row>
    <row r="135" ht="14.25">
      <c r="S135" s="219"/>
    </row>
    <row r="136" ht="14.25">
      <c r="S136" s="219"/>
    </row>
    <row r="137" ht="14.25">
      <c r="S137" s="219"/>
    </row>
    <row r="138" ht="14.25">
      <c r="S138" s="219"/>
    </row>
    <row r="139" ht="14.25">
      <c r="S139" s="219"/>
    </row>
    <row r="140" ht="14.25">
      <c r="S140" s="219"/>
    </row>
    <row r="141" ht="14.25">
      <c r="S141" s="219"/>
    </row>
    <row r="142" ht="14.25">
      <c r="S142" s="219"/>
    </row>
    <row r="143" ht="14.25">
      <c r="S143" s="219"/>
    </row>
    <row r="144" ht="14.25">
      <c r="S144" s="219"/>
    </row>
    <row r="145" ht="14.25">
      <c r="S145" s="219"/>
    </row>
    <row r="146" ht="14.25">
      <c r="S146" s="219"/>
    </row>
    <row r="147" ht="14.25">
      <c r="S147" s="219"/>
    </row>
    <row r="148" ht="14.25">
      <c r="S148" s="219"/>
    </row>
    <row r="149" ht="14.25">
      <c r="S149" s="219"/>
    </row>
    <row r="150" ht="14.25">
      <c r="S150" s="219"/>
    </row>
    <row r="151" ht="14.25">
      <c r="S151" s="219"/>
    </row>
    <row r="152" ht="14.25">
      <c r="S152" s="219"/>
    </row>
    <row r="153" ht="14.25">
      <c r="S153" s="219"/>
    </row>
    <row r="154" ht="14.25">
      <c r="S154" s="219"/>
    </row>
    <row r="155" ht="14.25">
      <c r="S155" s="219"/>
    </row>
    <row r="156" ht="14.25">
      <c r="S156" s="219"/>
    </row>
    <row r="157" ht="14.25">
      <c r="S157" s="219"/>
    </row>
    <row r="158" ht="14.25">
      <c r="S158" s="219"/>
    </row>
    <row r="159" ht="14.25">
      <c r="S159" s="219"/>
    </row>
    <row r="160" ht="14.25">
      <c r="S160" s="219"/>
    </row>
    <row r="161" ht="14.25">
      <c r="S161" s="219"/>
    </row>
    <row r="162" ht="14.25">
      <c r="S162" s="219"/>
    </row>
    <row r="163" ht="14.25">
      <c r="S163" s="219"/>
    </row>
    <row r="164" ht="14.25">
      <c r="S164" s="219"/>
    </row>
    <row r="165" ht="14.25">
      <c r="S165" s="219"/>
    </row>
    <row r="166" ht="14.25">
      <c r="S166" s="219"/>
    </row>
    <row r="167" ht="14.25">
      <c r="S167" s="219"/>
    </row>
    <row r="168" ht="14.25">
      <c r="S168" s="219"/>
    </row>
    <row r="169" ht="14.25">
      <c r="S169" s="219"/>
    </row>
    <row r="170" ht="14.25">
      <c r="S170" s="219"/>
    </row>
    <row r="171" ht="14.25">
      <c r="S171" s="219"/>
    </row>
    <row r="172" ht="14.25">
      <c r="S172" s="219"/>
    </row>
    <row r="173" ht="14.25">
      <c r="S173" s="219"/>
    </row>
    <row r="174" ht="14.25">
      <c r="S174" s="219"/>
    </row>
    <row r="175" ht="14.25">
      <c r="S175" s="219"/>
    </row>
    <row r="176" ht="14.25">
      <c r="S176" s="219"/>
    </row>
    <row r="177" ht="14.25">
      <c r="S177" s="219"/>
    </row>
    <row r="178" ht="14.25">
      <c r="S178" s="219"/>
    </row>
    <row r="179" ht="14.25">
      <c r="S179" s="219"/>
    </row>
    <row r="180" ht="14.25">
      <c r="S180" s="219"/>
    </row>
    <row r="181" ht="14.25">
      <c r="S181" s="219"/>
    </row>
    <row r="182" ht="14.25">
      <c r="S182" s="219"/>
    </row>
    <row r="183" ht="14.25">
      <c r="S183" s="219"/>
    </row>
    <row r="184" ht="14.25">
      <c r="S184" s="219"/>
    </row>
    <row r="185" ht="14.25">
      <c r="S185" s="219"/>
    </row>
    <row r="186" ht="14.25">
      <c r="S186" s="219"/>
    </row>
    <row r="187" ht="14.25">
      <c r="S187" s="219"/>
    </row>
    <row r="188" ht="14.25">
      <c r="S188" s="219"/>
    </row>
    <row r="189" ht="14.25">
      <c r="S189" s="219"/>
    </row>
    <row r="190" ht="14.25">
      <c r="S190" s="219"/>
    </row>
    <row r="191" ht="14.25">
      <c r="S191" s="219"/>
    </row>
    <row r="192" ht="14.25">
      <c r="S192" s="219"/>
    </row>
    <row r="193" ht="14.25">
      <c r="S193" s="219"/>
    </row>
    <row r="194" ht="14.25">
      <c r="S194" s="219"/>
    </row>
    <row r="195" ht="14.25">
      <c r="S195" s="219"/>
    </row>
    <row r="196" ht="14.25">
      <c r="S196" s="219"/>
    </row>
    <row r="197" ht="14.25">
      <c r="S197" s="219"/>
    </row>
    <row r="198" ht="14.25">
      <c r="S198" s="219"/>
    </row>
  </sheetData>
  <sheetProtection/>
  <mergeCells count="19">
    <mergeCell ref="A2:S2"/>
    <mergeCell ref="A3:S3"/>
    <mergeCell ref="A5:B7"/>
    <mergeCell ref="C5:C7"/>
    <mergeCell ref="D5:D7"/>
    <mergeCell ref="E5:E7"/>
    <mergeCell ref="G5:G7"/>
    <mergeCell ref="H5:H7"/>
    <mergeCell ref="I5:I7"/>
    <mergeCell ref="J5:J7"/>
    <mergeCell ref="S5:S7"/>
    <mergeCell ref="O5:O7"/>
    <mergeCell ref="P5:P7"/>
    <mergeCell ref="Q5:Q7"/>
    <mergeCell ref="R5:R7"/>
    <mergeCell ref="K5:K7"/>
    <mergeCell ref="L5:L7"/>
    <mergeCell ref="M5:M7"/>
    <mergeCell ref="N5:N7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zoomScale="75" zoomScaleNormal="75" zoomScalePageLayoutView="0" workbookViewId="0" topLeftCell="A1">
      <selection activeCell="A1" sqref="A1"/>
    </sheetView>
  </sheetViews>
  <sheetFormatPr defaultColWidth="10.59765625" defaultRowHeight="15"/>
  <cols>
    <col min="1" max="1" width="2.59765625" style="222" customWidth="1"/>
    <col min="2" max="2" width="9.3984375" style="222" customWidth="1"/>
    <col min="3" max="3" width="13.5" style="222" customWidth="1"/>
    <col min="4" max="11" width="13.09765625" style="222" customWidth="1"/>
    <col min="12" max="19" width="13.09765625" style="247" customWidth="1"/>
    <col min="20" max="16384" width="10.59765625" style="222" customWidth="1"/>
  </cols>
  <sheetData>
    <row r="1" spans="1:19" s="221" customFormat="1" ht="19.5" customHeight="1">
      <c r="A1" s="220" t="s">
        <v>277</v>
      </c>
      <c r="L1" s="237"/>
      <c r="M1" s="237"/>
      <c r="N1" s="237"/>
      <c r="O1" s="237"/>
      <c r="P1" s="237"/>
      <c r="Q1" s="237"/>
      <c r="R1" s="237"/>
      <c r="S1" s="238" t="s">
        <v>278</v>
      </c>
    </row>
    <row r="2" spans="1:19" ht="19.5" customHeight="1">
      <c r="A2" s="492" t="s">
        <v>279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</row>
    <row r="3" spans="2:19" ht="19.5" customHeight="1">
      <c r="B3" s="223"/>
      <c r="C3" s="223"/>
      <c r="D3" s="223"/>
      <c r="E3" s="223"/>
      <c r="F3" s="223"/>
      <c r="G3" s="223"/>
      <c r="H3" s="223"/>
      <c r="I3" s="223" t="s">
        <v>280</v>
      </c>
      <c r="J3" s="223"/>
      <c r="K3" s="223"/>
      <c r="L3" s="239"/>
      <c r="M3" s="239"/>
      <c r="N3" s="239"/>
      <c r="O3" s="239"/>
      <c r="P3" s="239"/>
      <c r="Q3" s="239"/>
      <c r="R3" s="239"/>
      <c r="S3" s="239"/>
    </row>
    <row r="4" spans="1:19" ht="19.5" customHeight="1" thickBot="1">
      <c r="A4" s="224"/>
      <c r="C4" s="225"/>
      <c r="D4" s="225"/>
      <c r="E4" s="225"/>
      <c r="F4" s="225"/>
      <c r="G4" s="225"/>
      <c r="H4" s="225"/>
      <c r="I4" s="225"/>
      <c r="J4" s="225"/>
      <c r="K4" s="225"/>
      <c r="L4" s="240"/>
      <c r="M4" s="240"/>
      <c r="N4" s="240"/>
      <c r="O4" s="240"/>
      <c r="P4" s="240"/>
      <c r="Q4" s="240"/>
      <c r="R4" s="240"/>
      <c r="S4" s="241" t="s">
        <v>266</v>
      </c>
    </row>
    <row r="5" spans="1:19" ht="15" customHeight="1">
      <c r="A5" s="511" t="s">
        <v>281</v>
      </c>
      <c r="B5" s="512"/>
      <c r="C5" s="508" t="s">
        <v>267</v>
      </c>
      <c r="D5" s="508" t="s">
        <v>268</v>
      </c>
      <c r="E5" s="517" t="s">
        <v>269</v>
      </c>
      <c r="F5" s="227"/>
      <c r="G5" s="508" t="s">
        <v>270</v>
      </c>
      <c r="H5" s="508" t="s">
        <v>271</v>
      </c>
      <c r="I5" s="508" t="s">
        <v>272</v>
      </c>
      <c r="J5" s="508" t="s">
        <v>273</v>
      </c>
      <c r="K5" s="508" t="s">
        <v>274</v>
      </c>
      <c r="L5" s="523" t="s">
        <v>282</v>
      </c>
      <c r="M5" s="523" t="s">
        <v>283</v>
      </c>
      <c r="N5" s="523" t="s">
        <v>284</v>
      </c>
      <c r="O5" s="523" t="s">
        <v>285</v>
      </c>
      <c r="P5" s="523" t="s">
        <v>286</v>
      </c>
      <c r="Q5" s="523" t="s">
        <v>287</v>
      </c>
      <c r="R5" s="523" t="s">
        <v>288</v>
      </c>
      <c r="S5" s="520" t="s">
        <v>289</v>
      </c>
    </row>
    <row r="6" spans="1:19" ht="15" customHeight="1">
      <c r="A6" s="513"/>
      <c r="B6" s="514"/>
      <c r="C6" s="509"/>
      <c r="D6" s="509"/>
      <c r="E6" s="518"/>
      <c r="F6" s="228" t="s">
        <v>290</v>
      </c>
      <c r="G6" s="509"/>
      <c r="H6" s="509"/>
      <c r="I6" s="509"/>
      <c r="J6" s="509"/>
      <c r="K6" s="509"/>
      <c r="L6" s="524"/>
      <c r="M6" s="524"/>
      <c r="N6" s="524"/>
      <c r="O6" s="524"/>
      <c r="P6" s="524"/>
      <c r="Q6" s="524"/>
      <c r="R6" s="524"/>
      <c r="S6" s="521"/>
    </row>
    <row r="7" spans="1:19" ht="15" customHeight="1">
      <c r="A7" s="515"/>
      <c r="B7" s="516"/>
      <c r="C7" s="510"/>
      <c r="D7" s="510"/>
      <c r="E7" s="519"/>
      <c r="F7" s="229" t="s">
        <v>275</v>
      </c>
      <c r="G7" s="510"/>
      <c r="H7" s="510"/>
      <c r="I7" s="510"/>
      <c r="J7" s="510"/>
      <c r="K7" s="510"/>
      <c r="L7" s="525"/>
      <c r="M7" s="525"/>
      <c r="N7" s="525"/>
      <c r="O7" s="525"/>
      <c r="P7" s="525"/>
      <c r="Q7" s="525"/>
      <c r="R7" s="525"/>
      <c r="S7" s="522"/>
    </row>
    <row r="8" spans="1:19" ht="15" customHeight="1">
      <c r="A8" s="230"/>
      <c r="B8" s="231"/>
      <c r="C8" s="230"/>
      <c r="D8" s="230"/>
      <c r="E8" s="230"/>
      <c r="F8" s="232"/>
      <c r="G8" s="230"/>
      <c r="H8" s="226" t="s">
        <v>240</v>
      </c>
      <c r="I8" s="226" t="s">
        <v>240</v>
      </c>
      <c r="J8" s="230"/>
      <c r="K8" s="232"/>
      <c r="L8" s="242"/>
      <c r="M8" s="243"/>
      <c r="N8" s="243"/>
      <c r="O8" s="243"/>
      <c r="P8" s="241" t="s">
        <v>291</v>
      </c>
      <c r="Q8" s="241" t="s">
        <v>291</v>
      </c>
      <c r="R8" s="244"/>
      <c r="S8" s="244"/>
    </row>
    <row r="9" spans="1:19" s="248" customFormat="1" ht="15" customHeight="1">
      <c r="A9" s="505" t="s">
        <v>276</v>
      </c>
      <c r="B9" s="507"/>
      <c r="C9" s="377">
        <f>SUM(C11:C20,C23,C29,C39,C46,C52,C60,C66)</f>
        <v>1171956</v>
      </c>
      <c r="D9" s="377">
        <f aca="true" t="shared" si="0" ref="D9:K9">SUM(D11:D20,D23,D29,D39,D46,D52,D60,D66)</f>
        <v>10886</v>
      </c>
      <c r="E9" s="377">
        <f t="shared" si="0"/>
        <v>9584</v>
      </c>
      <c r="F9" s="377">
        <f t="shared" si="0"/>
        <v>42</v>
      </c>
      <c r="G9" s="377">
        <f t="shared" si="0"/>
        <v>305</v>
      </c>
      <c r="H9" s="377">
        <f t="shared" si="0"/>
        <v>6537</v>
      </c>
      <c r="I9" s="377">
        <f t="shared" si="0"/>
        <v>2208</v>
      </c>
      <c r="J9" s="377">
        <f t="shared" si="0"/>
        <v>1302</v>
      </c>
      <c r="K9" s="377">
        <f t="shared" si="0"/>
        <v>-1594</v>
      </c>
      <c r="L9" s="378">
        <f>D9/C9*1000</f>
        <v>9.288744628637936</v>
      </c>
      <c r="M9" s="378">
        <f>E9/C9*1000</f>
        <v>8.177781418415025</v>
      </c>
      <c r="N9" s="378">
        <f>F9/D9*1000</f>
        <v>3.858166452324086</v>
      </c>
      <c r="O9" s="379">
        <f>G9/SUM(D9,G9)*1000</f>
        <v>27.254043427754446</v>
      </c>
      <c r="P9" s="378">
        <f>H9/$C9*1000</f>
        <v>5.577854458699814</v>
      </c>
      <c r="Q9" s="380">
        <v>1.88</v>
      </c>
      <c r="R9" s="378">
        <f>J9/$C9*1000</f>
        <v>1.1109632102229094</v>
      </c>
      <c r="S9" s="378">
        <f>K9/$C9*1000</f>
        <v>-1.3601193218858045</v>
      </c>
    </row>
    <row r="10" spans="1:19" s="248" customFormat="1" ht="15" customHeight="1">
      <c r="A10" s="249"/>
      <c r="B10" s="250"/>
      <c r="C10" s="377"/>
      <c r="D10" s="377"/>
      <c r="E10" s="377"/>
      <c r="F10" s="377"/>
      <c r="G10" s="377"/>
      <c r="H10" s="377"/>
      <c r="I10" s="377"/>
      <c r="J10" s="381" t="s">
        <v>75</v>
      </c>
      <c r="K10" s="381"/>
      <c r="L10" s="381"/>
      <c r="M10" s="381"/>
      <c r="N10" s="381"/>
      <c r="O10" s="381"/>
      <c r="P10" s="381"/>
      <c r="Q10" s="381"/>
      <c r="R10" s="381"/>
      <c r="S10" s="381"/>
    </row>
    <row r="11" spans="1:19" s="248" customFormat="1" ht="15" customHeight="1">
      <c r="A11" s="505" t="s">
        <v>121</v>
      </c>
      <c r="B11" s="506"/>
      <c r="C11" s="382">
        <v>453380</v>
      </c>
      <c r="D11" s="382">
        <v>4485</v>
      </c>
      <c r="E11" s="382">
        <v>3176</v>
      </c>
      <c r="F11" s="382">
        <v>18</v>
      </c>
      <c r="G11" s="382">
        <v>126</v>
      </c>
      <c r="H11" s="382">
        <v>2950</v>
      </c>
      <c r="I11" s="382">
        <v>901</v>
      </c>
      <c r="J11" s="381">
        <v>1309</v>
      </c>
      <c r="K11" s="383">
        <v>-958</v>
      </c>
      <c r="L11" s="378">
        <f aca="true" t="shared" si="1" ref="L11:L67">D11/C11*1000</f>
        <v>9.892364021350742</v>
      </c>
      <c r="M11" s="378">
        <f aca="true" t="shared" si="2" ref="M11:M67">E11/C11*1000</f>
        <v>7.005161233402444</v>
      </c>
      <c r="N11" s="378">
        <f>F11/D11*1000</f>
        <v>4.013377926421405</v>
      </c>
      <c r="O11" s="379">
        <f aca="true" t="shared" si="3" ref="O11:O18">G11/SUM(D11,G11)*1000</f>
        <v>27.325959661678596</v>
      </c>
      <c r="P11" s="378">
        <f aca="true" t="shared" si="4" ref="P11:P67">H11/$C11*1000</f>
        <v>6.506683135559575</v>
      </c>
      <c r="Q11" s="384">
        <v>1.99</v>
      </c>
      <c r="R11" s="378">
        <f aca="true" t="shared" si="5" ref="R11:R67">J11/$C11*1000</f>
        <v>2.8872027879482993</v>
      </c>
      <c r="S11" s="378">
        <f aca="true" t="shared" si="6" ref="S11:S67">K11/$C11*1000</f>
        <v>-2.1130177775817196</v>
      </c>
    </row>
    <row r="12" spans="1:19" s="248" customFormat="1" ht="15" customHeight="1">
      <c r="A12" s="505" t="s">
        <v>122</v>
      </c>
      <c r="B12" s="506"/>
      <c r="C12" s="382">
        <v>46299</v>
      </c>
      <c r="D12" s="382">
        <v>357</v>
      </c>
      <c r="E12" s="382">
        <v>473</v>
      </c>
      <c r="F12" s="382" t="s">
        <v>484</v>
      </c>
      <c r="G12" s="382">
        <v>14</v>
      </c>
      <c r="H12" s="382">
        <v>221</v>
      </c>
      <c r="I12" s="382">
        <v>77</v>
      </c>
      <c r="J12" s="381">
        <v>-116</v>
      </c>
      <c r="K12" s="383">
        <v>-82</v>
      </c>
      <c r="L12" s="378">
        <f t="shared" si="1"/>
        <v>7.710749692217974</v>
      </c>
      <c r="M12" s="378">
        <f t="shared" si="2"/>
        <v>10.216203373722974</v>
      </c>
      <c r="N12" s="382" t="s">
        <v>484</v>
      </c>
      <c r="O12" s="379">
        <f t="shared" si="3"/>
        <v>37.73584905660377</v>
      </c>
      <c r="P12" s="378">
        <f t="shared" si="4"/>
        <v>4.773321238039698</v>
      </c>
      <c r="Q12" s="384">
        <f aca="true" t="shared" si="7" ref="Q12:Q67">I12/$C12*1000</f>
        <v>1.6631028747921122</v>
      </c>
      <c r="R12" s="378">
        <f t="shared" si="5"/>
        <v>-2.505453681505</v>
      </c>
      <c r="S12" s="378">
        <f t="shared" si="6"/>
        <v>-1.7710965679604311</v>
      </c>
    </row>
    <row r="13" spans="1:19" s="248" customFormat="1" ht="15" customHeight="1">
      <c r="A13" s="505" t="s">
        <v>123</v>
      </c>
      <c r="B13" s="506"/>
      <c r="C13" s="382">
        <v>107531</v>
      </c>
      <c r="D13" s="382">
        <v>1096</v>
      </c>
      <c r="E13" s="382">
        <v>869</v>
      </c>
      <c r="F13" s="382">
        <v>5</v>
      </c>
      <c r="G13" s="382">
        <v>33</v>
      </c>
      <c r="H13" s="382">
        <v>665</v>
      </c>
      <c r="I13" s="382">
        <v>211</v>
      </c>
      <c r="J13" s="381">
        <v>227</v>
      </c>
      <c r="K13" s="383">
        <v>74</v>
      </c>
      <c r="L13" s="378">
        <f t="shared" si="1"/>
        <v>10.192409630711145</v>
      </c>
      <c r="M13" s="378">
        <f t="shared" si="2"/>
        <v>8.08139048274451</v>
      </c>
      <c r="N13" s="378">
        <f>F13/D13*1000</f>
        <v>4.562043795620437</v>
      </c>
      <c r="O13" s="379">
        <f t="shared" si="3"/>
        <v>29.229406554472984</v>
      </c>
      <c r="P13" s="378">
        <f t="shared" si="4"/>
        <v>6.184263142721634</v>
      </c>
      <c r="Q13" s="384">
        <f t="shared" si="7"/>
        <v>1.962224846788368</v>
      </c>
      <c r="R13" s="378">
        <f t="shared" si="5"/>
        <v>2.111019147966633</v>
      </c>
      <c r="S13" s="378">
        <f t="shared" si="6"/>
        <v>0.688173642949475</v>
      </c>
    </row>
    <row r="14" spans="1:19" s="248" customFormat="1" ht="15" customHeight="1">
      <c r="A14" s="505" t="s">
        <v>124</v>
      </c>
      <c r="B14" s="506"/>
      <c r="C14" s="382">
        <v>25531</v>
      </c>
      <c r="D14" s="382">
        <v>167</v>
      </c>
      <c r="E14" s="382">
        <v>327</v>
      </c>
      <c r="F14" s="382">
        <v>1</v>
      </c>
      <c r="G14" s="382">
        <v>9</v>
      </c>
      <c r="H14" s="382">
        <v>84</v>
      </c>
      <c r="I14" s="382">
        <v>32</v>
      </c>
      <c r="J14" s="381">
        <v>-160</v>
      </c>
      <c r="K14" s="383">
        <v>-96</v>
      </c>
      <c r="L14" s="378">
        <f t="shared" si="1"/>
        <v>6.5410677215933575</v>
      </c>
      <c r="M14" s="378">
        <f t="shared" si="2"/>
        <v>12.807958951862442</v>
      </c>
      <c r="N14" s="378">
        <f>F14/D14*1000</f>
        <v>5.9880239520958085</v>
      </c>
      <c r="O14" s="379">
        <f t="shared" si="3"/>
        <v>51.13636363636364</v>
      </c>
      <c r="P14" s="378">
        <f t="shared" si="4"/>
        <v>3.2901178958912696</v>
      </c>
      <c r="Q14" s="384">
        <f t="shared" si="7"/>
        <v>1.253378246053817</v>
      </c>
      <c r="R14" s="378">
        <f t="shared" si="5"/>
        <v>-6.266891230269084</v>
      </c>
      <c r="S14" s="378">
        <f t="shared" si="6"/>
        <v>-3.760134738161451</v>
      </c>
    </row>
    <row r="15" spans="1:19" s="248" customFormat="1" ht="15" customHeight="1">
      <c r="A15" s="505" t="s">
        <v>125</v>
      </c>
      <c r="B15" s="506"/>
      <c r="C15" s="382">
        <v>18969</v>
      </c>
      <c r="D15" s="382">
        <v>106</v>
      </c>
      <c r="E15" s="382">
        <v>279</v>
      </c>
      <c r="F15" s="382" t="s">
        <v>484</v>
      </c>
      <c r="G15" s="382">
        <v>4</v>
      </c>
      <c r="H15" s="382">
        <v>42</v>
      </c>
      <c r="I15" s="382">
        <v>21</v>
      </c>
      <c r="J15" s="381">
        <v>-173</v>
      </c>
      <c r="K15" s="383">
        <v>-188</v>
      </c>
      <c r="L15" s="378">
        <f t="shared" si="1"/>
        <v>5.588064737202804</v>
      </c>
      <c r="M15" s="378">
        <f t="shared" si="2"/>
        <v>14.708208129052665</v>
      </c>
      <c r="N15" s="382" t="s">
        <v>484</v>
      </c>
      <c r="O15" s="379">
        <f t="shared" si="3"/>
        <v>36.36363636363636</v>
      </c>
      <c r="P15" s="378">
        <f t="shared" si="4"/>
        <v>2.2141388581369603</v>
      </c>
      <c r="Q15" s="384">
        <f t="shared" si="7"/>
        <v>1.1070694290684802</v>
      </c>
      <c r="R15" s="378">
        <f t="shared" si="5"/>
        <v>-9.12014339184986</v>
      </c>
      <c r="S15" s="378">
        <f t="shared" si="6"/>
        <v>-9.910907269755917</v>
      </c>
    </row>
    <row r="16" spans="1:19" s="248" customFormat="1" ht="15" customHeight="1">
      <c r="A16" s="505" t="s">
        <v>126</v>
      </c>
      <c r="B16" s="506"/>
      <c r="C16" s="382">
        <v>67202</v>
      </c>
      <c r="D16" s="382">
        <v>514</v>
      </c>
      <c r="E16" s="382">
        <v>652</v>
      </c>
      <c r="F16" s="382">
        <v>4</v>
      </c>
      <c r="G16" s="382">
        <v>17</v>
      </c>
      <c r="H16" s="382">
        <v>334</v>
      </c>
      <c r="I16" s="382">
        <v>147</v>
      </c>
      <c r="J16" s="381">
        <v>-138</v>
      </c>
      <c r="K16" s="383">
        <v>-294</v>
      </c>
      <c r="L16" s="378">
        <f t="shared" si="1"/>
        <v>7.648581887443826</v>
      </c>
      <c r="M16" s="378">
        <f t="shared" si="2"/>
        <v>9.702092199636915</v>
      </c>
      <c r="N16" s="378">
        <f>F16/D16*1000</f>
        <v>7.782101167315175</v>
      </c>
      <c r="O16" s="379">
        <f t="shared" si="3"/>
        <v>32.015065913371</v>
      </c>
      <c r="P16" s="378">
        <f t="shared" si="4"/>
        <v>4.970090175887622</v>
      </c>
      <c r="Q16" s="384">
        <f t="shared" si="7"/>
        <v>2.1874348977708995</v>
      </c>
      <c r="R16" s="378">
        <f t="shared" si="5"/>
        <v>-2.0535103121930898</v>
      </c>
      <c r="S16" s="378">
        <f t="shared" si="6"/>
        <v>-4.374869795541799</v>
      </c>
    </row>
    <row r="17" spans="1:19" s="248" customFormat="1" ht="15" customHeight="1">
      <c r="A17" s="505" t="s">
        <v>127</v>
      </c>
      <c r="B17" s="506"/>
      <c r="C17" s="382">
        <v>25178</v>
      </c>
      <c r="D17" s="382">
        <v>182</v>
      </c>
      <c r="E17" s="382">
        <v>245</v>
      </c>
      <c r="F17" s="382" t="s">
        <v>484</v>
      </c>
      <c r="G17" s="382">
        <v>4</v>
      </c>
      <c r="H17" s="382">
        <v>108</v>
      </c>
      <c r="I17" s="382">
        <v>29</v>
      </c>
      <c r="J17" s="381">
        <v>-63</v>
      </c>
      <c r="K17" s="383">
        <v>-111</v>
      </c>
      <c r="L17" s="378">
        <f t="shared" si="1"/>
        <v>7.228532846135515</v>
      </c>
      <c r="M17" s="378">
        <f t="shared" si="2"/>
        <v>9.730717292874731</v>
      </c>
      <c r="N17" s="382" t="s">
        <v>484</v>
      </c>
      <c r="O17" s="379">
        <f t="shared" si="3"/>
        <v>21.505376344086024</v>
      </c>
      <c r="P17" s="378">
        <f t="shared" si="4"/>
        <v>4.289459051552943</v>
      </c>
      <c r="Q17" s="384">
        <f t="shared" si="7"/>
        <v>1.1517991897688458</v>
      </c>
      <c r="R17" s="378">
        <f t="shared" si="5"/>
        <v>-2.502184446739217</v>
      </c>
      <c r="S17" s="378">
        <f t="shared" si="6"/>
        <v>-4.408610691873858</v>
      </c>
    </row>
    <row r="18" spans="1:19" s="248" customFormat="1" ht="15" customHeight="1">
      <c r="A18" s="505" t="s">
        <v>128</v>
      </c>
      <c r="B18" s="506"/>
      <c r="C18" s="382">
        <v>66031</v>
      </c>
      <c r="D18" s="382">
        <v>638</v>
      </c>
      <c r="E18" s="382">
        <v>432</v>
      </c>
      <c r="F18" s="382">
        <v>3</v>
      </c>
      <c r="G18" s="382">
        <v>18</v>
      </c>
      <c r="H18" s="382">
        <v>350</v>
      </c>
      <c r="I18" s="382">
        <v>129</v>
      </c>
      <c r="J18" s="381">
        <v>206</v>
      </c>
      <c r="K18" s="383">
        <v>278</v>
      </c>
      <c r="L18" s="378">
        <f t="shared" si="1"/>
        <v>9.662128394239069</v>
      </c>
      <c r="M18" s="378">
        <f t="shared" si="2"/>
        <v>6.542381608638367</v>
      </c>
      <c r="N18" s="378">
        <f>F18/D18*1000</f>
        <v>4.702194357366771</v>
      </c>
      <c r="O18" s="379">
        <f t="shared" si="3"/>
        <v>27.4390243902439</v>
      </c>
      <c r="P18" s="378">
        <f t="shared" si="4"/>
        <v>5.3005406551468255</v>
      </c>
      <c r="Q18" s="384">
        <f t="shared" si="7"/>
        <v>1.9536278414684014</v>
      </c>
      <c r="R18" s="378">
        <f t="shared" si="5"/>
        <v>3.1197467856007024</v>
      </c>
      <c r="S18" s="378">
        <f t="shared" si="6"/>
        <v>4.210143720373764</v>
      </c>
    </row>
    <row r="19" spans="1:19" s="248" customFormat="1" ht="15" customHeight="1">
      <c r="A19" s="249"/>
      <c r="B19" s="250"/>
      <c r="C19" s="234"/>
      <c r="D19" s="234"/>
      <c r="E19" s="234"/>
      <c r="F19" s="234"/>
      <c r="G19" s="234"/>
      <c r="H19" s="234"/>
      <c r="I19" s="234"/>
      <c r="J19" s="251" t="s">
        <v>75</v>
      </c>
      <c r="K19" s="251"/>
      <c r="L19" s="251"/>
      <c r="M19" s="251"/>
      <c r="N19" s="251"/>
      <c r="O19" s="251"/>
      <c r="P19" s="251"/>
      <c r="Q19" s="312"/>
      <c r="R19" s="251"/>
      <c r="S19" s="251"/>
    </row>
    <row r="20" spans="1:19" s="248" customFormat="1" ht="15" customHeight="1">
      <c r="A20" s="505" t="s">
        <v>129</v>
      </c>
      <c r="B20" s="507"/>
      <c r="C20" s="377">
        <f>SUM(C21)</f>
        <v>9855</v>
      </c>
      <c r="D20" s="377">
        <f aca="true" t="shared" si="8" ref="D20:K20">SUM(D21)</f>
        <v>73</v>
      </c>
      <c r="E20" s="377">
        <f t="shared" si="8"/>
        <v>100</v>
      </c>
      <c r="F20" s="382" t="s">
        <v>485</v>
      </c>
      <c r="G20" s="377">
        <f t="shared" si="8"/>
        <v>1</v>
      </c>
      <c r="H20" s="377">
        <f t="shared" si="8"/>
        <v>41</v>
      </c>
      <c r="I20" s="377">
        <f t="shared" si="8"/>
        <v>18</v>
      </c>
      <c r="J20" s="377">
        <f t="shared" si="8"/>
        <v>-27</v>
      </c>
      <c r="K20" s="377">
        <f t="shared" si="8"/>
        <v>-68</v>
      </c>
      <c r="L20" s="378">
        <f t="shared" si="1"/>
        <v>7.407407407407407</v>
      </c>
      <c r="M20" s="378">
        <f t="shared" si="2"/>
        <v>10.147133434804667</v>
      </c>
      <c r="N20" s="382" t="s">
        <v>485</v>
      </c>
      <c r="O20" s="379">
        <f>G20/SUM(D20,G20)*1000</f>
        <v>13.513513513513514</v>
      </c>
      <c r="P20" s="378">
        <f t="shared" si="4"/>
        <v>4.160324708269914</v>
      </c>
      <c r="Q20" s="384">
        <f t="shared" si="7"/>
        <v>1.82648401826484</v>
      </c>
      <c r="R20" s="378">
        <f t="shared" si="5"/>
        <v>-2.73972602739726</v>
      </c>
      <c r="S20" s="378">
        <f t="shared" si="6"/>
        <v>-6.9000507356671745</v>
      </c>
    </row>
    <row r="21" spans="1:19" s="255" customFormat="1" ht="15" customHeight="1">
      <c r="A21" s="256"/>
      <c r="B21" s="257" t="s">
        <v>130</v>
      </c>
      <c r="C21" s="258">
        <v>9855</v>
      </c>
      <c r="D21" s="258">
        <v>73</v>
      </c>
      <c r="E21" s="258">
        <v>100</v>
      </c>
      <c r="F21" s="259" t="s">
        <v>484</v>
      </c>
      <c r="G21" s="258">
        <v>1</v>
      </c>
      <c r="H21" s="258">
        <v>41</v>
      </c>
      <c r="I21" s="258">
        <v>18</v>
      </c>
      <c r="J21" s="388">
        <v>-27</v>
      </c>
      <c r="K21" s="389">
        <v>-68</v>
      </c>
      <c r="L21" s="385">
        <f t="shared" si="1"/>
        <v>7.407407407407407</v>
      </c>
      <c r="M21" s="385">
        <f t="shared" si="2"/>
        <v>10.147133434804667</v>
      </c>
      <c r="N21" s="258" t="s">
        <v>484</v>
      </c>
      <c r="O21" s="386">
        <f>G21/SUM(D21,G21)*1000</f>
        <v>13.513513513513514</v>
      </c>
      <c r="P21" s="385">
        <f t="shared" si="4"/>
        <v>4.160324708269914</v>
      </c>
      <c r="Q21" s="387">
        <f t="shared" si="7"/>
        <v>1.82648401826484</v>
      </c>
      <c r="R21" s="385">
        <f t="shared" si="5"/>
        <v>-2.73972602739726</v>
      </c>
      <c r="S21" s="385">
        <f t="shared" si="6"/>
        <v>-6.9000507356671745</v>
      </c>
    </row>
    <row r="22" spans="1:19" ht="15" customHeight="1">
      <c r="A22" s="230"/>
      <c r="B22" s="233"/>
      <c r="C22" s="259"/>
      <c r="D22" s="259"/>
      <c r="E22" s="259"/>
      <c r="F22" s="259"/>
      <c r="G22" s="259"/>
      <c r="H22" s="259"/>
      <c r="I22" s="259"/>
      <c r="J22" s="388" t="s">
        <v>75</v>
      </c>
      <c r="K22" s="388"/>
      <c r="L22" s="388"/>
      <c r="M22" s="388"/>
      <c r="N22" s="388"/>
      <c r="O22" s="388"/>
      <c r="P22" s="388"/>
      <c r="Q22" s="390"/>
      <c r="R22" s="388"/>
      <c r="S22" s="388"/>
    </row>
    <row r="23" spans="1:19" s="248" customFormat="1" ht="15" customHeight="1">
      <c r="A23" s="505" t="s">
        <v>131</v>
      </c>
      <c r="B23" s="507"/>
      <c r="C23" s="377">
        <f>SUM(C24:C27)</f>
        <v>50860</v>
      </c>
      <c r="D23" s="377">
        <f aca="true" t="shared" si="9" ref="D23:K23">SUM(D24:D27)</f>
        <v>548</v>
      </c>
      <c r="E23" s="377">
        <f t="shared" si="9"/>
        <v>337</v>
      </c>
      <c r="F23" s="377">
        <f t="shared" si="9"/>
        <v>1</v>
      </c>
      <c r="G23" s="377">
        <f t="shared" si="9"/>
        <v>15</v>
      </c>
      <c r="H23" s="377">
        <f t="shared" si="9"/>
        <v>302</v>
      </c>
      <c r="I23" s="377">
        <f t="shared" si="9"/>
        <v>91</v>
      </c>
      <c r="J23" s="377">
        <f t="shared" si="9"/>
        <v>211</v>
      </c>
      <c r="K23" s="377">
        <f t="shared" si="9"/>
        <v>325</v>
      </c>
      <c r="L23" s="378">
        <f t="shared" si="1"/>
        <v>10.774675580023594</v>
      </c>
      <c r="M23" s="378">
        <f t="shared" si="2"/>
        <v>6.6260322453794736</v>
      </c>
      <c r="N23" s="378">
        <f>F23/D23*1000</f>
        <v>1.8248175182481752</v>
      </c>
      <c r="O23" s="379">
        <f>G23/SUM(D23,G23)*1000</f>
        <v>26.64298401420959</v>
      </c>
      <c r="P23" s="378">
        <f t="shared" si="4"/>
        <v>5.937868659064097</v>
      </c>
      <c r="Q23" s="384">
        <f t="shared" si="7"/>
        <v>1.7892253244199763</v>
      </c>
      <c r="R23" s="378">
        <f t="shared" si="5"/>
        <v>4.148643334644121</v>
      </c>
      <c r="S23" s="378">
        <f>K23/$C23*1000</f>
        <v>6.3900904443570585</v>
      </c>
    </row>
    <row r="24" spans="1:19" s="255" customFormat="1" ht="15" customHeight="1">
      <c r="A24" s="256"/>
      <c r="B24" s="257" t="s">
        <v>132</v>
      </c>
      <c r="C24" s="258">
        <v>15756</v>
      </c>
      <c r="D24" s="258">
        <v>170</v>
      </c>
      <c r="E24" s="258">
        <v>121</v>
      </c>
      <c r="F24" s="258" t="s">
        <v>484</v>
      </c>
      <c r="G24" s="258">
        <v>6</v>
      </c>
      <c r="H24" s="258">
        <v>92</v>
      </c>
      <c r="I24" s="258">
        <v>35</v>
      </c>
      <c r="J24" s="388">
        <v>49</v>
      </c>
      <c r="K24" s="389">
        <v>119</v>
      </c>
      <c r="L24" s="385">
        <f t="shared" si="1"/>
        <v>10.78954049251079</v>
      </c>
      <c r="M24" s="385">
        <f t="shared" si="2"/>
        <v>7.67961411525768</v>
      </c>
      <c r="N24" s="258" t="s">
        <v>484</v>
      </c>
      <c r="O24" s="386">
        <f>G24/SUM(D24,G24)*1000</f>
        <v>34.090909090909086</v>
      </c>
      <c r="P24" s="385">
        <f t="shared" si="4"/>
        <v>5.839045443005839</v>
      </c>
      <c r="Q24" s="387">
        <f t="shared" si="7"/>
        <v>2.2213759837522216</v>
      </c>
      <c r="R24" s="385">
        <f t="shared" si="5"/>
        <v>3.1099263772531103</v>
      </c>
      <c r="S24" s="385">
        <f t="shared" si="6"/>
        <v>7.5526783447575525</v>
      </c>
    </row>
    <row r="25" spans="1:19" s="255" customFormat="1" ht="15" customHeight="1">
      <c r="A25" s="256"/>
      <c r="B25" s="257" t="s">
        <v>133</v>
      </c>
      <c r="C25" s="258">
        <v>15614</v>
      </c>
      <c r="D25" s="258">
        <v>178</v>
      </c>
      <c r="E25" s="258">
        <v>100</v>
      </c>
      <c r="F25" s="258" t="s">
        <v>484</v>
      </c>
      <c r="G25" s="258">
        <v>5</v>
      </c>
      <c r="H25" s="258">
        <v>99</v>
      </c>
      <c r="I25" s="258">
        <v>25</v>
      </c>
      <c r="J25" s="388">
        <v>78</v>
      </c>
      <c r="K25" s="389">
        <v>134</v>
      </c>
      <c r="L25" s="385">
        <f t="shared" si="1"/>
        <v>11.400025618035096</v>
      </c>
      <c r="M25" s="385">
        <f t="shared" si="2"/>
        <v>6.404508774177021</v>
      </c>
      <c r="N25" s="258" t="s">
        <v>484</v>
      </c>
      <c r="O25" s="386">
        <f>G25/SUM(D25,G25)*1000</f>
        <v>27.3224043715847</v>
      </c>
      <c r="P25" s="385">
        <f t="shared" si="4"/>
        <v>6.340463686435251</v>
      </c>
      <c r="Q25" s="387">
        <f t="shared" si="7"/>
        <v>1.6011271935442553</v>
      </c>
      <c r="R25" s="385">
        <f t="shared" si="5"/>
        <v>4.995516843858076</v>
      </c>
      <c r="S25" s="385">
        <f>K25/$C25*1000</f>
        <v>8.582041757397208</v>
      </c>
    </row>
    <row r="26" spans="1:19" s="255" customFormat="1" ht="15" customHeight="1">
      <c r="A26" s="256"/>
      <c r="B26" s="257" t="s">
        <v>134</v>
      </c>
      <c r="C26" s="258">
        <v>14345</v>
      </c>
      <c r="D26" s="258">
        <v>121</v>
      </c>
      <c r="E26" s="258">
        <v>83</v>
      </c>
      <c r="F26" s="258">
        <v>1</v>
      </c>
      <c r="G26" s="258">
        <v>4</v>
      </c>
      <c r="H26" s="258">
        <v>86</v>
      </c>
      <c r="I26" s="258">
        <v>24</v>
      </c>
      <c r="J26" s="388">
        <v>38</v>
      </c>
      <c r="K26" s="389">
        <v>40</v>
      </c>
      <c r="L26" s="385">
        <f t="shared" si="1"/>
        <v>8.434994771697456</v>
      </c>
      <c r="M26" s="385">
        <f t="shared" si="2"/>
        <v>5.785988149180899</v>
      </c>
      <c r="N26" s="385">
        <f>F26/D26*1000</f>
        <v>8.264462809917356</v>
      </c>
      <c r="O26" s="386">
        <f>G26/SUM(D26,G26)*1000</f>
        <v>32</v>
      </c>
      <c r="P26" s="385">
        <f t="shared" si="4"/>
        <v>5.9951202509585215</v>
      </c>
      <c r="Q26" s="387">
        <f t="shared" si="7"/>
        <v>1.673056814220983</v>
      </c>
      <c r="R26" s="385">
        <f t="shared" si="5"/>
        <v>2.6490066225165565</v>
      </c>
      <c r="S26" s="385">
        <f t="shared" si="6"/>
        <v>2.788428023701638</v>
      </c>
    </row>
    <row r="27" spans="1:19" s="255" customFormat="1" ht="15" customHeight="1">
      <c r="A27" s="256"/>
      <c r="B27" s="257" t="s">
        <v>135</v>
      </c>
      <c r="C27" s="258">
        <v>5145</v>
      </c>
      <c r="D27" s="258">
        <v>79</v>
      </c>
      <c r="E27" s="258">
        <v>33</v>
      </c>
      <c r="F27" s="258" t="s">
        <v>484</v>
      </c>
      <c r="G27" s="258" t="s">
        <v>484</v>
      </c>
      <c r="H27" s="258">
        <v>25</v>
      </c>
      <c r="I27" s="258">
        <v>7</v>
      </c>
      <c r="J27" s="388">
        <v>46</v>
      </c>
      <c r="K27" s="389">
        <v>32</v>
      </c>
      <c r="L27" s="385">
        <f t="shared" si="1"/>
        <v>15.354713313896987</v>
      </c>
      <c r="M27" s="385">
        <f t="shared" si="2"/>
        <v>6.413994169096211</v>
      </c>
      <c r="N27" s="258" t="s">
        <v>484</v>
      </c>
      <c r="O27" s="258" t="s">
        <v>484</v>
      </c>
      <c r="P27" s="385">
        <f t="shared" si="4"/>
        <v>4.859086491739553</v>
      </c>
      <c r="Q27" s="387">
        <f t="shared" si="7"/>
        <v>1.3605442176870748</v>
      </c>
      <c r="R27" s="385">
        <f t="shared" si="5"/>
        <v>8.940719144800777</v>
      </c>
      <c r="S27" s="385">
        <f t="shared" si="6"/>
        <v>6.219630709426628</v>
      </c>
    </row>
    <row r="28" spans="1:19" ht="15" customHeight="1">
      <c r="A28" s="230"/>
      <c r="B28" s="233"/>
      <c r="C28" s="259"/>
      <c r="D28" s="259"/>
      <c r="E28" s="259"/>
      <c r="F28" s="259"/>
      <c r="G28" s="259"/>
      <c r="H28" s="259"/>
      <c r="I28" s="259"/>
      <c r="J28" s="388" t="s">
        <v>75</v>
      </c>
      <c r="K28" s="388"/>
      <c r="L28" s="388"/>
      <c r="M28" s="388"/>
      <c r="N28" s="388"/>
      <c r="O28" s="388"/>
      <c r="P28" s="388"/>
      <c r="Q28" s="390"/>
      <c r="R28" s="388"/>
      <c r="S28" s="388"/>
    </row>
    <row r="29" spans="1:19" s="248" customFormat="1" ht="15" customHeight="1">
      <c r="A29" s="505" t="s">
        <v>136</v>
      </c>
      <c r="B29" s="507"/>
      <c r="C29" s="377">
        <f>SUM(C30:C37)</f>
        <v>88032</v>
      </c>
      <c r="D29" s="377">
        <f aca="true" t="shared" si="10" ref="D29:K29">SUM(D30:D37)</f>
        <v>1018</v>
      </c>
      <c r="E29" s="377">
        <f t="shared" si="10"/>
        <v>530</v>
      </c>
      <c r="F29" s="377">
        <f t="shared" si="10"/>
        <v>3</v>
      </c>
      <c r="G29" s="377">
        <f t="shared" si="10"/>
        <v>20</v>
      </c>
      <c r="H29" s="377">
        <f t="shared" si="10"/>
        <v>571</v>
      </c>
      <c r="I29" s="377">
        <f t="shared" si="10"/>
        <v>186</v>
      </c>
      <c r="J29" s="377">
        <f t="shared" si="10"/>
        <v>488</v>
      </c>
      <c r="K29" s="377">
        <f t="shared" si="10"/>
        <v>138</v>
      </c>
      <c r="L29" s="378">
        <f t="shared" si="1"/>
        <v>11.563976735732462</v>
      </c>
      <c r="M29" s="378">
        <f t="shared" si="2"/>
        <v>6.020537986186841</v>
      </c>
      <c r="N29" s="378">
        <f>F29/D29*1000</f>
        <v>2.9469548133595285</v>
      </c>
      <c r="O29" s="379">
        <f>G29/SUM(D29,G29)*1000</f>
        <v>19.267822736030826</v>
      </c>
      <c r="P29" s="378">
        <f t="shared" si="4"/>
        <v>6.486277717193747</v>
      </c>
      <c r="Q29" s="384">
        <f t="shared" si="7"/>
        <v>2.112868047982552</v>
      </c>
      <c r="R29" s="378">
        <f t="shared" si="5"/>
        <v>5.543438749545619</v>
      </c>
      <c r="S29" s="378">
        <f t="shared" si="6"/>
        <v>1.5676117775354417</v>
      </c>
    </row>
    <row r="30" spans="1:19" s="255" customFormat="1" ht="15" customHeight="1">
      <c r="A30" s="256"/>
      <c r="B30" s="257" t="s">
        <v>137</v>
      </c>
      <c r="C30" s="258">
        <v>12748</v>
      </c>
      <c r="D30" s="258">
        <v>142</v>
      </c>
      <c r="E30" s="258">
        <v>104</v>
      </c>
      <c r="F30" s="258">
        <v>1</v>
      </c>
      <c r="G30" s="258" t="s">
        <v>484</v>
      </c>
      <c r="H30" s="258">
        <v>63</v>
      </c>
      <c r="I30" s="258">
        <v>27</v>
      </c>
      <c r="J30" s="388">
        <v>38</v>
      </c>
      <c r="K30" s="389">
        <v>88</v>
      </c>
      <c r="L30" s="385">
        <f t="shared" si="1"/>
        <v>11.139002196422968</v>
      </c>
      <c r="M30" s="385">
        <f t="shared" si="2"/>
        <v>8.158142453718229</v>
      </c>
      <c r="N30" s="385">
        <f>F30/D30*1000</f>
        <v>7.042253521126761</v>
      </c>
      <c r="O30" s="258" t="s">
        <v>484</v>
      </c>
      <c r="P30" s="385">
        <f t="shared" si="4"/>
        <v>4.941951678694696</v>
      </c>
      <c r="Q30" s="387">
        <f t="shared" si="7"/>
        <v>2.117979290869156</v>
      </c>
      <c r="R30" s="385">
        <f t="shared" si="5"/>
        <v>2.9808597427047383</v>
      </c>
      <c r="S30" s="385">
        <f t="shared" si="6"/>
        <v>6.903043614684656</v>
      </c>
    </row>
    <row r="31" spans="1:19" s="255" customFormat="1" ht="15" customHeight="1">
      <c r="A31" s="256"/>
      <c r="B31" s="257" t="s">
        <v>138</v>
      </c>
      <c r="C31" s="258">
        <v>21806</v>
      </c>
      <c r="D31" s="258">
        <v>208</v>
      </c>
      <c r="E31" s="258">
        <v>127</v>
      </c>
      <c r="F31" s="258" t="s">
        <v>484</v>
      </c>
      <c r="G31" s="258">
        <v>5</v>
      </c>
      <c r="H31" s="258">
        <v>119</v>
      </c>
      <c r="I31" s="258">
        <v>38</v>
      </c>
      <c r="J31" s="388">
        <v>81</v>
      </c>
      <c r="K31" s="389">
        <v>207</v>
      </c>
      <c r="L31" s="385">
        <f t="shared" si="1"/>
        <v>9.5386590846556</v>
      </c>
      <c r="M31" s="385">
        <f t="shared" si="2"/>
        <v>5.8240851141887555</v>
      </c>
      <c r="N31" s="258" t="s">
        <v>484</v>
      </c>
      <c r="O31" s="386">
        <f>G31/SUM(D31,G31)*1000</f>
        <v>23.474178403755868</v>
      </c>
      <c r="P31" s="385">
        <f t="shared" si="4"/>
        <v>5.457213610932771</v>
      </c>
      <c r="Q31" s="387">
        <f t="shared" si="7"/>
        <v>1.7426396404659268</v>
      </c>
      <c r="R31" s="385">
        <f t="shared" si="5"/>
        <v>3.7145739704668443</v>
      </c>
      <c r="S31" s="385">
        <f t="shared" si="6"/>
        <v>9.492800146748602</v>
      </c>
    </row>
    <row r="32" spans="1:19" s="255" customFormat="1" ht="15" customHeight="1">
      <c r="A32" s="256"/>
      <c r="B32" s="257" t="s">
        <v>139</v>
      </c>
      <c r="C32" s="258">
        <v>45930</v>
      </c>
      <c r="D32" s="258">
        <v>620</v>
      </c>
      <c r="E32" s="258">
        <v>221</v>
      </c>
      <c r="F32" s="258">
        <v>2</v>
      </c>
      <c r="G32" s="258">
        <v>14</v>
      </c>
      <c r="H32" s="258">
        <v>361</v>
      </c>
      <c r="I32" s="258">
        <v>110</v>
      </c>
      <c r="J32" s="388">
        <v>399</v>
      </c>
      <c r="K32" s="389">
        <v>-131</v>
      </c>
      <c r="L32" s="385">
        <f t="shared" si="1"/>
        <v>13.498802525582407</v>
      </c>
      <c r="M32" s="385">
        <f t="shared" si="2"/>
        <v>4.811669932505987</v>
      </c>
      <c r="N32" s="385">
        <f>F32/D32*1000</f>
        <v>3.225806451612903</v>
      </c>
      <c r="O32" s="386">
        <f>G32/SUM(D32,G32)*1000</f>
        <v>22.082018927444796</v>
      </c>
      <c r="P32" s="385">
        <f t="shared" si="4"/>
        <v>7.8597866318310485</v>
      </c>
      <c r="Q32" s="387">
        <f t="shared" si="7"/>
        <v>2.3949488351839756</v>
      </c>
      <c r="R32" s="385">
        <f t="shared" si="5"/>
        <v>8.687132593076422</v>
      </c>
      <c r="S32" s="385">
        <f t="shared" si="6"/>
        <v>-2.852166340082735</v>
      </c>
    </row>
    <row r="33" spans="1:19" s="255" customFormat="1" ht="15" customHeight="1">
      <c r="A33" s="256"/>
      <c r="B33" s="257" t="s">
        <v>140</v>
      </c>
      <c r="C33" s="258">
        <v>1182</v>
      </c>
      <c r="D33" s="258">
        <v>8</v>
      </c>
      <c r="E33" s="258">
        <v>6</v>
      </c>
      <c r="F33" s="258" t="s">
        <v>484</v>
      </c>
      <c r="G33" s="258" t="s">
        <v>484</v>
      </c>
      <c r="H33" s="258">
        <v>3</v>
      </c>
      <c r="I33" s="258">
        <v>4</v>
      </c>
      <c r="J33" s="388">
        <v>2</v>
      </c>
      <c r="K33" s="389">
        <v>-10</v>
      </c>
      <c r="L33" s="385">
        <f t="shared" si="1"/>
        <v>6.768189509306261</v>
      </c>
      <c r="M33" s="385">
        <f t="shared" si="2"/>
        <v>5.076142131979695</v>
      </c>
      <c r="N33" s="258" t="s">
        <v>484</v>
      </c>
      <c r="O33" s="258" t="s">
        <v>484</v>
      </c>
      <c r="P33" s="385">
        <f t="shared" si="4"/>
        <v>2.5380710659898473</v>
      </c>
      <c r="Q33" s="387">
        <f t="shared" si="7"/>
        <v>3.3840947546531304</v>
      </c>
      <c r="R33" s="385">
        <f t="shared" si="5"/>
        <v>1.6920473773265652</v>
      </c>
      <c r="S33" s="385">
        <f t="shared" si="6"/>
        <v>-8.460236886632826</v>
      </c>
    </row>
    <row r="34" spans="1:19" s="255" customFormat="1" ht="15" customHeight="1">
      <c r="A34" s="256"/>
      <c r="B34" s="257" t="s">
        <v>141</v>
      </c>
      <c r="C34" s="258">
        <v>1352</v>
      </c>
      <c r="D34" s="258">
        <v>7</v>
      </c>
      <c r="E34" s="258">
        <v>24</v>
      </c>
      <c r="F34" s="258" t="s">
        <v>484</v>
      </c>
      <c r="G34" s="258" t="s">
        <v>484</v>
      </c>
      <c r="H34" s="258">
        <v>5</v>
      </c>
      <c r="I34" s="258">
        <v>1</v>
      </c>
      <c r="J34" s="388">
        <v>-17</v>
      </c>
      <c r="K34" s="389">
        <v>0</v>
      </c>
      <c r="L34" s="385">
        <f t="shared" si="1"/>
        <v>5.177514792899409</v>
      </c>
      <c r="M34" s="385">
        <f t="shared" si="2"/>
        <v>17.75147928994083</v>
      </c>
      <c r="N34" s="258" t="s">
        <v>484</v>
      </c>
      <c r="O34" s="258" t="s">
        <v>484</v>
      </c>
      <c r="P34" s="385">
        <f t="shared" si="4"/>
        <v>3.698224852071006</v>
      </c>
      <c r="Q34" s="387">
        <f t="shared" si="7"/>
        <v>0.7396449704142012</v>
      </c>
      <c r="R34" s="385">
        <f t="shared" si="5"/>
        <v>-12.57396449704142</v>
      </c>
      <c r="S34" s="385">
        <f t="shared" si="6"/>
        <v>0</v>
      </c>
    </row>
    <row r="35" spans="1:19" s="255" customFormat="1" ht="15" customHeight="1">
      <c r="A35" s="256"/>
      <c r="B35" s="257" t="s">
        <v>142</v>
      </c>
      <c r="C35" s="258">
        <v>3125</v>
      </c>
      <c r="D35" s="258">
        <v>22</v>
      </c>
      <c r="E35" s="258">
        <v>32</v>
      </c>
      <c r="F35" s="258" t="s">
        <v>484</v>
      </c>
      <c r="G35" s="258">
        <v>1</v>
      </c>
      <c r="H35" s="258">
        <v>8</v>
      </c>
      <c r="I35" s="258">
        <v>3</v>
      </c>
      <c r="J35" s="388">
        <v>-10</v>
      </c>
      <c r="K35" s="389">
        <v>-9</v>
      </c>
      <c r="L35" s="385">
        <f t="shared" si="1"/>
        <v>7.04</v>
      </c>
      <c r="M35" s="385">
        <f t="shared" si="2"/>
        <v>10.24</v>
      </c>
      <c r="N35" s="258" t="s">
        <v>484</v>
      </c>
      <c r="O35" s="386">
        <f>G35/SUM(D35,G35)*1000</f>
        <v>43.47826086956522</v>
      </c>
      <c r="P35" s="385">
        <f t="shared" si="4"/>
        <v>2.56</v>
      </c>
      <c r="Q35" s="387">
        <f t="shared" si="7"/>
        <v>0.9600000000000001</v>
      </c>
      <c r="R35" s="385">
        <f t="shared" si="5"/>
        <v>-3.2</v>
      </c>
      <c r="S35" s="385">
        <f t="shared" si="6"/>
        <v>-2.8800000000000003</v>
      </c>
    </row>
    <row r="36" spans="1:19" s="255" customFormat="1" ht="15" customHeight="1">
      <c r="A36" s="256"/>
      <c r="B36" s="257" t="s">
        <v>143</v>
      </c>
      <c r="C36" s="258">
        <v>717</v>
      </c>
      <c r="D36" s="258">
        <v>2</v>
      </c>
      <c r="E36" s="258">
        <v>8</v>
      </c>
      <c r="F36" s="258" t="s">
        <v>484</v>
      </c>
      <c r="G36" s="258" t="s">
        <v>484</v>
      </c>
      <c r="H36" s="258">
        <v>3</v>
      </c>
      <c r="I36" s="258">
        <v>1</v>
      </c>
      <c r="J36" s="388">
        <v>-6</v>
      </c>
      <c r="K36" s="389">
        <v>-4</v>
      </c>
      <c r="L36" s="385">
        <f t="shared" si="1"/>
        <v>2.7894002789400276</v>
      </c>
      <c r="M36" s="385">
        <f t="shared" si="2"/>
        <v>11.15760111576011</v>
      </c>
      <c r="N36" s="258" t="s">
        <v>484</v>
      </c>
      <c r="O36" s="258" t="s">
        <v>484</v>
      </c>
      <c r="P36" s="385">
        <f t="shared" si="4"/>
        <v>4.184100418410042</v>
      </c>
      <c r="Q36" s="387">
        <f t="shared" si="7"/>
        <v>1.3947001394700138</v>
      </c>
      <c r="R36" s="385">
        <f t="shared" si="5"/>
        <v>-8.368200836820083</v>
      </c>
      <c r="S36" s="385">
        <f t="shared" si="6"/>
        <v>-5.578800557880055</v>
      </c>
    </row>
    <row r="37" spans="1:19" s="255" customFormat="1" ht="15" customHeight="1">
      <c r="A37" s="256"/>
      <c r="B37" s="257" t="s">
        <v>144</v>
      </c>
      <c r="C37" s="258">
        <v>1172</v>
      </c>
      <c r="D37" s="258">
        <v>9</v>
      </c>
      <c r="E37" s="258">
        <v>8</v>
      </c>
      <c r="F37" s="258" t="s">
        <v>484</v>
      </c>
      <c r="G37" s="258" t="s">
        <v>484</v>
      </c>
      <c r="H37" s="258">
        <v>9</v>
      </c>
      <c r="I37" s="258">
        <v>2</v>
      </c>
      <c r="J37" s="388">
        <v>1</v>
      </c>
      <c r="K37" s="389">
        <v>-3</v>
      </c>
      <c r="L37" s="385">
        <f t="shared" si="1"/>
        <v>7.679180887372014</v>
      </c>
      <c r="M37" s="385">
        <f t="shared" si="2"/>
        <v>6.825938566552901</v>
      </c>
      <c r="N37" s="258" t="s">
        <v>484</v>
      </c>
      <c r="O37" s="258" t="s">
        <v>484</v>
      </c>
      <c r="P37" s="385">
        <f t="shared" si="4"/>
        <v>7.679180887372014</v>
      </c>
      <c r="Q37" s="387">
        <f t="shared" si="7"/>
        <v>1.7064846416382253</v>
      </c>
      <c r="R37" s="385">
        <f t="shared" si="5"/>
        <v>0.8532423208191127</v>
      </c>
      <c r="S37" s="385">
        <f t="shared" si="6"/>
        <v>-2.5597269624573378</v>
      </c>
    </row>
    <row r="38" spans="1:19" ht="15" customHeight="1">
      <c r="A38" s="230"/>
      <c r="B38" s="233"/>
      <c r="C38" s="259"/>
      <c r="D38" s="259"/>
      <c r="E38" s="259"/>
      <c r="F38" s="259"/>
      <c r="G38" s="259"/>
      <c r="H38" s="259"/>
      <c r="I38" s="259"/>
      <c r="J38" s="388" t="s">
        <v>75</v>
      </c>
      <c r="K38" s="388"/>
      <c r="L38" s="388"/>
      <c r="M38" s="388"/>
      <c r="N38" s="388"/>
      <c r="O38" s="388"/>
      <c r="P38" s="388"/>
      <c r="Q38" s="390"/>
      <c r="R38" s="388"/>
      <c r="S38" s="388"/>
    </row>
    <row r="39" spans="1:19" s="248" customFormat="1" ht="15" customHeight="1">
      <c r="A39" s="505" t="s">
        <v>145</v>
      </c>
      <c r="B39" s="507"/>
      <c r="C39" s="377">
        <f>SUM(C40:C44)</f>
        <v>95967</v>
      </c>
      <c r="D39" s="377">
        <f aca="true" t="shared" si="11" ref="D39:K39">SUM(D40:D44)</f>
        <v>934</v>
      </c>
      <c r="E39" s="377">
        <f t="shared" si="11"/>
        <v>672</v>
      </c>
      <c r="F39" s="377">
        <f t="shared" si="11"/>
        <v>4</v>
      </c>
      <c r="G39" s="377">
        <f t="shared" si="11"/>
        <v>22</v>
      </c>
      <c r="H39" s="377">
        <f t="shared" si="11"/>
        <v>431</v>
      </c>
      <c r="I39" s="377">
        <f t="shared" si="11"/>
        <v>193</v>
      </c>
      <c r="J39" s="377">
        <f t="shared" si="11"/>
        <v>262</v>
      </c>
      <c r="K39" s="377">
        <f t="shared" si="11"/>
        <v>210</v>
      </c>
      <c r="L39" s="378">
        <f t="shared" si="1"/>
        <v>9.732512217741515</v>
      </c>
      <c r="M39" s="378">
        <f t="shared" si="2"/>
        <v>7.002407077432868</v>
      </c>
      <c r="N39" s="378">
        <f>F39/D39*1000</f>
        <v>4.282655246252677</v>
      </c>
      <c r="O39" s="379">
        <v>12.6</v>
      </c>
      <c r="P39" s="378">
        <f t="shared" si="4"/>
        <v>4.491127158293997</v>
      </c>
      <c r="Q39" s="384">
        <f>I39/$C39*1000</f>
        <v>2.011107985036523</v>
      </c>
      <c r="R39" s="378">
        <f t="shared" si="5"/>
        <v>2.730105140308648</v>
      </c>
      <c r="S39" s="378">
        <f t="shared" si="6"/>
        <v>2.188252211697771</v>
      </c>
    </row>
    <row r="40" spans="1:19" s="255" customFormat="1" ht="15" customHeight="1">
      <c r="A40" s="256"/>
      <c r="B40" s="257" t="s">
        <v>146</v>
      </c>
      <c r="C40" s="258">
        <v>34928</v>
      </c>
      <c r="D40" s="258">
        <v>380</v>
      </c>
      <c r="E40" s="258">
        <v>232</v>
      </c>
      <c r="F40" s="258">
        <v>1</v>
      </c>
      <c r="G40" s="258">
        <v>8</v>
      </c>
      <c r="H40" s="258">
        <v>158</v>
      </c>
      <c r="I40" s="258">
        <v>60</v>
      </c>
      <c r="J40" s="388">
        <v>148</v>
      </c>
      <c r="K40" s="389">
        <v>223</v>
      </c>
      <c r="L40" s="385">
        <f t="shared" si="1"/>
        <v>10.879523591387997</v>
      </c>
      <c r="M40" s="385">
        <f t="shared" si="2"/>
        <v>6.642235455794777</v>
      </c>
      <c r="N40" s="385">
        <f>F40/D40*1000</f>
        <v>2.631578947368421</v>
      </c>
      <c r="O40" s="386">
        <v>7.7</v>
      </c>
      <c r="P40" s="385">
        <f t="shared" si="4"/>
        <v>4.5235913879981675</v>
      </c>
      <c r="Q40" s="387">
        <f t="shared" si="7"/>
        <v>1.717819514429684</v>
      </c>
      <c r="R40" s="385">
        <f t="shared" si="5"/>
        <v>4.237288135593221</v>
      </c>
      <c r="S40" s="385">
        <f t="shared" si="6"/>
        <v>6.384562528630325</v>
      </c>
    </row>
    <row r="41" spans="1:19" s="255" customFormat="1" ht="15" customHeight="1">
      <c r="A41" s="256"/>
      <c r="B41" s="257" t="s">
        <v>147</v>
      </c>
      <c r="C41" s="258">
        <v>10617</v>
      </c>
      <c r="D41" s="258">
        <v>91</v>
      </c>
      <c r="E41" s="258">
        <v>107</v>
      </c>
      <c r="F41" s="258">
        <v>2</v>
      </c>
      <c r="G41" s="258">
        <v>3</v>
      </c>
      <c r="H41" s="258">
        <v>56</v>
      </c>
      <c r="I41" s="258">
        <v>19</v>
      </c>
      <c r="J41" s="388">
        <v>-16</v>
      </c>
      <c r="K41" s="389">
        <v>-92</v>
      </c>
      <c r="L41" s="385">
        <f t="shared" si="1"/>
        <v>8.571159461241404</v>
      </c>
      <c r="M41" s="385">
        <f t="shared" si="2"/>
        <v>10.078176509371763</v>
      </c>
      <c r="N41" s="385">
        <f>F41/D41*1000</f>
        <v>21.978021978021978</v>
      </c>
      <c r="O41" s="386">
        <v>21.3</v>
      </c>
      <c r="P41" s="385">
        <f t="shared" si="4"/>
        <v>5.2745596684562495</v>
      </c>
      <c r="Q41" s="387">
        <f t="shared" si="7"/>
        <v>1.7895827446547987</v>
      </c>
      <c r="R41" s="385">
        <f t="shared" si="5"/>
        <v>-1.5070170481303569</v>
      </c>
      <c r="S41" s="385">
        <f t="shared" si="6"/>
        <v>-8.665348026749552</v>
      </c>
    </row>
    <row r="42" spans="1:19" s="255" customFormat="1" ht="15" customHeight="1">
      <c r="A42" s="256"/>
      <c r="B42" s="257" t="s">
        <v>148</v>
      </c>
      <c r="C42" s="258">
        <v>11257</v>
      </c>
      <c r="D42" s="258">
        <v>110</v>
      </c>
      <c r="E42" s="258">
        <v>104</v>
      </c>
      <c r="F42" s="258" t="s">
        <v>484</v>
      </c>
      <c r="G42" s="258">
        <v>1</v>
      </c>
      <c r="H42" s="258">
        <v>46</v>
      </c>
      <c r="I42" s="258">
        <v>20</v>
      </c>
      <c r="J42" s="388">
        <v>6</v>
      </c>
      <c r="K42" s="389">
        <v>51</v>
      </c>
      <c r="L42" s="385">
        <f t="shared" si="1"/>
        <v>9.771697610375767</v>
      </c>
      <c r="M42" s="385">
        <f t="shared" si="2"/>
        <v>9.238695922537088</v>
      </c>
      <c r="N42" s="258" t="s">
        <v>484</v>
      </c>
      <c r="O42" s="386">
        <f>G42/SUM(D42,G42)*1000</f>
        <v>9.00900900900901</v>
      </c>
      <c r="P42" s="385">
        <f t="shared" si="4"/>
        <v>4.086346273429866</v>
      </c>
      <c r="Q42" s="387">
        <f t="shared" si="7"/>
        <v>1.776672292795594</v>
      </c>
      <c r="R42" s="385">
        <f t="shared" si="5"/>
        <v>0.5330016878386781</v>
      </c>
      <c r="S42" s="385">
        <f t="shared" si="6"/>
        <v>4.530514346628764</v>
      </c>
    </row>
    <row r="43" spans="1:19" s="255" customFormat="1" ht="15" customHeight="1">
      <c r="A43" s="256"/>
      <c r="B43" s="257" t="s">
        <v>149</v>
      </c>
      <c r="C43" s="258">
        <v>12536</v>
      </c>
      <c r="D43" s="258">
        <v>110</v>
      </c>
      <c r="E43" s="258">
        <v>91</v>
      </c>
      <c r="F43" s="258" t="s">
        <v>484</v>
      </c>
      <c r="G43" s="258">
        <v>3</v>
      </c>
      <c r="H43" s="258">
        <v>51</v>
      </c>
      <c r="I43" s="258">
        <v>25</v>
      </c>
      <c r="J43" s="388">
        <v>19</v>
      </c>
      <c r="K43" s="389">
        <v>15</v>
      </c>
      <c r="L43" s="385">
        <f t="shared" si="1"/>
        <v>8.774728781110403</v>
      </c>
      <c r="M43" s="385">
        <f t="shared" si="2"/>
        <v>7.2590938098276965</v>
      </c>
      <c r="N43" s="258" t="s">
        <v>484</v>
      </c>
      <c r="O43" s="386">
        <v>8.8</v>
      </c>
      <c r="P43" s="385">
        <f t="shared" si="4"/>
        <v>4.068283343969369</v>
      </c>
      <c r="Q43" s="387">
        <f t="shared" si="7"/>
        <v>1.9942565411614548</v>
      </c>
      <c r="R43" s="385">
        <f t="shared" si="5"/>
        <v>1.5156349712827057</v>
      </c>
      <c r="S43" s="385">
        <f t="shared" si="6"/>
        <v>1.196553924696873</v>
      </c>
    </row>
    <row r="44" spans="1:19" s="255" customFormat="1" ht="15" customHeight="1">
      <c r="A44" s="256"/>
      <c r="B44" s="257" t="s">
        <v>150</v>
      </c>
      <c r="C44" s="258">
        <v>26629</v>
      </c>
      <c r="D44" s="258">
        <v>243</v>
      </c>
      <c r="E44" s="258">
        <v>138</v>
      </c>
      <c r="F44" s="258">
        <v>1</v>
      </c>
      <c r="G44" s="258">
        <v>7</v>
      </c>
      <c r="H44" s="258">
        <v>120</v>
      </c>
      <c r="I44" s="258">
        <v>69</v>
      </c>
      <c r="J44" s="388">
        <v>105</v>
      </c>
      <c r="K44" s="389">
        <v>13</v>
      </c>
      <c r="L44" s="385">
        <f t="shared" si="1"/>
        <v>9.12538961282812</v>
      </c>
      <c r="M44" s="385">
        <f t="shared" si="2"/>
        <v>5.182320027038192</v>
      </c>
      <c r="N44" s="385">
        <f>F44/D44*1000</f>
        <v>4.11522633744856</v>
      </c>
      <c r="O44" s="386">
        <v>20</v>
      </c>
      <c r="P44" s="385">
        <f t="shared" si="4"/>
        <v>4.506365240902775</v>
      </c>
      <c r="Q44" s="387">
        <f t="shared" si="7"/>
        <v>2.591160013519096</v>
      </c>
      <c r="R44" s="385">
        <f t="shared" si="5"/>
        <v>3.9430695857899285</v>
      </c>
      <c r="S44" s="385">
        <f t="shared" si="6"/>
        <v>0.4881895677644673</v>
      </c>
    </row>
    <row r="45" spans="1:19" ht="15" customHeight="1">
      <c r="A45" s="230"/>
      <c r="B45" s="233"/>
      <c r="C45" s="259"/>
      <c r="D45" s="259"/>
      <c r="E45" s="259"/>
      <c r="F45" s="259"/>
      <c r="G45" s="259"/>
      <c r="H45" s="259"/>
      <c r="I45" s="259"/>
      <c r="J45" s="388" t="s">
        <v>75</v>
      </c>
      <c r="K45" s="388"/>
      <c r="L45" s="388"/>
      <c r="M45" s="388"/>
      <c r="N45" s="388"/>
      <c r="O45" s="388"/>
      <c r="P45" s="388"/>
      <c r="Q45" s="390"/>
      <c r="R45" s="388"/>
      <c r="S45" s="388"/>
    </row>
    <row r="46" spans="1:19" s="248" customFormat="1" ht="15" customHeight="1">
      <c r="A46" s="505" t="s">
        <v>151</v>
      </c>
      <c r="B46" s="507"/>
      <c r="C46" s="377">
        <f>SUM(C47:C50)</f>
        <v>40448</v>
      </c>
      <c r="D46" s="377">
        <f aca="true" t="shared" si="12" ref="D46:K46">SUM(D47:D50)</f>
        <v>293</v>
      </c>
      <c r="E46" s="377">
        <f t="shared" si="12"/>
        <v>454</v>
      </c>
      <c r="F46" s="377">
        <f t="shared" si="12"/>
        <v>2</v>
      </c>
      <c r="G46" s="377">
        <f t="shared" si="12"/>
        <v>8</v>
      </c>
      <c r="H46" s="377">
        <f t="shared" si="12"/>
        <v>161</v>
      </c>
      <c r="I46" s="377">
        <f t="shared" si="12"/>
        <v>50</v>
      </c>
      <c r="J46" s="377">
        <f t="shared" si="12"/>
        <v>-161</v>
      </c>
      <c r="K46" s="377">
        <f t="shared" si="12"/>
        <v>-276</v>
      </c>
      <c r="L46" s="378">
        <f t="shared" si="1"/>
        <v>7.2438686708860756</v>
      </c>
      <c r="M46" s="378">
        <f t="shared" si="2"/>
        <v>11.224287974683545</v>
      </c>
      <c r="N46" s="378">
        <f>F46/D46*1000</f>
        <v>6.825938566552901</v>
      </c>
      <c r="O46" s="379">
        <v>16.6</v>
      </c>
      <c r="P46" s="378">
        <f t="shared" si="4"/>
        <v>3.980419303797469</v>
      </c>
      <c r="Q46" s="384">
        <f t="shared" si="7"/>
        <v>1.2361550632911393</v>
      </c>
      <c r="R46" s="378">
        <f t="shared" si="5"/>
        <v>-3.980419303797469</v>
      </c>
      <c r="S46" s="378">
        <f t="shared" si="6"/>
        <v>-6.823575949367089</v>
      </c>
    </row>
    <row r="47" spans="1:19" s="255" customFormat="1" ht="15" customHeight="1">
      <c r="A47" s="256"/>
      <c r="B47" s="257" t="s">
        <v>152</v>
      </c>
      <c r="C47" s="391">
        <v>9301</v>
      </c>
      <c r="D47" s="392">
        <v>50</v>
      </c>
      <c r="E47" s="392">
        <v>142</v>
      </c>
      <c r="F47" s="392">
        <v>1</v>
      </c>
      <c r="G47" s="392">
        <v>3</v>
      </c>
      <c r="H47" s="392">
        <v>31</v>
      </c>
      <c r="I47" s="392">
        <v>7</v>
      </c>
      <c r="J47" s="388">
        <v>-92</v>
      </c>
      <c r="K47" s="389">
        <v>-125</v>
      </c>
      <c r="L47" s="385">
        <f t="shared" si="1"/>
        <v>5.375766046661649</v>
      </c>
      <c r="M47" s="385">
        <f t="shared" si="2"/>
        <v>15.267175572519083</v>
      </c>
      <c r="N47" s="385">
        <f>F47/D47*1000</f>
        <v>20</v>
      </c>
      <c r="O47" s="386">
        <v>18.9</v>
      </c>
      <c r="P47" s="385">
        <f t="shared" si="4"/>
        <v>3.3329749489302225</v>
      </c>
      <c r="Q47" s="387">
        <f t="shared" si="7"/>
        <v>0.7526072465326309</v>
      </c>
      <c r="R47" s="385">
        <f t="shared" si="5"/>
        <v>-9.891409525857433</v>
      </c>
      <c r="S47" s="385">
        <f t="shared" si="6"/>
        <v>-13.439415116654123</v>
      </c>
    </row>
    <row r="48" spans="1:19" s="255" customFormat="1" ht="15" customHeight="1">
      <c r="A48" s="256"/>
      <c r="B48" s="257" t="s">
        <v>153</v>
      </c>
      <c r="C48" s="391">
        <v>7221</v>
      </c>
      <c r="D48" s="392">
        <v>49</v>
      </c>
      <c r="E48" s="392">
        <v>58</v>
      </c>
      <c r="F48" s="392">
        <v>1</v>
      </c>
      <c r="G48" s="392">
        <v>2</v>
      </c>
      <c r="H48" s="392">
        <v>29</v>
      </c>
      <c r="I48" s="392">
        <v>10</v>
      </c>
      <c r="J48" s="388">
        <v>-9</v>
      </c>
      <c r="K48" s="389">
        <v>-66</v>
      </c>
      <c r="L48" s="385">
        <f t="shared" si="1"/>
        <v>6.785763744633707</v>
      </c>
      <c r="M48" s="385">
        <f t="shared" si="2"/>
        <v>8.032128514056224</v>
      </c>
      <c r="N48" s="385">
        <f>F48/D48*1000</f>
        <v>20.408163265306122</v>
      </c>
      <c r="O48" s="386">
        <f>G48/SUM(D48,G48)*1000</f>
        <v>39.21568627450981</v>
      </c>
      <c r="P48" s="385">
        <f t="shared" si="4"/>
        <v>4.016064257028112</v>
      </c>
      <c r="Q48" s="387">
        <f t="shared" si="7"/>
        <v>1.3848497438027974</v>
      </c>
      <c r="R48" s="385">
        <f t="shared" si="5"/>
        <v>-1.2463647694225177</v>
      </c>
      <c r="S48" s="385">
        <f t="shared" si="6"/>
        <v>-9.140008309098464</v>
      </c>
    </row>
    <row r="49" spans="1:19" s="255" customFormat="1" ht="15" customHeight="1">
      <c r="A49" s="256"/>
      <c r="B49" s="257" t="s">
        <v>154</v>
      </c>
      <c r="C49" s="391">
        <v>15448</v>
      </c>
      <c r="D49" s="392">
        <v>122</v>
      </c>
      <c r="E49" s="392">
        <v>158</v>
      </c>
      <c r="F49" s="392" t="s">
        <v>484</v>
      </c>
      <c r="G49" s="392">
        <v>2</v>
      </c>
      <c r="H49" s="392">
        <v>67</v>
      </c>
      <c r="I49" s="392">
        <v>18</v>
      </c>
      <c r="J49" s="388">
        <v>-36</v>
      </c>
      <c r="K49" s="389">
        <v>-67</v>
      </c>
      <c r="L49" s="385">
        <f t="shared" si="1"/>
        <v>7.89746245468669</v>
      </c>
      <c r="M49" s="385">
        <f t="shared" si="2"/>
        <v>10.227861211807355</v>
      </c>
      <c r="N49" s="258" t="s">
        <v>484</v>
      </c>
      <c r="O49" s="386">
        <v>8.1</v>
      </c>
      <c r="P49" s="385">
        <f t="shared" si="4"/>
        <v>4.3371310201967885</v>
      </c>
      <c r="Q49" s="387">
        <f t="shared" si="7"/>
        <v>1.1651993785603316</v>
      </c>
      <c r="R49" s="385">
        <f t="shared" si="5"/>
        <v>-2.3303987571206632</v>
      </c>
      <c r="S49" s="385">
        <f t="shared" si="6"/>
        <v>-4.3371310201967885</v>
      </c>
    </row>
    <row r="50" spans="1:19" s="255" customFormat="1" ht="15" customHeight="1">
      <c r="A50" s="256"/>
      <c r="B50" s="257" t="s">
        <v>155</v>
      </c>
      <c r="C50" s="391">
        <v>8478</v>
      </c>
      <c r="D50" s="392">
        <v>72</v>
      </c>
      <c r="E50" s="392">
        <v>96</v>
      </c>
      <c r="F50" s="392" t="s">
        <v>484</v>
      </c>
      <c r="G50" s="392">
        <v>1</v>
      </c>
      <c r="H50" s="392">
        <v>34</v>
      </c>
      <c r="I50" s="392">
        <v>15</v>
      </c>
      <c r="J50" s="388">
        <v>-24</v>
      </c>
      <c r="K50" s="389">
        <v>-18</v>
      </c>
      <c r="L50" s="385">
        <f t="shared" si="1"/>
        <v>8.492569002123142</v>
      </c>
      <c r="M50" s="385">
        <f t="shared" si="2"/>
        <v>11.32342533616419</v>
      </c>
      <c r="N50" s="258" t="s">
        <v>484</v>
      </c>
      <c r="O50" s="386">
        <f>G50/SUM(D50,G50)*1000</f>
        <v>13.698630136986301</v>
      </c>
      <c r="P50" s="385">
        <f t="shared" si="4"/>
        <v>4.01037980655815</v>
      </c>
      <c r="Q50" s="387">
        <f t="shared" si="7"/>
        <v>1.7692852087756545</v>
      </c>
      <c r="R50" s="385">
        <f t="shared" si="5"/>
        <v>-2.8308563340410475</v>
      </c>
      <c r="S50" s="385">
        <f t="shared" si="6"/>
        <v>-2.1231422505307855</v>
      </c>
    </row>
    <row r="51" spans="1:19" ht="15" customHeight="1">
      <c r="A51" s="230"/>
      <c r="B51" s="233"/>
      <c r="C51" s="259"/>
      <c r="D51" s="259"/>
      <c r="E51" s="259"/>
      <c r="F51" s="259"/>
      <c r="G51" s="259"/>
      <c r="H51" s="259"/>
      <c r="I51" s="259"/>
      <c r="J51" s="388" t="s">
        <v>75</v>
      </c>
      <c r="K51" s="388"/>
      <c r="L51" s="388"/>
      <c r="M51" s="388"/>
      <c r="N51" s="388"/>
      <c r="O51" s="388"/>
      <c r="P51" s="388"/>
      <c r="Q51" s="390"/>
      <c r="R51" s="388"/>
      <c r="S51" s="388"/>
    </row>
    <row r="52" spans="1:19" s="248" customFormat="1" ht="15" customHeight="1">
      <c r="A52" s="505" t="s">
        <v>156</v>
      </c>
      <c r="B52" s="507"/>
      <c r="C52" s="377">
        <f>SUM(C53:C58)</f>
        <v>35329</v>
      </c>
      <c r="D52" s="377">
        <f aca="true" t="shared" si="13" ref="D52:K52">SUM(D53:D58)</f>
        <v>270</v>
      </c>
      <c r="E52" s="377">
        <f t="shared" si="13"/>
        <v>427</v>
      </c>
      <c r="F52" s="377">
        <f t="shared" si="13"/>
        <v>1</v>
      </c>
      <c r="G52" s="377">
        <f t="shared" si="13"/>
        <v>6</v>
      </c>
      <c r="H52" s="377">
        <f t="shared" si="13"/>
        <v>150</v>
      </c>
      <c r="I52" s="377">
        <f t="shared" si="13"/>
        <v>59</v>
      </c>
      <c r="J52" s="377">
        <f t="shared" si="13"/>
        <v>-157</v>
      </c>
      <c r="K52" s="377">
        <f t="shared" si="13"/>
        <v>-131</v>
      </c>
      <c r="L52" s="378">
        <f t="shared" si="1"/>
        <v>7.64244671516318</v>
      </c>
      <c r="M52" s="378">
        <f t="shared" si="2"/>
        <v>12.086387953239548</v>
      </c>
      <c r="N52" s="378">
        <f>F52/D52*1000</f>
        <v>3.7037037037037037</v>
      </c>
      <c r="O52" s="379">
        <v>3.6</v>
      </c>
      <c r="P52" s="378">
        <f t="shared" si="4"/>
        <v>4.2458037306462115</v>
      </c>
      <c r="Q52" s="384">
        <f t="shared" si="7"/>
        <v>1.6700161340541764</v>
      </c>
      <c r="R52" s="378">
        <f t="shared" si="5"/>
        <v>-4.443941238076367</v>
      </c>
      <c r="S52" s="378">
        <f t="shared" si="6"/>
        <v>-3.708001924764358</v>
      </c>
    </row>
    <row r="53" spans="1:19" s="255" customFormat="1" ht="15" customHeight="1">
      <c r="A53" s="256"/>
      <c r="B53" s="257" t="s">
        <v>157</v>
      </c>
      <c r="C53" s="258">
        <v>5865</v>
      </c>
      <c r="D53" s="258">
        <v>48</v>
      </c>
      <c r="E53" s="258">
        <v>49</v>
      </c>
      <c r="F53" s="258" t="s">
        <v>484</v>
      </c>
      <c r="G53" s="258" t="s">
        <v>484</v>
      </c>
      <c r="H53" s="258">
        <v>23</v>
      </c>
      <c r="I53" s="258">
        <v>9</v>
      </c>
      <c r="J53" s="388">
        <v>-1</v>
      </c>
      <c r="K53" s="389">
        <v>11</v>
      </c>
      <c r="L53" s="385">
        <f t="shared" si="1"/>
        <v>8.184143222506393</v>
      </c>
      <c r="M53" s="385">
        <f t="shared" si="2"/>
        <v>8.354646206308612</v>
      </c>
      <c r="N53" s="258" t="s">
        <v>484</v>
      </c>
      <c r="O53" s="258" t="s">
        <v>484</v>
      </c>
      <c r="P53" s="385">
        <f t="shared" si="4"/>
        <v>3.9215686274509802</v>
      </c>
      <c r="Q53" s="387">
        <f t="shared" si="7"/>
        <v>1.5345268542199488</v>
      </c>
      <c r="R53" s="385">
        <f t="shared" si="5"/>
        <v>-0.17050298380221654</v>
      </c>
      <c r="S53" s="385">
        <f t="shared" si="6"/>
        <v>1.8755328218243819</v>
      </c>
    </row>
    <row r="54" spans="1:19" s="255" customFormat="1" ht="15" customHeight="1">
      <c r="A54" s="256"/>
      <c r="B54" s="257" t="s">
        <v>158</v>
      </c>
      <c r="C54" s="258">
        <v>5586</v>
      </c>
      <c r="D54" s="258">
        <v>58</v>
      </c>
      <c r="E54" s="258">
        <v>66</v>
      </c>
      <c r="F54" s="258" t="s">
        <v>484</v>
      </c>
      <c r="G54" s="258" t="s">
        <v>484</v>
      </c>
      <c r="H54" s="258">
        <v>20</v>
      </c>
      <c r="I54" s="258">
        <v>13</v>
      </c>
      <c r="J54" s="388">
        <v>-8</v>
      </c>
      <c r="K54" s="389">
        <v>17</v>
      </c>
      <c r="L54" s="385">
        <f t="shared" si="1"/>
        <v>10.383100608664519</v>
      </c>
      <c r="M54" s="385">
        <f t="shared" si="2"/>
        <v>11.815252416756177</v>
      </c>
      <c r="N54" s="258" t="s">
        <v>484</v>
      </c>
      <c r="O54" s="258" t="s">
        <v>484</v>
      </c>
      <c r="P54" s="385">
        <f t="shared" si="4"/>
        <v>3.5803795202291444</v>
      </c>
      <c r="Q54" s="387">
        <f t="shared" si="7"/>
        <v>2.3272466881489438</v>
      </c>
      <c r="R54" s="385">
        <f t="shared" si="5"/>
        <v>-1.4321518080916578</v>
      </c>
      <c r="S54" s="385">
        <f t="shared" si="6"/>
        <v>3.0433225921947726</v>
      </c>
    </row>
    <row r="55" spans="1:19" s="255" customFormat="1" ht="15" customHeight="1">
      <c r="A55" s="256"/>
      <c r="B55" s="257" t="s">
        <v>159</v>
      </c>
      <c r="C55" s="258">
        <v>7160</v>
      </c>
      <c r="D55" s="258">
        <v>53</v>
      </c>
      <c r="E55" s="258">
        <v>111</v>
      </c>
      <c r="F55" s="258">
        <v>1</v>
      </c>
      <c r="G55" s="258" t="s">
        <v>484</v>
      </c>
      <c r="H55" s="258">
        <v>27</v>
      </c>
      <c r="I55" s="258">
        <v>11</v>
      </c>
      <c r="J55" s="388">
        <v>-58</v>
      </c>
      <c r="K55" s="389">
        <v>-116</v>
      </c>
      <c r="L55" s="385">
        <f t="shared" si="1"/>
        <v>7.402234636871508</v>
      </c>
      <c r="M55" s="385">
        <f t="shared" si="2"/>
        <v>15.502793296089385</v>
      </c>
      <c r="N55" s="385">
        <f>F55/D55*1000</f>
        <v>18.867924528301884</v>
      </c>
      <c r="O55" s="258" t="s">
        <v>484</v>
      </c>
      <c r="P55" s="385">
        <f t="shared" si="4"/>
        <v>3.770949720670391</v>
      </c>
      <c r="Q55" s="387">
        <f t="shared" si="7"/>
        <v>1.536312849162011</v>
      </c>
      <c r="R55" s="385">
        <f t="shared" si="5"/>
        <v>-8.100558659217878</v>
      </c>
      <c r="S55" s="385">
        <f t="shared" si="6"/>
        <v>-16.201117318435756</v>
      </c>
    </row>
    <row r="56" spans="1:19" s="255" customFormat="1" ht="15" customHeight="1">
      <c r="A56" s="256"/>
      <c r="B56" s="257" t="s">
        <v>160</v>
      </c>
      <c r="C56" s="258">
        <v>8521</v>
      </c>
      <c r="D56" s="258">
        <v>59</v>
      </c>
      <c r="E56" s="258">
        <v>97</v>
      </c>
      <c r="F56" s="258" t="s">
        <v>484</v>
      </c>
      <c r="G56" s="258">
        <v>4</v>
      </c>
      <c r="H56" s="258">
        <v>38</v>
      </c>
      <c r="I56" s="258">
        <v>16</v>
      </c>
      <c r="J56" s="388">
        <v>-38</v>
      </c>
      <c r="K56" s="389">
        <v>-34</v>
      </c>
      <c r="L56" s="385">
        <f t="shared" si="1"/>
        <v>6.924069944842155</v>
      </c>
      <c r="M56" s="385">
        <f t="shared" si="2"/>
        <v>11.383640417791339</v>
      </c>
      <c r="N56" s="258" t="s">
        <v>484</v>
      </c>
      <c r="O56" s="386">
        <v>15.9</v>
      </c>
      <c r="P56" s="385">
        <f t="shared" si="4"/>
        <v>4.459570472949185</v>
      </c>
      <c r="Q56" s="387">
        <f t="shared" si="7"/>
        <v>1.8777138833470248</v>
      </c>
      <c r="R56" s="385">
        <f t="shared" si="5"/>
        <v>-4.459570472949185</v>
      </c>
      <c r="S56" s="385">
        <f t="shared" si="6"/>
        <v>-3.9901420021124276</v>
      </c>
    </row>
    <row r="57" spans="1:19" s="255" customFormat="1" ht="15" customHeight="1">
      <c r="A57" s="256"/>
      <c r="B57" s="257" t="s">
        <v>161</v>
      </c>
      <c r="C57" s="258">
        <v>3253</v>
      </c>
      <c r="D57" s="258">
        <v>18</v>
      </c>
      <c r="E57" s="258">
        <v>38</v>
      </c>
      <c r="F57" s="258" t="s">
        <v>484</v>
      </c>
      <c r="G57" s="258">
        <v>1</v>
      </c>
      <c r="H57" s="258">
        <v>21</v>
      </c>
      <c r="I57" s="258">
        <v>4</v>
      </c>
      <c r="J57" s="388">
        <v>-20</v>
      </c>
      <c r="K57" s="389">
        <v>6</v>
      </c>
      <c r="L57" s="385">
        <f t="shared" si="1"/>
        <v>5.533353827236397</v>
      </c>
      <c r="M57" s="385">
        <f t="shared" si="2"/>
        <v>11.68152474638795</v>
      </c>
      <c r="N57" s="258" t="s">
        <v>484</v>
      </c>
      <c r="O57" s="386" t="s">
        <v>484</v>
      </c>
      <c r="P57" s="385">
        <f t="shared" si="4"/>
        <v>6.45557946510913</v>
      </c>
      <c r="Q57" s="387">
        <f t="shared" si="7"/>
        <v>1.2296341838303104</v>
      </c>
      <c r="R57" s="385">
        <f t="shared" si="5"/>
        <v>-6.148170919151553</v>
      </c>
      <c r="S57" s="385">
        <f t="shared" si="6"/>
        <v>1.8444512757454656</v>
      </c>
    </row>
    <row r="58" spans="1:19" s="255" customFormat="1" ht="15" customHeight="1">
      <c r="A58" s="256"/>
      <c r="B58" s="257" t="s">
        <v>162</v>
      </c>
      <c r="C58" s="258">
        <v>4944</v>
      </c>
      <c r="D58" s="258">
        <v>34</v>
      </c>
      <c r="E58" s="258">
        <v>66</v>
      </c>
      <c r="F58" s="258" t="s">
        <v>484</v>
      </c>
      <c r="G58" s="258">
        <v>1</v>
      </c>
      <c r="H58" s="258">
        <v>21</v>
      </c>
      <c r="I58" s="258">
        <v>6</v>
      </c>
      <c r="J58" s="388">
        <v>-32</v>
      </c>
      <c r="K58" s="389">
        <v>-15</v>
      </c>
      <c r="L58" s="385">
        <f t="shared" si="1"/>
        <v>6.877022653721682</v>
      </c>
      <c r="M58" s="385">
        <f t="shared" si="2"/>
        <v>13.349514563106796</v>
      </c>
      <c r="N58" s="258" t="s">
        <v>484</v>
      </c>
      <c r="O58" s="386" t="s">
        <v>484</v>
      </c>
      <c r="P58" s="385">
        <f t="shared" si="4"/>
        <v>4.247572815533981</v>
      </c>
      <c r="Q58" s="387">
        <f t="shared" si="7"/>
        <v>1.2135922330097086</v>
      </c>
      <c r="R58" s="385">
        <f t="shared" si="5"/>
        <v>-6.472491909385114</v>
      </c>
      <c r="S58" s="385">
        <f t="shared" si="6"/>
        <v>-3.0339805825242716</v>
      </c>
    </row>
    <row r="59" spans="1:19" ht="15" customHeight="1">
      <c r="A59" s="230"/>
      <c r="B59" s="233"/>
      <c r="C59" s="259"/>
      <c r="D59" s="259"/>
      <c r="E59" s="259"/>
      <c r="F59" s="259"/>
      <c r="G59" s="259"/>
      <c r="H59" s="259"/>
      <c r="I59" s="259"/>
      <c r="J59" s="388" t="s">
        <v>75</v>
      </c>
      <c r="K59" s="388"/>
      <c r="L59" s="388"/>
      <c r="M59" s="388"/>
      <c r="N59" s="388"/>
      <c r="O59" s="388"/>
      <c r="P59" s="388"/>
      <c r="Q59" s="390"/>
      <c r="R59" s="388"/>
      <c r="S59" s="388"/>
    </row>
    <row r="60" spans="1:19" s="248" customFormat="1" ht="15" customHeight="1">
      <c r="A60" s="505" t="s">
        <v>163</v>
      </c>
      <c r="B60" s="507"/>
      <c r="C60" s="377">
        <f>SUM(C61:C64)</f>
        <v>33869</v>
      </c>
      <c r="D60" s="377">
        <f aca="true" t="shared" si="14" ref="D60:K60">SUM(D61:D64)</f>
        <v>161</v>
      </c>
      <c r="E60" s="377">
        <f t="shared" si="14"/>
        <v>503</v>
      </c>
      <c r="F60" s="382" t="s">
        <v>485</v>
      </c>
      <c r="G60" s="377">
        <f t="shared" si="14"/>
        <v>7</v>
      </c>
      <c r="H60" s="377">
        <f t="shared" si="14"/>
        <v>107</v>
      </c>
      <c r="I60" s="377">
        <f t="shared" si="14"/>
        <v>51</v>
      </c>
      <c r="J60" s="377">
        <f t="shared" si="14"/>
        <v>-342</v>
      </c>
      <c r="K60" s="377">
        <f t="shared" si="14"/>
        <v>-351</v>
      </c>
      <c r="L60" s="378">
        <f t="shared" si="1"/>
        <v>4.753609495408781</v>
      </c>
      <c r="M60" s="378">
        <f t="shared" si="2"/>
        <v>14.851338982550415</v>
      </c>
      <c r="N60" s="382" t="s">
        <v>485</v>
      </c>
      <c r="O60" s="379">
        <v>23.8</v>
      </c>
      <c r="P60" s="378">
        <f t="shared" si="4"/>
        <v>3.159231155333786</v>
      </c>
      <c r="Q60" s="384">
        <f t="shared" si="7"/>
        <v>1.505801765626384</v>
      </c>
      <c r="R60" s="378">
        <f t="shared" si="5"/>
        <v>-10.097729487141635</v>
      </c>
      <c r="S60" s="378">
        <f t="shared" si="6"/>
        <v>-10.363459210487466</v>
      </c>
    </row>
    <row r="61" spans="1:19" s="255" customFormat="1" ht="15" customHeight="1">
      <c r="A61" s="256"/>
      <c r="B61" s="257" t="s">
        <v>164</v>
      </c>
      <c r="C61" s="258">
        <v>10870</v>
      </c>
      <c r="D61" s="258">
        <v>45</v>
      </c>
      <c r="E61" s="258">
        <v>145</v>
      </c>
      <c r="F61" s="258" t="s">
        <v>484</v>
      </c>
      <c r="G61" s="258">
        <v>2</v>
      </c>
      <c r="H61" s="258">
        <v>35</v>
      </c>
      <c r="I61" s="258">
        <v>16</v>
      </c>
      <c r="J61" s="388">
        <v>-100</v>
      </c>
      <c r="K61" s="389">
        <v>-74</v>
      </c>
      <c r="L61" s="385">
        <f t="shared" si="1"/>
        <v>4.139834406623735</v>
      </c>
      <c r="M61" s="385">
        <f t="shared" si="2"/>
        <v>13.339466421343145</v>
      </c>
      <c r="N61" s="258" t="s">
        <v>484</v>
      </c>
      <c r="O61" s="386">
        <v>21.3</v>
      </c>
      <c r="P61" s="385">
        <f t="shared" si="4"/>
        <v>3.219871205151794</v>
      </c>
      <c r="Q61" s="387">
        <f t="shared" si="7"/>
        <v>1.4719411223551058</v>
      </c>
      <c r="R61" s="385">
        <f t="shared" si="5"/>
        <v>-9.19963201471941</v>
      </c>
      <c r="S61" s="385">
        <f t="shared" si="6"/>
        <v>-6.8077276908923645</v>
      </c>
    </row>
    <row r="62" spans="1:19" s="255" customFormat="1" ht="15" customHeight="1">
      <c r="A62" s="256"/>
      <c r="B62" s="257" t="s">
        <v>165</v>
      </c>
      <c r="C62" s="258">
        <v>7739</v>
      </c>
      <c r="D62" s="258">
        <v>32</v>
      </c>
      <c r="E62" s="258">
        <v>144</v>
      </c>
      <c r="F62" s="258" t="s">
        <v>484</v>
      </c>
      <c r="G62" s="258">
        <v>2</v>
      </c>
      <c r="H62" s="258">
        <v>19</v>
      </c>
      <c r="I62" s="258">
        <v>9</v>
      </c>
      <c r="J62" s="388">
        <v>-112</v>
      </c>
      <c r="K62" s="389">
        <v>-73</v>
      </c>
      <c r="L62" s="385">
        <f t="shared" si="1"/>
        <v>4.134901150019382</v>
      </c>
      <c r="M62" s="385">
        <f t="shared" si="2"/>
        <v>18.60705517508722</v>
      </c>
      <c r="N62" s="258" t="s">
        <v>484</v>
      </c>
      <c r="O62" s="386">
        <v>29.4</v>
      </c>
      <c r="P62" s="385">
        <f t="shared" si="4"/>
        <v>2.455097557824008</v>
      </c>
      <c r="Q62" s="387">
        <f t="shared" si="7"/>
        <v>1.1629409484429512</v>
      </c>
      <c r="R62" s="385">
        <f t="shared" si="5"/>
        <v>-14.472154025067837</v>
      </c>
      <c r="S62" s="385">
        <f t="shared" si="6"/>
        <v>-9.432743248481717</v>
      </c>
    </row>
    <row r="63" spans="1:19" s="255" customFormat="1" ht="15" customHeight="1">
      <c r="A63" s="256"/>
      <c r="B63" s="257" t="s">
        <v>166</v>
      </c>
      <c r="C63" s="258">
        <v>10887</v>
      </c>
      <c r="D63" s="258">
        <v>54</v>
      </c>
      <c r="E63" s="258">
        <v>155</v>
      </c>
      <c r="F63" s="258" t="s">
        <v>484</v>
      </c>
      <c r="G63" s="258">
        <v>3</v>
      </c>
      <c r="H63" s="258">
        <v>36</v>
      </c>
      <c r="I63" s="258">
        <v>19</v>
      </c>
      <c r="J63" s="388">
        <v>-101</v>
      </c>
      <c r="K63" s="389">
        <v>-162</v>
      </c>
      <c r="L63" s="385">
        <f t="shared" si="1"/>
        <v>4.960044089280794</v>
      </c>
      <c r="M63" s="385">
        <f t="shared" si="2"/>
        <v>14.237163589602277</v>
      </c>
      <c r="N63" s="258" t="s">
        <v>484</v>
      </c>
      <c r="O63" s="386">
        <v>35.1</v>
      </c>
      <c r="P63" s="385">
        <f t="shared" si="4"/>
        <v>3.306696059520529</v>
      </c>
      <c r="Q63" s="387">
        <f t="shared" si="7"/>
        <v>1.7452006980802792</v>
      </c>
      <c r="R63" s="385">
        <f t="shared" si="5"/>
        <v>-9.277119500321485</v>
      </c>
      <c r="S63" s="385">
        <f t="shared" si="6"/>
        <v>-14.88013226784238</v>
      </c>
    </row>
    <row r="64" spans="1:19" s="255" customFormat="1" ht="15" customHeight="1">
      <c r="A64" s="256"/>
      <c r="B64" s="257" t="s">
        <v>167</v>
      </c>
      <c r="C64" s="258">
        <v>4373</v>
      </c>
      <c r="D64" s="258">
        <v>30</v>
      </c>
      <c r="E64" s="258">
        <v>59</v>
      </c>
      <c r="F64" s="258" t="s">
        <v>484</v>
      </c>
      <c r="G64" s="258" t="s">
        <v>484</v>
      </c>
      <c r="H64" s="258">
        <v>17</v>
      </c>
      <c r="I64" s="258">
        <v>7</v>
      </c>
      <c r="J64" s="388">
        <v>-29</v>
      </c>
      <c r="K64" s="389">
        <v>-42</v>
      </c>
      <c r="L64" s="385">
        <f t="shared" si="1"/>
        <v>6.86027898467871</v>
      </c>
      <c r="M64" s="385">
        <f t="shared" si="2"/>
        <v>13.491882003201464</v>
      </c>
      <c r="N64" s="258" t="s">
        <v>484</v>
      </c>
      <c r="O64" s="386"/>
      <c r="P64" s="385">
        <f t="shared" si="4"/>
        <v>3.8874914246512695</v>
      </c>
      <c r="Q64" s="387">
        <f t="shared" si="7"/>
        <v>1.600731763091699</v>
      </c>
      <c r="R64" s="385">
        <f t="shared" si="5"/>
        <v>-6.631603018522753</v>
      </c>
      <c r="S64" s="385">
        <f t="shared" si="6"/>
        <v>-9.604390578550195</v>
      </c>
    </row>
    <row r="65" spans="1:19" ht="15" customHeight="1">
      <c r="A65" s="230"/>
      <c r="B65" s="233"/>
      <c r="C65" s="259"/>
      <c r="D65" s="259"/>
      <c r="E65" s="259"/>
      <c r="F65" s="259"/>
      <c r="G65" s="259"/>
      <c r="H65" s="259"/>
      <c r="I65" s="259"/>
      <c r="J65" s="388" t="s">
        <v>75</v>
      </c>
      <c r="K65" s="388"/>
      <c r="L65" s="388"/>
      <c r="M65" s="388"/>
      <c r="N65" s="388"/>
      <c r="O65" s="388"/>
      <c r="P65" s="388"/>
      <c r="Q65" s="390"/>
      <c r="R65" s="388"/>
      <c r="S65" s="388"/>
    </row>
    <row r="66" spans="1:19" s="248" customFormat="1" ht="15" customHeight="1">
      <c r="A66" s="505" t="s">
        <v>168</v>
      </c>
      <c r="B66" s="507"/>
      <c r="C66" s="377">
        <f>SUM(C67)</f>
        <v>7475</v>
      </c>
      <c r="D66" s="377">
        <f aca="true" t="shared" si="15" ref="D66:K66">SUM(D67)</f>
        <v>44</v>
      </c>
      <c r="E66" s="377">
        <f t="shared" si="15"/>
        <v>108</v>
      </c>
      <c r="F66" s="382" t="s">
        <v>485</v>
      </c>
      <c r="G66" s="377">
        <f t="shared" si="15"/>
        <v>1</v>
      </c>
      <c r="H66" s="377">
        <f t="shared" si="15"/>
        <v>20</v>
      </c>
      <c r="I66" s="377">
        <f t="shared" si="15"/>
        <v>13</v>
      </c>
      <c r="J66" s="377">
        <f t="shared" si="15"/>
        <v>-64</v>
      </c>
      <c r="K66" s="377">
        <f t="shared" si="15"/>
        <v>-64</v>
      </c>
      <c r="L66" s="378">
        <f t="shared" si="1"/>
        <v>5.88628762541806</v>
      </c>
      <c r="M66" s="378">
        <f t="shared" si="2"/>
        <v>14.448160535117056</v>
      </c>
      <c r="N66" s="382" t="s">
        <v>485</v>
      </c>
      <c r="O66" s="379">
        <f>G66/SUM(D66,G66)*1000</f>
        <v>22.22222222222222</v>
      </c>
      <c r="P66" s="378">
        <f t="shared" si="4"/>
        <v>2.6755852842809364</v>
      </c>
      <c r="Q66" s="384">
        <f t="shared" si="7"/>
        <v>1.7391304347826089</v>
      </c>
      <c r="R66" s="378">
        <f t="shared" si="5"/>
        <v>-8.561872909698996</v>
      </c>
      <c r="S66" s="378">
        <f t="shared" si="6"/>
        <v>-8.561872909698996</v>
      </c>
    </row>
    <row r="67" spans="1:19" s="255" customFormat="1" ht="15" customHeight="1">
      <c r="A67" s="252"/>
      <c r="B67" s="253" t="s">
        <v>169</v>
      </c>
      <c r="C67" s="393">
        <v>7475</v>
      </c>
      <c r="D67" s="394">
        <v>44</v>
      </c>
      <c r="E67" s="394">
        <v>108</v>
      </c>
      <c r="F67" s="254" t="s">
        <v>484</v>
      </c>
      <c r="G67" s="254">
        <v>1</v>
      </c>
      <c r="H67" s="394">
        <v>20</v>
      </c>
      <c r="I67" s="395">
        <v>13</v>
      </c>
      <c r="J67" s="388">
        <v>-64</v>
      </c>
      <c r="K67" s="394">
        <v>-64</v>
      </c>
      <c r="L67" s="396">
        <f t="shared" si="1"/>
        <v>5.88628762541806</v>
      </c>
      <c r="M67" s="396">
        <f t="shared" si="2"/>
        <v>14.448160535117056</v>
      </c>
      <c r="N67" s="258" t="s">
        <v>484</v>
      </c>
      <c r="O67" s="397">
        <f>G67/SUM(D67,G67)*1000</f>
        <v>22.22222222222222</v>
      </c>
      <c r="P67" s="396">
        <f t="shared" si="4"/>
        <v>2.6755852842809364</v>
      </c>
      <c r="Q67" s="398">
        <f t="shared" si="7"/>
        <v>1.7391304347826089</v>
      </c>
      <c r="R67" s="396">
        <f t="shared" si="5"/>
        <v>-8.561872909698996</v>
      </c>
      <c r="S67" s="396">
        <f t="shared" si="6"/>
        <v>-8.561872909698996</v>
      </c>
    </row>
    <row r="68" spans="1:19" ht="15" customHeight="1">
      <c r="A68" s="200" t="s">
        <v>265</v>
      </c>
      <c r="B68" s="200"/>
      <c r="C68" s="200"/>
      <c r="D68" s="200"/>
      <c r="E68" s="200"/>
      <c r="F68" s="200"/>
      <c r="G68" s="200"/>
      <c r="H68" s="200"/>
      <c r="I68" s="235"/>
      <c r="J68" s="235"/>
      <c r="K68" s="230"/>
      <c r="L68" s="245"/>
      <c r="M68" s="245"/>
      <c r="N68" s="245"/>
      <c r="O68" s="245"/>
      <c r="P68" s="245"/>
      <c r="Q68" s="245"/>
      <c r="R68" s="245"/>
      <c r="S68" s="245"/>
    </row>
    <row r="69" spans="3:19" ht="14.25">
      <c r="C69" s="236"/>
      <c r="D69" s="236"/>
      <c r="E69" s="236"/>
      <c r="F69" s="236"/>
      <c r="G69" s="236"/>
      <c r="H69" s="236"/>
      <c r="I69" s="236"/>
      <c r="J69" s="236"/>
      <c r="K69" s="236"/>
      <c r="L69" s="246"/>
      <c r="M69" s="246"/>
      <c r="N69" s="246"/>
      <c r="O69" s="246"/>
      <c r="P69" s="246"/>
      <c r="Q69" s="246"/>
      <c r="R69" s="246"/>
      <c r="S69" s="246"/>
    </row>
  </sheetData>
  <sheetProtection/>
  <mergeCells count="35">
    <mergeCell ref="L5:L7"/>
    <mergeCell ref="P5:P7"/>
    <mergeCell ref="I5:I7"/>
    <mergeCell ref="J5:J7"/>
    <mergeCell ref="N5:N7"/>
    <mergeCell ref="O5:O7"/>
    <mergeCell ref="A2:S2"/>
    <mergeCell ref="A5:B7"/>
    <mergeCell ref="C5:C7"/>
    <mergeCell ref="D5:D7"/>
    <mergeCell ref="E5:E7"/>
    <mergeCell ref="S5:S7"/>
    <mergeCell ref="R5:R7"/>
    <mergeCell ref="K5:K7"/>
    <mergeCell ref="Q5:Q7"/>
    <mergeCell ref="M5:M7"/>
    <mergeCell ref="G5:G7"/>
    <mergeCell ref="H5:H7"/>
    <mergeCell ref="A18:B18"/>
    <mergeCell ref="A20:B20"/>
    <mergeCell ref="A13:B13"/>
    <mergeCell ref="A9:B9"/>
    <mergeCell ref="A11:B11"/>
    <mergeCell ref="A12:B12"/>
    <mergeCell ref="A14:B14"/>
    <mergeCell ref="A15:B15"/>
    <mergeCell ref="A16:B16"/>
    <mergeCell ref="A17:B17"/>
    <mergeCell ref="A23:B23"/>
    <mergeCell ref="A60:B60"/>
    <mergeCell ref="A66:B66"/>
    <mergeCell ref="A29:B29"/>
    <mergeCell ref="A39:B39"/>
    <mergeCell ref="A46:B46"/>
    <mergeCell ref="A52:B52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4"/>
  <sheetViews>
    <sheetView zoomScale="75" zoomScaleNormal="75" zoomScalePageLayoutView="0" workbookViewId="0" topLeftCell="K1">
      <selection activeCell="AD1" sqref="AD1"/>
    </sheetView>
  </sheetViews>
  <sheetFormatPr defaultColWidth="10.59765625" defaultRowHeight="15"/>
  <cols>
    <col min="1" max="1" width="12.59765625" style="76" customWidth="1"/>
    <col min="2" max="2" width="8.19921875" style="76" customWidth="1"/>
    <col min="3" max="3" width="7" style="76" customWidth="1"/>
    <col min="4" max="4" width="8.3984375" style="76" customWidth="1"/>
    <col min="5" max="16" width="7.59765625" style="76" customWidth="1"/>
    <col min="17" max="17" width="8.19921875" style="76" customWidth="1"/>
    <col min="18" max="18" width="9.59765625" style="76" customWidth="1"/>
    <col min="19" max="19" width="7.09765625" style="76" customWidth="1"/>
    <col min="20" max="20" width="8.09765625" style="76" customWidth="1"/>
    <col min="21" max="21" width="2.59765625" style="76" customWidth="1"/>
    <col min="22" max="22" width="12.59765625" style="76" customWidth="1"/>
    <col min="23" max="23" width="11.59765625" style="76" customWidth="1"/>
    <col min="24" max="24" width="12.5" style="76" customWidth="1"/>
    <col min="25" max="25" width="11.59765625" style="76" customWidth="1"/>
    <col min="26" max="26" width="12" style="76" customWidth="1"/>
    <col min="27" max="36" width="11.59765625" style="76" customWidth="1"/>
    <col min="37" max="37" width="5.59765625" style="76" customWidth="1"/>
    <col min="38" max="41" width="4.59765625" style="76" customWidth="1"/>
    <col min="42" max="16384" width="10.59765625" style="76" customWidth="1"/>
  </cols>
  <sheetData>
    <row r="1" spans="1:30" s="73" customFormat="1" ht="19.5" customHeight="1">
      <c r="A1" s="72" t="s">
        <v>304</v>
      </c>
      <c r="T1" s="115"/>
      <c r="AD1" s="75" t="s">
        <v>305</v>
      </c>
    </row>
    <row r="2" spans="1:37" ht="19.5" customHeight="1">
      <c r="A2" s="531" t="s">
        <v>306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116"/>
      <c r="U2" s="571" t="s">
        <v>397</v>
      </c>
      <c r="V2" s="571"/>
      <c r="W2" s="571"/>
      <c r="X2" s="571"/>
      <c r="Y2" s="571"/>
      <c r="Z2" s="571"/>
      <c r="AA2" s="571"/>
      <c r="AB2" s="571"/>
      <c r="AC2" s="571"/>
      <c r="AD2" s="571"/>
      <c r="AE2" s="117"/>
      <c r="AF2" s="117"/>
      <c r="AG2" s="117"/>
      <c r="AH2" s="117"/>
      <c r="AI2" s="117"/>
      <c r="AJ2" s="117"/>
      <c r="AK2" s="117"/>
    </row>
    <row r="3" spans="1:35" ht="19.5" customHeight="1">
      <c r="A3" s="543" t="s">
        <v>473</v>
      </c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118"/>
      <c r="V3" s="118"/>
      <c r="W3" s="118"/>
      <c r="X3" s="118"/>
      <c r="Y3" s="118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1:35" ht="18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1"/>
      <c r="S4" s="122" t="s">
        <v>307</v>
      </c>
      <c r="T4" s="123"/>
      <c r="V4" s="120"/>
      <c r="W4" s="120"/>
      <c r="X4" s="120"/>
      <c r="Y4" s="120"/>
      <c r="Z4" s="120"/>
      <c r="AA4" s="120"/>
      <c r="AB4" s="120"/>
      <c r="AC4" s="120"/>
      <c r="AD4" s="124"/>
      <c r="AE4" s="124"/>
      <c r="AF4" s="120"/>
      <c r="AG4" s="120"/>
      <c r="AH4" s="120"/>
      <c r="AI4" s="120"/>
    </row>
    <row r="5" spans="1:37" ht="18" customHeight="1">
      <c r="A5" s="526" t="s">
        <v>292</v>
      </c>
      <c r="B5" s="542" t="s">
        <v>308</v>
      </c>
      <c r="C5" s="477"/>
      <c r="D5" s="477"/>
      <c r="E5" s="477"/>
      <c r="F5" s="477"/>
      <c r="G5" s="477"/>
      <c r="H5" s="477"/>
      <c r="I5" s="477"/>
      <c r="J5" s="478"/>
      <c r="K5" s="542" t="s">
        <v>309</v>
      </c>
      <c r="L5" s="477"/>
      <c r="M5" s="477"/>
      <c r="N5" s="477"/>
      <c r="O5" s="477"/>
      <c r="P5" s="477"/>
      <c r="Q5" s="477"/>
      <c r="R5" s="477"/>
      <c r="S5" s="477"/>
      <c r="T5" s="123"/>
      <c r="U5" s="462" t="s">
        <v>293</v>
      </c>
      <c r="V5" s="438"/>
      <c r="W5" s="542" t="s">
        <v>294</v>
      </c>
      <c r="X5" s="442"/>
      <c r="Y5" s="442"/>
      <c r="Z5" s="542" t="s">
        <v>310</v>
      </c>
      <c r="AA5" s="442"/>
      <c r="AB5" s="442"/>
      <c r="AC5" s="557" t="s">
        <v>295</v>
      </c>
      <c r="AD5" s="558"/>
      <c r="AE5" s="118"/>
      <c r="AF5" s="118"/>
      <c r="AG5" s="118"/>
      <c r="AH5" s="102"/>
      <c r="AI5" s="125"/>
      <c r="AJ5" s="125"/>
      <c r="AK5" s="125"/>
    </row>
    <row r="6" spans="1:37" ht="18" customHeight="1">
      <c r="A6" s="545"/>
      <c r="B6" s="539" t="s">
        <v>311</v>
      </c>
      <c r="C6" s="540"/>
      <c r="D6" s="541"/>
      <c r="E6" s="539" t="s">
        <v>0</v>
      </c>
      <c r="F6" s="540"/>
      <c r="G6" s="541"/>
      <c r="H6" s="539" t="s">
        <v>1</v>
      </c>
      <c r="I6" s="540"/>
      <c r="J6" s="541"/>
      <c r="K6" s="539" t="s">
        <v>311</v>
      </c>
      <c r="L6" s="540"/>
      <c r="M6" s="541"/>
      <c r="N6" s="539" t="s">
        <v>0</v>
      </c>
      <c r="O6" s="540"/>
      <c r="P6" s="541"/>
      <c r="Q6" s="539" t="s">
        <v>1</v>
      </c>
      <c r="R6" s="540"/>
      <c r="S6" s="540"/>
      <c r="T6" s="123"/>
      <c r="U6" s="572"/>
      <c r="V6" s="573"/>
      <c r="W6" s="563" t="s">
        <v>312</v>
      </c>
      <c r="X6" s="559" t="s">
        <v>313</v>
      </c>
      <c r="Y6" s="560" t="s">
        <v>314</v>
      </c>
      <c r="Z6" s="563" t="s">
        <v>315</v>
      </c>
      <c r="AA6" s="559" t="s">
        <v>398</v>
      </c>
      <c r="AB6" s="560" t="s">
        <v>314</v>
      </c>
      <c r="AC6" s="563" t="s">
        <v>312</v>
      </c>
      <c r="AD6" s="563" t="s">
        <v>313</v>
      </c>
      <c r="AE6" s="126"/>
      <c r="AF6" s="127"/>
      <c r="AG6" s="127"/>
      <c r="AH6" s="118"/>
      <c r="AI6" s="118"/>
      <c r="AJ6" s="125"/>
      <c r="AK6" s="125"/>
    </row>
    <row r="7" spans="1:37" ht="18" customHeight="1">
      <c r="A7" s="545"/>
      <c r="B7" s="567"/>
      <c r="C7" s="464"/>
      <c r="D7" s="465"/>
      <c r="E7" s="567"/>
      <c r="F7" s="464"/>
      <c r="G7" s="465"/>
      <c r="H7" s="567"/>
      <c r="I7" s="464"/>
      <c r="J7" s="465"/>
      <c r="K7" s="567"/>
      <c r="L7" s="464"/>
      <c r="M7" s="465"/>
      <c r="N7" s="567"/>
      <c r="O7" s="464"/>
      <c r="P7" s="465"/>
      <c r="Q7" s="567"/>
      <c r="R7" s="464"/>
      <c r="S7" s="464"/>
      <c r="T7" s="123"/>
      <c r="U7" s="574"/>
      <c r="V7" s="573"/>
      <c r="W7" s="564"/>
      <c r="X7" s="545"/>
      <c r="Y7" s="561"/>
      <c r="Z7" s="564"/>
      <c r="AA7" s="545"/>
      <c r="AB7" s="561"/>
      <c r="AC7" s="564"/>
      <c r="AD7" s="565"/>
      <c r="AE7" s="127"/>
      <c r="AF7" s="127"/>
      <c r="AG7" s="127"/>
      <c r="AH7" s="128"/>
      <c r="AI7" s="128"/>
      <c r="AJ7" s="120"/>
      <c r="AK7" s="120"/>
    </row>
    <row r="8" spans="1:37" ht="18" customHeight="1">
      <c r="A8" s="270" t="s">
        <v>296</v>
      </c>
      <c r="B8" s="546">
        <f>SUM(D9:D20)</f>
        <v>10886</v>
      </c>
      <c r="C8" s="547"/>
      <c r="D8" s="547"/>
      <c r="E8" s="548">
        <f>SUM(G9:G20)</f>
        <v>5521</v>
      </c>
      <c r="F8" s="549"/>
      <c r="G8" s="550"/>
      <c r="H8" s="548">
        <f>SUM(J9:J20)</f>
        <v>5365</v>
      </c>
      <c r="I8" s="549"/>
      <c r="J8" s="550"/>
      <c r="K8" s="548">
        <f>SUM(M9:M20)</f>
        <v>9584</v>
      </c>
      <c r="L8" s="549"/>
      <c r="M8" s="550"/>
      <c r="N8" s="548">
        <f>SUM(P9:P20)</f>
        <v>5051</v>
      </c>
      <c r="O8" s="549"/>
      <c r="P8" s="550"/>
      <c r="Q8" s="530">
        <f>SUM(S9:S20)</f>
        <v>4533</v>
      </c>
      <c r="R8" s="530"/>
      <c r="S8" s="530"/>
      <c r="T8" s="123"/>
      <c r="U8" s="439"/>
      <c r="V8" s="440"/>
      <c r="W8" s="528"/>
      <c r="X8" s="448"/>
      <c r="Y8" s="562"/>
      <c r="Z8" s="528"/>
      <c r="AA8" s="448"/>
      <c r="AB8" s="562"/>
      <c r="AC8" s="528"/>
      <c r="AD8" s="566"/>
      <c r="AE8" s="130"/>
      <c r="AF8" s="131"/>
      <c r="AG8" s="131"/>
      <c r="AH8" s="132"/>
      <c r="AI8" s="132"/>
      <c r="AJ8" s="133"/>
      <c r="AK8" s="133"/>
    </row>
    <row r="9" spans="1:37" ht="18" customHeight="1">
      <c r="A9" s="110" t="s">
        <v>316</v>
      </c>
      <c r="B9" s="266"/>
      <c r="C9" s="267"/>
      <c r="D9" s="267">
        <f>SUM(G9,J9)</f>
        <v>907</v>
      </c>
      <c r="E9" s="267"/>
      <c r="F9" s="267"/>
      <c r="G9" s="267">
        <v>463</v>
      </c>
      <c r="H9" s="267"/>
      <c r="I9" s="267"/>
      <c r="J9" s="267">
        <v>444</v>
      </c>
      <c r="K9" s="267"/>
      <c r="L9" s="267"/>
      <c r="M9" s="267">
        <f>SUM(P9,S9)</f>
        <v>888</v>
      </c>
      <c r="N9" s="267"/>
      <c r="O9" s="267"/>
      <c r="P9" s="267">
        <v>459</v>
      </c>
      <c r="Q9" s="267"/>
      <c r="R9" s="267"/>
      <c r="S9" s="267">
        <v>429</v>
      </c>
      <c r="T9" s="123"/>
      <c r="U9" s="568" t="s">
        <v>317</v>
      </c>
      <c r="V9" s="459"/>
      <c r="W9" s="418">
        <f>SUM(W11,W15,W16,W19,W20,W24,W25,W28:W32)</f>
        <v>577886</v>
      </c>
      <c r="X9" s="263">
        <v>1180977</v>
      </c>
      <c r="Y9" s="419">
        <f>100*W9/X9</f>
        <v>48.93287506869312</v>
      </c>
      <c r="Z9" s="420">
        <f>SUM(Z11,Z15,Z16,Z19,Z20,Z24,Z25,Z28:Z32)</f>
        <v>102.97</v>
      </c>
      <c r="AA9" s="264">
        <v>4185.22</v>
      </c>
      <c r="AB9" s="419">
        <f>100*Z9/AA9</f>
        <v>2.4603246663257843</v>
      </c>
      <c r="AC9" s="419">
        <f>W9/Z9</f>
        <v>5612.178304360494</v>
      </c>
      <c r="AD9" s="419">
        <f>X9/AA9</f>
        <v>282.1779978113456</v>
      </c>
      <c r="AF9" s="135"/>
      <c r="AI9" s="132"/>
      <c r="AK9" s="133"/>
    </row>
    <row r="10" spans="1:30" ht="18" customHeight="1">
      <c r="A10" s="271" t="s">
        <v>318</v>
      </c>
      <c r="B10" s="266"/>
      <c r="C10" s="267"/>
      <c r="D10" s="267">
        <f aca="true" t="shared" si="0" ref="D10:D20">SUM(G10,J10)</f>
        <v>867</v>
      </c>
      <c r="E10" s="267"/>
      <c r="F10" s="267"/>
      <c r="G10" s="267">
        <v>430</v>
      </c>
      <c r="H10" s="267"/>
      <c r="I10" s="267"/>
      <c r="J10" s="267">
        <v>437</v>
      </c>
      <c r="K10" s="267"/>
      <c r="L10" s="267"/>
      <c r="M10" s="267">
        <f aca="true" t="shared" si="1" ref="M10:M20">SUM(P10,S10)</f>
        <v>813</v>
      </c>
      <c r="N10" s="267"/>
      <c r="O10" s="267"/>
      <c r="P10" s="267">
        <v>425</v>
      </c>
      <c r="Q10" s="267"/>
      <c r="R10" s="267"/>
      <c r="S10" s="267">
        <v>388</v>
      </c>
      <c r="T10" s="123"/>
      <c r="V10" s="137"/>
      <c r="W10" s="193"/>
      <c r="X10" s="193"/>
      <c r="Y10" s="193"/>
      <c r="Z10" s="402"/>
      <c r="AA10" s="193"/>
      <c r="AB10" s="193"/>
      <c r="AC10" s="193"/>
      <c r="AD10" s="193"/>
    </row>
    <row r="11" spans="1:37" ht="18" customHeight="1">
      <c r="A11" s="271" t="s">
        <v>319</v>
      </c>
      <c r="B11" s="266"/>
      <c r="C11" s="267"/>
      <c r="D11" s="267">
        <f t="shared" si="0"/>
        <v>932</v>
      </c>
      <c r="E11" s="267"/>
      <c r="F11" s="267"/>
      <c r="G11" s="267">
        <v>458</v>
      </c>
      <c r="H11" s="267"/>
      <c r="I11" s="267"/>
      <c r="J11" s="267">
        <v>474</v>
      </c>
      <c r="K11" s="267"/>
      <c r="L11" s="267"/>
      <c r="M11" s="267">
        <f t="shared" si="1"/>
        <v>873</v>
      </c>
      <c r="N11" s="267"/>
      <c r="O11" s="267"/>
      <c r="P11" s="267">
        <v>456</v>
      </c>
      <c r="Q11" s="267"/>
      <c r="R11" s="267"/>
      <c r="S11" s="267">
        <v>417</v>
      </c>
      <c r="T11" s="123"/>
      <c r="V11" s="138" t="s">
        <v>121</v>
      </c>
      <c r="W11" s="400">
        <f>SUM(W12:W14)</f>
        <v>369986</v>
      </c>
      <c r="X11" s="261">
        <v>456438</v>
      </c>
      <c r="Y11" s="401">
        <f>100*W11/X11</f>
        <v>81.05942099474628</v>
      </c>
      <c r="Z11" s="262">
        <f>SUM(Z12:Z14)</f>
        <v>58.53</v>
      </c>
      <c r="AA11" s="262">
        <v>467.77</v>
      </c>
      <c r="AB11" s="401">
        <f>100*Z11/AA11</f>
        <v>12.512559591252112</v>
      </c>
      <c r="AC11" s="401">
        <f>W11/Z11</f>
        <v>6321.305313514437</v>
      </c>
      <c r="AD11" s="401">
        <f>X11/AA11</f>
        <v>975.7744190520983</v>
      </c>
      <c r="AF11" s="135"/>
      <c r="AI11" s="139"/>
      <c r="AK11" s="140"/>
    </row>
    <row r="12" spans="1:37" ht="18" customHeight="1">
      <c r="A12" s="271" t="s">
        <v>320</v>
      </c>
      <c r="B12" s="266"/>
      <c r="C12" s="267"/>
      <c r="D12" s="267">
        <f t="shared" si="0"/>
        <v>901</v>
      </c>
      <c r="E12" s="267"/>
      <c r="F12" s="267"/>
      <c r="G12" s="267">
        <v>449</v>
      </c>
      <c r="H12" s="267"/>
      <c r="I12" s="267"/>
      <c r="J12" s="267">
        <v>452</v>
      </c>
      <c r="K12" s="267"/>
      <c r="L12" s="267"/>
      <c r="M12" s="267">
        <f t="shared" si="1"/>
        <v>794</v>
      </c>
      <c r="N12" s="267"/>
      <c r="O12" s="267"/>
      <c r="P12" s="267">
        <v>407</v>
      </c>
      <c r="Q12" s="267"/>
      <c r="R12" s="267"/>
      <c r="S12" s="267">
        <v>387</v>
      </c>
      <c r="T12" s="123"/>
      <c r="V12" s="112" t="s">
        <v>321</v>
      </c>
      <c r="W12" s="400">
        <v>355989</v>
      </c>
      <c r="X12" s="349" t="s">
        <v>297</v>
      </c>
      <c r="Y12" s="403">
        <v>77.9928489740118</v>
      </c>
      <c r="Z12" s="404">
        <v>55.99</v>
      </c>
      <c r="AA12" s="349" t="s">
        <v>297</v>
      </c>
      <c r="AB12" s="405">
        <v>11.969557688607651</v>
      </c>
      <c r="AC12" s="401">
        <f aca="true" t="shared" si="2" ref="AC12:AC27">W12/Z12</f>
        <v>6358.081800321485</v>
      </c>
      <c r="AD12" s="349" t="s">
        <v>297</v>
      </c>
      <c r="AF12" s="135"/>
      <c r="AI12" s="139"/>
      <c r="AK12" s="65"/>
    </row>
    <row r="13" spans="1:37" ht="18" customHeight="1">
      <c r="A13" s="271" t="s">
        <v>322</v>
      </c>
      <c r="B13" s="266"/>
      <c r="C13" s="267"/>
      <c r="D13" s="267">
        <f t="shared" si="0"/>
        <v>954</v>
      </c>
      <c r="E13" s="267"/>
      <c r="F13" s="267"/>
      <c r="G13" s="267">
        <v>475</v>
      </c>
      <c r="H13" s="267"/>
      <c r="I13" s="267"/>
      <c r="J13" s="267">
        <v>479</v>
      </c>
      <c r="K13" s="267"/>
      <c r="L13" s="267"/>
      <c r="M13" s="267">
        <f t="shared" si="1"/>
        <v>811</v>
      </c>
      <c r="N13" s="267"/>
      <c r="O13" s="267"/>
      <c r="P13" s="267">
        <v>447</v>
      </c>
      <c r="Q13" s="267"/>
      <c r="R13" s="267"/>
      <c r="S13" s="267">
        <v>364</v>
      </c>
      <c r="T13" s="123"/>
      <c r="V13" s="112" t="s">
        <v>323</v>
      </c>
      <c r="W13" s="406">
        <v>7690</v>
      </c>
      <c r="X13" s="349" t="s">
        <v>297</v>
      </c>
      <c r="Y13" s="403">
        <v>1.6847852282237674</v>
      </c>
      <c r="Z13" s="404">
        <v>1.05</v>
      </c>
      <c r="AA13" s="349" t="s">
        <v>297</v>
      </c>
      <c r="AB13" s="405">
        <v>0.2244692904632619</v>
      </c>
      <c r="AC13" s="401">
        <f t="shared" si="2"/>
        <v>7323.809523809524</v>
      </c>
      <c r="AD13" s="349" t="s">
        <v>297</v>
      </c>
      <c r="AF13" s="135"/>
      <c r="AI13" s="139"/>
      <c r="AK13" s="65"/>
    </row>
    <row r="14" spans="1:37" ht="18" customHeight="1">
      <c r="A14" s="271" t="s">
        <v>324</v>
      </c>
      <c r="B14" s="266"/>
      <c r="C14" s="267"/>
      <c r="D14" s="267">
        <f t="shared" si="0"/>
        <v>887</v>
      </c>
      <c r="E14" s="267"/>
      <c r="F14" s="267"/>
      <c r="G14" s="267">
        <v>452</v>
      </c>
      <c r="H14" s="267"/>
      <c r="I14" s="267"/>
      <c r="J14" s="267">
        <v>435</v>
      </c>
      <c r="K14" s="267"/>
      <c r="L14" s="267"/>
      <c r="M14" s="267">
        <f t="shared" si="1"/>
        <v>695</v>
      </c>
      <c r="N14" s="267"/>
      <c r="O14" s="267"/>
      <c r="P14" s="267">
        <v>374</v>
      </c>
      <c r="Q14" s="267"/>
      <c r="R14" s="267"/>
      <c r="S14" s="267">
        <v>321</v>
      </c>
      <c r="T14" s="123"/>
      <c r="V14" s="112" t="s">
        <v>325</v>
      </c>
      <c r="W14" s="406">
        <v>6307</v>
      </c>
      <c r="X14" s="349" t="s">
        <v>297</v>
      </c>
      <c r="Y14" s="403">
        <v>1.3817867925107026</v>
      </c>
      <c r="Z14" s="404">
        <v>1.49</v>
      </c>
      <c r="AA14" s="349" t="s">
        <v>297</v>
      </c>
      <c r="AB14" s="405">
        <v>0.3185326121812002</v>
      </c>
      <c r="AC14" s="401">
        <f t="shared" si="2"/>
        <v>4232.885906040268</v>
      </c>
      <c r="AD14" s="349" t="s">
        <v>297</v>
      </c>
      <c r="AF14" s="135"/>
      <c r="AI14" s="139"/>
      <c r="AK14" s="65"/>
    </row>
    <row r="15" spans="1:37" ht="18" customHeight="1">
      <c r="A15" s="271" t="s">
        <v>326</v>
      </c>
      <c r="B15" s="266"/>
      <c r="C15" s="267"/>
      <c r="D15" s="267">
        <f t="shared" si="0"/>
        <v>901</v>
      </c>
      <c r="E15" s="267"/>
      <c r="F15" s="267"/>
      <c r="G15" s="267">
        <v>465</v>
      </c>
      <c r="H15" s="267"/>
      <c r="I15" s="267"/>
      <c r="J15" s="267">
        <v>436</v>
      </c>
      <c r="K15" s="267"/>
      <c r="L15" s="267"/>
      <c r="M15" s="267">
        <f t="shared" si="1"/>
        <v>707</v>
      </c>
      <c r="N15" s="267"/>
      <c r="O15" s="267"/>
      <c r="P15" s="267">
        <v>366</v>
      </c>
      <c r="Q15" s="267"/>
      <c r="R15" s="267"/>
      <c r="S15" s="267">
        <v>341</v>
      </c>
      <c r="T15" s="123"/>
      <c r="V15" s="138" t="s">
        <v>122</v>
      </c>
      <c r="W15" s="406">
        <v>14302</v>
      </c>
      <c r="X15" s="407">
        <v>47351</v>
      </c>
      <c r="Y15" s="401">
        <f>100*W15/X15</f>
        <v>30.204219551857406</v>
      </c>
      <c r="Z15" s="404">
        <v>3.51</v>
      </c>
      <c r="AA15" s="408">
        <v>143.97</v>
      </c>
      <c r="AB15" s="401">
        <f>100*Z15/AA15</f>
        <v>2.438007918316316</v>
      </c>
      <c r="AC15" s="401">
        <f t="shared" si="2"/>
        <v>4074.643874643875</v>
      </c>
      <c r="AD15" s="401">
        <f>X15/AA15</f>
        <v>328.8949086615267</v>
      </c>
      <c r="AF15" s="135"/>
      <c r="AI15" s="139"/>
      <c r="AK15" s="139"/>
    </row>
    <row r="16" spans="1:37" ht="18" customHeight="1">
      <c r="A16" s="271" t="s">
        <v>327</v>
      </c>
      <c r="B16" s="266"/>
      <c r="C16" s="267"/>
      <c r="D16" s="267">
        <f t="shared" si="0"/>
        <v>941</v>
      </c>
      <c r="E16" s="267"/>
      <c r="F16" s="267"/>
      <c r="G16" s="267">
        <v>460</v>
      </c>
      <c r="H16" s="267"/>
      <c r="I16" s="267"/>
      <c r="J16" s="267">
        <v>481</v>
      </c>
      <c r="K16" s="267"/>
      <c r="L16" s="267"/>
      <c r="M16" s="267">
        <f t="shared" si="1"/>
        <v>765</v>
      </c>
      <c r="N16" s="267"/>
      <c r="O16" s="267"/>
      <c r="P16" s="267">
        <v>412</v>
      </c>
      <c r="Q16" s="267"/>
      <c r="R16" s="267"/>
      <c r="S16" s="267">
        <v>353</v>
      </c>
      <c r="T16" s="123"/>
      <c r="V16" s="138" t="s">
        <v>123</v>
      </c>
      <c r="W16" s="406">
        <f>SUM(W17:W18)</f>
        <v>33115</v>
      </c>
      <c r="X16" s="407">
        <v>108622</v>
      </c>
      <c r="Y16" s="401">
        <f>100*W16/X16</f>
        <v>30.48645762368581</v>
      </c>
      <c r="Z16" s="409">
        <f>SUM(Z17:Z18)</f>
        <v>8.17</v>
      </c>
      <c r="AA16" s="408">
        <v>371.13</v>
      </c>
      <c r="AB16" s="401">
        <f>100*Z16/AA16</f>
        <v>2.201384959448172</v>
      </c>
      <c r="AC16" s="401">
        <f t="shared" si="2"/>
        <v>4053.2435740514074</v>
      </c>
      <c r="AD16" s="401">
        <f>X16/AA16</f>
        <v>292.6791151348584</v>
      </c>
      <c r="AF16" s="135"/>
      <c r="AI16" s="139"/>
      <c r="AK16" s="139"/>
    </row>
    <row r="17" spans="1:37" ht="18" customHeight="1">
      <c r="A17" s="271" t="s">
        <v>328</v>
      </c>
      <c r="B17" s="266"/>
      <c r="C17" s="267"/>
      <c r="D17" s="267">
        <f t="shared" si="0"/>
        <v>956</v>
      </c>
      <c r="E17" s="267"/>
      <c r="F17" s="267"/>
      <c r="G17" s="267">
        <v>484</v>
      </c>
      <c r="H17" s="267"/>
      <c r="I17" s="267"/>
      <c r="J17" s="267">
        <v>472</v>
      </c>
      <c r="K17" s="267"/>
      <c r="L17" s="267"/>
      <c r="M17" s="267">
        <f t="shared" si="1"/>
        <v>756</v>
      </c>
      <c r="N17" s="267"/>
      <c r="O17" s="267"/>
      <c r="P17" s="267">
        <v>405</v>
      </c>
      <c r="Q17" s="267"/>
      <c r="R17" s="267"/>
      <c r="S17" s="267">
        <v>351</v>
      </c>
      <c r="T17" s="123"/>
      <c r="V17" s="112" t="s">
        <v>321</v>
      </c>
      <c r="W17" s="406">
        <v>26842</v>
      </c>
      <c r="X17" s="349" t="s">
        <v>297</v>
      </c>
      <c r="Y17" s="410">
        <v>24.71138443409254</v>
      </c>
      <c r="Z17" s="411">
        <v>5.97</v>
      </c>
      <c r="AA17" s="349" t="s">
        <v>297</v>
      </c>
      <c r="AB17" s="405">
        <v>1.608600759841565</v>
      </c>
      <c r="AC17" s="401">
        <f t="shared" si="2"/>
        <v>4496.147403685092</v>
      </c>
      <c r="AD17" s="349" t="s">
        <v>297</v>
      </c>
      <c r="AF17" s="135"/>
      <c r="AI17" s="139"/>
      <c r="AK17" s="65"/>
    </row>
    <row r="18" spans="1:37" ht="18" customHeight="1">
      <c r="A18" s="271" t="s">
        <v>329</v>
      </c>
      <c r="B18" s="266"/>
      <c r="C18" s="267"/>
      <c r="D18" s="267">
        <f t="shared" si="0"/>
        <v>919</v>
      </c>
      <c r="E18" s="267"/>
      <c r="F18" s="267"/>
      <c r="G18" s="267">
        <v>505</v>
      </c>
      <c r="H18" s="267"/>
      <c r="I18" s="267"/>
      <c r="J18" s="267">
        <v>414</v>
      </c>
      <c r="K18" s="267"/>
      <c r="L18" s="267"/>
      <c r="M18" s="267">
        <f t="shared" si="1"/>
        <v>773</v>
      </c>
      <c r="N18" s="267"/>
      <c r="O18" s="267"/>
      <c r="P18" s="267">
        <v>417</v>
      </c>
      <c r="Q18" s="267"/>
      <c r="R18" s="267"/>
      <c r="S18" s="267">
        <v>356</v>
      </c>
      <c r="T18" s="123"/>
      <c r="V18" s="112" t="s">
        <v>323</v>
      </c>
      <c r="W18" s="406">
        <v>6273</v>
      </c>
      <c r="X18" s="349" t="s">
        <v>297</v>
      </c>
      <c r="Y18" s="410">
        <v>5.775073189593268</v>
      </c>
      <c r="Z18" s="411">
        <v>2.2</v>
      </c>
      <c r="AA18" s="349" t="s">
        <v>297</v>
      </c>
      <c r="AB18" s="405">
        <v>0.5927841996066069</v>
      </c>
      <c r="AC18" s="401">
        <f t="shared" si="2"/>
        <v>2851.363636363636</v>
      </c>
      <c r="AD18" s="349" t="s">
        <v>297</v>
      </c>
      <c r="AF18" s="135"/>
      <c r="AI18" s="139"/>
      <c r="AK18" s="65"/>
    </row>
    <row r="19" spans="1:37" ht="18" customHeight="1">
      <c r="A19" s="272" t="s">
        <v>330</v>
      </c>
      <c r="B19" s="266"/>
      <c r="C19" s="267"/>
      <c r="D19" s="267">
        <f t="shared" si="0"/>
        <v>896</v>
      </c>
      <c r="E19" s="267"/>
      <c r="F19" s="267"/>
      <c r="G19" s="267">
        <v>470</v>
      </c>
      <c r="H19" s="267"/>
      <c r="I19" s="267"/>
      <c r="J19" s="267">
        <v>426</v>
      </c>
      <c r="K19" s="267"/>
      <c r="L19" s="267"/>
      <c r="M19" s="267">
        <f t="shared" si="1"/>
        <v>837</v>
      </c>
      <c r="N19" s="267"/>
      <c r="O19" s="267"/>
      <c r="P19" s="267">
        <v>428</v>
      </c>
      <c r="Q19" s="267"/>
      <c r="R19" s="267"/>
      <c r="S19" s="267">
        <v>409</v>
      </c>
      <c r="T19" s="123"/>
      <c r="V19" s="138" t="s">
        <v>124</v>
      </c>
      <c r="W19" s="406">
        <v>10822</v>
      </c>
      <c r="X19" s="407">
        <v>26381</v>
      </c>
      <c r="Y19" s="410">
        <v>41.02194761381297</v>
      </c>
      <c r="Z19" s="411">
        <v>2.08</v>
      </c>
      <c r="AA19" s="408">
        <v>268.67</v>
      </c>
      <c r="AB19" s="401">
        <f>100*Z19/AA19</f>
        <v>0.7741839431272565</v>
      </c>
      <c r="AC19" s="401">
        <f t="shared" si="2"/>
        <v>5202.884615384615</v>
      </c>
      <c r="AD19" s="401">
        <f>X19/AA19</f>
        <v>98.19108944057766</v>
      </c>
      <c r="AF19" s="135"/>
      <c r="AI19" s="139"/>
      <c r="AK19" s="139"/>
    </row>
    <row r="20" spans="1:37" ht="18" customHeight="1">
      <c r="A20" s="141" t="s">
        <v>331</v>
      </c>
      <c r="B20" s="268"/>
      <c r="C20" s="269"/>
      <c r="D20" s="399">
        <f t="shared" si="0"/>
        <v>825</v>
      </c>
      <c r="E20" s="269"/>
      <c r="F20" s="269"/>
      <c r="G20" s="269">
        <v>410</v>
      </c>
      <c r="H20" s="269"/>
      <c r="I20" s="269"/>
      <c r="J20" s="269">
        <v>415</v>
      </c>
      <c r="K20" s="269"/>
      <c r="L20" s="269"/>
      <c r="M20" s="399">
        <f t="shared" si="1"/>
        <v>872</v>
      </c>
      <c r="N20" s="269"/>
      <c r="O20" s="269"/>
      <c r="P20" s="269">
        <v>455</v>
      </c>
      <c r="Q20" s="269"/>
      <c r="R20" s="269"/>
      <c r="S20" s="269">
        <v>417</v>
      </c>
      <c r="T20" s="123"/>
      <c r="V20" s="138" t="s">
        <v>126</v>
      </c>
      <c r="W20" s="400">
        <f>SUM(W21:W23)</f>
        <v>26341</v>
      </c>
      <c r="X20" s="407">
        <v>68368</v>
      </c>
      <c r="Y20" s="401">
        <f>SUM(Y21:Y23)</f>
        <v>38.52825883454248</v>
      </c>
      <c r="Z20" s="262">
        <f>SUM(Z21:Z23)</f>
        <v>5.98</v>
      </c>
      <c r="AA20" s="408">
        <v>151.6</v>
      </c>
      <c r="AB20" s="401">
        <f>SUM(AB21:AB23)</f>
        <v>3.944591029023747</v>
      </c>
      <c r="AC20" s="401">
        <f t="shared" si="2"/>
        <v>4404.849498327759</v>
      </c>
      <c r="AD20" s="401">
        <f>X20/AA20</f>
        <v>450.97625329815304</v>
      </c>
      <c r="AF20" s="135"/>
      <c r="AI20" s="139"/>
      <c r="AK20" s="139"/>
    </row>
    <row r="21" spans="4:37" ht="18" customHeight="1"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23"/>
      <c r="V21" s="112" t="s">
        <v>321</v>
      </c>
      <c r="W21" s="406">
        <v>10470</v>
      </c>
      <c r="X21" s="349" t="s">
        <v>297</v>
      </c>
      <c r="Y21" s="410">
        <v>15.314182073484673</v>
      </c>
      <c r="Z21" s="411">
        <v>2.04</v>
      </c>
      <c r="AA21" s="349" t="s">
        <v>297</v>
      </c>
      <c r="AB21" s="405">
        <v>1.345646437994723</v>
      </c>
      <c r="AC21" s="401">
        <f t="shared" si="2"/>
        <v>5132.35294117647</v>
      </c>
      <c r="AD21" s="349" t="s">
        <v>297</v>
      </c>
      <c r="AF21" s="135"/>
      <c r="AI21" s="139"/>
      <c r="AK21" s="65"/>
    </row>
    <row r="22" spans="20:37" ht="18" customHeight="1">
      <c r="T22" s="102"/>
      <c r="V22" s="112" t="s">
        <v>323</v>
      </c>
      <c r="W22" s="406">
        <v>9982</v>
      </c>
      <c r="X22" s="349" t="s">
        <v>297</v>
      </c>
      <c r="Y22" s="410">
        <v>14.60039784694594</v>
      </c>
      <c r="Z22" s="411">
        <v>2.71</v>
      </c>
      <c r="AA22" s="349" t="s">
        <v>297</v>
      </c>
      <c r="AB22" s="405">
        <v>1.787598944591029</v>
      </c>
      <c r="AC22" s="401">
        <f t="shared" si="2"/>
        <v>3683.3948339483395</v>
      </c>
      <c r="AD22" s="349" t="s">
        <v>297</v>
      </c>
      <c r="AF22" s="135"/>
      <c r="AI22" s="139"/>
      <c r="AK22" s="65"/>
    </row>
    <row r="23" spans="19:37" ht="18" customHeight="1">
      <c r="S23" s="122"/>
      <c r="T23" s="102"/>
      <c r="V23" s="112" t="s">
        <v>325</v>
      </c>
      <c r="W23" s="406">
        <v>5889</v>
      </c>
      <c r="X23" s="349" t="s">
        <v>297</v>
      </c>
      <c r="Y23" s="410">
        <v>8.613678914111865</v>
      </c>
      <c r="Z23" s="411">
        <v>1.23</v>
      </c>
      <c r="AA23" s="349" t="s">
        <v>297</v>
      </c>
      <c r="AB23" s="405">
        <v>0.8113456464379948</v>
      </c>
      <c r="AC23" s="401">
        <f t="shared" si="2"/>
        <v>4787.804878048781</v>
      </c>
      <c r="AD23" s="349" t="s">
        <v>297</v>
      </c>
      <c r="AF23" s="135"/>
      <c r="AI23" s="139"/>
      <c r="AK23" s="65"/>
    </row>
    <row r="24" spans="20:37" ht="18" customHeight="1" thickBot="1">
      <c r="T24" s="102"/>
      <c r="V24" s="138" t="s">
        <v>127</v>
      </c>
      <c r="W24" s="406">
        <v>8019</v>
      </c>
      <c r="X24" s="407">
        <v>25541</v>
      </c>
      <c r="Y24" s="401">
        <f>100*W24/X24</f>
        <v>31.39657805097686</v>
      </c>
      <c r="Z24" s="411">
        <v>2.39</v>
      </c>
      <c r="AA24" s="408">
        <v>81.95</v>
      </c>
      <c r="AB24" s="401">
        <f>100*Z24/AA24</f>
        <v>2.916412446613789</v>
      </c>
      <c r="AC24" s="401">
        <f t="shared" si="2"/>
        <v>3355.2301255230122</v>
      </c>
      <c r="AD24" s="401">
        <f>X24/AA24</f>
        <v>311.66564978645516</v>
      </c>
      <c r="AF24" s="135"/>
      <c r="AI24" s="139"/>
      <c r="AK24" s="139"/>
    </row>
    <row r="25" spans="1:37" ht="18" customHeight="1">
      <c r="A25" s="526" t="s">
        <v>292</v>
      </c>
      <c r="B25" s="542" t="s">
        <v>309</v>
      </c>
      <c r="C25" s="477"/>
      <c r="D25" s="477"/>
      <c r="E25" s="477"/>
      <c r="F25" s="477"/>
      <c r="G25" s="477"/>
      <c r="H25" s="477"/>
      <c r="I25" s="477"/>
      <c r="J25" s="478"/>
      <c r="K25" s="551" t="s">
        <v>332</v>
      </c>
      <c r="L25" s="462"/>
      <c r="M25" s="463"/>
      <c r="N25" s="527" t="s">
        <v>333</v>
      </c>
      <c r="O25" s="575"/>
      <c r="P25" s="578"/>
      <c r="Q25" s="527" t="s">
        <v>334</v>
      </c>
      <c r="R25" s="575"/>
      <c r="S25" s="575"/>
      <c r="T25" s="102"/>
      <c r="V25" s="138" t="s">
        <v>128</v>
      </c>
      <c r="W25" s="406">
        <f>SUM(W26:W27)</f>
        <v>29917</v>
      </c>
      <c r="X25" s="407">
        <v>65370</v>
      </c>
      <c r="Y25" s="401">
        <f>100*W25/X25</f>
        <v>45.7656417316812</v>
      </c>
      <c r="Z25" s="409">
        <f>SUM(Z26:Z27)</f>
        <v>5.6899999999999995</v>
      </c>
      <c r="AA25" s="408">
        <v>59.93</v>
      </c>
      <c r="AB25" s="401">
        <f>100*Z25/AA25</f>
        <v>9.494410145169365</v>
      </c>
      <c r="AC25" s="401">
        <f t="shared" si="2"/>
        <v>5257.820738137083</v>
      </c>
      <c r="AD25" s="401">
        <f>X25/AA25</f>
        <v>1090.7725679959954</v>
      </c>
      <c r="AF25" s="135"/>
      <c r="AI25" s="139"/>
      <c r="AK25" s="139"/>
    </row>
    <row r="26" spans="1:37" ht="18" customHeight="1">
      <c r="A26" s="545"/>
      <c r="B26" s="554" t="s">
        <v>298</v>
      </c>
      <c r="C26" s="555"/>
      <c r="D26" s="555"/>
      <c r="E26" s="555"/>
      <c r="F26" s="555"/>
      <c r="G26" s="555"/>
      <c r="H26" s="555"/>
      <c r="I26" s="555"/>
      <c r="J26" s="556"/>
      <c r="K26" s="552"/>
      <c r="L26" s="543"/>
      <c r="M26" s="553"/>
      <c r="N26" s="576"/>
      <c r="O26" s="577"/>
      <c r="P26" s="579"/>
      <c r="Q26" s="576"/>
      <c r="R26" s="577"/>
      <c r="S26" s="577"/>
      <c r="T26" s="102"/>
      <c r="V26" s="112" t="s">
        <v>321</v>
      </c>
      <c r="W26" s="406">
        <v>22883</v>
      </c>
      <c r="X26" s="349" t="s">
        <v>297</v>
      </c>
      <c r="Y26" s="403">
        <v>35.00535413798379</v>
      </c>
      <c r="Z26" s="404">
        <v>4.64</v>
      </c>
      <c r="AA26" s="349" t="s">
        <v>297</v>
      </c>
      <c r="AB26" s="405">
        <v>7.742366093776072</v>
      </c>
      <c r="AC26" s="401">
        <f t="shared" si="2"/>
        <v>4931.681034482759</v>
      </c>
      <c r="AD26" s="349" t="s">
        <v>297</v>
      </c>
      <c r="AF26" s="135"/>
      <c r="AI26" s="139"/>
      <c r="AK26" s="65"/>
    </row>
    <row r="27" spans="1:37" ht="18" customHeight="1">
      <c r="A27" s="448"/>
      <c r="B27" s="539" t="s">
        <v>299</v>
      </c>
      <c r="C27" s="540"/>
      <c r="D27" s="540"/>
      <c r="E27" s="540" t="s">
        <v>0</v>
      </c>
      <c r="F27" s="540"/>
      <c r="G27" s="541"/>
      <c r="H27" s="539" t="s">
        <v>1</v>
      </c>
      <c r="I27" s="540"/>
      <c r="J27" s="541"/>
      <c r="K27" s="552"/>
      <c r="L27" s="543"/>
      <c r="M27" s="553"/>
      <c r="N27" s="576"/>
      <c r="O27" s="577"/>
      <c r="P27" s="579"/>
      <c r="Q27" s="576"/>
      <c r="R27" s="577"/>
      <c r="S27" s="577"/>
      <c r="T27" s="102"/>
      <c r="V27" s="112" t="s">
        <v>323</v>
      </c>
      <c r="W27" s="406">
        <v>7034</v>
      </c>
      <c r="X27" s="349" t="s">
        <v>297</v>
      </c>
      <c r="Y27" s="403">
        <v>10.760287593697415</v>
      </c>
      <c r="Z27" s="404">
        <v>1.05</v>
      </c>
      <c r="AA27" s="349" t="s">
        <v>297</v>
      </c>
      <c r="AB27" s="405">
        <v>1.7520440513932922</v>
      </c>
      <c r="AC27" s="401">
        <f t="shared" si="2"/>
        <v>6699.047619047618</v>
      </c>
      <c r="AD27" s="349" t="s">
        <v>297</v>
      </c>
      <c r="AF27" s="135"/>
      <c r="AI27" s="139"/>
      <c r="AK27" s="65"/>
    </row>
    <row r="28" spans="1:37" ht="18" customHeight="1">
      <c r="A28" s="129" t="s">
        <v>296</v>
      </c>
      <c r="B28" s="544">
        <f>SUM(D29:D40)</f>
        <v>42</v>
      </c>
      <c r="C28" s="530"/>
      <c r="D28" s="530"/>
      <c r="E28" s="530">
        <f>SUM(G29:G40)</f>
        <v>28</v>
      </c>
      <c r="F28" s="530"/>
      <c r="G28" s="530"/>
      <c r="H28" s="530">
        <f>SUM(J29:J40)</f>
        <v>14</v>
      </c>
      <c r="I28" s="530"/>
      <c r="J28" s="530"/>
      <c r="K28" s="530">
        <f>SUM(M29:M40)</f>
        <v>305</v>
      </c>
      <c r="L28" s="530"/>
      <c r="M28" s="530"/>
      <c r="N28" s="530">
        <f>SUM(P29:P40)</f>
        <v>6537</v>
      </c>
      <c r="O28" s="530"/>
      <c r="P28" s="530"/>
      <c r="Q28" s="530">
        <f>SUM(S29:S40)</f>
        <v>2208</v>
      </c>
      <c r="R28" s="530"/>
      <c r="S28" s="530"/>
      <c r="T28" s="102"/>
      <c r="V28" s="138" t="s">
        <v>132</v>
      </c>
      <c r="W28" s="406">
        <v>7096</v>
      </c>
      <c r="X28" s="407">
        <v>15426</v>
      </c>
      <c r="Y28" s="401">
        <f>100*W28/X28</f>
        <v>46.00025930247634</v>
      </c>
      <c r="Z28" s="404">
        <v>1.91</v>
      </c>
      <c r="AA28" s="408">
        <v>13.57</v>
      </c>
      <c r="AB28" s="401">
        <f>100*Z28/AA28</f>
        <v>14.075165806927044</v>
      </c>
      <c r="AC28" s="401">
        <f aca="true" t="shared" si="3" ref="AC28:AD32">W28/Z28</f>
        <v>3715.1832460732985</v>
      </c>
      <c r="AD28" s="401">
        <f t="shared" si="3"/>
        <v>1136.7722918201916</v>
      </c>
      <c r="AF28" s="135"/>
      <c r="AI28" s="139"/>
      <c r="AK28" s="145"/>
    </row>
    <row r="29" spans="1:37" ht="18" customHeight="1">
      <c r="A29" s="134" t="s">
        <v>316</v>
      </c>
      <c r="B29" s="266"/>
      <c r="C29" s="267"/>
      <c r="D29" s="267">
        <f>SUM(G29,J29)</f>
        <v>4</v>
      </c>
      <c r="E29" s="267"/>
      <c r="F29" s="267"/>
      <c r="G29" s="162">
        <v>3</v>
      </c>
      <c r="H29" s="267"/>
      <c r="I29" s="267"/>
      <c r="J29" s="267">
        <v>1</v>
      </c>
      <c r="K29" s="267"/>
      <c r="L29" s="267"/>
      <c r="M29" s="267">
        <v>25</v>
      </c>
      <c r="N29" s="267"/>
      <c r="O29" s="267"/>
      <c r="P29" s="267">
        <v>307</v>
      </c>
      <c r="Q29" s="267"/>
      <c r="R29" s="267"/>
      <c r="S29" s="267">
        <v>152</v>
      </c>
      <c r="T29" s="102"/>
      <c r="V29" s="138" t="s">
        <v>137</v>
      </c>
      <c r="W29" s="406">
        <v>6802</v>
      </c>
      <c r="X29" s="407">
        <v>12454</v>
      </c>
      <c r="Y29" s="401">
        <f>100*W29/X29</f>
        <v>54.616990525132486</v>
      </c>
      <c r="Z29" s="404">
        <v>2.36</v>
      </c>
      <c r="AA29" s="412">
        <v>9.12</v>
      </c>
      <c r="AB29" s="401">
        <f>100*Z29/AA29</f>
        <v>25.877192982456144</v>
      </c>
      <c r="AC29" s="401">
        <f t="shared" si="3"/>
        <v>2882.2033898305085</v>
      </c>
      <c r="AD29" s="401">
        <f t="shared" si="3"/>
        <v>1365.5701754385966</v>
      </c>
      <c r="AF29" s="135"/>
      <c r="AI29" s="139"/>
      <c r="AK29" s="139"/>
    </row>
    <row r="30" spans="1:37" ht="18" customHeight="1">
      <c r="A30" s="136" t="s">
        <v>318</v>
      </c>
      <c r="B30" s="266"/>
      <c r="C30" s="267"/>
      <c r="D30" s="267">
        <f aca="true" t="shared" si="4" ref="D30:D40">SUM(G30,J30)</f>
        <v>2</v>
      </c>
      <c r="E30" s="267"/>
      <c r="F30" s="267"/>
      <c r="G30" s="267">
        <v>2</v>
      </c>
      <c r="H30" s="267"/>
      <c r="I30" s="267"/>
      <c r="J30" s="162" t="s">
        <v>335</v>
      </c>
      <c r="K30" s="267"/>
      <c r="L30" s="267"/>
      <c r="M30" s="267">
        <v>27</v>
      </c>
      <c r="N30" s="267"/>
      <c r="O30" s="267"/>
      <c r="P30" s="267">
        <v>528</v>
      </c>
      <c r="Q30" s="267"/>
      <c r="R30" s="267"/>
      <c r="S30" s="267">
        <v>164</v>
      </c>
      <c r="T30" s="102"/>
      <c r="V30" s="138" t="s">
        <v>139</v>
      </c>
      <c r="W30" s="406">
        <v>35123</v>
      </c>
      <c r="X30" s="407">
        <v>45581</v>
      </c>
      <c r="Y30" s="401">
        <f>100*W30/X30</f>
        <v>77.0562295693381</v>
      </c>
      <c r="Z30" s="404">
        <v>5.78</v>
      </c>
      <c r="AA30" s="408">
        <v>13.56</v>
      </c>
      <c r="AB30" s="401">
        <f>100*Z30/AA30</f>
        <v>42.62536873156342</v>
      </c>
      <c r="AC30" s="401">
        <f t="shared" si="3"/>
        <v>6076.643598615917</v>
      </c>
      <c r="AD30" s="401">
        <f t="shared" si="3"/>
        <v>3361.4306784660766</v>
      </c>
      <c r="AF30" s="135"/>
      <c r="AI30" s="139"/>
      <c r="AK30" s="139"/>
    </row>
    <row r="31" spans="1:37" ht="18" customHeight="1">
      <c r="A31" s="136" t="s">
        <v>319</v>
      </c>
      <c r="B31" s="266"/>
      <c r="C31" s="267"/>
      <c r="D31" s="267">
        <f t="shared" si="4"/>
        <v>4</v>
      </c>
      <c r="E31" s="267"/>
      <c r="F31" s="267"/>
      <c r="G31" s="267">
        <v>2</v>
      </c>
      <c r="H31" s="267"/>
      <c r="I31" s="267"/>
      <c r="J31" s="267">
        <v>2</v>
      </c>
      <c r="K31" s="267"/>
      <c r="L31" s="267"/>
      <c r="M31" s="267">
        <v>23</v>
      </c>
      <c r="N31" s="267"/>
      <c r="O31" s="267"/>
      <c r="P31" s="267">
        <v>673</v>
      </c>
      <c r="Q31" s="267"/>
      <c r="R31" s="267"/>
      <c r="S31" s="267">
        <v>210</v>
      </c>
      <c r="T31" s="102"/>
      <c r="V31" s="138" t="s">
        <v>146</v>
      </c>
      <c r="W31" s="406">
        <v>13026</v>
      </c>
      <c r="X31" s="407">
        <v>34304</v>
      </c>
      <c r="Y31" s="401">
        <f>100*W31/X31</f>
        <v>37.97224813432836</v>
      </c>
      <c r="Z31" s="404">
        <v>2.9</v>
      </c>
      <c r="AA31" s="408">
        <v>110.44</v>
      </c>
      <c r="AB31" s="401">
        <f>100*Z31/AA31</f>
        <v>2.625860195581311</v>
      </c>
      <c r="AC31" s="401">
        <f t="shared" si="3"/>
        <v>4491.724137931034</v>
      </c>
      <c r="AD31" s="401">
        <f t="shared" si="3"/>
        <v>310.61209706628034</v>
      </c>
      <c r="AF31" s="135"/>
      <c r="AI31" s="139"/>
      <c r="AK31" s="139"/>
    </row>
    <row r="32" spans="1:37" ht="18" customHeight="1">
      <c r="A32" s="136" t="s">
        <v>320</v>
      </c>
      <c r="B32" s="266"/>
      <c r="C32" s="267"/>
      <c r="D32" s="267">
        <f t="shared" si="4"/>
        <v>2</v>
      </c>
      <c r="E32" s="267"/>
      <c r="F32" s="267"/>
      <c r="G32" s="267">
        <v>2</v>
      </c>
      <c r="H32" s="267"/>
      <c r="I32" s="267"/>
      <c r="J32" s="162" t="s">
        <v>335</v>
      </c>
      <c r="K32" s="267"/>
      <c r="L32" s="267"/>
      <c r="M32" s="267">
        <v>22</v>
      </c>
      <c r="N32" s="267"/>
      <c r="O32" s="267"/>
      <c r="P32" s="267">
        <v>597</v>
      </c>
      <c r="Q32" s="267"/>
      <c r="R32" s="267"/>
      <c r="S32" s="267">
        <v>209</v>
      </c>
      <c r="T32" s="102"/>
      <c r="U32" s="113"/>
      <c r="V32" s="114" t="s">
        <v>150</v>
      </c>
      <c r="W32" s="413">
        <v>23337</v>
      </c>
      <c r="X32" s="414">
        <v>26560</v>
      </c>
      <c r="Y32" s="415">
        <f>100*W32/X32</f>
        <v>87.86521084337349</v>
      </c>
      <c r="Z32" s="416">
        <v>3.67</v>
      </c>
      <c r="AA32" s="417">
        <v>20.38</v>
      </c>
      <c r="AB32" s="415">
        <f>100*Z32/AA32</f>
        <v>18.007850834151128</v>
      </c>
      <c r="AC32" s="415">
        <f t="shared" si="3"/>
        <v>6358.855585831063</v>
      </c>
      <c r="AD32" s="415">
        <f t="shared" si="3"/>
        <v>1303.2384690873405</v>
      </c>
      <c r="AF32" s="135"/>
      <c r="AI32" s="139"/>
      <c r="AK32" s="139"/>
    </row>
    <row r="33" spans="1:37" ht="18" customHeight="1">
      <c r="A33" s="136" t="s">
        <v>322</v>
      </c>
      <c r="B33" s="266"/>
      <c r="C33" s="267"/>
      <c r="D33" s="267">
        <f t="shared" si="4"/>
        <v>4</v>
      </c>
      <c r="E33" s="267"/>
      <c r="F33" s="267"/>
      <c r="G33" s="162">
        <v>3</v>
      </c>
      <c r="H33" s="267"/>
      <c r="I33" s="267"/>
      <c r="J33" s="162">
        <v>1</v>
      </c>
      <c r="K33" s="267"/>
      <c r="L33" s="267"/>
      <c r="M33" s="267">
        <v>30</v>
      </c>
      <c r="N33" s="267"/>
      <c r="O33" s="267"/>
      <c r="P33" s="267">
        <v>595</v>
      </c>
      <c r="Q33" s="267"/>
      <c r="R33" s="267"/>
      <c r="S33" s="267">
        <v>176</v>
      </c>
      <c r="T33" s="102"/>
      <c r="U33" s="76" t="s">
        <v>336</v>
      </c>
      <c r="W33" s="146"/>
      <c r="X33" s="146"/>
      <c r="Y33" s="146"/>
      <c r="Z33" s="146"/>
      <c r="AA33" s="146"/>
      <c r="AB33" s="146"/>
      <c r="AC33" s="146"/>
      <c r="AD33" s="146"/>
      <c r="AE33" s="102"/>
      <c r="AF33" s="147"/>
      <c r="AG33" s="102"/>
      <c r="AH33" s="102"/>
      <c r="AI33" s="148"/>
      <c r="AJ33" s="102"/>
      <c r="AK33" s="148"/>
    </row>
    <row r="34" spans="1:20" ht="18" customHeight="1">
      <c r="A34" s="136" t="s">
        <v>337</v>
      </c>
      <c r="B34" s="266"/>
      <c r="C34" s="267"/>
      <c r="D34" s="267">
        <f t="shared" si="4"/>
        <v>1</v>
      </c>
      <c r="E34" s="267"/>
      <c r="F34" s="267"/>
      <c r="G34" s="162">
        <v>1</v>
      </c>
      <c r="H34" s="267"/>
      <c r="I34" s="267"/>
      <c r="J34" s="162" t="s">
        <v>338</v>
      </c>
      <c r="K34" s="267"/>
      <c r="L34" s="267"/>
      <c r="M34" s="267">
        <v>22</v>
      </c>
      <c r="N34" s="267"/>
      <c r="O34" s="267"/>
      <c r="P34" s="267">
        <v>574</v>
      </c>
      <c r="Q34" s="267"/>
      <c r="R34" s="267"/>
      <c r="S34" s="267">
        <v>175</v>
      </c>
      <c r="T34" s="102"/>
    </row>
    <row r="35" spans="1:23" ht="18" customHeight="1">
      <c r="A35" s="136" t="s">
        <v>339</v>
      </c>
      <c r="B35" s="266"/>
      <c r="C35" s="267"/>
      <c r="D35" s="267">
        <f t="shared" si="4"/>
        <v>8</v>
      </c>
      <c r="E35" s="267"/>
      <c r="F35" s="267"/>
      <c r="G35" s="267">
        <v>4</v>
      </c>
      <c r="H35" s="267"/>
      <c r="I35" s="267"/>
      <c r="J35" s="162">
        <v>4</v>
      </c>
      <c r="K35" s="267"/>
      <c r="L35" s="267"/>
      <c r="M35" s="267">
        <v>26</v>
      </c>
      <c r="N35" s="267"/>
      <c r="O35" s="267"/>
      <c r="P35" s="267">
        <v>521</v>
      </c>
      <c r="Q35" s="267"/>
      <c r="R35" s="267"/>
      <c r="S35" s="267">
        <v>180</v>
      </c>
      <c r="T35" s="102"/>
      <c r="U35" s="102"/>
      <c r="V35" s="102"/>
      <c r="W35" s="102"/>
    </row>
    <row r="36" spans="1:20" ht="18" customHeight="1">
      <c r="A36" s="136" t="s">
        <v>340</v>
      </c>
      <c r="B36" s="266"/>
      <c r="C36" s="267"/>
      <c r="D36" s="267">
        <f t="shared" si="4"/>
        <v>3</v>
      </c>
      <c r="E36" s="267"/>
      <c r="F36" s="267"/>
      <c r="G36" s="162">
        <v>2</v>
      </c>
      <c r="H36" s="267"/>
      <c r="I36" s="267"/>
      <c r="J36" s="162">
        <v>1</v>
      </c>
      <c r="K36" s="267"/>
      <c r="L36" s="267"/>
      <c r="M36" s="267">
        <v>26</v>
      </c>
      <c r="N36" s="267"/>
      <c r="O36" s="267"/>
      <c r="P36" s="267">
        <v>385</v>
      </c>
      <c r="Q36" s="267"/>
      <c r="R36" s="267"/>
      <c r="S36" s="267">
        <v>183</v>
      </c>
      <c r="T36" s="102"/>
    </row>
    <row r="37" spans="1:20" ht="18" customHeight="1">
      <c r="A37" s="136" t="s">
        <v>341</v>
      </c>
      <c r="B37" s="266"/>
      <c r="C37" s="267"/>
      <c r="D37" s="267">
        <f t="shared" si="4"/>
        <v>4</v>
      </c>
      <c r="E37" s="267"/>
      <c r="F37" s="267"/>
      <c r="G37" s="267">
        <v>3</v>
      </c>
      <c r="H37" s="267"/>
      <c r="I37" s="267"/>
      <c r="J37" s="162">
        <v>1</v>
      </c>
      <c r="K37" s="267"/>
      <c r="L37" s="267"/>
      <c r="M37" s="267">
        <v>27</v>
      </c>
      <c r="N37" s="267"/>
      <c r="O37" s="267"/>
      <c r="P37" s="267">
        <v>481</v>
      </c>
      <c r="Q37" s="267"/>
      <c r="R37" s="267"/>
      <c r="S37" s="267">
        <v>187</v>
      </c>
      <c r="T37" s="102"/>
    </row>
    <row r="38" spans="1:20" ht="18" customHeight="1">
      <c r="A38" s="136" t="s">
        <v>342</v>
      </c>
      <c r="B38" s="266"/>
      <c r="C38" s="267"/>
      <c r="D38" s="267">
        <f t="shared" si="4"/>
        <v>4</v>
      </c>
      <c r="E38" s="267"/>
      <c r="F38" s="267"/>
      <c r="G38" s="267">
        <v>4</v>
      </c>
      <c r="H38" s="267"/>
      <c r="I38" s="267"/>
      <c r="J38" s="162" t="s">
        <v>338</v>
      </c>
      <c r="K38" s="267"/>
      <c r="L38" s="267"/>
      <c r="M38" s="267">
        <v>30</v>
      </c>
      <c r="N38" s="267"/>
      <c r="O38" s="267"/>
      <c r="P38" s="267">
        <v>641</v>
      </c>
      <c r="Q38" s="267"/>
      <c r="R38" s="267"/>
      <c r="S38" s="267">
        <v>196</v>
      </c>
      <c r="T38" s="102"/>
    </row>
    <row r="39" spans="1:20" ht="18" customHeight="1">
      <c r="A39" s="136" t="s">
        <v>343</v>
      </c>
      <c r="B39" s="266"/>
      <c r="C39" s="267"/>
      <c r="D39" s="267">
        <f t="shared" si="4"/>
        <v>3</v>
      </c>
      <c r="E39" s="267"/>
      <c r="F39" s="267"/>
      <c r="G39" s="162">
        <v>1</v>
      </c>
      <c r="H39" s="267"/>
      <c r="I39" s="267"/>
      <c r="J39" s="267">
        <v>2</v>
      </c>
      <c r="K39" s="267"/>
      <c r="L39" s="267"/>
      <c r="M39" s="267">
        <v>16</v>
      </c>
      <c r="N39" s="267"/>
      <c r="O39" s="267"/>
      <c r="P39" s="267">
        <v>743</v>
      </c>
      <c r="Q39" s="267"/>
      <c r="R39" s="267"/>
      <c r="S39" s="267">
        <v>176</v>
      </c>
      <c r="T39" s="102"/>
    </row>
    <row r="40" spans="1:20" ht="18" customHeight="1">
      <c r="A40" s="141" t="s">
        <v>344</v>
      </c>
      <c r="B40" s="268"/>
      <c r="C40" s="269"/>
      <c r="D40" s="399">
        <f t="shared" si="4"/>
        <v>3</v>
      </c>
      <c r="E40" s="269"/>
      <c r="F40" s="269"/>
      <c r="G40" s="273">
        <v>1</v>
      </c>
      <c r="H40" s="269"/>
      <c r="I40" s="269"/>
      <c r="J40" s="273">
        <v>2</v>
      </c>
      <c r="K40" s="269"/>
      <c r="L40" s="269"/>
      <c r="M40" s="269">
        <v>31</v>
      </c>
      <c r="N40" s="269"/>
      <c r="O40" s="269"/>
      <c r="P40" s="269">
        <v>492</v>
      </c>
      <c r="Q40" s="269"/>
      <c r="R40" s="269"/>
      <c r="S40" s="269">
        <v>200</v>
      </c>
      <c r="T40" s="102"/>
    </row>
    <row r="41" spans="1:20" ht="18" customHeight="1">
      <c r="A41" s="76" t="s">
        <v>345</v>
      </c>
      <c r="T41" s="102"/>
    </row>
    <row r="42" spans="4:35" ht="18" customHeight="1"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02"/>
      <c r="U42" s="571" t="s">
        <v>346</v>
      </c>
      <c r="V42" s="571"/>
      <c r="W42" s="571"/>
      <c r="X42" s="571"/>
      <c r="Y42" s="571"/>
      <c r="Z42" s="571"/>
      <c r="AA42" s="571"/>
      <c r="AB42" s="571"/>
      <c r="AC42" s="571"/>
      <c r="AD42" s="149"/>
      <c r="AE42" s="149"/>
      <c r="AF42" s="149"/>
      <c r="AG42" s="149"/>
      <c r="AH42" s="149"/>
      <c r="AI42" s="149"/>
    </row>
    <row r="43" spans="20:37" ht="18" customHeight="1">
      <c r="T43" s="102"/>
      <c r="AB43" s="122"/>
      <c r="AC43" s="122" t="s">
        <v>347</v>
      </c>
      <c r="AD43" s="74"/>
      <c r="AE43" s="74"/>
      <c r="AF43" s="74"/>
      <c r="AG43" s="74"/>
      <c r="AH43" s="74"/>
      <c r="AI43" s="74"/>
      <c r="AJ43" s="74"/>
      <c r="AK43" s="74"/>
    </row>
    <row r="44" spans="20:39" ht="18" customHeight="1">
      <c r="T44" s="102"/>
      <c r="U44" s="536" t="s">
        <v>399</v>
      </c>
      <c r="V44" s="537"/>
      <c r="W44" s="539" t="s">
        <v>300</v>
      </c>
      <c r="X44" s="569" t="s">
        <v>348</v>
      </c>
      <c r="Y44" s="539" t="s">
        <v>349</v>
      </c>
      <c r="Z44" s="569" t="s">
        <v>348</v>
      </c>
      <c r="AA44" s="539" t="s">
        <v>349</v>
      </c>
      <c r="AB44" s="569" t="s">
        <v>348</v>
      </c>
      <c r="AC44" s="539" t="s">
        <v>349</v>
      </c>
      <c r="AD44" s="74"/>
      <c r="AE44" s="74"/>
      <c r="AF44" s="74"/>
      <c r="AG44" s="74"/>
      <c r="AH44" s="74"/>
      <c r="AI44" s="74"/>
      <c r="AJ44" s="74"/>
      <c r="AK44" s="74"/>
      <c r="AL44" s="119"/>
      <c r="AM44" s="119"/>
    </row>
    <row r="45" spans="20:39" ht="18" customHeight="1">
      <c r="T45" s="102"/>
      <c r="U45" s="538"/>
      <c r="V45" s="535"/>
      <c r="W45" s="566"/>
      <c r="X45" s="570"/>
      <c r="Y45" s="566"/>
      <c r="Z45" s="570"/>
      <c r="AA45" s="566"/>
      <c r="AB45" s="570"/>
      <c r="AC45" s="566"/>
      <c r="AD45" s="74"/>
      <c r="AE45" s="74"/>
      <c r="AF45" s="74"/>
      <c r="AG45" s="74"/>
      <c r="AH45" s="74"/>
      <c r="AI45" s="74"/>
      <c r="AJ45" s="74"/>
      <c r="AK45" s="74"/>
      <c r="AL45" s="119"/>
      <c r="AM45" s="119"/>
    </row>
    <row r="46" spans="20:37" ht="18" customHeight="1">
      <c r="T46" s="102"/>
      <c r="U46" s="171"/>
      <c r="V46" s="137"/>
      <c r="W46" s="287"/>
      <c r="X46" s="291"/>
      <c r="Y46" s="295"/>
      <c r="Z46" s="293"/>
      <c r="AA46" s="295"/>
      <c r="AB46" s="293"/>
      <c r="AC46" s="300"/>
      <c r="AD46" s="74"/>
      <c r="AE46" s="74"/>
      <c r="AF46" s="74"/>
      <c r="AG46" s="74"/>
      <c r="AH46" s="74"/>
      <c r="AI46" s="74"/>
      <c r="AJ46" s="74"/>
      <c r="AK46" s="74"/>
    </row>
    <row r="47" spans="20:37" ht="18" customHeight="1">
      <c r="T47" s="102"/>
      <c r="U47" s="155"/>
      <c r="V47" s="112" t="s">
        <v>400</v>
      </c>
      <c r="W47" s="288">
        <v>7715</v>
      </c>
      <c r="X47" s="292" t="s">
        <v>126</v>
      </c>
      <c r="Y47" s="296">
        <v>575</v>
      </c>
      <c r="Z47" s="292" t="s">
        <v>141</v>
      </c>
      <c r="AA47" s="297" t="s">
        <v>297</v>
      </c>
      <c r="AB47" s="294" t="s">
        <v>155</v>
      </c>
      <c r="AC47" s="301">
        <v>24</v>
      </c>
      <c r="AD47" s="74"/>
      <c r="AE47" s="74"/>
      <c r="AF47" s="74"/>
      <c r="AG47" s="74"/>
      <c r="AH47" s="74"/>
      <c r="AI47" s="74"/>
      <c r="AJ47" s="74"/>
      <c r="AK47" s="74"/>
    </row>
    <row r="48" spans="17:37" ht="18" customHeight="1">
      <c r="Q48" s="153"/>
      <c r="R48" s="153"/>
      <c r="S48" s="153"/>
      <c r="T48" s="153"/>
      <c r="U48" s="303"/>
      <c r="V48" s="330" t="s">
        <v>478</v>
      </c>
      <c r="W48" s="288">
        <v>8186</v>
      </c>
      <c r="X48" s="292" t="s">
        <v>127</v>
      </c>
      <c r="Y48" s="296">
        <v>80</v>
      </c>
      <c r="Z48" s="292" t="s">
        <v>142</v>
      </c>
      <c r="AA48" s="298">
        <v>5</v>
      </c>
      <c r="AB48" s="294" t="s">
        <v>157</v>
      </c>
      <c r="AC48" s="301">
        <v>8</v>
      </c>
      <c r="AD48" s="74"/>
      <c r="AE48" s="74"/>
      <c r="AF48" s="74"/>
      <c r="AG48" s="74"/>
      <c r="AH48" s="74"/>
      <c r="AI48" s="74"/>
      <c r="AJ48" s="74"/>
      <c r="AK48" s="74"/>
    </row>
    <row r="49" spans="17:37" ht="18" customHeight="1">
      <c r="Q49" s="155"/>
      <c r="R49" s="155"/>
      <c r="S49" s="155"/>
      <c r="T49" s="155"/>
      <c r="U49" s="303"/>
      <c r="V49" s="330" t="s">
        <v>479</v>
      </c>
      <c r="W49" s="288">
        <v>8374</v>
      </c>
      <c r="X49" s="292" t="s">
        <v>128</v>
      </c>
      <c r="Y49" s="296">
        <v>219</v>
      </c>
      <c r="Z49" s="292" t="s">
        <v>143</v>
      </c>
      <c r="AA49" s="299">
        <v>1</v>
      </c>
      <c r="AB49" s="294" t="s">
        <v>158</v>
      </c>
      <c r="AC49" s="301">
        <v>29</v>
      </c>
      <c r="AD49" s="74"/>
      <c r="AE49" s="74"/>
      <c r="AF49" s="74"/>
      <c r="AG49" s="74"/>
      <c r="AH49" s="74"/>
      <c r="AI49" s="74"/>
      <c r="AJ49" s="74"/>
      <c r="AK49" s="74"/>
    </row>
    <row r="50" spans="17:37" ht="18" customHeight="1">
      <c r="Q50" s="120"/>
      <c r="R50" s="120"/>
      <c r="S50" s="120"/>
      <c r="T50" s="120"/>
      <c r="U50" s="303"/>
      <c r="V50" s="330" t="s">
        <v>480</v>
      </c>
      <c r="W50" s="288">
        <v>8609</v>
      </c>
      <c r="X50" s="292" t="s">
        <v>130</v>
      </c>
      <c r="Y50" s="296">
        <v>52</v>
      </c>
      <c r="Z50" s="292" t="s">
        <v>144</v>
      </c>
      <c r="AA50" s="298">
        <v>4</v>
      </c>
      <c r="AB50" s="294" t="s">
        <v>159</v>
      </c>
      <c r="AC50" s="301">
        <v>12</v>
      </c>
      <c r="AD50" s="74"/>
      <c r="AE50" s="74"/>
      <c r="AF50" s="74"/>
      <c r="AG50" s="74"/>
      <c r="AH50" s="74"/>
      <c r="AI50" s="74"/>
      <c r="AJ50" s="74"/>
      <c r="AK50" s="74"/>
    </row>
    <row r="51" spans="1:41" ht="18" customHeight="1">
      <c r="A51" s="531" t="s">
        <v>306</v>
      </c>
      <c r="B51" s="531"/>
      <c r="C51" s="531"/>
      <c r="D51" s="531"/>
      <c r="E51" s="531"/>
      <c r="F51" s="531"/>
      <c r="G51" s="531"/>
      <c r="H51" s="531"/>
      <c r="I51" s="531"/>
      <c r="J51" s="531"/>
      <c r="K51" s="531"/>
      <c r="L51" s="531"/>
      <c r="M51" s="531"/>
      <c r="N51" s="531"/>
      <c r="O51" s="531"/>
      <c r="P51" s="531"/>
      <c r="Q51" s="44"/>
      <c r="R51" s="44"/>
      <c r="S51" s="44"/>
      <c r="T51" s="123"/>
      <c r="U51" s="304"/>
      <c r="V51" s="334" t="s">
        <v>481</v>
      </c>
      <c r="W51" s="421">
        <f>SUM(W54:W58,Y47:Y58,AA47:AA58,AC47:AC58)</f>
        <v>9016</v>
      </c>
      <c r="X51" s="292" t="s">
        <v>132</v>
      </c>
      <c r="Y51" s="296">
        <v>173</v>
      </c>
      <c r="Z51" s="294" t="s">
        <v>146</v>
      </c>
      <c r="AA51" s="298">
        <v>152</v>
      </c>
      <c r="AB51" s="294" t="s">
        <v>160</v>
      </c>
      <c r="AC51" s="301">
        <v>13</v>
      </c>
      <c r="AD51" s="74"/>
      <c r="AE51" s="74"/>
      <c r="AF51" s="74"/>
      <c r="AG51" s="74"/>
      <c r="AH51" s="74"/>
      <c r="AI51" s="74"/>
      <c r="AJ51" s="74"/>
      <c r="AK51" s="74"/>
      <c r="AO51" s="44"/>
    </row>
    <row r="52" spans="1:41" ht="18" customHeight="1">
      <c r="A52" s="543" t="s">
        <v>350</v>
      </c>
      <c r="B52" s="543"/>
      <c r="C52" s="543"/>
      <c r="D52" s="543"/>
      <c r="E52" s="543"/>
      <c r="F52" s="543"/>
      <c r="G52" s="543"/>
      <c r="H52" s="543"/>
      <c r="I52" s="543"/>
      <c r="J52" s="543"/>
      <c r="K52" s="543"/>
      <c r="L52" s="543"/>
      <c r="M52" s="543"/>
      <c r="N52" s="543"/>
      <c r="O52" s="543"/>
      <c r="P52" s="543"/>
      <c r="Q52" s="44"/>
      <c r="R52" s="44"/>
      <c r="S52" s="44"/>
      <c r="T52" s="123"/>
      <c r="U52" s="102"/>
      <c r="V52" s="137"/>
      <c r="W52" s="289"/>
      <c r="X52" s="292" t="s">
        <v>133</v>
      </c>
      <c r="Y52" s="296">
        <v>60</v>
      </c>
      <c r="Z52" s="294" t="s">
        <v>147</v>
      </c>
      <c r="AA52" s="298">
        <v>38</v>
      </c>
      <c r="AB52" s="294" t="s">
        <v>161</v>
      </c>
      <c r="AC52" s="301">
        <v>9</v>
      </c>
      <c r="AD52" s="74"/>
      <c r="AE52" s="74"/>
      <c r="AF52" s="74"/>
      <c r="AG52" s="74"/>
      <c r="AH52" s="74"/>
      <c r="AI52" s="74"/>
      <c r="AJ52" s="74"/>
      <c r="AK52" s="74"/>
      <c r="AO52" s="44"/>
    </row>
    <row r="53" spans="1:41" ht="18" customHeight="1" thickBot="1">
      <c r="A53" s="124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2" t="s">
        <v>347</v>
      </c>
      <c r="Q53" s="44"/>
      <c r="R53" s="44"/>
      <c r="S53" s="44"/>
      <c r="T53" s="123"/>
      <c r="U53" s="102"/>
      <c r="V53" s="137"/>
      <c r="W53" s="290"/>
      <c r="X53" s="292" t="s">
        <v>134</v>
      </c>
      <c r="Y53" s="296">
        <v>317</v>
      </c>
      <c r="Z53" s="294" t="s">
        <v>148</v>
      </c>
      <c r="AA53" s="298">
        <v>66</v>
      </c>
      <c r="AB53" s="294" t="s">
        <v>162</v>
      </c>
      <c r="AC53" s="301">
        <v>10</v>
      </c>
      <c r="AD53" s="74"/>
      <c r="AE53" s="74"/>
      <c r="AF53" s="74"/>
      <c r="AG53" s="74"/>
      <c r="AH53" s="74"/>
      <c r="AI53" s="74"/>
      <c r="AJ53" s="74"/>
      <c r="AK53" s="74"/>
      <c r="AN53" s="44"/>
      <c r="AO53" s="44"/>
    </row>
    <row r="54" spans="1:41" ht="18" customHeight="1">
      <c r="A54" s="463" t="s">
        <v>351</v>
      </c>
      <c r="B54" s="157" t="s">
        <v>301</v>
      </c>
      <c r="C54" s="157"/>
      <c r="D54" s="158"/>
      <c r="E54" s="157" t="s">
        <v>352</v>
      </c>
      <c r="F54" s="158"/>
      <c r="G54" s="157" t="s">
        <v>353</v>
      </c>
      <c r="H54" s="158"/>
      <c r="I54" s="157" t="s">
        <v>354</v>
      </c>
      <c r="J54" s="158"/>
      <c r="K54" s="157" t="s">
        <v>355</v>
      </c>
      <c r="L54" s="158"/>
      <c r="M54" s="157" t="s">
        <v>356</v>
      </c>
      <c r="N54" s="158"/>
      <c r="O54" s="157" t="s">
        <v>357</v>
      </c>
      <c r="P54" s="157"/>
      <c r="Q54" s="44"/>
      <c r="R54" s="44"/>
      <c r="S54" s="44"/>
      <c r="T54" s="123"/>
      <c r="U54" s="102"/>
      <c r="V54" s="138" t="s">
        <v>121</v>
      </c>
      <c r="W54" s="290">
        <v>3992</v>
      </c>
      <c r="X54" s="292" t="s">
        <v>135</v>
      </c>
      <c r="Y54" s="296">
        <v>7</v>
      </c>
      <c r="Z54" s="294" t="s">
        <v>149</v>
      </c>
      <c r="AA54" s="298">
        <v>89</v>
      </c>
      <c r="AB54" s="294" t="s">
        <v>164</v>
      </c>
      <c r="AC54" s="301">
        <v>34</v>
      </c>
      <c r="AD54" s="74"/>
      <c r="AE54" s="74"/>
      <c r="AF54" s="74"/>
      <c r="AG54" s="74"/>
      <c r="AH54" s="74"/>
      <c r="AI54" s="74"/>
      <c r="AJ54" s="74"/>
      <c r="AK54" s="74"/>
      <c r="AN54" s="44"/>
      <c r="AO54" s="44"/>
    </row>
    <row r="55" spans="1:41" ht="18" customHeight="1">
      <c r="A55" s="440"/>
      <c r="B55" s="175" t="s">
        <v>299</v>
      </c>
      <c r="C55" s="159" t="s">
        <v>0</v>
      </c>
      <c r="D55" s="144" t="s">
        <v>1</v>
      </c>
      <c r="E55" s="144" t="s">
        <v>0</v>
      </c>
      <c r="F55" s="144" t="s">
        <v>1</v>
      </c>
      <c r="G55" s="144" t="s">
        <v>0</v>
      </c>
      <c r="H55" s="144" t="s">
        <v>1</v>
      </c>
      <c r="I55" s="144" t="s">
        <v>0</v>
      </c>
      <c r="J55" s="144" t="s">
        <v>1</v>
      </c>
      <c r="K55" s="144" t="s">
        <v>0</v>
      </c>
      <c r="L55" s="144" t="s">
        <v>1</v>
      </c>
      <c r="M55" s="144" t="s">
        <v>0</v>
      </c>
      <c r="N55" s="144" t="s">
        <v>1</v>
      </c>
      <c r="O55" s="144" t="s">
        <v>0</v>
      </c>
      <c r="P55" s="143" t="s">
        <v>1</v>
      </c>
      <c r="Q55" s="44"/>
      <c r="R55" s="44"/>
      <c r="S55" s="44"/>
      <c r="T55" s="123"/>
      <c r="U55" s="102"/>
      <c r="V55" s="138" t="s">
        <v>122</v>
      </c>
      <c r="W55" s="290">
        <v>562</v>
      </c>
      <c r="X55" s="292" t="s">
        <v>137</v>
      </c>
      <c r="Y55" s="296">
        <v>52</v>
      </c>
      <c r="Z55" s="294" t="s">
        <v>150</v>
      </c>
      <c r="AA55" s="298">
        <v>139</v>
      </c>
      <c r="AB55" s="294" t="s">
        <v>165</v>
      </c>
      <c r="AC55" s="301">
        <v>38</v>
      </c>
      <c r="AD55" s="74"/>
      <c r="AE55" s="74"/>
      <c r="AF55" s="74"/>
      <c r="AG55" s="74"/>
      <c r="AH55" s="74"/>
      <c r="AI55" s="74"/>
      <c r="AJ55" s="74"/>
      <c r="AK55" s="74"/>
      <c r="AN55" s="44"/>
      <c r="AO55" s="44"/>
    </row>
    <row r="56" spans="1:40" ht="18" customHeight="1">
      <c r="A56" s="176" t="s">
        <v>474</v>
      </c>
      <c r="B56" s="279">
        <f>SUM(C56,D56)</f>
        <v>9391</v>
      </c>
      <c r="C56" s="267">
        <f aca="true" t="shared" si="5" ref="C56:D58">SUM(E56,G56,I56,K56,M56,O56,B63,D63,F63,H63,J63,L63,N63,B70,D70,F70,H70,J70,L70,N70)</f>
        <v>5018</v>
      </c>
      <c r="D56" s="267">
        <f t="shared" si="5"/>
        <v>4373</v>
      </c>
      <c r="E56" s="267">
        <v>22</v>
      </c>
      <c r="F56" s="267">
        <v>19</v>
      </c>
      <c r="G56" s="267">
        <v>10</v>
      </c>
      <c r="H56" s="162" t="s">
        <v>297</v>
      </c>
      <c r="I56" s="267">
        <v>4</v>
      </c>
      <c r="J56" s="267">
        <v>2</v>
      </c>
      <c r="K56" s="267">
        <v>12</v>
      </c>
      <c r="L56" s="267">
        <v>3</v>
      </c>
      <c r="M56" s="267">
        <v>23</v>
      </c>
      <c r="N56" s="267">
        <v>9</v>
      </c>
      <c r="O56" s="267">
        <v>24</v>
      </c>
      <c r="P56" s="278">
        <v>14</v>
      </c>
      <c r="Q56" s="142"/>
      <c r="R56" s="142"/>
      <c r="S56" s="142"/>
      <c r="T56" s="102"/>
      <c r="U56" s="102"/>
      <c r="V56" s="138" t="s">
        <v>123</v>
      </c>
      <c r="W56" s="290">
        <v>1348</v>
      </c>
      <c r="X56" s="292" t="s">
        <v>138</v>
      </c>
      <c r="Y56" s="296">
        <v>109</v>
      </c>
      <c r="Z56" s="294" t="s">
        <v>152</v>
      </c>
      <c r="AA56" s="298">
        <v>16</v>
      </c>
      <c r="AB56" s="294" t="s">
        <v>166</v>
      </c>
      <c r="AC56" s="301">
        <v>26</v>
      </c>
      <c r="AD56" s="74"/>
      <c r="AE56" s="74"/>
      <c r="AF56" s="74"/>
      <c r="AG56" s="74"/>
      <c r="AH56" s="74"/>
      <c r="AI56" s="74"/>
      <c r="AJ56" s="74"/>
      <c r="AK56" s="74"/>
      <c r="AN56" s="44"/>
    </row>
    <row r="57" spans="1:40" ht="18" customHeight="1">
      <c r="A57" s="330" t="s">
        <v>475</v>
      </c>
      <c r="B57" s="266">
        <f>SUM(C57,D57)</f>
        <v>9440</v>
      </c>
      <c r="C57" s="267">
        <f t="shared" si="5"/>
        <v>5097</v>
      </c>
      <c r="D57" s="267">
        <f t="shared" si="5"/>
        <v>4343</v>
      </c>
      <c r="E57" s="274">
        <v>30</v>
      </c>
      <c r="F57" s="274">
        <v>27</v>
      </c>
      <c r="G57" s="274">
        <v>2</v>
      </c>
      <c r="H57" s="275">
        <v>5</v>
      </c>
      <c r="I57" s="274">
        <v>5</v>
      </c>
      <c r="J57" s="274">
        <v>1</v>
      </c>
      <c r="K57" s="274">
        <v>14</v>
      </c>
      <c r="L57" s="274">
        <v>4</v>
      </c>
      <c r="M57" s="274">
        <v>30</v>
      </c>
      <c r="N57" s="274">
        <v>16</v>
      </c>
      <c r="O57" s="274">
        <v>32</v>
      </c>
      <c r="P57" s="274">
        <v>16</v>
      </c>
      <c r="Q57" s="142"/>
      <c r="R57" s="142"/>
      <c r="S57" s="142"/>
      <c r="T57" s="102"/>
      <c r="U57" s="102"/>
      <c r="V57" s="138" t="s">
        <v>124</v>
      </c>
      <c r="W57" s="290">
        <v>124</v>
      </c>
      <c r="X57" s="292" t="s">
        <v>139</v>
      </c>
      <c r="Y57" s="296">
        <v>262</v>
      </c>
      <c r="Z57" s="294" t="s">
        <v>153</v>
      </c>
      <c r="AA57" s="298">
        <v>24</v>
      </c>
      <c r="AB57" s="294" t="s">
        <v>167</v>
      </c>
      <c r="AC57" s="301">
        <v>13</v>
      </c>
      <c r="AD57" s="74"/>
      <c r="AE57" s="74"/>
      <c r="AF57" s="74"/>
      <c r="AG57" s="74"/>
      <c r="AH57" s="74"/>
      <c r="AI57" s="74"/>
      <c r="AJ57" s="74"/>
      <c r="AK57" s="74"/>
      <c r="AN57" s="44"/>
    </row>
    <row r="58" spans="1:37" ht="18" customHeight="1">
      <c r="A58" s="331" t="s">
        <v>476</v>
      </c>
      <c r="B58" s="280">
        <f>SUM(C58,D58)</f>
        <v>9584</v>
      </c>
      <c r="C58" s="276">
        <f t="shared" si="5"/>
        <v>5051</v>
      </c>
      <c r="D58" s="276">
        <f t="shared" si="5"/>
        <v>4533</v>
      </c>
      <c r="E58" s="276">
        <v>34</v>
      </c>
      <c r="F58" s="276">
        <v>20</v>
      </c>
      <c r="G58" s="276">
        <v>7</v>
      </c>
      <c r="H58" s="277">
        <v>3</v>
      </c>
      <c r="I58" s="276">
        <v>1</v>
      </c>
      <c r="J58" s="276">
        <v>1</v>
      </c>
      <c r="K58" s="276">
        <v>8</v>
      </c>
      <c r="L58" s="276">
        <v>5</v>
      </c>
      <c r="M58" s="276">
        <v>33</v>
      </c>
      <c r="N58" s="276">
        <v>5</v>
      </c>
      <c r="O58" s="276">
        <v>25</v>
      </c>
      <c r="P58" s="276">
        <v>16</v>
      </c>
      <c r="Q58" s="142"/>
      <c r="R58" s="142"/>
      <c r="S58" s="142"/>
      <c r="T58" s="102"/>
      <c r="V58" s="283" t="s">
        <v>125</v>
      </c>
      <c r="W58" s="156">
        <v>155</v>
      </c>
      <c r="X58" s="284" t="s">
        <v>140</v>
      </c>
      <c r="Y58" s="285">
        <v>2</v>
      </c>
      <c r="Z58" s="286" t="s">
        <v>154</v>
      </c>
      <c r="AA58" s="154">
        <v>75</v>
      </c>
      <c r="AB58" s="286" t="s">
        <v>169</v>
      </c>
      <c r="AC58" s="302">
        <v>102</v>
      </c>
      <c r="AD58" s="74"/>
      <c r="AE58" s="74"/>
      <c r="AF58" s="74"/>
      <c r="AG58" s="74"/>
      <c r="AH58" s="74"/>
      <c r="AI58" s="74"/>
      <c r="AJ58" s="74"/>
      <c r="AK58" s="74"/>
    </row>
    <row r="59" spans="1:37" ht="18" customHeight="1">
      <c r="A59" s="150"/>
      <c r="B59" s="150"/>
      <c r="C59" s="150"/>
      <c r="D59" s="150"/>
      <c r="T59" s="160"/>
      <c r="U59" s="150" t="s">
        <v>482</v>
      </c>
      <c r="V59" s="150"/>
      <c r="W59" s="161"/>
      <c r="X59" s="162"/>
      <c r="Y59" s="163"/>
      <c r="Z59" s="162"/>
      <c r="AA59" s="163"/>
      <c r="AB59" s="162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20:37" ht="18" customHeight="1" thickBot="1">
      <c r="T60" s="160"/>
      <c r="U60" s="76" t="s">
        <v>359</v>
      </c>
      <c r="V60" s="118"/>
      <c r="W60" s="164"/>
      <c r="X60" s="164"/>
      <c r="Y60" s="164"/>
      <c r="Z60" s="164"/>
      <c r="AA60" s="164"/>
      <c r="AB60" s="164"/>
      <c r="AC60" s="164"/>
      <c r="AD60" s="74"/>
      <c r="AE60" s="74"/>
      <c r="AF60" s="74"/>
      <c r="AG60" s="74"/>
      <c r="AH60" s="74"/>
      <c r="AI60" s="74"/>
      <c r="AJ60" s="74"/>
      <c r="AK60" s="74"/>
    </row>
    <row r="61" spans="1:60" ht="18" customHeight="1">
      <c r="A61" s="463" t="s">
        <v>360</v>
      </c>
      <c r="B61" s="157" t="s">
        <v>361</v>
      </c>
      <c r="C61" s="158"/>
      <c r="D61" s="157" t="s">
        <v>362</v>
      </c>
      <c r="E61" s="158"/>
      <c r="F61" s="157" t="s">
        <v>363</v>
      </c>
      <c r="G61" s="158"/>
      <c r="H61" s="157" t="s">
        <v>364</v>
      </c>
      <c r="I61" s="158"/>
      <c r="J61" s="157" t="s">
        <v>365</v>
      </c>
      <c r="K61" s="158"/>
      <c r="L61" s="157" t="s">
        <v>366</v>
      </c>
      <c r="M61" s="158"/>
      <c r="N61" s="157" t="s">
        <v>367</v>
      </c>
      <c r="O61" s="157"/>
      <c r="Q61" s="44"/>
      <c r="R61" s="44"/>
      <c r="S61" s="44"/>
      <c r="T61" s="160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</row>
    <row r="62" spans="1:60" ht="18" customHeight="1">
      <c r="A62" s="440"/>
      <c r="B62" s="144" t="s">
        <v>0</v>
      </c>
      <c r="C62" s="144" t="s">
        <v>1</v>
      </c>
      <c r="D62" s="144" t="s">
        <v>0</v>
      </c>
      <c r="E62" s="144" t="s">
        <v>1</v>
      </c>
      <c r="F62" s="144" t="s">
        <v>0</v>
      </c>
      <c r="G62" s="144" t="s">
        <v>1</v>
      </c>
      <c r="H62" s="144" t="s">
        <v>0</v>
      </c>
      <c r="I62" s="144" t="s">
        <v>1</v>
      </c>
      <c r="J62" s="144" t="s">
        <v>0</v>
      </c>
      <c r="K62" s="144" t="s">
        <v>1</v>
      </c>
      <c r="L62" s="144" t="s">
        <v>0</v>
      </c>
      <c r="M62" s="144" t="s">
        <v>1</v>
      </c>
      <c r="N62" s="144" t="s">
        <v>0</v>
      </c>
      <c r="O62" s="143" t="s">
        <v>1</v>
      </c>
      <c r="Q62" s="44"/>
      <c r="R62" s="44"/>
      <c r="S62" s="44"/>
      <c r="T62" s="160"/>
      <c r="U62" s="44"/>
      <c r="V62" s="44"/>
      <c r="W62" s="260" t="s">
        <v>368</v>
      </c>
      <c r="X62" s="44"/>
      <c r="Y62" s="44"/>
      <c r="Z62" s="44"/>
      <c r="AA62" s="44"/>
      <c r="AB62" s="44"/>
      <c r="AC62" s="44"/>
      <c r="AD62" s="74"/>
      <c r="AE62" s="74"/>
      <c r="AF62" s="74"/>
      <c r="AG62" s="74"/>
      <c r="AH62" s="74"/>
      <c r="AI62" s="74"/>
      <c r="AJ62" s="74"/>
      <c r="AK62" s="7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ht="18" customHeight="1" thickBot="1">
      <c r="A63" s="176" t="s">
        <v>474</v>
      </c>
      <c r="B63" s="279">
        <v>29</v>
      </c>
      <c r="C63" s="278">
        <v>20</v>
      </c>
      <c r="D63" s="278">
        <v>33</v>
      </c>
      <c r="E63" s="278">
        <v>23</v>
      </c>
      <c r="F63" s="278">
        <v>56</v>
      </c>
      <c r="G63" s="278">
        <v>19</v>
      </c>
      <c r="H63" s="278">
        <v>104</v>
      </c>
      <c r="I63" s="278">
        <v>53</v>
      </c>
      <c r="J63" s="278">
        <v>216</v>
      </c>
      <c r="K63" s="278">
        <v>126</v>
      </c>
      <c r="L63" s="278">
        <v>256</v>
      </c>
      <c r="M63" s="278">
        <v>126</v>
      </c>
      <c r="N63" s="278">
        <v>328</v>
      </c>
      <c r="O63" s="278">
        <v>167</v>
      </c>
      <c r="P63" s="102"/>
      <c r="Q63" s="44"/>
      <c r="R63" s="44"/>
      <c r="S63" s="44"/>
      <c r="T63" s="160"/>
      <c r="U63" s="44"/>
      <c r="V63" s="44"/>
      <c r="W63" s="44"/>
      <c r="X63" s="44"/>
      <c r="Y63" s="44"/>
      <c r="Z63" s="44"/>
      <c r="AB63" s="122" t="s">
        <v>347</v>
      </c>
      <c r="AC63" s="44"/>
      <c r="AD63" s="74"/>
      <c r="AE63" s="74"/>
      <c r="AF63" s="74"/>
      <c r="AG63" s="74"/>
      <c r="AH63" s="74"/>
      <c r="AI63" s="74"/>
      <c r="AJ63" s="74"/>
      <c r="AK63" s="7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</row>
    <row r="64" spans="1:60" ht="18" customHeight="1">
      <c r="A64" s="330" t="s">
        <v>475</v>
      </c>
      <c r="B64" s="266">
        <v>29</v>
      </c>
      <c r="C64" s="267">
        <v>18</v>
      </c>
      <c r="D64" s="267">
        <v>47</v>
      </c>
      <c r="E64" s="267">
        <v>21</v>
      </c>
      <c r="F64" s="267">
        <v>59</v>
      </c>
      <c r="G64" s="267">
        <v>25</v>
      </c>
      <c r="H64" s="267">
        <v>87</v>
      </c>
      <c r="I64" s="267">
        <v>55</v>
      </c>
      <c r="J64" s="267">
        <v>234</v>
      </c>
      <c r="K64" s="267">
        <v>100</v>
      </c>
      <c r="L64" s="267">
        <v>237</v>
      </c>
      <c r="M64" s="267">
        <v>105</v>
      </c>
      <c r="N64" s="267">
        <v>350</v>
      </c>
      <c r="O64" s="267">
        <v>145</v>
      </c>
      <c r="P64" s="102"/>
      <c r="Q64" s="44"/>
      <c r="R64" s="44"/>
      <c r="S64" s="44"/>
      <c r="T64" s="160"/>
      <c r="U64" s="532" t="s">
        <v>401</v>
      </c>
      <c r="V64" s="533"/>
      <c r="W64" s="526" t="s">
        <v>300</v>
      </c>
      <c r="X64" s="526" t="s">
        <v>391</v>
      </c>
      <c r="Y64" s="526" t="s">
        <v>302</v>
      </c>
      <c r="Z64" s="526" t="s">
        <v>369</v>
      </c>
      <c r="AA64" s="526" t="s">
        <v>370</v>
      </c>
      <c r="AB64" s="527" t="s">
        <v>371</v>
      </c>
      <c r="AC64" s="123"/>
      <c r="AD64" s="74"/>
      <c r="AE64" s="74"/>
      <c r="AF64" s="74"/>
      <c r="AG64" s="74"/>
      <c r="AH64" s="74"/>
      <c r="AI64" s="74"/>
      <c r="AJ64" s="74"/>
      <c r="AK64" s="7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</row>
    <row r="65" spans="1:60" ht="18" customHeight="1">
      <c r="A65" s="332" t="s">
        <v>476</v>
      </c>
      <c r="B65" s="280">
        <v>40</v>
      </c>
      <c r="C65" s="276">
        <v>17</v>
      </c>
      <c r="D65" s="276">
        <v>41</v>
      </c>
      <c r="E65" s="276">
        <v>24</v>
      </c>
      <c r="F65" s="276">
        <v>56</v>
      </c>
      <c r="G65" s="276">
        <v>33</v>
      </c>
      <c r="H65" s="276">
        <v>81</v>
      </c>
      <c r="I65" s="276">
        <v>37</v>
      </c>
      <c r="J65" s="276">
        <v>201</v>
      </c>
      <c r="K65" s="276">
        <v>107</v>
      </c>
      <c r="L65" s="276">
        <v>263</v>
      </c>
      <c r="M65" s="276">
        <v>111</v>
      </c>
      <c r="N65" s="276">
        <v>323</v>
      </c>
      <c r="O65" s="276">
        <v>168</v>
      </c>
      <c r="Q65" s="44"/>
      <c r="R65" s="44"/>
      <c r="S65" s="44"/>
      <c r="T65" s="160"/>
      <c r="U65" s="534"/>
      <c r="V65" s="535"/>
      <c r="W65" s="448"/>
      <c r="X65" s="529"/>
      <c r="Y65" s="448"/>
      <c r="Z65" s="448"/>
      <c r="AA65" s="448"/>
      <c r="AB65" s="528"/>
      <c r="AC65" s="123"/>
      <c r="AD65" s="74"/>
      <c r="AE65" s="74"/>
      <c r="AF65" s="74"/>
      <c r="AG65" s="74"/>
      <c r="AH65" s="74"/>
      <c r="AI65" s="74"/>
      <c r="AJ65" s="74"/>
      <c r="AK65" s="7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</row>
    <row r="66" spans="1:60" ht="18" customHeight="1">
      <c r="A66" s="165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Q66" s="44"/>
      <c r="R66" s="44"/>
      <c r="S66" s="44"/>
      <c r="T66" s="160"/>
      <c r="U66" s="150"/>
      <c r="V66" s="151"/>
      <c r="W66" s="307"/>
      <c r="X66" s="120"/>
      <c r="Y66" s="102"/>
      <c r="Z66" s="102"/>
      <c r="AA66" s="102"/>
      <c r="AB66" s="102"/>
      <c r="AC66" s="123"/>
      <c r="AD66" s="74"/>
      <c r="AE66" s="74"/>
      <c r="AF66" s="74"/>
      <c r="AG66" s="74"/>
      <c r="AH66" s="74"/>
      <c r="AI66" s="74"/>
      <c r="AJ66" s="74"/>
      <c r="AK66" s="7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</row>
    <row r="67" spans="1:60" ht="18" customHeight="1" thickBot="1">
      <c r="A67" s="123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O67" s="122"/>
      <c r="Q67" s="44"/>
      <c r="R67" s="44"/>
      <c r="S67" s="44"/>
      <c r="T67" s="160"/>
      <c r="U67" s="166"/>
      <c r="V67" s="152" t="s">
        <v>402</v>
      </c>
      <c r="W67" s="422">
        <f>SUM(X67:AB67)</f>
        <v>7715</v>
      </c>
      <c r="X67" s="308">
        <v>2643</v>
      </c>
      <c r="Y67" s="308">
        <v>1315</v>
      </c>
      <c r="Z67" s="308">
        <v>218</v>
      </c>
      <c r="AA67" s="308">
        <v>2157</v>
      </c>
      <c r="AB67" s="308">
        <v>1382</v>
      </c>
      <c r="AC67" s="167"/>
      <c r="AD67" s="74"/>
      <c r="AE67" s="74"/>
      <c r="AF67" s="74"/>
      <c r="AG67" s="74"/>
      <c r="AH67" s="74"/>
      <c r="AI67" s="74"/>
      <c r="AJ67" s="74"/>
      <c r="AK67" s="7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</row>
    <row r="68" spans="1:60" ht="18" customHeight="1">
      <c r="A68" s="463" t="s">
        <v>372</v>
      </c>
      <c r="B68" s="157" t="s">
        <v>373</v>
      </c>
      <c r="C68" s="158"/>
      <c r="D68" s="157" t="s">
        <v>374</v>
      </c>
      <c r="E68" s="158"/>
      <c r="F68" s="157" t="s">
        <v>375</v>
      </c>
      <c r="G68" s="158"/>
      <c r="H68" s="542" t="s">
        <v>376</v>
      </c>
      <c r="I68" s="478"/>
      <c r="J68" s="542" t="s">
        <v>377</v>
      </c>
      <c r="K68" s="478"/>
      <c r="L68" s="542" t="s">
        <v>378</v>
      </c>
      <c r="M68" s="478"/>
      <c r="N68" s="157" t="s">
        <v>379</v>
      </c>
      <c r="O68" s="157"/>
      <c r="P68" s="102"/>
      <c r="Q68" s="44"/>
      <c r="R68" s="44"/>
      <c r="S68" s="44"/>
      <c r="T68" s="160"/>
      <c r="U68" s="168"/>
      <c r="V68" s="152">
        <v>12</v>
      </c>
      <c r="W68" s="422">
        <f>SUM(X68:AB68)</f>
        <v>8186</v>
      </c>
      <c r="X68" s="308">
        <v>2571</v>
      </c>
      <c r="Y68" s="308">
        <v>1583</v>
      </c>
      <c r="Z68" s="308">
        <v>213</v>
      </c>
      <c r="AA68" s="308">
        <v>2265</v>
      </c>
      <c r="AB68" s="308">
        <v>1554</v>
      </c>
      <c r="AC68" s="167"/>
      <c r="AD68" s="74"/>
      <c r="AE68" s="74"/>
      <c r="AF68" s="74"/>
      <c r="AG68" s="74"/>
      <c r="AH68" s="74"/>
      <c r="AI68" s="74"/>
      <c r="AJ68" s="74"/>
      <c r="AK68" s="7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</row>
    <row r="69" spans="1:60" ht="18" customHeight="1">
      <c r="A69" s="440"/>
      <c r="B69" s="144" t="s">
        <v>0</v>
      </c>
      <c r="C69" s="144" t="s">
        <v>1</v>
      </c>
      <c r="D69" s="144" t="s">
        <v>0</v>
      </c>
      <c r="E69" s="144" t="s">
        <v>1</v>
      </c>
      <c r="F69" s="144" t="s">
        <v>0</v>
      </c>
      <c r="G69" s="144" t="s">
        <v>1</v>
      </c>
      <c r="H69" s="144" t="s">
        <v>0</v>
      </c>
      <c r="I69" s="144" t="s">
        <v>1</v>
      </c>
      <c r="J69" s="144" t="s">
        <v>0</v>
      </c>
      <c r="K69" s="159" t="s">
        <v>1</v>
      </c>
      <c r="L69" s="144" t="s">
        <v>0</v>
      </c>
      <c r="M69" s="144" t="s">
        <v>1</v>
      </c>
      <c r="N69" s="144" t="s">
        <v>0</v>
      </c>
      <c r="O69" s="143" t="s">
        <v>1</v>
      </c>
      <c r="P69" s="102"/>
      <c r="Q69" s="44"/>
      <c r="R69" s="44"/>
      <c r="S69" s="44"/>
      <c r="T69" s="160"/>
      <c r="U69" s="168"/>
      <c r="V69" s="152">
        <v>13</v>
      </c>
      <c r="W69" s="422">
        <f>SUM(X69:AB69)</f>
        <v>8374</v>
      </c>
      <c r="X69" s="308">
        <v>2482</v>
      </c>
      <c r="Y69" s="308">
        <v>1858</v>
      </c>
      <c r="Z69" s="308">
        <v>220</v>
      </c>
      <c r="AA69" s="308">
        <v>2039</v>
      </c>
      <c r="AB69" s="308">
        <v>1775</v>
      </c>
      <c r="AC69" s="167"/>
      <c r="AD69" s="74"/>
      <c r="AE69" s="74"/>
      <c r="AF69" s="74"/>
      <c r="AG69" s="74"/>
      <c r="AH69" s="74"/>
      <c r="AI69" s="74"/>
      <c r="AJ69" s="74"/>
      <c r="AK69" s="7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</row>
    <row r="70" spans="1:60" ht="18" customHeight="1">
      <c r="A70" s="112" t="s">
        <v>474</v>
      </c>
      <c r="B70" s="267">
        <v>553</v>
      </c>
      <c r="C70" s="267">
        <v>244</v>
      </c>
      <c r="D70" s="267">
        <v>690</v>
      </c>
      <c r="E70" s="267">
        <v>375</v>
      </c>
      <c r="F70" s="267">
        <v>749</v>
      </c>
      <c r="G70" s="267">
        <v>546</v>
      </c>
      <c r="H70" s="267">
        <v>829</v>
      </c>
      <c r="I70" s="267">
        <v>754</v>
      </c>
      <c r="J70" s="267">
        <v>673</v>
      </c>
      <c r="K70" s="267">
        <v>960</v>
      </c>
      <c r="L70" s="267">
        <v>407</v>
      </c>
      <c r="M70" s="267">
        <v>913</v>
      </c>
      <c r="N70" s="162" t="s">
        <v>297</v>
      </c>
      <c r="O70" s="162" t="s">
        <v>297</v>
      </c>
      <c r="P70" s="102"/>
      <c r="Q70" s="44"/>
      <c r="R70" s="44"/>
      <c r="S70" s="44"/>
      <c r="T70" s="160"/>
      <c r="U70" s="168"/>
      <c r="V70" s="152">
        <v>14</v>
      </c>
      <c r="W70" s="422">
        <f>SUM(X70:AB70)</f>
        <v>8609</v>
      </c>
      <c r="X70" s="308">
        <v>2418</v>
      </c>
      <c r="Y70" s="308">
        <v>2217</v>
      </c>
      <c r="Z70" s="308">
        <v>213</v>
      </c>
      <c r="AA70" s="308">
        <v>1907</v>
      </c>
      <c r="AB70" s="308">
        <v>1854</v>
      </c>
      <c r="AC70" s="167"/>
      <c r="AD70" s="74"/>
      <c r="AE70" s="74"/>
      <c r="AF70" s="74"/>
      <c r="AG70" s="74"/>
      <c r="AH70" s="74"/>
      <c r="AI70" s="74"/>
      <c r="AJ70" s="74"/>
      <c r="AK70" s="7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</row>
    <row r="71" spans="1:60" ht="18" customHeight="1">
      <c r="A71" s="330" t="s">
        <v>475</v>
      </c>
      <c r="B71" s="267">
        <v>497</v>
      </c>
      <c r="C71" s="267">
        <v>271</v>
      </c>
      <c r="D71" s="267">
        <v>708</v>
      </c>
      <c r="E71" s="267">
        <v>349</v>
      </c>
      <c r="F71" s="267">
        <v>830</v>
      </c>
      <c r="G71" s="267">
        <v>533</v>
      </c>
      <c r="H71" s="267">
        <v>791</v>
      </c>
      <c r="I71" s="267">
        <v>748</v>
      </c>
      <c r="J71" s="267">
        <v>685</v>
      </c>
      <c r="K71" s="267">
        <v>919</v>
      </c>
      <c r="L71" s="267">
        <v>430</v>
      </c>
      <c r="M71" s="267">
        <v>985</v>
      </c>
      <c r="N71" s="162" t="s">
        <v>303</v>
      </c>
      <c r="O71" s="162" t="s">
        <v>303</v>
      </c>
      <c r="P71" s="102"/>
      <c r="Q71" s="44"/>
      <c r="R71" s="44"/>
      <c r="S71" s="44"/>
      <c r="T71" s="123"/>
      <c r="U71" s="169"/>
      <c r="V71" s="309">
        <v>15</v>
      </c>
      <c r="W71" s="423">
        <f>SUM(X71:AB71)</f>
        <v>9016</v>
      </c>
      <c r="X71" s="305">
        <v>2389</v>
      </c>
      <c r="Y71" s="305">
        <v>2596</v>
      </c>
      <c r="Z71" s="305">
        <v>211</v>
      </c>
      <c r="AA71" s="305">
        <v>1729</v>
      </c>
      <c r="AB71" s="306">
        <v>2091</v>
      </c>
      <c r="AC71" s="167"/>
      <c r="AD71" s="74"/>
      <c r="AE71" s="74"/>
      <c r="AF71" s="74"/>
      <c r="AG71" s="74"/>
      <c r="AH71" s="74"/>
      <c r="AI71" s="74"/>
      <c r="AJ71" s="74"/>
      <c r="AK71" s="7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</row>
    <row r="72" spans="1:60" ht="18" customHeight="1">
      <c r="A72" s="333" t="s">
        <v>477</v>
      </c>
      <c r="B72" s="281">
        <v>500</v>
      </c>
      <c r="C72" s="281">
        <v>223</v>
      </c>
      <c r="D72" s="281">
        <v>680</v>
      </c>
      <c r="E72" s="281">
        <v>357</v>
      </c>
      <c r="F72" s="281">
        <v>851</v>
      </c>
      <c r="G72" s="281">
        <v>570</v>
      </c>
      <c r="H72" s="281">
        <v>822</v>
      </c>
      <c r="I72" s="281">
        <v>757</v>
      </c>
      <c r="J72" s="281">
        <v>679</v>
      </c>
      <c r="K72" s="281">
        <v>976</v>
      </c>
      <c r="L72" s="281">
        <v>406</v>
      </c>
      <c r="M72" s="281">
        <v>1103</v>
      </c>
      <c r="N72" s="282" t="s">
        <v>303</v>
      </c>
      <c r="O72" s="282" t="s">
        <v>303</v>
      </c>
      <c r="P72" s="102"/>
      <c r="Q72" s="44"/>
      <c r="R72" s="44"/>
      <c r="S72" s="44"/>
      <c r="T72" s="44"/>
      <c r="U72" s="150" t="s">
        <v>358</v>
      </c>
      <c r="V72" s="170"/>
      <c r="W72" s="123"/>
      <c r="X72" s="170"/>
      <c r="Y72" s="170"/>
      <c r="Z72" s="170"/>
      <c r="AA72" s="170"/>
      <c r="AB72" s="170"/>
      <c r="AC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</row>
    <row r="73" spans="1:60" ht="18" customHeight="1">
      <c r="A73" s="102" t="s">
        <v>345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76" t="s">
        <v>380</v>
      </c>
      <c r="V73" s="123"/>
      <c r="W73" s="123"/>
      <c r="X73" s="123"/>
      <c r="Y73" s="123"/>
      <c r="Z73" s="123"/>
      <c r="AA73" s="123"/>
      <c r="AB73" s="123"/>
      <c r="AC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</row>
    <row r="74" spans="1:60" ht="1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</row>
    <row r="75" spans="1:60" ht="1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AD75" s="44"/>
      <c r="AE75" s="44"/>
      <c r="AF75" s="44"/>
      <c r="AG75" s="44"/>
      <c r="AH75" s="44"/>
      <c r="AI75" s="44"/>
      <c r="AJ75" s="44"/>
      <c r="AK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</row>
    <row r="76" spans="1:60" ht="1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AD76" s="44"/>
      <c r="AE76" s="44"/>
      <c r="AF76" s="44"/>
      <c r="AG76" s="44"/>
      <c r="AH76" s="44"/>
      <c r="AI76" s="44"/>
      <c r="AJ76" s="44"/>
      <c r="AK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</row>
    <row r="77" spans="1:60" ht="1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AD77" s="44"/>
      <c r="AE77" s="44"/>
      <c r="AF77" s="44"/>
      <c r="AG77" s="44"/>
      <c r="AH77" s="44"/>
      <c r="AI77" s="44"/>
      <c r="AJ77" s="44"/>
      <c r="AK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</row>
    <row r="78" spans="1:60" ht="1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AD78" s="44"/>
      <c r="AE78" s="44"/>
      <c r="AF78" s="44"/>
      <c r="AG78" s="44"/>
      <c r="AH78" s="44"/>
      <c r="AI78" s="44"/>
      <c r="AJ78" s="44"/>
      <c r="AK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</row>
    <row r="79" spans="1:60" ht="1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AD79" s="44"/>
      <c r="AE79" s="44"/>
      <c r="AF79" s="44"/>
      <c r="AG79" s="44"/>
      <c r="AH79" s="44"/>
      <c r="AI79" s="44"/>
      <c r="AJ79" s="44"/>
      <c r="AK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</row>
    <row r="80" spans="1:60" ht="1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AD80" s="44"/>
      <c r="AE80" s="44"/>
      <c r="AF80" s="44"/>
      <c r="AG80" s="44"/>
      <c r="AH80" s="44"/>
      <c r="AI80" s="44"/>
      <c r="AJ80" s="44"/>
      <c r="AK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</row>
    <row r="81" spans="1:60" ht="1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AD81" s="44"/>
      <c r="AE81" s="44"/>
      <c r="AF81" s="44"/>
      <c r="AG81" s="44"/>
      <c r="AH81" s="44"/>
      <c r="AI81" s="44"/>
      <c r="AJ81" s="44"/>
      <c r="AK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</row>
    <row r="82" spans="1:60" ht="1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AD82" s="44"/>
      <c r="AE82" s="44"/>
      <c r="AF82" s="44"/>
      <c r="AG82" s="44"/>
      <c r="AH82" s="44"/>
      <c r="AI82" s="44"/>
      <c r="AJ82" s="44"/>
      <c r="AK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</row>
    <row r="83" spans="1:60" ht="1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AD83" s="44"/>
      <c r="AE83" s="44"/>
      <c r="AF83" s="44"/>
      <c r="AG83" s="44"/>
      <c r="AH83" s="44"/>
      <c r="AI83" s="44"/>
      <c r="AJ83" s="44"/>
      <c r="AK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</row>
    <row r="84" spans="1:60" ht="1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AD84" s="44"/>
      <c r="AE84" s="44"/>
      <c r="AF84" s="44"/>
      <c r="AG84" s="44"/>
      <c r="AH84" s="44"/>
      <c r="AI84" s="44"/>
      <c r="AJ84" s="44"/>
      <c r="AK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</row>
    <row r="85" spans="1:60" ht="1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AD85" s="44"/>
      <c r="AE85" s="44"/>
      <c r="AF85" s="44"/>
      <c r="AG85" s="44"/>
      <c r="AH85" s="44"/>
      <c r="AI85" s="44"/>
      <c r="AJ85" s="44"/>
      <c r="AK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</row>
    <row r="86" spans="1:60" ht="1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AD86" s="44"/>
      <c r="AE86" s="44"/>
      <c r="AF86" s="44"/>
      <c r="AG86" s="44"/>
      <c r="AH86" s="44"/>
      <c r="AI86" s="44"/>
      <c r="AJ86" s="44"/>
      <c r="AK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</row>
    <row r="87" spans="1:60" ht="1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</row>
    <row r="88" spans="1:60" ht="1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</row>
    <row r="89" spans="1:60" ht="1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</row>
    <row r="90" spans="1:60" ht="1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</row>
    <row r="91" spans="1:60" ht="1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</row>
    <row r="92" spans="1:60" ht="14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</row>
    <row r="93" spans="17:60" ht="14.25">
      <c r="Q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</row>
    <row r="94" spans="43:60" ht="14.25"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</row>
  </sheetData>
  <sheetProtection/>
  <mergeCells count="70">
    <mergeCell ref="W44:W45"/>
    <mergeCell ref="Y44:Y45"/>
    <mergeCell ref="Q25:S27"/>
    <mergeCell ref="AB6:AB8"/>
    <mergeCell ref="Q28:S28"/>
    <mergeCell ref="N25:P27"/>
    <mergeCell ref="U42:AC42"/>
    <mergeCell ref="AC44:AC45"/>
    <mergeCell ref="Z44:Z45"/>
    <mergeCell ref="AA44:AA45"/>
    <mergeCell ref="AB44:AB45"/>
    <mergeCell ref="X44:X45"/>
    <mergeCell ref="A2:S2"/>
    <mergeCell ref="U2:AD2"/>
    <mergeCell ref="A3:S3"/>
    <mergeCell ref="A5:A7"/>
    <mergeCell ref="B5:J5"/>
    <mergeCell ref="K5:S5"/>
    <mergeCell ref="U5:V8"/>
    <mergeCell ref="B6:D7"/>
    <mergeCell ref="E6:G7"/>
    <mergeCell ref="H6:J7"/>
    <mergeCell ref="K6:M7"/>
    <mergeCell ref="U9:V9"/>
    <mergeCell ref="W5:Y5"/>
    <mergeCell ref="N6:P7"/>
    <mergeCell ref="Q6:S7"/>
    <mergeCell ref="W6:W8"/>
    <mergeCell ref="N8:P8"/>
    <mergeCell ref="Q8:S8"/>
    <mergeCell ref="Z5:AB5"/>
    <mergeCell ref="AC5:AD5"/>
    <mergeCell ref="X6:X8"/>
    <mergeCell ref="Y6:Y8"/>
    <mergeCell ref="Z6:Z8"/>
    <mergeCell ref="AD6:AD8"/>
    <mergeCell ref="AA6:AA8"/>
    <mergeCell ref="AC6:AC8"/>
    <mergeCell ref="A68:A69"/>
    <mergeCell ref="H68:I68"/>
    <mergeCell ref="B8:D8"/>
    <mergeCell ref="E8:G8"/>
    <mergeCell ref="H8:J8"/>
    <mergeCell ref="K8:M8"/>
    <mergeCell ref="K25:M27"/>
    <mergeCell ref="B26:J26"/>
    <mergeCell ref="B27:D27"/>
    <mergeCell ref="E27:G27"/>
    <mergeCell ref="H27:J27"/>
    <mergeCell ref="L68:M68"/>
    <mergeCell ref="J68:K68"/>
    <mergeCell ref="A52:P52"/>
    <mergeCell ref="N28:P28"/>
    <mergeCell ref="B28:D28"/>
    <mergeCell ref="A25:A27"/>
    <mergeCell ref="B25:J25"/>
    <mergeCell ref="A54:A55"/>
    <mergeCell ref="A61:A62"/>
    <mergeCell ref="E28:G28"/>
    <mergeCell ref="H28:J28"/>
    <mergeCell ref="K28:M28"/>
    <mergeCell ref="A51:P51"/>
    <mergeCell ref="U64:V65"/>
    <mergeCell ref="U44:V45"/>
    <mergeCell ref="W64:W65"/>
    <mergeCell ref="AB64:AB65"/>
    <mergeCell ref="Y64:Y65"/>
    <mergeCell ref="Z64:Z65"/>
    <mergeCell ref="AA64:AA65"/>
    <mergeCell ref="X64:X65"/>
  </mergeCells>
  <printOptions/>
  <pageMargins left="0.9055118110236221" right="0.31496062992125984" top="0.5118110236220472" bottom="0.5118110236220472" header="0.5118110236220472" footer="0.5118110236220472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2011-06-20T06:48:48Z</cp:lastPrinted>
  <dcterms:created xsi:type="dcterms:W3CDTF">1997-12-02T04:37:42Z</dcterms:created>
  <dcterms:modified xsi:type="dcterms:W3CDTF">2013-09-04T08:15:07Z</dcterms:modified>
  <cp:category/>
  <cp:version/>
  <cp:contentType/>
  <cp:contentStatus/>
</cp:coreProperties>
</file>