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985" activeTab="3"/>
  </bookViews>
  <sheets>
    <sheet name="１８０" sheetId="1" r:id="rId1"/>
    <sheet name="１８２" sheetId="2" r:id="rId2"/>
    <sheet name="１８４" sheetId="3" r:id="rId3"/>
    <sheet name="１８６" sheetId="4" r:id="rId4"/>
  </sheets>
  <definedNames/>
  <calcPr fullCalcOnLoad="1"/>
</workbook>
</file>

<file path=xl/sharedStrings.xml><?xml version="1.0" encoding="utf-8"?>
<sst xmlns="http://schemas.openxmlformats.org/spreadsheetml/2006/main" count="821" uniqueCount="471">
  <si>
    <t>（単位：百万円）</t>
  </si>
  <si>
    <t>項　　　　　　　　　目</t>
  </si>
  <si>
    <t>１</t>
  </si>
  <si>
    <t>２</t>
  </si>
  <si>
    <t>３</t>
  </si>
  <si>
    <t>４</t>
  </si>
  <si>
    <t>５</t>
  </si>
  <si>
    <t>(控　除)補　　助　　金</t>
  </si>
  <si>
    <t>県内総生産（市場価格表示）</t>
  </si>
  <si>
    <t>６</t>
  </si>
  <si>
    <t>民 間 最 終 消 費 支 出</t>
  </si>
  <si>
    <t>７</t>
  </si>
  <si>
    <t>政 府 最 終 消 費 支 出</t>
  </si>
  <si>
    <t>８</t>
  </si>
  <si>
    <t>県内総固定資本形成</t>
  </si>
  <si>
    <t>９</t>
  </si>
  <si>
    <t>10</t>
  </si>
  <si>
    <t>財貨・サービスの移出</t>
  </si>
  <si>
    <t>11</t>
  </si>
  <si>
    <t>(控除)財貨･サービスの移入</t>
  </si>
  <si>
    <t>12</t>
  </si>
  <si>
    <t>統 計 上 の 不 突 合</t>
  </si>
  <si>
    <t xml:space="preserve"> </t>
  </si>
  <si>
    <t>県内総支出（市場価格表示）</t>
  </si>
  <si>
    <t>180 県民経済計算</t>
  </si>
  <si>
    <t>県民経済計算 181</t>
  </si>
  <si>
    <t>１６　　　県　　　　民　　　　経　　　　済　　　　計　　　　算</t>
  </si>
  <si>
    <t>構　　　　　　　　　　　　成　　　　　　　　　　　　比　　　　　　　　　　　（％）</t>
  </si>
  <si>
    <t>１００　　県　　　内　　　総　　　生　　　産　　　と　　　総　　　支　　　出　　　勘　　　定</t>
  </si>
  <si>
    <t>雇用者報酬（県内活動による）</t>
  </si>
  <si>
    <t>対前年度増加率</t>
  </si>
  <si>
    <t>構成比</t>
  </si>
  <si>
    <t>項　　　　　　　　　　目</t>
  </si>
  <si>
    <t>産          　　　　  業</t>
  </si>
  <si>
    <t>農林水産業</t>
  </si>
  <si>
    <t>④</t>
  </si>
  <si>
    <t>(1)</t>
  </si>
  <si>
    <t>(2)</t>
  </si>
  <si>
    <t>(3)</t>
  </si>
  <si>
    <t>対家計民間非営利サービス生産者</t>
  </si>
  <si>
    <t>―</t>
  </si>
  <si>
    <t>１０４　　県　　　　　　　内　　　　　　　総　　　　　　　支　　　　　　　出</t>
  </si>
  <si>
    <t>（１）　県　　内　　総　　支　　出（名　目）</t>
  </si>
  <si>
    <t>（２）県民所得および県民可処分所得の分配</t>
  </si>
  <si>
    <t>平成10年度</t>
  </si>
  <si>
    <t>平成11年度</t>
  </si>
  <si>
    <t>平成12年度</t>
  </si>
  <si>
    <t>１０年度</t>
  </si>
  <si>
    <t>民間最終消費支出</t>
  </si>
  <si>
    <t>１．雇用者報酬</t>
  </si>
  <si>
    <t>１．民間最終消費支出</t>
  </si>
  <si>
    <t>賃　金 ・ 俸　給</t>
  </si>
  <si>
    <t>家計最終消費支出</t>
  </si>
  <si>
    <t xml:space="preserve"> (1)賃金・俸給</t>
  </si>
  <si>
    <t xml:space="preserve">  (1)家計最終消費支出</t>
  </si>
  <si>
    <t xml:space="preserve"> (2)雇主の社会負担</t>
  </si>
  <si>
    <t xml:space="preserve">    a食料</t>
  </si>
  <si>
    <t xml:space="preserve">    ａ 雇主の現実社会負担</t>
  </si>
  <si>
    <t xml:space="preserve">    b住居</t>
  </si>
  <si>
    <t xml:space="preserve">    ｂ 雇主の帰属社会負担</t>
  </si>
  <si>
    <t>　　　（a) 家賃</t>
  </si>
  <si>
    <t>財産所得（非企業部門）</t>
  </si>
  <si>
    <t>２．財産所得(非企業部門)</t>
  </si>
  <si>
    <t>　　　（b) その他</t>
  </si>
  <si>
    <t>光熱・水道</t>
  </si>
  <si>
    <t xml:space="preserve">    ａ 受取</t>
  </si>
  <si>
    <t xml:space="preserve">    c光熱・水道</t>
  </si>
  <si>
    <t>家具・家事用品</t>
  </si>
  <si>
    <t xml:space="preserve">    ｂ 支払</t>
  </si>
  <si>
    <t xml:space="preserve">    d家具・家事用品</t>
  </si>
  <si>
    <t>一　般　政　府</t>
  </si>
  <si>
    <t>被服及び履物</t>
  </si>
  <si>
    <t xml:space="preserve"> (1)一般政府</t>
  </si>
  <si>
    <t xml:space="preserve">    e被服及び履物</t>
  </si>
  <si>
    <t>保健医療</t>
  </si>
  <si>
    <t xml:space="preserve">    f保健医療</t>
  </si>
  <si>
    <t>交通・通信</t>
  </si>
  <si>
    <t xml:space="preserve">    g交通・通信</t>
  </si>
  <si>
    <t>家　　　　計</t>
  </si>
  <si>
    <t>教　　　育</t>
  </si>
  <si>
    <t xml:space="preserve"> (2)家計</t>
  </si>
  <si>
    <t xml:space="preserve">    h教育</t>
  </si>
  <si>
    <t>①</t>
  </si>
  <si>
    <t>利子</t>
  </si>
  <si>
    <t>教養娯楽</t>
  </si>
  <si>
    <t xml:space="preserve">   ①利子</t>
  </si>
  <si>
    <t xml:space="preserve">    i教養娯楽</t>
  </si>
  <si>
    <t>その他の消費支出</t>
  </si>
  <si>
    <t xml:space="preserve">    jその他の消費支出</t>
  </si>
  <si>
    <t>対家計民間非営利団体最終消費支出</t>
  </si>
  <si>
    <t xml:space="preserve">  (2)対家計民間非営利団体最終消費支出</t>
  </si>
  <si>
    <t>②</t>
  </si>
  <si>
    <t>政府最終消費支出</t>
  </si>
  <si>
    <t xml:space="preserve">   ②配当(受取)</t>
  </si>
  <si>
    <t>２．政府最終消費支出</t>
  </si>
  <si>
    <t>③</t>
  </si>
  <si>
    <t xml:space="preserve">   ③保険契約者に帰属する財産所得</t>
  </si>
  <si>
    <t xml:space="preserve">  (1)国出先機関</t>
  </si>
  <si>
    <t xml:space="preserve">   ④賃貸料(受取)</t>
  </si>
  <si>
    <t xml:space="preserve">  (2)県</t>
  </si>
  <si>
    <t xml:space="preserve"> (3)対家計民間非営利団体</t>
  </si>
  <si>
    <t xml:space="preserve">  (3)市町村</t>
  </si>
  <si>
    <t xml:space="preserve">  (4)社会保障基金</t>
  </si>
  <si>
    <t>県内総資本形成</t>
  </si>
  <si>
    <t>３．県内総資本形成</t>
  </si>
  <si>
    <t>総固定資本形成</t>
  </si>
  <si>
    <t>３．企業所得(法人企業の分配所得受払後)</t>
  </si>
  <si>
    <t xml:space="preserve">  (1)総固定資本形成</t>
  </si>
  <si>
    <t>民間法人企業</t>
  </si>
  <si>
    <t>民    間</t>
  </si>
  <si>
    <t xml:space="preserve"> (1)民間法人企業</t>
  </si>
  <si>
    <t xml:space="preserve">    a民間</t>
  </si>
  <si>
    <t>住    宅</t>
  </si>
  <si>
    <t xml:space="preserve">    ａ 非金融法人企業</t>
  </si>
  <si>
    <t xml:space="preserve">      (a)住宅</t>
  </si>
  <si>
    <t>企業設備</t>
  </si>
  <si>
    <t xml:space="preserve">    ｂ 金融機関</t>
  </si>
  <si>
    <t xml:space="preserve">      (b)企業設備</t>
  </si>
  <si>
    <t>公　的　企　業</t>
  </si>
  <si>
    <t>公    的</t>
  </si>
  <si>
    <t xml:space="preserve"> (2)公的企業</t>
  </si>
  <si>
    <t xml:space="preserve">    b公的</t>
  </si>
  <si>
    <t>個　人　企　業</t>
  </si>
  <si>
    <t>一般政府</t>
  </si>
  <si>
    <t xml:space="preserve"> (3)個人企業</t>
  </si>
  <si>
    <t xml:space="preserve">      (c)一般政府</t>
  </si>
  <si>
    <t>在庫品増加</t>
  </si>
  <si>
    <t xml:space="preserve">    ａ 農林水産業</t>
  </si>
  <si>
    <t xml:space="preserve">  (2)在庫品増加</t>
  </si>
  <si>
    <t>民間企業</t>
  </si>
  <si>
    <t xml:space="preserve">    ｂ その他の産業(非農林水･非金融)</t>
  </si>
  <si>
    <t xml:space="preserve">    a民間企業</t>
  </si>
  <si>
    <t xml:space="preserve">    ｃ 持家</t>
  </si>
  <si>
    <t xml:space="preserve">    b公的（公的企業・一般政府）</t>
  </si>
  <si>
    <t>─</t>
  </si>
  <si>
    <t>４．県民所得（要素費用表示）(１＋２＋３)</t>
  </si>
  <si>
    <t>４．財貨･サービスの移出入（純）･統計上の不突合</t>
  </si>
  <si>
    <t>５．生産・輸入品に課される税(控除)補助金</t>
  </si>
  <si>
    <t xml:space="preserve">  (1)財貨・サービスの移出</t>
  </si>
  <si>
    <t>(控除)財貨・サービスの移入</t>
  </si>
  <si>
    <t>６．県民所得（市場価格表示）（４＋５）</t>
  </si>
  <si>
    <t>　(2)(控除)財貨・サービスの移入</t>
  </si>
  <si>
    <t>その他の経常移転（純）</t>
  </si>
  <si>
    <t>統計上の不突合</t>
  </si>
  <si>
    <t>７．その他の経常移転（純）</t>
  </si>
  <si>
    <t>　(3)統計上の不突合</t>
  </si>
  <si>
    <t>非金融法人企業および金融機関</t>
  </si>
  <si>
    <t xml:space="preserve"> (1)非金融法人企業および金融機関</t>
  </si>
  <si>
    <t>５．県内総支出(市場価格)(１+２+３+４)</t>
  </si>
  <si>
    <t xml:space="preserve"> (2)一般政府</t>
  </si>
  <si>
    <t>（参考）県外からの所得(純)</t>
  </si>
  <si>
    <t>対家計民間非営利団体</t>
  </si>
  <si>
    <t>　　　　 県民総所得(市場価格)</t>
  </si>
  <si>
    <t>(4)</t>
  </si>
  <si>
    <t>家計（個人企業を含む）</t>
  </si>
  <si>
    <t xml:space="preserve"> (4)家計（個人企業を含む）</t>
  </si>
  <si>
    <t>　　　　 県内需要</t>
  </si>
  <si>
    <t>県民可処分所得（６＋７）</t>
  </si>
  <si>
    <t>８．県民可処分所得（６＋７）</t>
  </si>
  <si>
    <t>　　　　　 民間需要</t>
  </si>
  <si>
    <t>　　　　　 公的需要</t>
  </si>
  <si>
    <t>　　（注）　１．民間需要＝民間最終消費支出＋民間住宅＋民間企業設備＋民間在庫品増加</t>
  </si>
  <si>
    <t>　　　　　　２．公的需要＝政府最終消費支出＋公的固定資本形成＋公的在庫品増加</t>
  </si>
  <si>
    <t>１０４　　県　　内　　総　　支　　出（つづき）</t>
  </si>
  <si>
    <t>単位</t>
  </si>
  <si>
    <t>名目県内総生産(＝支出) 対前年度増加率</t>
  </si>
  <si>
    <t>％</t>
  </si>
  <si>
    <t>食　　　料</t>
  </si>
  <si>
    <t>住　　　居</t>
  </si>
  <si>
    <t>(5)</t>
  </si>
  <si>
    <t>１人当たり所得水準に関するもの</t>
  </si>
  <si>
    <t>千円</t>
  </si>
  <si>
    <t>(6)</t>
  </si>
  <si>
    <t>１　人　当　た　り　生　産　水　準</t>
  </si>
  <si>
    <t>人</t>
  </si>
  <si>
    <t>世帯</t>
  </si>
  <si>
    <t>鉱工業生産指数対前年度増加率</t>
  </si>
  <si>
    <t>人　口・面　積・そ　の　他</t>
  </si>
  <si>
    <t>総　　人　　口</t>
  </si>
  <si>
    <t>世　　帯　　数</t>
  </si>
  <si>
    <t>総　　面　　積</t>
  </si>
  <si>
    <t>消費者物価指数対前年度増加率（金沢市)</t>
  </si>
  <si>
    <t>関連指標</t>
  </si>
  <si>
    <t>総支出</t>
  </si>
  <si>
    <t>６　年　度</t>
  </si>
  <si>
    <t>７　年　度</t>
  </si>
  <si>
    <t>８　年　度</t>
  </si>
  <si>
    <t>９　年　度</t>
  </si>
  <si>
    <t>（再掲）</t>
  </si>
  <si>
    <t>名目家計最終消費支出</t>
  </si>
  <si>
    <t>名目家計現実最終消費</t>
  </si>
  <si>
    <t>雇用者報酬</t>
  </si>
  <si>
    <t>（雇用者１人あたり）</t>
  </si>
  <si>
    <t>個人所得</t>
  </si>
  <si>
    <t>名目県内総生産</t>
  </si>
  <si>
    <t>資料　石川県統計情報室「石川県県民経済計算」</t>
  </si>
  <si>
    <t>注　　個人所得とは、雇用者報酬、家計財産所得及び個人企業所得の合計である。</t>
  </si>
  <si>
    <t>①</t>
  </si>
  <si>
    <t>農業</t>
  </si>
  <si>
    <t>②</t>
  </si>
  <si>
    <t>林業</t>
  </si>
  <si>
    <t>③</t>
  </si>
  <si>
    <t>水産業</t>
  </si>
  <si>
    <r>
      <t>(</t>
    </r>
    <r>
      <rPr>
        <sz val="12"/>
        <rFont val="ＭＳ 明朝"/>
        <family val="1"/>
      </rPr>
      <t>2)</t>
    </r>
  </si>
  <si>
    <t>鉱業</t>
  </si>
  <si>
    <r>
      <t>(</t>
    </r>
    <r>
      <rPr>
        <sz val="12"/>
        <rFont val="ＭＳ 明朝"/>
        <family val="1"/>
      </rPr>
      <t>3)</t>
    </r>
  </si>
  <si>
    <t>製造業</t>
  </si>
  <si>
    <t>食料品</t>
  </si>
  <si>
    <r>
      <t>(</t>
    </r>
    <r>
      <rPr>
        <sz val="12"/>
        <rFont val="ＭＳ 明朝"/>
        <family val="1"/>
      </rPr>
      <t>4)</t>
    </r>
  </si>
  <si>
    <t>建設業</t>
  </si>
  <si>
    <t>繊維</t>
  </si>
  <si>
    <r>
      <t>(</t>
    </r>
    <r>
      <rPr>
        <sz val="12"/>
        <rFont val="ＭＳ 明朝"/>
        <family val="1"/>
      </rPr>
      <t>5)</t>
    </r>
  </si>
  <si>
    <t>電気・ガス・水道業</t>
  </si>
  <si>
    <t>パルプ・紙</t>
  </si>
  <si>
    <r>
      <t>(</t>
    </r>
    <r>
      <rPr>
        <sz val="12"/>
        <rFont val="ＭＳ 明朝"/>
        <family val="1"/>
      </rPr>
      <t>6)</t>
    </r>
  </si>
  <si>
    <t>卸売・小売業</t>
  </si>
  <si>
    <t>④</t>
  </si>
  <si>
    <t>化学</t>
  </si>
  <si>
    <r>
      <t>(</t>
    </r>
    <r>
      <rPr>
        <sz val="12"/>
        <rFont val="ＭＳ 明朝"/>
        <family val="1"/>
      </rPr>
      <t>7)</t>
    </r>
  </si>
  <si>
    <t>金融・保険業</t>
  </si>
  <si>
    <t>⑤</t>
  </si>
  <si>
    <t>石油・石炭製品</t>
  </si>
  <si>
    <r>
      <t>(</t>
    </r>
    <r>
      <rPr>
        <sz val="12"/>
        <rFont val="ＭＳ 明朝"/>
        <family val="1"/>
      </rPr>
      <t>8)</t>
    </r>
  </si>
  <si>
    <t>不動産業</t>
  </si>
  <si>
    <t>⑥</t>
  </si>
  <si>
    <t>窯業・土石製品</t>
  </si>
  <si>
    <r>
      <t>(</t>
    </r>
    <r>
      <rPr>
        <sz val="12"/>
        <rFont val="ＭＳ 明朝"/>
        <family val="1"/>
      </rPr>
      <t>9)</t>
    </r>
  </si>
  <si>
    <t>運輸・通信業</t>
  </si>
  <si>
    <t>⑦</t>
  </si>
  <si>
    <t>一次金属</t>
  </si>
  <si>
    <r>
      <t>(1</t>
    </r>
    <r>
      <rPr>
        <sz val="12"/>
        <rFont val="ＭＳ 明朝"/>
        <family val="1"/>
      </rPr>
      <t>0)</t>
    </r>
  </si>
  <si>
    <t>サービス業</t>
  </si>
  <si>
    <t>⑧</t>
  </si>
  <si>
    <t>金属製品</t>
  </si>
  <si>
    <t>⑨</t>
  </si>
  <si>
    <t>一般機械</t>
  </si>
  <si>
    <t>政府サービス生産者</t>
  </si>
  <si>
    <t>⑩</t>
  </si>
  <si>
    <t>電気機械</t>
  </si>
  <si>
    <t>⑪</t>
  </si>
  <si>
    <t>輸送用機械</t>
  </si>
  <si>
    <t>⑫</t>
  </si>
  <si>
    <t>精密機械</t>
  </si>
  <si>
    <t>公務</t>
  </si>
  <si>
    <t>⑬</t>
  </si>
  <si>
    <t>その他の製造業</t>
  </si>
  <si>
    <t>賃貸料（受取）</t>
  </si>
  <si>
    <t>家計現実最終消費</t>
  </si>
  <si>
    <t>(3)</t>
  </si>
  <si>
    <t>対家計民間非営利団体</t>
  </si>
  <si>
    <t>政府現実最終消費</t>
  </si>
  <si>
    <t>a受　　　　　　　　取</t>
  </si>
  <si>
    <t>b支　　　　　　　　払</t>
  </si>
  <si>
    <t>企業所得(法人企業の分配所得受払後)</t>
  </si>
  <si>
    <t>ａ</t>
  </si>
  <si>
    <t>ａ 非金融法人企業</t>
  </si>
  <si>
    <t>(ａ)</t>
  </si>
  <si>
    <t>ｂ金　融　機　関</t>
  </si>
  <si>
    <t>(ｂ)</t>
  </si>
  <si>
    <t>ｂ</t>
  </si>
  <si>
    <t>(ｃ)</t>
  </si>
  <si>
    <t>ａ農林水産業</t>
  </si>
  <si>
    <t>ｂ　その他の産業(非農林水･非金融)</t>
  </si>
  <si>
    <t>ｃ持　　　　　　　　家</t>
  </si>
  <si>
    <t>財貨･サービスの移出入(純)･統計上の不突合</t>
  </si>
  <si>
    <t>生産・輸入品に課される税(控除)補助金</t>
  </si>
  <si>
    <t>５</t>
  </si>
  <si>
    <t>県内総支出(市場価格)(１+２+３+４)</t>
  </si>
  <si>
    <t>（参考）</t>
  </si>
  <si>
    <t>県外からの所得(純)</t>
  </si>
  <si>
    <t>県民総所得(市場価格)</t>
  </si>
  <si>
    <t>県内需要</t>
  </si>
  <si>
    <t>民間需要</t>
  </si>
  <si>
    <t>公的需要</t>
  </si>
  <si>
    <t>注１　民間需要＝民間最終消費支出＋民間住宅＋民間企業設備＋民間在庫品増加</t>
  </si>
  <si>
    <t>　２　公的需要＝政府最終消費支出＋公的固定資本形成＋公的在庫品増加</t>
  </si>
  <si>
    <t>注　県民所得は通常４の額をいう。</t>
  </si>
  <si>
    <t>（〃）</t>
  </si>
  <si>
    <t>家計現実最終消費</t>
  </si>
  <si>
    <t>政府現実最終消費</t>
  </si>
  <si>
    <t>（県民１人当たり）</t>
  </si>
  <si>
    <t>ａ</t>
  </si>
  <si>
    <t>(ａ)</t>
  </si>
  <si>
    <t>(ｂ)</t>
  </si>
  <si>
    <t>ｂ</t>
  </si>
  <si>
    <t>（県民１人当たり）</t>
  </si>
  <si>
    <t>(ｃ)</t>
  </si>
  <si>
    <t>名目県内純生産</t>
  </si>
  <si>
    <t>（就業者1人当たり）</t>
  </si>
  <si>
    <t>ａ</t>
  </si>
  <si>
    <t>ｂ</t>
  </si>
  <si>
    <t>（参考）</t>
  </si>
  <si>
    <t>k㎡</t>
  </si>
  <si>
    <t>県内需要</t>
  </si>
  <si>
    <t>民間需要</t>
  </si>
  <si>
    <t>公的需要</t>
  </si>
  <si>
    <t>営業余剰・混合所得</t>
  </si>
  <si>
    <t>固　定　資　本　減　耗</t>
  </si>
  <si>
    <t>生産・輸入品に課される税</t>
  </si>
  <si>
    <t>在庫品増加</t>
  </si>
  <si>
    <t>項      　　　        目</t>
  </si>
  <si>
    <t>対　　前　　年　　度　　増　　加　　率　（％）</t>
  </si>
  <si>
    <t>固　定  資  本  減  耗</t>
  </si>
  <si>
    <r>
      <t>1</t>
    </r>
    <r>
      <rPr>
        <sz val="12"/>
        <rFont val="ＭＳ 明朝"/>
        <family val="1"/>
      </rPr>
      <t>86 県民経済計算</t>
    </r>
  </si>
  <si>
    <r>
      <t>県民経済計算　1</t>
    </r>
    <r>
      <rPr>
        <sz val="12"/>
        <rFont val="ＭＳ 明朝"/>
        <family val="1"/>
      </rPr>
      <t>87</t>
    </r>
  </si>
  <si>
    <r>
      <t>（２）　県</t>
    </r>
    <r>
      <rPr>
        <sz val="12"/>
        <rFont val="ＭＳ 明朝"/>
        <family val="1"/>
      </rPr>
      <t xml:space="preserve"> 内 総 支 出（実 質）（平成７暦年価格評価）</t>
    </r>
  </si>
  <si>
    <t>（単位：百万円、％）</t>
  </si>
  <si>
    <t>項　　　　　            　目</t>
  </si>
  <si>
    <t>対 前 年 度 増 加 率</t>
  </si>
  <si>
    <t>構　　成　　比</t>
  </si>
  <si>
    <t>項　　　　　　　　　　　目</t>
  </si>
  <si>
    <t>対前年度増加率（％）</t>
  </si>
  <si>
    <t>項            　　　  目</t>
  </si>
  <si>
    <t>平成10年度</t>
  </si>
  <si>
    <t>平成11年度</t>
  </si>
  <si>
    <t>平成12年度</t>
  </si>
  <si>
    <t>10年度</t>
  </si>
  <si>
    <t>11年度</t>
  </si>
  <si>
    <t>12年度</t>
  </si>
  <si>
    <t>(a)</t>
  </si>
  <si>
    <t>家賃</t>
  </si>
  <si>
    <t>(b)</t>
  </si>
  <si>
    <t>その他</t>
  </si>
  <si>
    <t>ｃ</t>
  </si>
  <si>
    <t>ｄ</t>
  </si>
  <si>
    <t>ｅ</t>
  </si>
  <si>
    <t>ｆ</t>
  </si>
  <si>
    <t>ｇ</t>
  </si>
  <si>
    <t>ｈ</t>
  </si>
  <si>
    <t>ｉ</t>
  </si>
  <si>
    <t>ｊ</t>
  </si>
  <si>
    <t>県民所得（分配）</t>
  </si>
  <si>
    <t>県民可処分所得</t>
  </si>
  <si>
    <t>（〃）</t>
  </si>
  <si>
    <t>注１　民間需要＝民間最終消費支出＋民間住宅＋民間企業設備＋民間在庫品増加</t>
  </si>
  <si>
    <t>　２　公的需要＝政府最終消費支出＋公的固定資本形成＋公的在庫品増加</t>
  </si>
  <si>
    <t>184 県民経済計算</t>
  </si>
  <si>
    <t>県民経済計算 185</t>
  </si>
  <si>
    <t>１０３　　県　民　所　得　及　び　県　民　可　処　分　所　得　の　分　配</t>
  </si>
  <si>
    <t>項                目</t>
  </si>
  <si>
    <t>１1年度</t>
  </si>
  <si>
    <t>12年度</t>
  </si>
  <si>
    <t>雇用者報酬</t>
  </si>
  <si>
    <t>雇主の社会負担</t>
  </si>
  <si>
    <t>ａ</t>
  </si>
  <si>
    <t>食料</t>
  </si>
  <si>
    <t>ａ　雇主の現実社会負担</t>
  </si>
  <si>
    <t>ｂ</t>
  </si>
  <si>
    <t>住居</t>
  </si>
  <si>
    <t>ｂ　雇主の帰属社会負担</t>
  </si>
  <si>
    <t xml:space="preserve">(a) </t>
  </si>
  <si>
    <t>家賃</t>
  </si>
  <si>
    <t>(b)</t>
  </si>
  <si>
    <t>そ　　の　　他</t>
  </si>
  <si>
    <t>a受　　　　　　　　取</t>
  </si>
  <si>
    <t>ｃ</t>
  </si>
  <si>
    <t>b支　　　　　　　　払</t>
  </si>
  <si>
    <t>ｄ</t>
  </si>
  <si>
    <t>ｅ</t>
  </si>
  <si>
    <t>ｆ</t>
  </si>
  <si>
    <t>ｇ</t>
  </si>
  <si>
    <t>ｈ</t>
  </si>
  <si>
    <t>ｉ</t>
  </si>
  <si>
    <t>ｊ</t>
  </si>
  <si>
    <t>保険契約者に帰属する財産所得</t>
  </si>
  <si>
    <t>182 県民経済計算</t>
  </si>
  <si>
    <t>県民経済計算 183</t>
  </si>
  <si>
    <t>１０１　　経　　済　　活　　動　　別　　県　　内　　総　　生　　産</t>
  </si>
  <si>
    <t>（単位：百万円、％）</t>
  </si>
  <si>
    <t>項　　　　　　　　　　目</t>
  </si>
  <si>
    <t>対 前 年 度 増 加 率</t>
  </si>
  <si>
    <t>構　　成　　比</t>
  </si>
  <si>
    <r>
      <t>(</t>
    </r>
    <r>
      <rPr>
        <sz val="12"/>
        <rFont val="ＭＳ 明朝"/>
        <family val="1"/>
      </rPr>
      <t>1)</t>
    </r>
  </si>
  <si>
    <t>（参　考）［４　小計］の産業別内訳</t>
  </si>
  <si>
    <t>平 成　４　年　度</t>
  </si>
  <si>
    <t>５　年　度</t>
  </si>
  <si>
    <t>４年度</t>
  </si>
  <si>
    <t>５年度</t>
  </si>
  <si>
    <t>６年度</t>
  </si>
  <si>
    <t>７年度</t>
  </si>
  <si>
    <t>８年度</t>
  </si>
  <si>
    <t>９年度</t>
  </si>
  <si>
    <t>　　　総人口は、各年10月1日現在推計人口（総務省統計局）による。</t>
  </si>
  <si>
    <t>経　済　成　長　率　に　関　す　る　も　の</t>
  </si>
  <si>
    <t>公的企業</t>
  </si>
  <si>
    <t>１０２　　経　　済　　活　　動　　別　　県　　内　　純　　生　　産</t>
  </si>
  <si>
    <t>輸入品に課される税・関税</t>
  </si>
  <si>
    <t>(控除)総資本形成に係る消費税</t>
  </si>
  <si>
    <t>電気・ガス・水道業</t>
  </si>
  <si>
    <t>サービス業</t>
  </si>
  <si>
    <t>公務</t>
  </si>
  <si>
    <t>(1)</t>
  </si>
  <si>
    <t>①</t>
  </si>
  <si>
    <t>農業</t>
  </si>
  <si>
    <t>②</t>
  </si>
  <si>
    <t>林業</t>
  </si>
  <si>
    <t>③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</si>
  <si>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</si>
  <si>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</si>
  <si>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</si>
  <si>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</si>
  <si>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</si>
  <si>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</si>
  <si>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</si>
  <si>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</si>
  <si>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</si>
  <si>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</si>
  <si>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</si>
  <si>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</si>
  <si>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</si>
  <si>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</si>
  <si>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</si>
  <si>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</si>
  <si>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</si>
  <si>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</si>
  <si>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</si>
  <si>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財貨･サービスの移出入（純）･統計上の不突合</t>
  </si>
  <si>
    <t>５</t>
  </si>
  <si>
    <t>（単位：百万円,％）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</si>
  <si>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</si>
  <si>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r>
      <t>11年度</t>
    </r>
  </si>
  <si>
    <r>
      <t>12年度</t>
    </r>
  </si>
  <si>
    <r>
      <t>13年度</t>
    </r>
  </si>
  <si>
    <r>
      <t>14年度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</si>
  <si>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</si>
  <si>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 xml:space="preserve">3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</si>
  <si>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</si>
  <si>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</si>
  <si>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r>
      <t>13年度</t>
    </r>
  </si>
  <si>
    <r>
      <t>14年度</t>
    </r>
  </si>
  <si>
    <t>小           計 　(1＋2＋3)</t>
  </si>
  <si>
    <t>(控除)　帰　　属　　利　　子</t>
  </si>
  <si>
    <t>合　　　　　計　（4＋5－6－7）</t>
  </si>
  <si>
    <r>
      <t>第 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(1)</t>
    </r>
  </si>
  <si>
    <r>
      <t>第 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(2)～(4)</t>
    </r>
  </si>
  <si>
    <r>
      <t>第 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(5)～(10)+２+３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</si>
  <si>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</si>
  <si>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</si>
  <si>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 xml:space="preserve">3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</si>
  <si>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</si>
  <si>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 xml:space="preserve">4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</si>
  <si>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</si>
  <si>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t>小              計 （1＋2＋3）</t>
  </si>
  <si>
    <t>（控除） 帰    属    利    子</t>
  </si>
  <si>
    <t>合        　 計 （4＋5－6－7）</t>
  </si>
  <si>
    <r>
      <t>第 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(1)</t>
    </r>
  </si>
  <si>
    <r>
      <t>第 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(5)～(10)+２+３</t>
    </r>
  </si>
  <si>
    <t>資料　石川県統計情報室 「石川県県民経済計算」</t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</si>
  <si>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</si>
  <si>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r>
      <t xml:space="preserve">配　 </t>
    </r>
    <r>
      <rPr>
        <sz val="12"/>
        <rFont val="ＭＳ 明朝"/>
        <family val="1"/>
      </rPr>
      <t xml:space="preserve">             </t>
    </r>
    <r>
      <rPr>
        <sz val="12"/>
        <rFont val="ＭＳ 明朝"/>
        <family val="1"/>
      </rPr>
      <t>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（受取）</t>
    </r>
  </si>
  <si>
    <t>県民所得（要素費用表示）(1＋2＋3)</t>
  </si>
  <si>
    <t>県民所得（市場価格表示）（4＋5）</t>
  </si>
  <si>
    <r>
      <t>家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計（個人企業を含む）</t>
    </r>
  </si>
  <si>
    <t>県内総支出(市場価格)(1+2+3+4)</t>
  </si>
  <si>
    <r>
      <t xml:space="preserve">県外からの所得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(純)</t>
    </r>
  </si>
  <si>
    <r>
      <t xml:space="preserve">県民総所得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(市場価格)</t>
    </r>
  </si>
  <si>
    <t>１０５　　関　　　　　　連　　　　　　指　　　　　　標</t>
  </si>
  <si>
    <t xml:space="preserve">実質県内総生産(＝支出) </t>
  </si>
  <si>
    <t xml:space="preserve">県民所得 (分配) </t>
  </si>
  <si>
    <t>名目県民総所得</t>
  </si>
  <si>
    <t>実質県民総所得</t>
  </si>
  <si>
    <t>〃</t>
  </si>
  <si>
    <t>賃金指数対前年増加率</t>
  </si>
  <si>
    <t>（事業所規模5人以上）</t>
  </si>
  <si>
    <r>
      <t xml:space="preserve">（暦 </t>
    </r>
    <r>
      <rPr>
        <sz val="12"/>
        <rFont val="ＭＳ 明朝"/>
        <family val="1"/>
      </rPr>
      <t xml:space="preserve">           </t>
    </r>
    <r>
      <rPr>
        <sz val="12"/>
        <rFont val="ＭＳ 明朝"/>
        <family val="1"/>
      </rPr>
      <t>年）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</si>
  <si>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　度</t>
    </r>
  </si>
  <si>
    <r>
      <t>11　年　度</t>
    </r>
  </si>
  <si>
    <r>
      <t>12　年　度</t>
    </r>
  </si>
  <si>
    <r>
      <t>13　年　度</t>
    </r>
  </si>
  <si>
    <r>
      <t>14　年　度</t>
    </r>
  </si>
  <si>
    <t>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</si>
</sst>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;&quot;△ &quot;0.0"/>
    <numFmt numFmtId="181" formatCode="#,##0_ ;[Red]\-#,##0\ "/>
    <numFmt numFmtId="182" formatCode="#,##0.0_ ;[Red]\-#,##0.0\ "/>
    <numFmt numFmtId="183" formatCode="#,##0;&quot;△ &quot;#,##0"/>
    <numFmt numFmtId="184" formatCode="#,##0.0;&quot;△ &quot;#,##0.0"/>
    <numFmt numFmtId="185" formatCode="0_ "/>
    <numFmt numFmtId="186" formatCode="0;&quot;△ &quot;0"/>
    <numFmt numFmtId="187" formatCode="0_ ;[Red]\-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 ;[Red]\-#,##0.00\ "/>
    <numFmt numFmtId="194" formatCode="0.0_ ;[Red]\-0.0\ "/>
    <numFmt numFmtId="195" formatCode="#,##0_);[Red]\(#,##0\)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 vertical="top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centerContinuous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center" vertical="center"/>
    </xf>
    <xf numFmtId="183" fontId="11" fillId="0" borderId="15" xfId="0" applyNumberFormat="1" applyFont="1" applyFill="1" applyBorder="1" applyAlignment="1">
      <alignment horizontal="center" vertical="center"/>
    </xf>
    <xf numFmtId="184" fontId="11" fillId="0" borderId="15" xfId="0" applyNumberFormat="1" applyFont="1" applyFill="1" applyBorder="1" applyAlignment="1">
      <alignment horizontal="center" vertical="center" shrinkToFit="1"/>
    </xf>
    <xf numFmtId="186" fontId="11" fillId="0" borderId="16" xfId="0" applyNumberFormat="1" applyFont="1" applyFill="1" applyBorder="1" applyAlignment="1">
      <alignment horizontal="center" vertical="center"/>
    </xf>
    <xf numFmtId="186" fontId="11" fillId="0" borderId="16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Border="1" applyAlignment="1">
      <alignment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183" fontId="0" fillId="0" borderId="26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83" fontId="0" fillId="0" borderId="26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186" fontId="0" fillId="0" borderId="26" xfId="61" applyNumberFormat="1" applyFont="1" applyFill="1" applyBorder="1" applyAlignment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183" fontId="0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183" fontId="0" fillId="0" borderId="15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183" fontId="0" fillId="0" borderId="16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49" applyNumberFormat="1" applyFont="1" applyFill="1" applyAlignment="1">
      <alignment horizontal="right"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178" fontId="16" fillId="0" borderId="2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78" fontId="16" fillId="0" borderId="28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81" fontId="16" fillId="0" borderId="29" xfId="0" applyNumberFormat="1" applyFont="1" applyFill="1" applyBorder="1" applyAlignment="1" applyProtection="1">
      <alignment vertical="center"/>
      <protection/>
    </xf>
    <xf numFmtId="181" fontId="16" fillId="0" borderId="0" xfId="0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distributed" vertical="center"/>
    </xf>
    <xf numFmtId="38" fontId="16" fillId="0" borderId="0" xfId="0" applyNumberFormat="1" applyFont="1" applyFill="1" applyBorder="1" applyAlignment="1" applyProtection="1">
      <alignment horizontal="right" vertical="center"/>
      <protection/>
    </xf>
    <xf numFmtId="38" fontId="16" fillId="0" borderId="0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78" fontId="16" fillId="0" borderId="2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 quotePrefix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31" xfId="0" applyFont="1" applyFill="1" applyBorder="1" applyAlignment="1" applyProtection="1" quotePrefix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28" xfId="0" applyNumberFormat="1" applyFont="1" applyFill="1" applyBorder="1" applyAlignment="1" applyProtection="1">
      <alignment vertical="center"/>
      <protection/>
    </xf>
    <xf numFmtId="178" fontId="8" fillId="0" borderId="28" xfId="0" applyNumberFormat="1" applyFont="1" applyFill="1" applyBorder="1" applyAlignment="1" applyProtection="1">
      <alignment vertical="center"/>
      <protection/>
    </xf>
    <xf numFmtId="183" fontId="0" fillId="0" borderId="35" xfId="0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>
      <alignment vertical="center"/>
    </xf>
    <xf numFmtId="183" fontId="0" fillId="0" borderId="29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1" fontId="0" fillId="0" borderId="29" xfId="0" applyNumberFormat="1" applyFont="1" applyFill="1" applyBorder="1" applyAlignment="1" applyProtection="1">
      <alignment vertical="center"/>
      <protection/>
    </xf>
    <xf numFmtId="183" fontId="0" fillId="0" borderId="30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8" fontId="0" fillId="0" borderId="14" xfId="0" applyNumberFormat="1" applyFont="1" applyFill="1" applyBorder="1" applyAlignment="1">
      <alignment vertical="center"/>
    </xf>
    <xf numFmtId="183" fontId="16" fillId="0" borderId="35" xfId="0" applyNumberFormat="1" applyFont="1" applyFill="1" applyBorder="1" applyAlignment="1">
      <alignment vertical="center"/>
    </xf>
    <xf numFmtId="183" fontId="16" fillId="0" borderId="23" xfId="0" applyNumberFormat="1" applyFont="1" applyFill="1" applyBorder="1" applyAlignment="1">
      <alignment vertical="center"/>
    </xf>
    <xf numFmtId="183" fontId="16" fillId="0" borderId="29" xfId="0" applyNumberFormat="1" applyFont="1" applyFill="1" applyBorder="1" applyAlignment="1">
      <alignment vertical="center"/>
    </xf>
    <xf numFmtId="183" fontId="16" fillId="0" borderId="0" xfId="0" applyNumberFormat="1" applyFont="1" applyFill="1" applyBorder="1" applyAlignment="1">
      <alignment vertical="center"/>
    </xf>
    <xf numFmtId="183" fontId="16" fillId="0" borderId="30" xfId="0" applyNumberFormat="1" applyFont="1" applyFill="1" applyBorder="1" applyAlignment="1">
      <alignment vertical="center"/>
    </xf>
    <xf numFmtId="183" fontId="16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178" fontId="0" fillId="0" borderId="28" xfId="0" applyNumberFormat="1" applyFont="1" applyFill="1" applyBorder="1" applyAlignment="1" applyProtection="1">
      <alignment horizontal="right" vertical="center"/>
      <protection/>
    </xf>
    <xf numFmtId="38" fontId="16" fillId="0" borderId="12" xfId="0" applyNumberFormat="1" applyFont="1" applyFill="1" applyBorder="1" applyAlignment="1" applyProtection="1">
      <alignment vertical="center"/>
      <protection/>
    </xf>
    <xf numFmtId="178" fontId="16" fillId="0" borderId="28" xfId="0" applyNumberFormat="1" applyFont="1" applyFill="1" applyBorder="1" applyAlignment="1" applyProtection="1">
      <alignment vertical="center"/>
      <protection/>
    </xf>
    <xf numFmtId="38" fontId="0" fillId="0" borderId="29" xfId="0" applyNumberFormat="1" applyFont="1" applyFill="1" applyBorder="1" applyAlignment="1" applyProtection="1">
      <alignment horizontal="right" vertical="center"/>
      <protection/>
    </xf>
    <xf numFmtId="38" fontId="0" fillId="0" borderId="30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horizontal="right" vertical="center"/>
      <protection/>
    </xf>
    <xf numFmtId="181" fontId="16" fillId="0" borderId="28" xfId="0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distributed" vertical="center"/>
    </xf>
    <xf numFmtId="181" fontId="16" fillId="0" borderId="41" xfId="0" applyNumberFormat="1" applyFont="1" applyFill="1" applyBorder="1" applyAlignment="1" applyProtection="1">
      <alignment horizontal="right" vertical="center"/>
      <protection/>
    </xf>
    <xf numFmtId="0" fontId="16" fillId="0" borderId="28" xfId="0" applyFont="1" applyBorder="1" applyAlignment="1">
      <alignment/>
    </xf>
    <xf numFmtId="181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81" fontId="16" fillId="0" borderId="29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distributed" vertical="center"/>
    </xf>
    <xf numFmtId="181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181" fontId="0" fillId="0" borderId="29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11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 horizontal="distributed" vertical="center"/>
    </xf>
    <xf numFmtId="0" fontId="16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3" fillId="0" borderId="0" xfId="0" applyFont="1" applyFill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horizontal="distributed" vertical="center"/>
      <protection/>
    </xf>
    <xf numFmtId="0" fontId="16" fillId="0" borderId="23" xfId="0" applyFont="1" applyFill="1" applyBorder="1" applyAlignment="1">
      <alignment horizontal="distributed" vertical="center"/>
    </xf>
    <xf numFmtId="0" fontId="16" fillId="0" borderId="24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3" fontId="11" fillId="0" borderId="15" xfId="0" applyNumberFormat="1" applyFont="1" applyFill="1" applyBorder="1" applyAlignment="1">
      <alignment horizontal="center" vertical="center"/>
    </xf>
    <xf numFmtId="183" fontId="11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終支出200X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9"/>
  <sheetViews>
    <sheetView zoomScale="75" zoomScaleNormal="75" zoomScalePageLayoutView="0" workbookViewId="0" topLeftCell="O1">
      <selection activeCell="X1" sqref="X1"/>
    </sheetView>
  </sheetViews>
  <sheetFormatPr defaultColWidth="10.59765625" defaultRowHeight="15"/>
  <cols>
    <col min="1" max="1" width="2.59765625" style="7" customWidth="1"/>
    <col min="2" max="2" width="27.59765625" style="7" customWidth="1"/>
    <col min="3" max="24" width="10.59765625" style="7" customWidth="1"/>
    <col min="25" max="25" width="9.59765625" style="7" customWidth="1"/>
    <col min="26" max="29" width="16.59765625" style="7" customWidth="1"/>
    <col min="30" max="16384" width="10.59765625" style="7" customWidth="1"/>
  </cols>
  <sheetData>
    <row r="1" spans="1:24" s="12" customFormat="1" ht="19.5" customHeight="1">
      <c r="A1" s="11" t="s">
        <v>24</v>
      </c>
      <c r="X1" s="13" t="s">
        <v>25</v>
      </c>
    </row>
    <row r="2" spans="1:25" s="69" customFormat="1" ht="24.75" customHeight="1">
      <c r="A2" s="245" t="s">
        <v>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55"/>
    </row>
    <row r="3" spans="1:160" s="70" customFormat="1" ht="19.5" customHeight="1">
      <c r="A3" s="247" t="s">
        <v>28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2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</row>
    <row r="4" spans="1:24" s="44" customFormat="1" ht="18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 t="s">
        <v>0</v>
      </c>
    </row>
    <row r="5" spans="1:151" s="70" customFormat="1" ht="18" customHeight="1">
      <c r="A5" s="248" t="s">
        <v>1</v>
      </c>
      <c r="B5" s="249"/>
      <c r="C5" s="239" t="s">
        <v>374</v>
      </c>
      <c r="D5" s="240"/>
      <c r="E5" s="239" t="s">
        <v>375</v>
      </c>
      <c r="F5" s="240"/>
      <c r="G5" s="239" t="s">
        <v>184</v>
      </c>
      <c r="H5" s="240"/>
      <c r="I5" s="239" t="s">
        <v>185</v>
      </c>
      <c r="J5" s="240"/>
      <c r="K5" s="239" t="s">
        <v>186</v>
      </c>
      <c r="L5" s="240"/>
      <c r="M5" s="239" t="s">
        <v>187</v>
      </c>
      <c r="N5" s="240"/>
      <c r="O5" s="239" t="s">
        <v>465</v>
      </c>
      <c r="P5" s="240"/>
      <c r="Q5" s="239" t="s">
        <v>466</v>
      </c>
      <c r="R5" s="240"/>
      <c r="S5" s="239" t="s">
        <v>467</v>
      </c>
      <c r="T5" s="240"/>
      <c r="U5" s="239" t="s">
        <v>468</v>
      </c>
      <c r="V5" s="240"/>
      <c r="W5" s="239" t="s">
        <v>469</v>
      </c>
      <c r="X5" s="240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</row>
    <row r="6" spans="1:151" s="70" customFormat="1" ht="18" customHeight="1">
      <c r="A6" s="250"/>
      <c r="B6" s="251"/>
      <c r="C6" s="241"/>
      <c r="D6" s="242"/>
      <c r="E6" s="241"/>
      <c r="F6" s="242"/>
      <c r="G6" s="241"/>
      <c r="H6" s="242"/>
      <c r="I6" s="241"/>
      <c r="J6" s="242"/>
      <c r="K6" s="241"/>
      <c r="L6" s="242"/>
      <c r="M6" s="241"/>
      <c r="N6" s="242"/>
      <c r="O6" s="241"/>
      <c r="P6" s="242"/>
      <c r="Q6" s="241"/>
      <c r="R6" s="242"/>
      <c r="S6" s="241"/>
      <c r="T6" s="242"/>
      <c r="U6" s="241"/>
      <c r="V6" s="242"/>
      <c r="W6" s="241"/>
      <c r="X6" s="242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</row>
    <row r="7" spans="1:151" s="70" customFormat="1" ht="18" customHeight="1">
      <c r="A7" s="74"/>
      <c r="B7" s="7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  <c r="S7" s="145"/>
      <c r="T7" s="145"/>
      <c r="U7" s="145"/>
      <c r="V7" s="145"/>
      <c r="W7" s="145"/>
      <c r="X7" s="145"/>
      <c r="Y7" s="45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</row>
    <row r="8" spans="1:151" s="70" customFormat="1" ht="18" customHeight="1">
      <c r="A8" s="70" t="s">
        <v>2</v>
      </c>
      <c r="B8" s="54" t="s">
        <v>29</v>
      </c>
      <c r="C8" s="272">
        <v>1980585.946</v>
      </c>
      <c r="D8" s="266"/>
      <c r="E8" s="238">
        <v>2081789.533</v>
      </c>
      <c r="F8" s="238"/>
      <c r="G8" s="238">
        <v>2170244.28</v>
      </c>
      <c r="H8" s="238"/>
      <c r="I8" s="238">
        <v>2251871.451</v>
      </c>
      <c r="J8" s="238"/>
      <c r="K8" s="238">
        <v>2239330.238</v>
      </c>
      <c r="L8" s="238"/>
      <c r="M8" s="238">
        <v>2306535.536</v>
      </c>
      <c r="N8" s="238"/>
      <c r="O8" s="238">
        <v>2303328.781</v>
      </c>
      <c r="P8" s="238"/>
      <c r="Q8" s="238">
        <v>2296680.496</v>
      </c>
      <c r="R8" s="238"/>
      <c r="S8" s="238">
        <v>2380651.535</v>
      </c>
      <c r="T8" s="238"/>
      <c r="U8" s="238">
        <v>2340590.989</v>
      </c>
      <c r="V8" s="238"/>
      <c r="W8" s="238">
        <v>2269610.271</v>
      </c>
      <c r="X8" s="238"/>
      <c r="Y8" s="45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</row>
    <row r="9" spans="2:151" s="70" customFormat="1" ht="18" customHeight="1">
      <c r="B9" s="54"/>
      <c r="C9" s="147"/>
      <c r="D9" s="147"/>
      <c r="E9" s="147"/>
      <c r="F9" s="147"/>
      <c r="G9" s="147"/>
      <c r="H9" s="147"/>
      <c r="I9" s="147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45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</row>
    <row r="10" spans="1:151" s="70" customFormat="1" ht="18" customHeight="1">
      <c r="A10" s="70" t="s">
        <v>3</v>
      </c>
      <c r="B10" s="47" t="s">
        <v>296</v>
      </c>
      <c r="C10" s="272">
        <v>1360054.452</v>
      </c>
      <c r="D10" s="266"/>
      <c r="E10" s="238">
        <v>1290751.904</v>
      </c>
      <c r="F10" s="238"/>
      <c r="G10" s="238">
        <v>1197934.747</v>
      </c>
      <c r="H10" s="238"/>
      <c r="I10" s="238">
        <v>1190156.178</v>
      </c>
      <c r="J10" s="238"/>
      <c r="K10" s="238">
        <v>1299256.969</v>
      </c>
      <c r="L10" s="238"/>
      <c r="M10" s="238">
        <v>1182038.442</v>
      </c>
      <c r="N10" s="238"/>
      <c r="O10" s="238">
        <v>1176027.211</v>
      </c>
      <c r="P10" s="238"/>
      <c r="Q10" s="238">
        <v>1172806.279936236</v>
      </c>
      <c r="R10" s="238"/>
      <c r="S10" s="238">
        <v>1077989.891</v>
      </c>
      <c r="T10" s="238"/>
      <c r="U10" s="238">
        <v>1018258.236</v>
      </c>
      <c r="V10" s="238"/>
      <c r="W10" s="238">
        <v>1077003.578</v>
      </c>
      <c r="X10" s="238"/>
      <c r="Y10" s="45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</row>
    <row r="11" spans="2:151" s="70" customFormat="1" ht="18" customHeight="1">
      <c r="B11" s="54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45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</row>
    <row r="12" spans="1:25" s="44" customFormat="1" ht="18" customHeight="1">
      <c r="A12" s="70" t="s">
        <v>4</v>
      </c>
      <c r="B12" s="47" t="s">
        <v>297</v>
      </c>
      <c r="C12" s="272">
        <v>629748.241</v>
      </c>
      <c r="D12" s="266"/>
      <c r="E12" s="238">
        <v>684466.832</v>
      </c>
      <c r="F12" s="238"/>
      <c r="G12" s="238">
        <v>725506.129</v>
      </c>
      <c r="H12" s="238"/>
      <c r="I12" s="238">
        <v>768281.364</v>
      </c>
      <c r="J12" s="238"/>
      <c r="K12" s="238">
        <v>795602.794</v>
      </c>
      <c r="L12" s="238"/>
      <c r="M12" s="238">
        <v>795144.431</v>
      </c>
      <c r="N12" s="238"/>
      <c r="O12" s="238">
        <v>815827.147</v>
      </c>
      <c r="P12" s="238"/>
      <c r="Q12" s="238">
        <v>840191.955</v>
      </c>
      <c r="R12" s="238"/>
      <c r="S12" s="238">
        <v>841062.84</v>
      </c>
      <c r="T12" s="238"/>
      <c r="U12" s="238">
        <v>846829.425</v>
      </c>
      <c r="V12" s="238"/>
      <c r="W12" s="238">
        <v>849986.388</v>
      </c>
      <c r="X12" s="238"/>
      <c r="Y12" s="45"/>
    </row>
    <row r="13" spans="1:25" s="44" customFormat="1" ht="18" customHeight="1">
      <c r="A13" s="70"/>
      <c r="B13" s="5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45"/>
    </row>
    <row r="14" spans="1:25" s="44" customFormat="1" ht="18" customHeight="1">
      <c r="A14" s="70" t="s">
        <v>5</v>
      </c>
      <c r="B14" s="47" t="s">
        <v>298</v>
      </c>
      <c r="C14" s="272">
        <v>298917.045</v>
      </c>
      <c r="D14" s="266"/>
      <c r="E14" s="238">
        <v>314789.55</v>
      </c>
      <c r="F14" s="238"/>
      <c r="G14" s="238">
        <v>332224.355</v>
      </c>
      <c r="H14" s="238"/>
      <c r="I14" s="238">
        <v>342499.442</v>
      </c>
      <c r="J14" s="238"/>
      <c r="K14" s="238">
        <v>350064.003</v>
      </c>
      <c r="L14" s="238"/>
      <c r="M14" s="238">
        <v>357897.848</v>
      </c>
      <c r="N14" s="238"/>
      <c r="O14" s="238">
        <v>373772.63</v>
      </c>
      <c r="P14" s="238"/>
      <c r="Q14" s="238">
        <v>382721.3390637639</v>
      </c>
      <c r="R14" s="238"/>
      <c r="S14" s="238">
        <v>369135.376</v>
      </c>
      <c r="T14" s="238"/>
      <c r="U14" s="238">
        <v>347974.186</v>
      </c>
      <c r="V14" s="238"/>
      <c r="W14" s="238">
        <v>338251.3698</v>
      </c>
      <c r="X14" s="238"/>
      <c r="Y14" s="45"/>
    </row>
    <row r="15" spans="1:25" s="44" customFormat="1" ht="18" customHeight="1">
      <c r="A15" s="70"/>
      <c r="B15" s="5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45"/>
    </row>
    <row r="16" spans="1:25" s="44" customFormat="1" ht="18" customHeight="1">
      <c r="A16" s="70" t="s">
        <v>6</v>
      </c>
      <c r="B16" s="47" t="s">
        <v>7</v>
      </c>
      <c r="C16" s="272">
        <v>31792.501</v>
      </c>
      <c r="D16" s="266"/>
      <c r="E16" s="238">
        <v>34535.574</v>
      </c>
      <c r="F16" s="238"/>
      <c r="G16" s="238">
        <v>35031.929</v>
      </c>
      <c r="H16" s="238"/>
      <c r="I16" s="238">
        <v>36419.779</v>
      </c>
      <c r="J16" s="238"/>
      <c r="K16" s="238">
        <v>37370.687</v>
      </c>
      <c r="L16" s="238"/>
      <c r="M16" s="238">
        <v>36743.435</v>
      </c>
      <c r="N16" s="238"/>
      <c r="O16" s="238">
        <v>30141.777</v>
      </c>
      <c r="P16" s="238"/>
      <c r="Q16" s="238">
        <v>36864.045</v>
      </c>
      <c r="R16" s="238"/>
      <c r="S16" s="238">
        <v>40598.641</v>
      </c>
      <c r="T16" s="238"/>
      <c r="U16" s="238">
        <v>34387.591</v>
      </c>
      <c r="V16" s="238"/>
      <c r="W16" s="238">
        <v>32133.945</v>
      </c>
      <c r="X16" s="238"/>
      <c r="Y16" s="43"/>
    </row>
    <row r="17" spans="1:25" s="44" customFormat="1" ht="18" customHeight="1">
      <c r="A17" s="70"/>
      <c r="B17" s="5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45"/>
    </row>
    <row r="18" spans="1:151" s="10" customFormat="1" ht="18" customHeight="1">
      <c r="A18" s="269" t="s">
        <v>8</v>
      </c>
      <c r="B18" s="257"/>
      <c r="C18" s="267">
        <v>4237513.183</v>
      </c>
      <c r="D18" s="268"/>
      <c r="E18" s="254">
        <v>4337262.245</v>
      </c>
      <c r="F18" s="254"/>
      <c r="G18" s="254">
        <v>4390877.582</v>
      </c>
      <c r="H18" s="254"/>
      <c r="I18" s="254">
        <v>4516388.656</v>
      </c>
      <c r="J18" s="254"/>
      <c r="K18" s="254">
        <v>4646883.317</v>
      </c>
      <c r="L18" s="254"/>
      <c r="M18" s="254">
        <v>4604872.822</v>
      </c>
      <c r="N18" s="254"/>
      <c r="O18" s="254">
        <v>4638813.992</v>
      </c>
      <c r="P18" s="254"/>
      <c r="Q18" s="254">
        <v>4655536.025</v>
      </c>
      <c r="R18" s="254"/>
      <c r="S18" s="254">
        <v>4628241.001</v>
      </c>
      <c r="T18" s="254"/>
      <c r="U18" s="254">
        <v>4519265.245</v>
      </c>
      <c r="V18" s="254"/>
      <c r="W18" s="254">
        <v>4502717.662</v>
      </c>
      <c r="X18" s="254"/>
      <c r="Y18" s="46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</row>
    <row r="19" spans="1:151" s="4" customFormat="1" ht="18" customHeight="1">
      <c r="A19" s="5"/>
      <c r="B19" s="6"/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8"/>
      <c r="R19" s="149"/>
      <c r="S19" s="148"/>
      <c r="T19" s="149"/>
      <c r="U19" s="148"/>
      <c r="V19" s="149"/>
      <c r="W19" s="148"/>
      <c r="X19" s="149"/>
      <c r="Y19" s="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</row>
    <row r="20" spans="1:25" ht="18" customHeight="1">
      <c r="A20" s="4" t="s">
        <v>9</v>
      </c>
      <c r="B20" s="20" t="s">
        <v>10</v>
      </c>
      <c r="C20" s="265">
        <v>2127888.549</v>
      </c>
      <c r="D20" s="266"/>
      <c r="E20" s="253">
        <v>2161879.64</v>
      </c>
      <c r="F20" s="253"/>
      <c r="G20" s="253">
        <v>2188697.035</v>
      </c>
      <c r="H20" s="253"/>
      <c r="I20" s="253">
        <v>2225420.972</v>
      </c>
      <c r="J20" s="253"/>
      <c r="K20" s="253">
        <v>2280084.104</v>
      </c>
      <c r="L20" s="253"/>
      <c r="M20" s="253">
        <v>2294178.817</v>
      </c>
      <c r="N20" s="253"/>
      <c r="O20" s="253">
        <v>2315011.937</v>
      </c>
      <c r="P20" s="253"/>
      <c r="Q20" s="253">
        <v>2303666.694</v>
      </c>
      <c r="R20" s="253"/>
      <c r="S20" s="253">
        <v>2312015.866</v>
      </c>
      <c r="T20" s="253"/>
      <c r="U20" s="253">
        <v>2297267.424</v>
      </c>
      <c r="V20" s="253"/>
      <c r="W20" s="253">
        <v>2302750.304</v>
      </c>
      <c r="X20" s="253"/>
      <c r="Y20" s="2"/>
    </row>
    <row r="21" spans="1:25" ht="18" customHeight="1">
      <c r="A21" s="4"/>
      <c r="B21" s="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2"/>
    </row>
    <row r="22" spans="1:25" ht="18" customHeight="1">
      <c r="A22" s="4" t="s">
        <v>11</v>
      </c>
      <c r="B22" s="20" t="s">
        <v>12</v>
      </c>
      <c r="C22" s="270">
        <v>627904.212</v>
      </c>
      <c r="D22" s="252"/>
      <c r="E22" s="252">
        <v>658693.139</v>
      </c>
      <c r="F22" s="252"/>
      <c r="G22" s="252">
        <v>696632.403</v>
      </c>
      <c r="H22" s="252"/>
      <c r="I22" s="252">
        <v>728831.357</v>
      </c>
      <c r="J22" s="252"/>
      <c r="K22" s="252">
        <v>768206.633</v>
      </c>
      <c r="L22" s="252"/>
      <c r="M22" s="252">
        <v>774553.607</v>
      </c>
      <c r="N22" s="252"/>
      <c r="O22" s="252">
        <v>790736.37</v>
      </c>
      <c r="P22" s="252"/>
      <c r="Q22" s="252">
        <v>813421.299</v>
      </c>
      <c r="R22" s="252"/>
      <c r="S22" s="252">
        <v>841253.596</v>
      </c>
      <c r="T22" s="252"/>
      <c r="U22" s="252">
        <v>869858.986</v>
      </c>
      <c r="V22" s="252"/>
      <c r="W22" s="252">
        <v>876914.4548</v>
      </c>
      <c r="X22" s="252"/>
      <c r="Y22" s="2"/>
    </row>
    <row r="23" spans="1:25" ht="18" customHeight="1">
      <c r="A23" s="4"/>
      <c r="B23" s="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2"/>
    </row>
    <row r="24" spans="1:25" ht="18" customHeight="1">
      <c r="A24" s="4" t="s">
        <v>13</v>
      </c>
      <c r="B24" s="20" t="s">
        <v>14</v>
      </c>
      <c r="C24" s="270">
        <v>1253272.1660117914</v>
      </c>
      <c r="D24" s="266"/>
      <c r="E24" s="252">
        <v>1244087.513167435</v>
      </c>
      <c r="F24" s="252"/>
      <c r="G24" s="252">
        <v>1201120.6426728487</v>
      </c>
      <c r="H24" s="252"/>
      <c r="I24" s="252">
        <v>1212026.7603732413</v>
      </c>
      <c r="J24" s="252"/>
      <c r="K24" s="252">
        <v>1374735.0210583117</v>
      </c>
      <c r="L24" s="252"/>
      <c r="M24" s="252">
        <v>1222839.0321626407</v>
      </c>
      <c r="N24" s="252"/>
      <c r="O24" s="252">
        <v>1265511.543669469</v>
      </c>
      <c r="P24" s="252"/>
      <c r="Q24" s="252">
        <v>1304182.7174391146</v>
      </c>
      <c r="R24" s="252"/>
      <c r="S24" s="252">
        <v>1322876.5777895423</v>
      </c>
      <c r="T24" s="252"/>
      <c r="U24" s="252">
        <v>1194127.9560060622</v>
      </c>
      <c r="V24" s="252"/>
      <c r="W24" s="252">
        <v>1173297.5476351094</v>
      </c>
      <c r="X24" s="252"/>
      <c r="Y24" s="2"/>
    </row>
    <row r="25" spans="1:25" ht="18" customHeight="1">
      <c r="A25" s="4"/>
      <c r="B25" s="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2"/>
    </row>
    <row r="26" spans="1:25" ht="18" customHeight="1">
      <c r="A26" s="4" t="s">
        <v>15</v>
      </c>
      <c r="B26" s="20" t="s">
        <v>299</v>
      </c>
      <c r="C26" s="270">
        <v>-4237.855</v>
      </c>
      <c r="D26" s="252"/>
      <c r="E26" s="252">
        <v>5249.106</v>
      </c>
      <c r="F26" s="252"/>
      <c r="G26" s="252">
        <v>-6175.536</v>
      </c>
      <c r="H26" s="252"/>
      <c r="I26" s="252">
        <v>42447.881</v>
      </c>
      <c r="J26" s="252"/>
      <c r="K26" s="252">
        <v>15972.309</v>
      </c>
      <c r="L26" s="252"/>
      <c r="M26" s="252">
        <v>34927.484</v>
      </c>
      <c r="N26" s="252"/>
      <c r="O26" s="252">
        <v>-12394.173</v>
      </c>
      <c r="P26" s="252"/>
      <c r="Q26" s="252">
        <v>-17671.665</v>
      </c>
      <c r="R26" s="252"/>
      <c r="S26" s="252">
        <v>9146.989</v>
      </c>
      <c r="T26" s="252"/>
      <c r="U26" s="252">
        <v>-28664.235</v>
      </c>
      <c r="V26" s="252"/>
      <c r="W26" s="252">
        <v>18862.782</v>
      </c>
      <c r="X26" s="252"/>
      <c r="Y26" s="2"/>
    </row>
    <row r="27" spans="1:25" ht="18" customHeight="1">
      <c r="A27" s="4"/>
      <c r="B27" s="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2"/>
    </row>
    <row r="28" spans="1:25" ht="18" customHeight="1">
      <c r="A28" s="4" t="s">
        <v>16</v>
      </c>
      <c r="B28" s="20" t="s">
        <v>17</v>
      </c>
      <c r="C28" s="270">
        <v>2778373.039</v>
      </c>
      <c r="D28" s="266"/>
      <c r="E28" s="252">
        <v>2650207.969</v>
      </c>
      <c r="F28" s="252"/>
      <c r="G28" s="252">
        <v>2612207.373</v>
      </c>
      <c r="H28" s="252"/>
      <c r="I28" s="252">
        <v>2671274.146</v>
      </c>
      <c r="J28" s="252"/>
      <c r="K28" s="252">
        <v>2783509.15</v>
      </c>
      <c r="L28" s="252"/>
      <c r="M28" s="252">
        <v>2799993.076</v>
      </c>
      <c r="N28" s="252"/>
      <c r="O28" s="252">
        <v>2656045.399</v>
      </c>
      <c r="P28" s="252"/>
      <c r="Q28" s="252">
        <v>2602793.497</v>
      </c>
      <c r="R28" s="252"/>
      <c r="S28" s="252">
        <v>2596406.559</v>
      </c>
      <c r="T28" s="252"/>
      <c r="U28" s="252">
        <v>2481725.127</v>
      </c>
      <c r="V28" s="252"/>
      <c r="W28" s="252">
        <v>2454372.054</v>
      </c>
      <c r="X28" s="252"/>
      <c r="Y28" s="2"/>
    </row>
    <row r="29" spans="1:25" ht="18" customHeight="1">
      <c r="A29" s="4"/>
      <c r="B29" s="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2"/>
    </row>
    <row r="30" spans="1:25" ht="18" customHeight="1">
      <c r="A30" s="4" t="s">
        <v>18</v>
      </c>
      <c r="B30" s="20" t="s">
        <v>19</v>
      </c>
      <c r="C30" s="270">
        <v>2456277.309</v>
      </c>
      <c r="D30" s="266"/>
      <c r="E30" s="252">
        <v>2432256.849</v>
      </c>
      <c r="F30" s="252"/>
      <c r="G30" s="252">
        <v>2401068.79</v>
      </c>
      <c r="H30" s="252"/>
      <c r="I30" s="252">
        <v>2431601.545</v>
      </c>
      <c r="J30" s="252"/>
      <c r="K30" s="252">
        <v>2564641.193</v>
      </c>
      <c r="L30" s="252"/>
      <c r="M30" s="252">
        <v>2499644.568</v>
      </c>
      <c r="N30" s="252"/>
      <c r="O30" s="252">
        <v>2518344.524</v>
      </c>
      <c r="P30" s="252"/>
      <c r="Q30" s="252">
        <v>2544189.328</v>
      </c>
      <c r="R30" s="252"/>
      <c r="S30" s="252">
        <v>2591388.212</v>
      </c>
      <c r="T30" s="252"/>
      <c r="U30" s="252">
        <v>2503163.767</v>
      </c>
      <c r="V30" s="252"/>
      <c r="W30" s="252">
        <v>2525831.853</v>
      </c>
      <c r="X30" s="252"/>
      <c r="Y30" s="2"/>
    </row>
    <row r="31" spans="1:25" ht="18" customHeight="1">
      <c r="A31" s="4"/>
      <c r="B31" s="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2"/>
    </row>
    <row r="32" spans="1:25" ht="18" customHeight="1">
      <c r="A32" s="4" t="s">
        <v>20</v>
      </c>
      <c r="B32" s="20" t="s">
        <v>21</v>
      </c>
      <c r="C32" s="270">
        <v>-89409.61901179123</v>
      </c>
      <c r="D32" s="252"/>
      <c r="E32" s="252">
        <v>49401.726832565306</v>
      </c>
      <c r="F32" s="252"/>
      <c r="G32" s="252">
        <v>99464.4543271513</v>
      </c>
      <c r="H32" s="252"/>
      <c r="I32" s="252">
        <v>67989.08462675857</v>
      </c>
      <c r="J32" s="252"/>
      <c r="K32" s="252">
        <v>-10982.707058311462</v>
      </c>
      <c r="L32" s="252"/>
      <c r="M32" s="252">
        <v>-21974.626162640572</v>
      </c>
      <c r="N32" s="252"/>
      <c r="O32" s="252">
        <v>142247.4393305311</v>
      </c>
      <c r="P32" s="252"/>
      <c r="Q32" s="252">
        <v>193332.81056088544</v>
      </c>
      <c r="R32" s="252"/>
      <c r="S32" s="252">
        <v>137929.6252104578</v>
      </c>
      <c r="T32" s="252"/>
      <c r="U32" s="252">
        <v>208113.75399393748</v>
      </c>
      <c r="V32" s="252"/>
      <c r="W32" s="252">
        <v>202352.3723648901</v>
      </c>
      <c r="X32" s="252"/>
      <c r="Y32" s="2"/>
    </row>
    <row r="33" spans="1:25" ht="18" customHeight="1">
      <c r="A33" s="4"/>
      <c r="B33" s="8" t="s">
        <v>22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2"/>
    </row>
    <row r="34" spans="1:25" s="3" customFormat="1" ht="18" customHeight="1">
      <c r="A34" s="256" t="s">
        <v>23</v>
      </c>
      <c r="B34" s="262"/>
      <c r="C34" s="263">
        <v>4237513.183</v>
      </c>
      <c r="D34" s="264"/>
      <c r="E34" s="255">
        <v>4337262.245</v>
      </c>
      <c r="F34" s="255"/>
      <c r="G34" s="255">
        <v>4390877.582</v>
      </c>
      <c r="H34" s="255"/>
      <c r="I34" s="255">
        <v>4516388.656</v>
      </c>
      <c r="J34" s="255"/>
      <c r="K34" s="255">
        <v>4646883.317</v>
      </c>
      <c r="L34" s="255"/>
      <c r="M34" s="255">
        <v>4604872.822</v>
      </c>
      <c r="N34" s="255"/>
      <c r="O34" s="255">
        <v>4638813.992</v>
      </c>
      <c r="P34" s="255"/>
      <c r="Q34" s="255">
        <v>4655536.025</v>
      </c>
      <c r="R34" s="255"/>
      <c r="S34" s="255">
        <v>4628241.001</v>
      </c>
      <c r="T34" s="255"/>
      <c r="U34" s="255">
        <v>4519265.245</v>
      </c>
      <c r="V34" s="255"/>
      <c r="W34" s="255">
        <v>4502717.6618</v>
      </c>
      <c r="X34" s="255"/>
      <c r="Y34" s="46"/>
    </row>
    <row r="35" spans="2:160" s="4" customFormat="1" ht="15" customHeight="1">
      <c r="B35" s="7"/>
      <c r="C35" s="41"/>
      <c r="D35" s="41"/>
      <c r="E35" s="42"/>
      <c r="F35" s="41"/>
      <c r="G35" s="42"/>
      <c r="H35" s="41"/>
      <c r="I35" s="42"/>
      <c r="J35" s="41"/>
      <c r="K35" s="42"/>
      <c r="L35" s="41"/>
      <c r="M35" s="42"/>
      <c r="N35" s="41"/>
      <c r="O35" s="42"/>
      <c r="P35" s="41"/>
      <c r="Q35" s="42"/>
      <c r="R35" s="41"/>
      <c r="S35" s="42"/>
      <c r="T35" s="41"/>
      <c r="U35" s="42"/>
      <c r="V35" s="41"/>
      <c r="W35" s="42"/>
      <c r="X35" s="41"/>
      <c r="Y35" s="9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ht="15" customHeight="1"/>
    <row r="37" ht="15" customHeight="1" thickBot="1"/>
    <row r="38" spans="1:150" s="4" customFormat="1" ht="18" customHeight="1">
      <c r="A38" s="258" t="s">
        <v>300</v>
      </c>
      <c r="B38" s="259"/>
      <c r="C38" s="243" t="s">
        <v>301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71"/>
      <c r="N38" s="243" t="s">
        <v>27</v>
      </c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s="4" customFormat="1" ht="18" customHeight="1">
      <c r="A39" s="260"/>
      <c r="B39" s="261"/>
      <c r="C39" s="1" t="s">
        <v>376</v>
      </c>
      <c r="D39" s="1" t="s">
        <v>377</v>
      </c>
      <c r="E39" s="1" t="s">
        <v>378</v>
      </c>
      <c r="F39" s="1" t="s">
        <v>379</v>
      </c>
      <c r="G39" s="1" t="s">
        <v>380</v>
      </c>
      <c r="H39" s="1" t="s">
        <v>381</v>
      </c>
      <c r="I39" s="1" t="s">
        <v>419</v>
      </c>
      <c r="J39" s="1" t="s">
        <v>420</v>
      </c>
      <c r="K39" s="1" t="s">
        <v>421</v>
      </c>
      <c r="L39" s="1" t="s">
        <v>422</v>
      </c>
      <c r="M39" s="1" t="s">
        <v>423</v>
      </c>
      <c r="N39" s="1" t="s">
        <v>376</v>
      </c>
      <c r="O39" s="1" t="s">
        <v>377</v>
      </c>
      <c r="P39" s="1" t="s">
        <v>378</v>
      </c>
      <c r="Q39" s="1" t="s">
        <v>379</v>
      </c>
      <c r="R39" s="1" t="s">
        <v>380</v>
      </c>
      <c r="S39" s="1" t="s">
        <v>381</v>
      </c>
      <c r="T39" s="1" t="s">
        <v>419</v>
      </c>
      <c r="U39" s="1" t="s">
        <v>420</v>
      </c>
      <c r="V39" s="1" t="s">
        <v>421</v>
      </c>
      <c r="W39" s="1" t="s">
        <v>422</v>
      </c>
      <c r="X39" s="180" t="s">
        <v>423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</row>
    <row r="40" spans="1:150" s="4" customFormat="1" ht="18" customHeight="1">
      <c r="A40" s="7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76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</row>
    <row r="41" spans="1:150" s="4" customFormat="1" ht="18" customHeight="1">
      <c r="A41" s="4" t="s">
        <v>2</v>
      </c>
      <c r="B41" s="8" t="s">
        <v>29</v>
      </c>
      <c r="C41" s="77">
        <v>2.700069263096154</v>
      </c>
      <c r="D41" s="196">
        <f>100*(E8-C8)/C8</f>
        <v>5.109780123624086</v>
      </c>
      <c r="E41" s="196">
        <f>100*(G8-E8)/E8</f>
        <v>4.24897645020486</v>
      </c>
      <c r="F41" s="196">
        <f>100*(I8-G8)/G8</f>
        <v>3.7611973800479315</v>
      </c>
      <c r="G41" s="196">
        <f>100*(K8-I8)/I8</f>
        <v>-0.5569240195496394</v>
      </c>
      <c r="H41" s="196">
        <f>100*(M8-K8)/K8</f>
        <v>3.001133859560733</v>
      </c>
      <c r="I41" s="196">
        <f>100*(O8-M8)/M8</f>
        <v>-0.13902907412218116</v>
      </c>
      <c r="J41" s="196">
        <f>100*(Q8-O8)/O8</f>
        <v>-0.28863812473674594</v>
      </c>
      <c r="K41" s="196">
        <f>100*(S8-Q8)/Q8</f>
        <v>3.65619158373348</v>
      </c>
      <c r="L41" s="196">
        <f>100*(U8-S8)/S8</f>
        <v>-1.6827555570832455</v>
      </c>
      <c r="M41" s="196">
        <f>100*(W8-U8)/U8</f>
        <v>-3.0325981059307527</v>
      </c>
      <c r="N41" s="196">
        <f>100*C8/C$18</f>
        <v>46.7393459434106</v>
      </c>
      <c r="O41" s="196">
        <f>100*E8/E$18</f>
        <v>47.99777867708804</v>
      </c>
      <c r="P41" s="196">
        <f>100*G8/G$18</f>
        <v>49.42620784730408</v>
      </c>
      <c r="Q41" s="196">
        <f>100*I8/I$18</f>
        <v>49.860001486107706</v>
      </c>
      <c r="R41" s="196">
        <f>100*K8/K$18</f>
        <v>48.18993904597755</v>
      </c>
      <c r="S41" s="196">
        <f>100*M8/M$18</f>
        <v>50.08901711639931</v>
      </c>
      <c r="T41" s="196">
        <f>100*O8/O$18</f>
        <v>49.65339815246466</v>
      </c>
      <c r="U41" s="196">
        <f>100*Q8/Q$18</f>
        <v>49.3322462476273</v>
      </c>
      <c r="V41" s="196">
        <f>100*S8/S$18</f>
        <v>51.437501514843866</v>
      </c>
      <c r="W41" s="196">
        <f>100*U8/U$18</f>
        <v>51.79140550755613</v>
      </c>
      <c r="X41" s="196">
        <f>100*W8/W$18</f>
        <v>50.40534275897489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</row>
    <row r="42" spans="2:150" s="4" customFormat="1" ht="18" customHeight="1">
      <c r="B42" s="8"/>
      <c r="C42" s="18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</row>
    <row r="43" spans="1:24" ht="18" customHeight="1">
      <c r="A43" s="4" t="s">
        <v>3</v>
      </c>
      <c r="B43" s="20" t="s">
        <v>296</v>
      </c>
      <c r="C43" s="77">
        <v>-8.88245430633343</v>
      </c>
      <c r="D43" s="196">
        <f>100*(E10-C10)/C10</f>
        <v>-5.095571570541791</v>
      </c>
      <c r="E43" s="196">
        <f>100*(G10-E10)/E10</f>
        <v>-7.190937058652606</v>
      </c>
      <c r="F43" s="196">
        <f>100*(I10-G10)/G10</f>
        <v>-0.649331611715901</v>
      </c>
      <c r="G43" s="196">
        <f>100*(K10-I10)/I10</f>
        <v>9.166930611017673</v>
      </c>
      <c r="H43" s="196">
        <f>100*(M10-K10)/K10</f>
        <v>-9.021966385157791</v>
      </c>
      <c r="I43" s="196">
        <f>100*(O10-M10)/M10</f>
        <v>-0.5085478429812476</v>
      </c>
      <c r="J43" s="196">
        <f>100*(Q10-O10)/O10</f>
        <v>-0.2738823586424479</v>
      </c>
      <c r="K43" s="196">
        <f>100*(S10-Q10)/Q10</f>
        <v>-8.084573774740623</v>
      </c>
      <c r="L43" s="196">
        <f>100*(U10-S10)/S10</f>
        <v>-5.541021812791751</v>
      </c>
      <c r="M43" s="196">
        <f>100*(W10-U10)/U10</f>
        <v>5.76919880665713</v>
      </c>
      <c r="N43" s="196">
        <f aca="true" t="shared" si="0" ref="N43:N51">100*C10/C$18</f>
        <v>32.09558043279367</v>
      </c>
      <c r="O43" s="196">
        <f aca="true" t="shared" si="1" ref="O43:O51">100*E10/E$18</f>
        <v>29.75960020605118</v>
      </c>
      <c r="P43" s="196">
        <f aca="true" t="shared" si="2" ref="P43:P51">100*G10/G$18</f>
        <v>27.282353575759515</v>
      </c>
      <c r="Q43" s="196">
        <f aca="true" t="shared" si="3" ref="Q43:Q51">100*I10/I$18</f>
        <v>26.35194330361457</v>
      </c>
      <c r="R43" s="196">
        <f aca="true" t="shared" si="4" ref="R43:R51">100*K10/K$18</f>
        <v>27.959750231877837</v>
      </c>
      <c r="S43" s="196">
        <f aca="true" t="shared" si="5" ref="S43:S51">100*M10/M$18</f>
        <v>25.66929614978192</v>
      </c>
      <c r="T43" s="196">
        <f aca="true" t="shared" si="6" ref="T43:T51">100*O10/O$18</f>
        <v>25.35189410543625</v>
      </c>
      <c r="U43" s="196">
        <f aca="true" t="shared" si="7" ref="U43:U51">100*Q10/Q$18</f>
        <v>25.191648687462063</v>
      </c>
      <c r="V43" s="196">
        <f aca="true" t="shared" si="8" ref="V43:V51">100*S10/S$18</f>
        <v>23.2915678065832</v>
      </c>
      <c r="W43" s="196">
        <f aca="true" t="shared" si="9" ref="W43:W51">100*U10/U$18</f>
        <v>22.53149971948593</v>
      </c>
      <c r="X43" s="196">
        <f aca="true" t="shared" si="10" ref="X43:X51">100*W10/W$18</f>
        <v>23.91896758460358</v>
      </c>
    </row>
    <row r="44" spans="1:25" ht="18" customHeight="1">
      <c r="A44" s="4"/>
      <c r="B44" s="8"/>
      <c r="C44" s="18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8"/>
    </row>
    <row r="45" spans="1:150" s="4" customFormat="1" ht="18" customHeight="1">
      <c r="A45" s="4" t="s">
        <v>4</v>
      </c>
      <c r="B45" s="20" t="s">
        <v>302</v>
      </c>
      <c r="C45" s="77">
        <v>7.564523256970149</v>
      </c>
      <c r="D45" s="196">
        <f>100*(E12-C12)/C12</f>
        <v>8.68896289620601</v>
      </c>
      <c r="E45" s="196">
        <f>100*(G12-E12)/E12</f>
        <v>5.995805067731887</v>
      </c>
      <c r="F45" s="196">
        <f>100*(I12-G12)/G12</f>
        <v>5.895916421679186</v>
      </c>
      <c r="G45" s="196">
        <f>100*(K12-I12)/I12</f>
        <v>3.5561750265232326</v>
      </c>
      <c r="H45" s="196">
        <f>100*(M12-K12)/K12</f>
        <v>-0.05761204001000682</v>
      </c>
      <c r="I45" s="196">
        <f>100*(O12-M12)/M12</f>
        <v>2.6011269391635863</v>
      </c>
      <c r="J45" s="196">
        <f>100*(Q12-O12)/O12</f>
        <v>2.9865159659856184</v>
      </c>
      <c r="K45" s="196">
        <f>100*(S12-Q12)/Q12</f>
        <v>0.10365309913018739</v>
      </c>
      <c r="L45" s="196">
        <f>100*(U12-S12)/S12</f>
        <v>0.6856306955613541</v>
      </c>
      <c r="M45" s="196">
        <f>100*(W12-U12)/U12</f>
        <v>0.37279798112825246</v>
      </c>
      <c r="N45" s="196">
        <f t="shared" si="0"/>
        <v>14.861269187938241</v>
      </c>
      <c r="O45" s="196">
        <f t="shared" si="1"/>
        <v>15.781080168464658</v>
      </c>
      <c r="P45" s="196">
        <f t="shared" si="2"/>
        <v>16.523032479296297</v>
      </c>
      <c r="Q45" s="196">
        <f t="shared" si="3"/>
        <v>17.010966560181703</v>
      </c>
      <c r="R45" s="196">
        <f t="shared" si="4"/>
        <v>17.12121307391976</v>
      </c>
      <c r="S45" s="196">
        <f t="shared" si="5"/>
        <v>17.267456925219726</v>
      </c>
      <c r="T45" s="196">
        <f t="shared" si="6"/>
        <v>17.586976938651954</v>
      </c>
      <c r="U45" s="196">
        <f t="shared" si="7"/>
        <v>18.04715827539966</v>
      </c>
      <c r="V45" s="196">
        <f t="shared" si="8"/>
        <v>18.172408044833357</v>
      </c>
      <c r="W45" s="196">
        <f t="shared" si="9"/>
        <v>18.73821028621656</v>
      </c>
      <c r="X45" s="196">
        <f t="shared" si="10"/>
        <v>18.8771859975439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</row>
    <row r="46" spans="2:150" s="4" customFormat="1" ht="18" customHeight="1">
      <c r="B46" s="8"/>
      <c r="C46" s="3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</row>
    <row r="47" spans="1:24" ht="18" customHeight="1">
      <c r="A47" s="4" t="s">
        <v>5</v>
      </c>
      <c r="B47" s="20" t="s">
        <v>298</v>
      </c>
      <c r="C47" s="77">
        <v>0.4303512660511241</v>
      </c>
      <c r="D47" s="196">
        <f>100*(E14-C14)/C14</f>
        <v>5.310003315468345</v>
      </c>
      <c r="E47" s="196">
        <f>100*(G14-E14)/E14</f>
        <v>5.538559015062601</v>
      </c>
      <c r="F47" s="196">
        <f>100*(I14-G14)/G14</f>
        <v>3.0928156967902005</v>
      </c>
      <c r="G47" s="196">
        <f>100*(K14-I14)/I14</f>
        <v>2.2086345472060787</v>
      </c>
      <c r="H47" s="196">
        <f>100*(M14-K14)/K14</f>
        <v>2.2378322057866575</v>
      </c>
      <c r="I47" s="196">
        <f>100*(O14-M14)/M14</f>
        <v>4.435562294859064</v>
      </c>
      <c r="J47" s="196">
        <f>100*(Q14-O14)/O14</f>
        <v>2.394158465739962</v>
      </c>
      <c r="K47" s="196">
        <f>100*(S14-Q14)/Q14</f>
        <v>-3.549831607769435</v>
      </c>
      <c r="L47" s="196">
        <f>100*(U14-S14)/S14</f>
        <v>-5.732636689906416</v>
      </c>
      <c r="M47" s="196">
        <f>100*(W14-U14)/U14</f>
        <v>-2.7941199638297314</v>
      </c>
      <c r="N47" s="196">
        <f t="shared" si="0"/>
        <v>7.05406761208889</v>
      </c>
      <c r="O47" s="196">
        <f t="shared" si="1"/>
        <v>7.257793792913714</v>
      </c>
      <c r="P47" s="196">
        <f t="shared" si="2"/>
        <v>7.566240433619084</v>
      </c>
      <c r="Q47" s="196">
        <f t="shared" si="3"/>
        <v>7.583480255734659</v>
      </c>
      <c r="R47" s="196">
        <f t="shared" si="4"/>
        <v>7.533307361502661</v>
      </c>
      <c r="S47" s="196">
        <f t="shared" si="5"/>
        <v>7.772154885366778</v>
      </c>
      <c r="T47" s="196">
        <f t="shared" si="6"/>
        <v>8.057504151806913</v>
      </c>
      <c r="U47" s="196">
        <f t="shared" si="7"/>
        <v>8.220779240211419</v>
      </c>
      <c r="V47" s="196">
        <f t="shared" si="8"/>
        <v>7.9757163881535735</v>
      </c>
      <c r="W47" s="196">
        <f t="shared" si="9"/>
        <v>7.699795589227469</v>
      </c>
      <c r="X47" s="196">
        <f t="shared" si="10"/>
        <v>7.512160326076425</v>
      </c>
    </row>
    <row r="48" spans="1:25" ht="18" customHeight="1">
      <c r="A48" s="4"/>
      <c r="B48" s="8"/>
      <c r="C48" s="18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8"/>
    </row>
    <row r="49" spans="1:24" ht="18" customHeight="1">
      <c r="A49" s="4" t="s">
        <v>6</v>
      </c>
      <c r="B49" s="20" t="s">
        <v>7</v>
      </c>
      <c r="C49" s="77">
        <v>-11.469838442519693</v>
      </c>
      <c r="D49" s="196">
        <f>100*(E16-C16)/C16</f>
        <v>8.628050369488077</v>
      </c>
      <c r="E49" s="196">
        <f>100*(G16-E16)/E16</f>
        <v>1.4372281752143339</v>
      </c>
      <c r="F49" s="196">
        <f>100*(I16-G16)/G16</f>
        <v>3.9616716510244294</v>
      </c>
      <c r="G49" s="196">
        <f>100*(K16-I16)/I16</f>
        <v>2.6109658710449497</v>
      </c>
      <c r="H49" s="196">
        <f>100*(M16-K16)/K16</f>
        <v>-1.6784599116414436</v>
      </c>
      <c r="I49" s="196">
        <f>100*(O16-M16)/M16</f>
        <v>-17.96690483619727</v>
      </c>
      <c r="J49" s="196">
        <f>100*(Q16-O16)/O16</f>
        <v>22.302162211604184</v>
      </c>
      <c r="K49" s="196">
        <f>100*(S16-Q16)/Q16</f>
        <v>10.130727650750224</v>
      </c>
      <c r="L49" s="196">
        <f>100*(U16-S16)/S16</f>
        <v>-15.29866480013457</v>
      </c>
      <c r="M49" s="196">
        <f>100*(W16-U16)/U16</f>
        <v>-6.553660592275861</v>
      </c>
      <c r="N49" s="196">
        <f t="shared" si="0"/>
        <v>0.7502631762313977</v>
      </c>
      <c r="O49" s="196">
        <f t="shared" si="1"/>
        <v>0.7962528445175904</v>
      </c>
      <c r="P49" s="196">
        <f t="shared" si="2"/>
        <v>0.7978343359789891</v>
      </c>
      <c r="Q49" s="196">
        <f t="shared" si="3"/>
        <v>0.8063916056386445</v>
      </c>
      <c r="R49" s="196">
        <f t="shared" si="4"/>
        <v>0.8042097132778081</v>
      </c>
      <c r="S49" s="196">
        <f t="shared" si="5"/>
        <v>0.7979250767677336</v>
      </c>
      <c r="T49" s="196">
        <f t="shared" si="6"/>
        <v>0.6497733483597719</v>
      </c>
      <c r="U49" s="196">
        <f t="shared" si="7"/>
        <v>0.7918324507004539</v>
      </c>
      <c r="V49" s="196">
        <f t="shared" si="8"/>
        <v>0.8771937544140002</v>
      </c>
      <c r="W49" s="196">
        <f t="shared" si="9"/>
        <v>0.7609111024860856</v>
      </c>
      <c r="X49" s="196">
        <f t="shared" si="10"/>
        <v>0.7136566716405414</v>
      </c>
    </row>
    <row r="50" spans="1:24" ht="18" customHeight="1">
      <c r="A50" s="4"/>
      <c r="B50" s="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</row>
    <row r="51" spans="1:150" s="10" customFormat="1" ht="18" customHeight="1">
      <c r="A51" s="269" t="s">
        <v>8</v>
      </c>
      <c r="B51" s="257"/>
      <c r="C51" s="39">
        <v>-0.7221638975632887</v>
      </c>
      <c r="D51" s="31">
        <f>100*(E18-C18)/C18</f>
        <v>2.353952841968065</v>
      </c>
      <c r="E51" s="31">
        <f>100*(G18-E18)/E18</f>
        <v>1.2361562195555065</v>
      </c>
      <c r="F51" s="31">
        <f>100*(I18-G18)/G18</f>
        <v>2.8584507688057883</v>
      </c>
      <c r="G51" s="31">
        <f>100*(K18-I18)/I18</f>
        <v>2.8893585326550197</v>
      </c>
      <c r="H51" s="31">
        <f>100*(M18-K18)/K18</f>
        <v>-0.9040574538704328</v>
      </c>
      <c r="I51" s="31">
        <f>100*(O18-M18)/M18</f>
        <v>0.7370707359787303</v>
      </c>
      <c r="J51" s="31">
        <f>100*(Q18-O18)/O18</f>
        <v>0.36048078299408465</v>
      </c>
      <c r="K51" s="31">
        <f>100*(S18-Q18)/Q18</f>
        <v>-0.5862917578862513</v>
      </c>
      <c r="L51" s="31">
        <f>100*(U18-S18)/S18</f>
        <v>-2.354582572006389</v>
      </c>
      <c r="M51" s="31">
        <f>100*(W18-U18)/U18</f>
        <v>-0.36615649011326323</v>
      </c>
      <c r="N51" s="31">
        <f t="shared" si="0"/>
        <v>100</v>
      </c>
      <c r="O51" s="31">
        <f t="shared" si="1"/>
        <v>100</v>
      </c>
      <c r="P51" s="31">
        <f t="shared" si="2"/>
        <v>100</v>
      </c>
      <c r="Q51" s="31">
        <f t="shared" si="3"/>
        <v>100</v>
      </c>
      <c r="R51" s="31">
        <f t="shared" si="4"/>
        <v>100</v>
      </c>
      <c r="S51" s="31">
        <f t="shared" si="5"/>
        <v>100</v>
      </c>
      <c r="T51" s="31">
        <f t="shared" si="6"/>
        <v>100</v>
      </c>
      <c r="U51" s="31">
        <f t="shared" si="7"/>
        <v>100</v>
      </c>
      <c r="V51" s="31">
        <f t="shared" si="8"/>
        <v>100</v>
      </c>
      <c r="W51" s="31">
        <f t="shared" si="9"/>
        <v>100</v>
      </c>
      <c r="X51" s="31">
        <f t="shared" si="10"/>
        <v>100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</row>
    <row r="52" spans="1:150" s="4" customFormat="1" ht="18" customHeight="1">
      <c r="A52" s="10"/>
      <c r="B52" s="6"/>
      <c r="C52" s="18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8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</row>
    <row r="53" spans="1:24" ht="18" customHeight="1">
      <c r="A53" s="4" t="s">
        <v>9</v>
      </c>
      <c r="B53" s="20" t="s">
        <v>10</v>
      </c>
      <c r="C53" s="77">
        <v>2.17673912653218</v>
      </c>
      <c r="D53" s="196">
        <f>100*(E20-C20)/C20</f>
        <v>1.5974093669508258</v>
      </c>
      <c r="E53" s="196">
        <f>100*(G20-E20)/E20</f>
        <v>1.240466606179797</v>
      </c>
      <c r="F53" s="196">
        <f>100*(I20-G20)/G20</f>
        <v>1.677890380109183</v>
      </c>
      <c r="G53" s="196">
        <f>100*(K20-I20)/I20</f>
        <v>2.4563052423683076</v>
      </c>
      <c r="H53" s="196">
        <f>100*(M20-K20)/K20</f>
        <v>0.6181663639193543</v>
      </c>
      <c r="I53" s="196">
        <f>100*(O20-M20)/M20</f>
        <v>0.9080861459283587</v>
      </c>
      <c r="J53" s="196">
        <f>100*(Q20-O20)/O20</f>
        <v>-0.4900727645794331</v>
      </c>
      <c r="K53" s="196">
        <f>100*(S20-Q20)/Q20</f>
        <v>0.3624296874953989</v>
      </c>
      <c r="L53" s="196">
        <f>100*(U20-S20)/S20</f>
        <v>-0.6379040134147508</v>
      </c>
      <c r="M53" s="196">
        <f>100*(W20-U20)/U20</f>
        <v>0.23866964475790556</v>
      </c>
      <c r="N53" s="196">
        <f>100*C20/C$34</f>
        <v>50.215502751392854</v>
      </c>
      <c r="O53" s="196">
        <f>100*E20/E$34</f>
        <v>49.84433769233615</v>
      </c>
      <c r="P53" s="196">
        <f>100*G20/G$34</f>
        <v>49.8464599416837</v>
      </c>
      <c r="Q53" s="196">
        <f>100*I20/I$34</f>
        <v>49.274345976481435</v>
      </c>
      <c r="R53" s="196">
        <f>100*K20/K$34</f>
        <v>49.06695409498701</v>
      </c>
      <c r="S53" s="196">
        <f>100*M20/M$34</f>
        <v>49.82067704539963</v>
      </c>
      <c r="T53" s="196">
        <f>100*O20/O$34</f>
        <v>49.9052546834691</v>
      </c>
      <c r="U53" s="196">
        <f>100*Q20/Q$34</f>
        <v>49.48230840937376</v>
      </c>
      <c r="V53" s="196">
        <f>100*S20/S$34</f>
        <v>49.95452625523292</v>
      </c>
      <c r="W53" s="196">
        <f>100*U20/U$34</f>
        <v>50.832763722856015</v>
      </c>
      <c r="X53" s="196">
        <f>100*W20/W$34</f>
        <v>51.14134344989012</v>
      </c>
    </row>
    <row r="54" spans="1:24" ht="18" customHeight="1">
      <c r="A54" s="4"/>
      <c r="B54" s="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</row>
    <row r="55" spans="1:24" ht="18" customHeight="1">
      <c r="A55" s="4" t="s">
        <v>11</v>
      </c>
      <c r="B55" s="20" t="s">
        <v>12</v>
      </c>
      <c r="C55" s="77">
        <v>5.9188541415919715</v>
      </c>
      <c r="D55" s="196">
        <f>100*(E22-C22)/C22</f>
        <v>4.90344329781306</v>
      </c>
      <c r="E55" s="196">
        <f>100*(G22-E22)/E22</f>
        <v>5.759778226565084</v>
      </c>
      <c r="F55" s="196">
        <f>100*(I22-G22)/G22</f>
        <v>4.622086750679025</v>
      </c>
      <c r="G55" s="196">
        <f>100*(K22-I22)/I22</f>
        <v>5.402522218867714</v>
      </c>
      <c r="H55" s="196">
        <f>100*(M22-K22)/K22</f>
        <v>0.8262066125638268</v>
      </c>
      <c r="I55" s="196">
        <f>100*(O22-M22)/M22</f>
        <v>2.0893018706192708</v>
      </c>
      <c r="J55" s="196">
        <f>100*(Q22-O22)/O22</f>
        <v>2.8688359180949274</v>
      </c>
      <c r="K55" s="196">
        <f>100*(S22-Q22)/Q22</f>
        <v>3.4216336644019965</v>
      </c>
      <c r="L55" s="196">
        <f>100*(U22-S22)/S22</f>
        <v>3.4003290013871172</v>
      </c>
      <c r="M55" s="196">
        <f>100*(W22-U22)/U22</f>
        <v>0.8111048932705875</v>
      </c>
      <c r="N55" s="196">
        <f aca="true" t="shared" si="11" ref="N55:N67">100*C22/C$34</f>
        <v>14.817752414765762</v>
      </c>
      <c r="O55" s="196">
        <f aca="true" t="shared" si="12" ref="O55:O67">100*E22/E$34</f>
        <v>15.186841417286724</v>
      </c>
      <c r="P55" s="196">
        <f aca="true" t="shared" si="13" ref="P55:P67">100*G22/G$34</f>
        <v>15.865448079349347</v>
      </c>
      <c r="Q55" s="196">
        <f aca="true" t="shared" si="14" ref="Q55:Q67">100*I22/I$34</f>
        <v>16.13748090593911</v>
      </c>
      <c r="R55" s="196">
        <f aca="true" t="shared" si="15" ref="R55:R67">100*K22/K$34</f>
        <v>16.531653166104235</v>
      </c>
      <c r="S55" s="196">
        <f aca="true" t="shared" si="16" ref="S55:S67">100*M22/M$34</f>
        <v>16.82030398971136</v>
      </c>
      <c r="T55" s="196">
        <f aca="true" t="shared" si="17" ref="T55:T67">100*O22/O$34</f>
        <v>17.046089180632965</v>
      </c>
      <c r="U55" s="196">
        <f aca="true" t="shared" si="18" ref="U55:U67">100*Q22/Q$34</f>
        <v>17.472129839227268</v>
      </c>
      <c r="V55" s="196">
        <f aca="true" t="shared" si="19" ref="V55:V65">100*S22/S$34</f>
        <v>18.176529610671412</v>
      </c>
      <c r="W55" s="196">
        <f aca="true" t="shared" si="20" ref="W55:W67">100*U22/U$34</f>
        <v>19.247796684702006</v>
      </c>
      <c r="X55" s="196">
        <f aca="true" t="shared" si="21" ref="X55:X67">100*W22/W$34</f>
        <v>19.475226311423796</v>
      </c>
    </row>
    <row r="56" spans="1:25" ht="18" customHeight="1">
      <c r="A56" s="4"/>
      <c r="B56" s="8"/>
      <c r="C56" s="18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8"/>
    </row>
    <row r="57" spans="1:24" ht="18" customHeight="1">
      <c r="A57" s="4" t="s">
        <v>13</v>
      </c>
      <c r="B57" s="20" t="s">
        <v>14</v>
      </c>
      <c r="C57" s="77">
        <v>3.207717879379325</v>
      </c>
      <c r="D57" s="196">
        <f>100*(E24-C24)/C24</f>
        <v>-0.7328538120801096</v>
      </c>
      <c r="E57" s="196">
        <f>100*(G24-E24)/E24</f>
        <v>-3.453685535770162</v>
      </c>
      <c r="F57" s="196">
        <f>100*(I24-G24)/G24</f>
        <v>0.9079951932324862</v>
      </c>
      <c r="G57" s="196">
        <f>100*(K24-I24)/I24</f>
        <v>13.424477577950897</v>
      </c>
      <c r="H57" s="196">
        <f>100*(M24-K24)/K24</f>
        <v>-11.049110306271018</v>
      </c>
      <c r="I57" s="196">
        <f>100*(O24-M24)/M24</f>
        <v>3.489626220988397</v>
      </c>
      <c r="J57" s="196">
        <f>100*(Q24-O24)/O24</f>
        <v>3.0557740830648563</v>
      </c>
      <c r="K57" s="196">
        <f>100*(S24-Q24)/Q24</f>
        <v>1.4333774018363652</v>
      </c>
      <c r="L57" s="196">
        <f>100*(U24-S24)/S24</f>
        <v>-9.732474211510516</v>
      </c>
      <c r="M57" s="196">
        <f>100*(W24-U24)/U24</f>
        <v>-1.74440337538225</v>
      </c>
      <c r="N57" s="196">
        <f t="shared" si="11"/>
        <v>29.575652319847695</v>
      </c>
      <c r="O57" s="196">
        <f t="shared" si="12"/>
        <v>28.683705132232213</v>
      </c>
      <c r="P57" s="196">
        <f t="shared" si="13"/>
        <v>27.35491072665593</v>
      </c>
      <c r="Q57" s="196">
        <f t="shared" si="14"/>
        <v>26.836192646154792</v>
      </c>
      <c r="R57" s="196">
        <f t="shared" si="15"/>
        <v>29.584022822975303</v>
      </c>
      <c r="S57" s="196">
        <f t="shared" si="16"/>
        <v>26.55532692065824</v>
      </c>
      <c r="T57" s="196">
        <f t="shared" si="17"/>
        <v>27.280928829048616</v>
      </c>
      <c r="U57" s="196">
        <f t="shared" si="18"/>
        <v>28.01358877765562</v>
      </c>
      <c r="V57" s="196">
        <f t="shared" si="19"/>
        <v>28.582707285634328</v>
      </c>
      <c r="W57" s="196">
        <f t="shared" si="20"/>
        <v>26.423055325801354</v>
      </c>
      <c r="X57" s="196">
        <f t="shared" si="21"/>
        <v>26.05754203931307</v>
      </c>
    </row>
    <row r="58" spans="1:24" ht="18" customHeight="1">
      <c r="A58" s="4"/>
      <c r="B58" s="8"/>
      <c r="C58" s="1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</row>
    <row r="59" spans="1:150" s="4" customFormat="1" ht="18" customHeight="1">
      <c r="A59" s="4" t="s">
        <v>15</v>
      </c>
      <c r="B59" s="20" t="s">
        <v>299</v>
      </c>
      <c r="C59" s="77">
        <v>-108.40754682303783</v>
      </c>
      <c r="D59" s="196">
        <v>223.9</v>
      </c>
      <c r="E59" s="196">
        <f>100*(G26-E26)/E26</f>
        <v>-217.64929113643353</v>
      </c>
      <c r="F59" s="196">
        <v>787.4</v>
      </c>
      <c r="G59" s="196">
        <f>100*(K26-I26)/I26</f>
        <v>-62.371952088727355</v>
      </c>
      <c r="H59" s="196">
        <f>100*(M26-K26)/K26</f>
        <v>118.67523349316617</v>
      </c>
      <c r="I59" s="196">
        <f>100*(O26-M26)/M26</f>
        <v>-135.4854446429637</v>
      </c>
      <c r="J59" s="196">
        <v>-42.6</v>
      </c>
      <c r="K59" s="196">
        <v>151.8</v>
      </c>
      <c r="L59" s="196">
        <f>100*(U26-S26)/S26</f>
        <v>-413.3734499954029</v>
      </c>
      <c r="M59" s="196">
        <v>165.8</v>
      </c>
      <c r="N59" s="196">
        <f t="shared" si="11"/>
        <v>-0.1000080664527811</v>
      </c>
      <c r="O59" s="196">
        <f t="shared" si="12"/>
        <v>0.12102348678711262</v>
      </c>
      <c r="P59" s="196">
        <f t="shared" si="13"/>
        <v>-0.14064468627674892</v>
      </c>
      <c r="Q59" s="196">
        <f t="shared" si="14"/>
        <v>0.9398633340292404</v>
      </c>
      <c r="R59" s="196">
        <f t="shared" si="15"/>
        <v>0.34372089657529054</v>
      </c>
      <c r="S59" s="196">
        <f t="shared" si="16"/>
        <v>0.7584896554174585</v>
      </c>
      <c r="T59" s="196">
        <f t="shared" si="17"/>
        <v>-0.26718409104945207</v>
      </c>
      <c r="U59" s="196">
        <f t="shared" si="18"/>
        <v>-0.37958389549783367</v>
      </c>
      <c r="V59" s="196">
        <f t="shared" si="19"/>
        <v>0.19763424156226211</v>
      </c>
      <c r="W59" s="196">
        <f t="shared" si="20"/>
        <v>-0.6342675954174936</v>
      </c>
      <c r="X59" s="196">
        <f t="shared" si="21"/>
        <v>0.41891993717543996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</row>
    <row r="60" spans="1:25" ht="18" customHeight="1">
      <c r="A60" s="4"/>
      <c r="B60" s="8"/>
      <c r="C60" s="18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8"/>
    </row>
    <row r="61" spans="1:150" ht="18" customHeight="1">
      <c r="A61" s="4" t="s">
        <v>16</v>
      </c>
      <c r="B61" s="20" t="s">
        <v>17</v>
      </c>
      <c r="C61" s="77">
        <v>-4.333456272209845</v>
      </c>
      <c r="D61" s="196">
        <f>100*(E28-C28)/C28</f>
        <v>-4.612953991452832</v>
      </c>
      <c r="E61" s="196">
        <f>100*(G28-E28)/E28</f>
        <v>-1.4338722260479289</v>
      </c>
      <c r="F61" s="196">
        <f>100*(I28-G28)/G28</f>
        <v>2.261182385844221</v>
      </c>
      <c r="G61" s="196">
        <f>100*(K28-I28)/I28</f>
        <v>4.201553186447068</v>
      </c>
      <c r="H61" s="196">
        <f>100*(M28-K28)/K28</f>
        <v>0.5921994544188934</v>
      </c>
      <c r="I61" s="196">
        <f>100*(O28-M28)/M28</f>
        <v>-5.141001177247185</v>
      </c>
      <c r="J61" s="196">
        <f>100*(Q28-O28)/O28</f>
        <v>-2.0049319194637842</v>
      </c>
      <c r="K61" s="196">
        <f>100*(S28-Q28)/Q28</f>
        <v>-0.24538781149413952</v>
      </c>
      <c r="L61" s="196">
        <f>100*(U28-S28)/S28</f>
        <v>-4.416928912865223</v>
      </c>
      <c r="M61" s="196">
        <f>100*(W28-U28)/U28</f>
        <v>-1.10217979833509</v>
      </c>
      <c r="N61" s="196">
        <f t="shared" si="11"/>
        <v>65.56612142579851</v>
      </c>
      <c r="O61" s="196">
        <f t="shared" si="12"/>
        <v>61.10324484195444</v>
      </c>
      <c r="P61" s="196">
        <f t="shared" si="13"/>
        <v>59.49169213253643</v>
      </c>
      <c r="Q61" s="196">
        <f t="shared" si="14"/>
        <v>59.14624159838913</v>
      </c>
      <c r="R61" s="196">
        <f t="shared" si="15"/>
        <v>59.900560442671434</v>
      </c>
      <c r="S61" s="196">
        <f t="shared" si="16"/>
        <v>60.805003400374034</v>
      </c>
      <c r="T61" s="196">
        <f t="shared" si="17"/>
        <v>57.25699292061635</v>
      </c>
      <c r="U61" s="196">
        <f t="shared" si="18"/>
        <v>55.907493423380814</v>
      </c>
      <c r="V61" s="196">
        <f t="shared" si="19"/>
        <v>56.099208283211865</v>
      </c>
      <c r="W61" s="196">
        <f t="shared" si="20"/>
        <v>54.91434984361047</v>
      </c>
      <c r="X61" s="196">
        <f t="shared" si="21"/>
        <v>54.50868205267047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</row>
    <row r="62" spans="1:150" ht="18" customHeight="1">
      <c r="A62" s="4"/>
      <c r="B62" s="8"/>
      <c r="C62" s="3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</row>
    <row r="63" spans="1:24" ht="18" customHeight="1">
      <c r="A63" s="4" t="s">
        <v>18</v>
      </c>
      <c r="B63" s="20" t="s">
        <v>19</v>
      </c>
      <c r="C63" s="77">
        <v>-2.147453000877553</v>
      </c>
      <c r="D63" s="196">
        <f>100*(E30-C30)/C30</f>
        <v>-0.9779213410467558</v>
      </c>
      <c r="E63" s="196">
        <f>100*(G30-E30)/E30</f>
        <v>-1.2822683185298698</v>
      </c>
      <c r="F63" s="196">
        <f>100*(I30-G30)/G30</f>
        <v>1.2716318302567202</v>
      </c>
      <c r="G63" s="196">
        <f>100*(K30-I30)/I30</f>
        <v>5.471276668398401</v>
      </c>
      <c r="H63" s="196">
        <f>100*(M30-K30)/K30</f>
        <v>-2.534335999024094</v>
      </c>
      <c r="I63" s="196">
        <f>100*(O30-M30)/M30</f>
        <v>0.7481046001257023</v>
      </c>
      <c r="J63" s="196">
        <f>100*(Q30-O30)/O30</f>
        <v>1.0262616474313664</v>
      </c>
      <c r="K63" s="196">
        <f>100*(S30-Q30)/Q30</f>
        <v>1.8551639801548452</v>
      </c>
      <c r="L63" s="196">
        <f>100*(U30-S30)/S30</f>
        <v>-3.4045244395053165</v>
      </c>
      <c r="M63" s="196">
        <f>100*(W30-U30)/U30</f>
        <v>0.9055774256099691</v>
      </c>
      <c r="N63" s="196">
        <f t="shared" si="11"/>
        <v>57.9650658988876</v>
      </c>
      <c r="O63" s="196">
        <f t="shared" si="12"/>
        <v>56.078159714781094</v>
      </c>
      <c r="P63" s="196">
        <f t="shared" si="13"/>
        <v>54.68311846914068</v>
      </c>
      <c r="Q63" s="196">
        <f t="shared" si="14"/>
        <v>53.83951050735258</v>
      </c>
      <c r="R63" s="196">
        <f t="shared" si="15"/>
        <v>55.190565763026676</v>
      </c>
      <c r="S63" s="196">
        <f t="shared" si="16"/>
        <v>54.28259725345354</v>
      </c>
      <c r="T63" s="196">
        <f t="shared" si="17"/>
        <v>54.28854289788476</v>
      </c>
      <c r="U63" s="196">
        <f t="shared" si="18"/>
        <v>54.64868737644448</v>
      </c>
      <c r="V63" s="196">
        <f t="shared" si="19"/>
        <v>55.990779465461976</v>
      </c>
      <c r="W63" s="196">
        <f t="shared" si="20"/>
        <v>55.38873315235118</v>
      </c>
      <c r="X63" s="196">
        <f t="shared" si="21"/>
        <v>56.0957191348808</v>
      </c>
    </row>
    <row r="64" spans="1:24" ht="18" customHeight="1">
      <c r="A64" s="4"/>
      <c r="B64" s="8"/>
      <c r="C64" s="18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</row>
    <row r="65" spans="1:24" ht="18" customHeight="1">
      <c r="A65" s="4" t="s">
        <v>20</v>
      </c>
      <c r="B65" s="20" t="s">
        <v>21</v>
      </c>
      <c r="C65" s="19" t="s">
        <v>134</v>
      </c>
      <c r="D65" s="199" t="s">
        <v>134</v>
      </c>
      <c r="E65" s="199" t="s">
        <v>134</v>
      </c>
      <c r="F65" s="199" t="s">
        <v>134</v>
      </c>
      <c r="G65" s="199" t="s">
        <v>134</v>
      </c>
      <c r="H65" s="199" t="s">
        <v>134</v>
      </c>
      <c r="I65" s="199" t="s">
        <v>134</v>
      </c>
      <c r="J65" s="199" t="s">
        <v>134</v>
      </c>
      <c r="K65" s="199" t="s">
        <v>134</v>
      </c>
      <c r="L65" s="199" t="s">
        <v>134</v>
      </c>
      <c r="M65" s="199" t="s">
        <v>134</v>
      </c>
      <c r="N65" s="196">
        <f t="shared" si="11"/>
        <v>-2.10995494646444</v>
      </c>
      <c r="O65" s="196">
        <f t="shared" si="12"/>
        <v>1.13900714418446</v>
      </c>
      <c r="P65" s="196">
        <f t="shared" si="13"/>
        <v>2.2652522751920183</v>
      </c>
      <c r="Q65" s="196">
        <f t="shared" si="14"/>
        <v>1.5053860463588624</v>
      </c>
      <c r="R65" s="196">
        <f t="shared" si="15"/>
        <v>-0.23634566028659895</v>
      </c>
      <c r="S65" s="196">
        <f t="shared" si="16"/>
        <v>-0.4772037581071892</v>
      </c>
      <c r="T65" s="196">
        <f t="shared" si="17"/>
        <v>3.066461375167188</v>
      </c>
      <c r="U65" s="196">
        <f t="shared" si="18"/>
        <v>4.152750822304837</v>
      </c>
      <c r="V65" s="196">
        <f t="shared" si="19"/>
        <v>2.9801737891491835</v>
      </c>
      <c r="W65" s="196">
        <f t="shared" si="20"/>
        <v>4.60503517079882</v>
      </c>
      <c r="X65" s="196">
        <f t="shared" si="21"/>
        <v>4.494005344407893</v>
      </c>
    </row>
    <row r="66" spans="1:24" ht="18" customHeight="1">
      <c r="A66" s="4"/>
      <c r="B66" s="8"/>
      <c r="C66" s="1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</row>
    <row r="67" spans="1:150" s="10" customFormat="1" ht="18" customHeight="1">
      <c r="A67" s="256" t="s">
        <v>23</v>
      </c>
      <c r="B67" s="257"/>
      <c r="C67" s="39">
        <v>-0.7221638975632887</v>
      </c>
      <c r="D67" s="201">
        <f>100*(E34-C34)/C34</f>
        <v>2.353952841968065</v>
      </c>
      <c r="E67" s="201">
        <f>100*(G34-E34)/E34</f>
        <v>1.2361562195555065</v>
      </c>
      <c r="F67" s="201">
        <f>100*(I34-G34)/G34</f>
        <v>2.8584507688057883</v>
      </c>
      <c r="G67" s="201">
        <f>100*(K34-I34)/I34</f>
        <v>2.8893585326550197</v>
      </c>
      <c r="H67" s="201">
        <f>100*(M34-K34)/K34</f>
        <v>-0.9040574538704328</v>
      </c>
      <c r="I67" s="201">
        <f>100*(O34-M34)/M34</f>
        <v>0.7370707359787303</v>
      </c>
      <c r="J67" s="201">
        <f>100*(Q34-O34)/O34</f>
        <v>0.36048078299408465</v>
      </c>
      <c r="K67" s="201">
        <f>100*(S34-Q34)/Q34</f>
        <v>-0.5862917578862513</v>
      </c>
      <c r="L67" s="201">
        <f>100*(U34-S34)/S34</f>
        <v>-2.354582572006389</v>
      </c>
      <c r="M67" s="201">
        <f>100*(W34-U34)/U34</f>
        <v>-0.3661564945387539</v>
      </c>
      <c r="N67" s="201">
        <f t="shared" si="11"/>
        <v>100</v>
      </c>
      <c r="O67" s="201">
        <f t="shared" si="12"/>
        <v>100</v>
      </c>
      <c r="P67" s="201">
        <f t="shared" si="13"/>
        <v>100</v>
      </c>
      <c r="Q67" s="201">
        <f t="shared" si="14"/>
        <v>100</v>
      </c>
      <c r="R67" s="201">
        <f t="shared" si="15"/>
        <v>100</v>
      </c>
      <c r="S67" s="201">
        <f t="shared" si="16"/>
        <v>100</v>
      </c>
      <c r="T67" s="201">
        <f t="shared" si="17"/>
        <v>100</v>
      </c>
      <c r="U67" s="201">
        <f t="shared" si="18"/>
        <v>100</v>
      </c>
      <c r="V67" s="201">
        <f>100*S34/S$34</f>
        <v>100</v>
      </c>
      <c r="W67" s="201">
        <f t="shared" si="20"/>
        <v>100</v>
      </c>
      <c r="X67" s="201">
        <f t="shared" si="21"/>
        <v>100</v>
      </c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</row>
    <row r="68" spans="1:23" ht="15" customHeight="1">
      <c r="A68" s="4" t="s">
        <v>195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W68" s="76"/>
    </row>
    <row r="69" spans="1:25" ht="14.2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</sheetData>
  <sheetProtection/>
  <mergeCells count="175">
    <mergeCell ref="W26:X26"/>
    <mergeCell ref="W32:X32"/>
    <mergeCell ref="W14:X14"/>
    <mergeCell ref="W16:X16"/>
    <mergeCell ref="W28:X28"/>
    <mergeCell ref="W30:X30"/>
    <mergeCell ref="O16:P16"/>
    <mergeCell ref="S12:T12"/>
    <mergeCell ref="S14:T14"/>
    <mergeCell ref="S16:T16"/>
    <mergeCell ref="U12:V12"/>
    <mergeCell ref="U14:V14"/>
    <mergeCell ref="U16:V16"/>
    <mergeCell ref="U26:V26"/>
    <mergeCell ref="Q16:R16"/>
    <mergeCell ref="Q24:R24"/>
    <mergeCell ref="Q22:R22"/>
    <mergeCell ref="Q26:R26"/>
    <mergeCell ref="S22:T22"/>
    <mergeCell ref="S26:T26"/>
    <mergeCell ref="K20:L20"/>
    <mergeCell ref="K24:L24"/>
    <mergeCell ref="I16:J16"/>
    <mergeCell ref="I22:J22"/>
    <mergeCell ref="I24:J24"/>
    <mergeCell ref="M14:N14"/>
    <mergeCell ref="M16:N16"/>
    <mergeCell ref="K16:L16"/>
    <mergeCell ref="O22:P22"/>
    <mergeCell ref="I20:J20"/>
    <mergeCell ref="C26:D26"/>
    <mergeCell ref="G20:H20"/>
    <mergeCell ref="G18:H18"/>
    <mergeCell ref="I18:J18"/>
    <mergeCell ref="I26:J26"/>
    <mergeCell ref="G16:H16"/>
    <mergeCell ref="K18:L18"/>
    <mergeCell ref="C32:D32"/>
    <mergeCell ref="E12:F12"/>
    <mergeCell ref="E14:F14"/>
    <mergeCell ref="E16:F16"/>
    <mergeCell ref="E22:F22"/>
    <mergeCell ref="E26:F26"/>
    <mergeCell ref="C16:D16"/>
    <mergeCell ref="G14:H14"/>
    <mergeCell ref="G12:H12"/>
    <mergeCell ref="I12:J12"/>
    <mergeCell ref="E18:F18"/>
    <mergeCell ref="G26:H26"/>
    <mergeCell ref="G22:H22"/>
    <mergeCell ref="G8:H8"/>
    <mergeCell ref="E8:F8"/>
    <mergeCell ref="C8:D8"/>
    <mergeCell ref="K8:L8"/>
    <mergeCell ref="C24:D24"/>
    <mergeCell ref="C22:D22"/>
    <mergeCell ref="C14:D14"/>
    <mergeCell ref="C10:D10"/>
    <mergeCell ref="C12:D12"/>
    <mergeCell ref="K14:L14"/>
    <mergeCell ref="Q10:R10"/>
    <mergeCell ref="S10:T10"/>
    <mergeCell ref="S8:T8"/>
    <mergeCell ref="Q8:R8"/>
    <mergeCell ref="O8:P8"/>
    <mergeCell ref="I14:J14"/>
    <mergeCell ref="I8:J8"/>
    <mergeCell ref="K12:L12"/>
    <mergeCell ref="E24:F24"/>
    <mergeCell ref="I28:J28"/>
    <mergeCell ref="I30:J30"/>
    <mergeCell ref="I34:J34"/>
    <mergeCell ref="M34:N34"/>
    <mergeCell ref="I32:J32"/>
    <mergeCell ref="G32:H32"/>
    <mergeCell ref="M26:N26"/>
    <mergeCell ref="E30:F30"/>
    <mergeCell ref="E20:F20"/>
    <mergeCell ref="C20:D20"/>
    <mergeCell ref="C18:D18"/>
    <mergeCell ref="A18:B18"/>
    <mergeCell ref="A51:B51"/>
    <mergeCell ref="C30:D30"/>
    <mergeCell ref="C28:D28"/>
    <mergeCell ref="C38:M38"/>
    <mergeCell ref="G24:H24"/>
    <mergeCell ref="A67:B67"/>
    <mergeCell ref="A38:B39"/>
    <mergeCell ref="A34:B34"/>
    <mergeCell ref="G34:H34"/>
    <mergeCell ref="G30:H30"/>
    <mergeCell ref="G28:H28"/>
    <mergeCell ref="E32:F32"/>
    <mergeCell ref="E28:F28"/>
    <mergeCell ref="E34:F34"/>
    <mergeCell ref="C34:D34"/>
    <mergeCell ref="K34:L34"/>
    <mergeCell ref="K32:L32"/>
    <mergeCell ref="K26:L26"/>
    <mergeCell ref="K22:L22"/>
    <mergeCell ref="K30:L30"/>
    <mergeCell ref="K28:L28"/>
    <mergeCell ref="O30:P30"/>
    <mergeCell ref="O34:P34"/>
    <mergeCell ref="O28:P28"/>
    <mergeCell ref="M28:N28"/>
    <mergeCell ref="M30:N30"/>
    <mergeCell ref="Q20:R20"/>
    <mergeCell ref="M22:N22"/>
    <mergeCell ref="O26:P26"/>
    <mergeCell ref="S32:T32"/>
    <mergeCell ref="Q18:R18"/>
    <mergeCell ref="M32:N32"/>
    <mergeCell ref="O32:P32"/>
    <mergeCell ref="M18:N18"/>
    <mergeCell ref="M20:N20"/>
    <mergeCell ref="M24:N24"/>
    <mergeCell ref="O18:P18"/>
    <mergeCell ref="O20:P20"/>
    <mergeCell ref="O24:P24"/>
    <mergeCell ref="O14:P14"/>
    <mergeCell ref="S18:T18"/>
    <mergeCell ref="S20:T20"/>
    <mergeCell ref="S24:T24"/>
    <mergeCell ref="S28:T28"/>
    <mergeCell ref="S34:T34"/>
    <mergeCell ref="Q34:R34"/>
    <mergeCell ref="Q30:R30"/>
    <mergeCell ref="Q28:R28"/>
    <mergeCell ref="Q32:R32"/>
    <mergeCell ref="E10:F10"/>
    <mergeCell ref="G10:H10"/>
    <mergeCell ref="I10:J10"/>
    <mergeCell ref="K10:L10"/>
    <mergeCell ref="M10:N10"/>
    <mergeCell ref="O12:P12"/>
    <mergeCell ref="O10:P10"/>
    <mergeCell ref="M12:N12"/>
    <mergeCell ref="W34:X34"/>
    <mergeCell ref="U34:V34"/>
    <mergeCell ref="U30:V30"/>
    <mergeCell ref="U28:V28"/>
    <mergeCell ref="U32:V32"/>
    <mergeCell ref="W12:X12"/>
    <mergeCell ref="S30:T30"/>
    <mergeCell ref="Q12:R12"/>
    <mergeCell ref="Q14:R14"/>
    <mergeCell ref="W24:X24"/>
    <mergeCell ref="U24:V24"/>
    <mergeCell ref="U20:V20"/>
    <mergeCell ref="U18:V18"/>
    <mergeCell ref="U22:V22"/>
    <mergeCell ref="W22:X22"/>
    <mergeCell ref="W18:X18"/>
    <mergeCell ref="W20:X20"/>
    <mergeCell ref="W8:X8"/>
    <mergeCell ref="U8:V8"/>
    <mergeCell ref="W10:X10"/>
    <mergeCell ref="N38:X38"/>
    <mergeCell ref="A2:X2"/>
    <mergeCell ref="A3:X3"/>
    <mergeCell ref="A5:B6"/>
    <mergeCell ref="C5:D6"/>
    <mergeCell ref="E5:F6"/>
    <mergeCell ref="W5:X6"/>
    <mergeCell ref="U10:V10"/>
    <mergeCell ref="G5:H6"/>
    <mergeCell ref="I5:J6"/>
    <mergeCell ref="K5:L6"/>
    <mergeCell ref="M5:N6"/>
    <mergeCell ref="O5:P6"/>
    <mergeCell ref="Q5:R6"/>
    <mergeCell ref="S5:T6"/>
    <mergeCell ref="U5:V6"/>
    <mergeCell ref="M8:N8"/>
  </mergeCells>
  <printOptions/>
  <pageMargins left="0.787" right="0.787" top="0.984" bottom="0.984" header="0.512" footer="0.512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51"/>
  <sheetViews>
    <sheetView zoomScale="75" zoomScaleNormal="75" zoomScalePageLayoutView="0" workbookViewId="0" topLeftCell="H1">
      <selection activeCell="AA1" sqref="AA1"/>
    </sheetView>
  </sheetViews>
  <sheetFormatPr defaultColWidth="10.59765625" defaultRowHeight="15"/>
  <cols>
    <col min="1" max="1" width="3.59765625" style="133" customWidth="1"/>
    <col min="2" max="2" width="4.59765625" style="133" customWidth="1"/>
    <col min="3" max="3" width="3.59765625" style="133" customWidth="1"/>
    <col min="4" max="4" width="24.59765625" style="133" customWidth="1"/>
    <col min="5" max="5" width="13.5" style="133" customWidth="1"/>
    <col min="6" max="6" width="12.09765625" style="133" customWidth="1"/>
    <col min="7" max="7" width="12" style="133" customWidth="1"/>
    <col min="8" max="8" width="8.09765625" style="133" customWidth="1"/>
    <col min="9" max="14" width="7.59765625" style="133" customWidth="1"/>
    <col min="15" max="15" width="3.59765625" style="133" customWidth="1"/>
    <col min="16" max="16" width="4.59765625" style="133" customWidth="1"/>
    <col min="17" max="17" width="3.59765625" style="133" customWidth="1"/>
    <col min="18" max="18" width="25.3984375" style="133" customWidth="1"/>
    <col min="19" max="20" width="12" style="133" customWidth="1"/>
    <col min="21" max="21" width="12.09765625" style="133" customWidth="1"/>
    <col min="22" max="27" width="7.59765625" style="133" customWidth="1"/>
    <col min="28" max="16384" width="10.59765625" style="133" customWidth="1"/>
  </cols>
  <sheetData>
    <row r="1" spans="1:27" s="12" customFormat="1" ht="19.5" customHeight="1">
      <c r="A1" s="11" t="s">
        <v>365</v>
      </c>
      <c r="AA1" s="13" t="s">
        <v>366</v>
      </c>
    </row>
    <row r="2" spans="1:152" s="70" customFormat="1" ht="19.5" customHeight="1">
      <c r="A2" s="247" t="s">
        <v>367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44"/>
      <c r="O2" s="247" t="s">
        <v>385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</row>
    <row r="3" spans="1:152" s="70" customFormat="1" ht="19.5" customHeight="1" thickBot="1">
      <c r="A3" s="71"/>
      <c r="B3" s="126"/>
      <c r="C3" s="82"/>
      <c r="D3" s="127"/>
      <c r="E3" s="82"/>
      <c r="F3" s="82"/>
      <c r="G3" s="82"/>
      <c r="H3" s="82"/>
      <c r="I3" s="82"/>
      <c r="J3" s="82"/>
      <c r="K3" s="82"/>
      <c r="L3" s="82"/>
      <c r="M3" s="128" t="s">
        <v>368</v>
      </c>
      <c r="N3" s="44"/>
      <c r="O3" s="44"/>
      <c r="P3" s="127"/>
      <c r="Q3" s="127"/>
      <c r="R3" s="82"/>
      <c r="S3" s="82"/>
      <c r="T3" s="82"/>
      <c r="U3" s="82"/>
      <c r="V3" s="82"/>
      <c r="W3" s="82"/>
      <c r="X3" s="82"/>
      <c r="Y3" s="82"/>
      <c r="Z3" s="82"/>
      <c r="AA3" s="128" t="s">
        <v>368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</row>
    <row r="4" spans="1:152" s="70" customFormat="1" ht="21" customHeight="1">
      <c r="A4" s="248" t="s">
        <v>369</v>
      </c>
      <c r="B4" s="240"/>
      <c r="C4" s="240"/>
      <c r="D4" s="293"/>
      <c r="E4" s="291" t="s">
        <v>424</v>
      </c>
      <c r="F4" s="291" t="s">
        <v>425</v>
      </c>
      <c r="G4" s="291" t="s">
        <v>426</v>
      </c>
      <c r="H4" s="288" t="s">
        <v>370</v>
      </c>
      <c r="I4" s="289"/>
      <c r="J4" s="290"/>
      <c r="K4" s="288" t="s">
        <v>371</v>
      </c>
      <c r="L4" s="289"/>
      <c r="M4" s="289"/>
      <c r="N4" s="44"/>
      <c r="O4" s="248" t="s">
        <v>32</v>
      </c>
      <c r="P4" s="240"/>
      <c r="Q4" s="240"/>
      <c r="R4" s="293"/>
      <c r="S4" s="291" t="s">
        <v>436</v>
      </c>
      <c r="T4" s="291" t="s">
        <v>438</v>
      </c>
      <c r="U4" s="291" t="s">
        <v>440</v>
      </c>
      <c r="V4" s="288" t="s">
        <v>370</v>
      </c>
      <c r="W4" s="289"/>
      <c r="X4" s="290"/>
      <c r="Y4" s="288" t="s">
        <v>371</v>
      </c>
      <c r="Z4" s="289"/>
      <c r="AA4" s="289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</row>
    <row r="5" spans="1:152" s="70" customFormat="1" ht="21" customHeight="1">
      <c r="A5" s="242"/>
      <c r="B5" s="242"/>
      <c r="C5" s="242"/>
      <c r="D5" s="294"/>
      <c r="E5" s="292"/>
      <c r="F5" s="292"/>
      <c r="G5" s="292"/>
      <c r="H5" s="73" t="s">
        <v>427</v>
      </c>
      <c r="I5" s="73" t="s">
        <v>428</v>
      </c>
      <c r="J5" s="73" t="s">
        <v>429</v>
      </c>
      <c r="K5" s="73" t="s">
        <v>427</v>
      </c>
      <c r="L5" s="73" t="s">
        <v>428</v>
      </c>
      <c r="M5" s="181" t="s">
        <v>429</v>
      </c>
      <c r="N5" s="44"/>
      <c r="O5" s="242"/>
      <c r="P5" s="242"/>
      <c r="Q5" s="242"/>
      <c r="R5" s="294"/>
      <c r="S5" s="292"/>
      <c r="T5" s="292"/>
      <c r="U5" s="292"/>
      <c r="V5" s="73" t="s">
        <v>441</v>
      </c>
      <c r="W5" s="73" t="s">
        <v>428</v>
      </c>
      <c r="X5" s="73" t="s">
        <v>429</v>
      </c>
      <c r="Y5" s="73" t="s">
        <v>441</v>
      </c>
      <c r="Z5" s="73" t="s">
        <v>428</v>
      </c>
      <c r="AA5" s="181" t="s">
        <v>429</v>
      </c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</row>
    <row r="6" spans="1:152" s="4" customFormat="1" ht="21" customHeight="1">
      <c r="A6" s="157" t="s">
        <v>2</v>
      </c>
      <c r="B6" s="275" t="s">
        <v>33</v>
      </c>
      <c r="C6" s="275"/>
      <c r="D6" s="284"/>
      <c r="E6" s="213">
        <f>SUM(E7,E11:E12,E26:E32)</f>
        <v>4222994.306</v>
      </c>
      <c r="F6" s="214">
        <f>SUM(F7,F11:F12,F26:F32)</f>
        <v>4122566.558</v>
      </c>
      <c r="G6" s="214">
        <f>SUM(G7,G11:G12,G26:G32)</f>
        <v>4104982.3210000005</v>
      </c>
      <c r="H6" s="158">
        <v>-0.5639340072065346</v>
      </c>
      <c r="I6" s="158">
        <f>100*(F6-E6)/E6</f>
        <v>-2.3781170591992664</v>
      </c>
      <c r="J6" s="158">
        <f>100*(G6-F6)/F6</f>
        <v>-0.42653615781840654</v>
      </c>
      <c r="K6" s="158">
        <f>100*E6/E$43</f>
        <v>91.24404509375289</v>
      </c>
      <c r="L6" s="158">
        <f>100*F6/F$43</f>
        <v>91.22205346457818</v>
      </c>
      <c r="M6" s="158">
        <f>100*G6/G$43</f>
        <v>91.16677147727263</v>
      </c>
      <c r="N6" s="7"/>
      <c r="O6" s="157" t="s">
        <v>2</v>
      </c>
      <c r="P6" s="275" t="s">
        <v>33</v>
      </c>
      <c r="Q6" s="275"/>
      <c r="R6" s="284"/>
      <c r="S6" s="167">
        <f>SUM(S7,S11:S19)</f>
        <v>3201046.206</v>
      </c>
      <c r="T6" s="167">
        <f>SUM(T7,T11:T19)</f>
        <v>3122793.8310000002</v>
      </c>
      <c r="U6" s="167">
        <f>SUM(U7,U11:U19)</f>
        <v>3123080.791</v>
      </c>
      <c r="V6" s="164">
        <v>-0.11612566683038006</v>
      </c>
      <c r="W6" s="168">
        <f>100*(T6-S6)/S6</f>
        <v>-2.444587486844904</v>
      </c>
      <c r="X6" s="168">
        <f>100*(U6-T6)/T6</f>
        <v>0.009189207342198144</v>
      </c>
      <c r="Y6" s="39">
        <f>100*S6/S$37</f>
        <v>92.55212702700103</v>
      </c>
      <c r="Z6" s="39">
        <f>100*T6/T$37</f>
        <v>92.97213485371616</v>
      </c>
      <c r="AA6" s="39">
        <f>100*U6/U$37</f>
        <v>93.32061994344541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</row>
    <row r="7" spans="1:152" s="4" customFormat="1" ht="21" customHeight="1">
      <c r="A7" s="49"/>
      <c r="B7" s="129" t="s">
        <v>372</v>
      </c>
      <c r="C7" s="280" t="s">
        <v>34</v>
      </c>
      <c r="D7" s="281"/>
      <c r="E7" s="204">
        <f>SUM(E8:E10)</f>
        <v>48108.835</v>
      </c>
      <c r="F7" s="205">
        <f>SUM(F8:F10)</f>
        <v>47803.669</v>
      </c>
      <c r="G7" s="205">
        <f>SUM(G8:G10)</f>
        <v>46817.774</v>
      </c>
      <c r="H7" s="155">
        <v>-5.3851565402240675</v>
      </c>
      <c r="I7" s="155">
        <f aca="true" t="shared" si="0" ref="I7:I43">100*(F7-E7)/E7</f>
        <v>-0.6343242358705993</v>
      </c>
      <c r="J7" s="155">
        <f aca="true" t="shared" si="1" ref="J7:J43">100*(G7-F7)/F7</f>
        <v>-2.062383537966519</v>
      </c>
      <c r="K7" s="155">
        <f aca="true" t="shared" si="2" ref="K7:K43">100*E7/E$43</f>
        <v>1.0394626163504748</v>
      </c>
      <c r="L7" s="155">
        <f aca="true" t="shared" si="3" ref="L7:L43">100*F7/F$43</f>
        <v>1.0577752446128</v>
      </c>
      <c r="M7" s="155">
        <f aca="true" t="shared" si="4" ref="M7:M43">100*G7/G$43</f>
        <v>1.0397670366319212</v>
      </c>
      <c r="N7" s="7"/>
      <c r="O7" s="49"/>
      <c r="P7" s="169" t="s">
        <v>391</v>
      </c>
      <c r="Q7" s="285" t="s">
        <v>34</v>
      </c>
      <c r="R7" s="286"/>
      <c r="S7" s="204">
        <f>SUM(S8:S10)</f>
        <v>31243.413999999997</v>
      </c>
      <c r="T7" s="205">
        <f>SUM(T8:T10)</f>
        <v>32387.462</v>
      </c>
      <c r="U7" s="205">
        <f>SUM(U8:U10)</f>
        <v>32375.856999999996</v>
      </c>
      <c r="V7" s="155">
        <v>-6.879852340221094</v>
      </c>
      <c r="W7" s="199">
        <f>100*(T7-S7)/S7</f>
        <v>3.661725315933792</v>
      </c>
      <c r="X7" s="199">
        <f>100*(U7-T7)/T7</f>
        <v>-0.035831767243766126</v>
      </c>
      <c r="Y7" s="196">
        <f aca="true" t="shared" si="5" ref="Y7:Y37">100*S7/S$37</f>
        <v>0.9033435430782354</v>
      </c>
      <c r="Z7" s="196">
        <f aca="true" t="shared" si="6" ref="Z7:Z37">100*T7/T$37</f>
        <v>0.9642428055102712</v>
      </c>
      <c r="AA7" s="196">
        <f aca="true" t="shared" si="7" ref="AA7:AA37">100*U7/U$37</f>
        <v>0.9674213536669074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</row>
    <row r="8" spans="1:152" s="4" customFormat="1" ht="21" customHeight="1">
      <c r="A8" s="7"/>
      <c r="B8" s="130"/>
      <c r="C8" s="94" t="s">
        <v>197</v>
      </c>
      <c r="D8" s="20" t="s">
        <v>198</v>
      </c>
      <c r="E8" s="156">
        <v>28986.244</v>
      </c>
      <c r="F8" s="156">
        <v>29167.682</v>
      </c>
      <c r="G8" s="156">
        <v>27343.572</v>
      </c>
      <c r="H8" s="155">
        <v>-5.555259596872997</v>
      </c>
      <c r="I8" s="155">
        <f t="shared" si="0"/>
        <v>0.6259451897251742</v>
      </c>
      <c r="J8" s="155">
        <f t="shared" si="1"/>
        <v>-6.2538737222930525</v>
      </c>
      <c r="K8" s="155">
        <f t="shared" si="2"/>
        <v>0.6262907224091636</v>
      </c>
      <c r="L8" s="155">
        <f t="shared" si="3"/>
        <v>0.6454076142636324</v>
      </c>
      <c r="M8" s="155">
        <f t="shared" si="4"/>
        <v>0.6072681889867634</v>
      </c>
      <c r="N8" s="7"/>
      <c r="O8" s="7"/>
      <c r="P8" s="171"/>
      <c r="Q8" s="172" t="s">
        <v>392</v>
      </c>
      <c r="R8" s="170" t="s">
        <v>393</v>
      </c>
      <c r="S8" s="176">
        <v>15930.557</v>
      </c>
      <c r="T8" s="156">
        <v>17074.868</v>
      </c>
      <c r="U8" s="156">
        <v>16653.403</v>
      </c>
      <c r="V8" s="155">
        <v>-7.678568065261382</v>
      </c>
      <c r="W8" s="199">
        <f aca="true" t="shared" si="8" ref="W8:W37">100*(T8-S8)/S8</f>
        <v>7.18311983692722</v>
      </c>
      <c r="X8" s="199">
        <f aca="true" t="shared" si="9" ref="X8:X37">100*(U8-T8)/T8</f>
        <v>-2.4683353335440144</v>
      </c>
      <c r="Y8" s="196">
        <f t="shared" si="5"/>
        <v>0.46060157841872806</v>
      </c>
      <c r="Z8" s="196">
        <f t="shared" si="6"/>
        <v>0.5083547029414516</v>
      </c>
      <c r="AA8" s="196">
        <f t="shared" si="7"/>
        <v>0.497619496942445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</row>
    <row r="9" spans="1:152" s="4" customFormat="1" ht="21" customHeight="1">
      <c r="A9" s="7"/>
      <c r="B9" s="130"/>
      <c r="C9" s="94" t="s">
        <v>199</v>
      </c>
      <c r="D9" s="20" t="s">
        <v>200</v>
      </c>
      <c r="E9" s="156">
        <v>2889.6</v>
      </c>
      <c r="F9" s="156">
        <v>3125.369</v>
      </c>
      <c r="G9" s="156">
        <v>3422.997</v>
      </c>
      <c r="H9" s="155">
        <v>-22.241791538789634</v>
      </c>
      <c r="I9" s="155">
        <f t="shared" si="0"/>
        <v>8.159226190476199</v>
      </c>
      <c r="J9" s="155">
        <f t="shared" si="1"/>
        <v>9.52297152752202</v>
      </c>
      <c r="K9" s="155">
        <f t="shared" si="2"/>
        <v>0.062434086716220256</v>
      </c>
      <c r="L9" s="155">
        <f t="shared" si="3"/>
        <v>0.06915657370316622</v>
      </c>
      <c r="M9" s="155">
        <f t="shared" si="4"/>
        <v>0.07602068921709</v>
      </c>
      <c r="N9" s="7"/>
      <c r="O9" s="7"/>
      <c r="P9" s="171"/>
      <c r="Q9" s="172" t="s">
        <v>394</v>
      </c>
      <c r="R9" s="170" t="s">
        <v>395</v>
      </c>
      <c r="S9" s="176">
        <v>2605.314</v>
      </c>
      <c r="T9" s="156">
        <v>3014.105</v>
      </c>
      <c r="U9" s="156">
        <v>3205.424</v>
      </c>
      <c r="V9" s="155">
        <v>-21.719676039643232</v>
      </c>
      <c r="W9" s="199">
        <f t="shared" si="8"/>
        <v>15.690661471131703</v>
      </c>
      <c r="X9" s="199">
        <f t="shared" si="9"/>
        <v>6.3474563759391245</v>
      </c>
      <c r="Y9" s="196">
        <f t="shared" si="5"/>
        <v>0.07532767000403123</v>
      </c>
      <c r="Z9" s="196">
        <f t="shared" si="6"/>
        <v>0.0897362399468824</v>
      </c>
      <c r="AA9" s="196">
        <f t="shared" si="7"/>
        <v>0.09578111322756316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</row>
    <row r="10" spans="2:27" s="7" customFormat="1" ht="21" customHeight="1">
      <c r="B10" s="130"/>
      <c r="C10" s="94" t="s">
        <v>201</v>
      </c>
      <c r="D10" s="20" t="s">
        <v>202</v>
      </c>
      <c r="E10" s="156">
        <v>16232.991</v>
      </c>
      <c r="F10" s="156">
        <v>15510.618</v>
      </c>
      <c r="G10" s="156">
        <v>16051.205</v>
      </c>
      <c r="H10" s="155">
        <v>-1.2572027749217174</v>
      </c>
      <c r="I10" s="155">
        <f t="shared" si="0"/>
        <v>-4.450030188521632</v>
      </c>
      <c r="J10" s="155">
        <f t="shared" si="1"/>
        <v>3.4852705417669334</v>
      </c>
      <c r="K10" s="155">
        <f t="shared" si="2"/>
        <v>0.350737807225091</v>
      </c>
      <c r="L10" s="155">
        <f t="shared" si="3"/>
        <v>0.3432110566460013</v>
      </c>
      <c r="M10" s="155">
        <f t="shared" si="4"/>
        <v>0.35647815842806785</v>
      </c>
      <c r="P10" s="171"/>
      <c r="Q10" s="172" t="s">
        <v>396</v>
      </c>
      <c r="R10" s="170" t="s">
        <v>397</v>
      </c>
      <c r="S10" s="176">
        <v>12707.543</v>
      </c>
      <c r="T10" s="156">
        <v>12298.489</v>
      </c>
      <c r="U10" s="156">
        <v>12517.03</v>
      </c>
      <c r="V10" s="155">
        <v>-2.0084819536207665</v>
      </c>
      <c r="W10" s="199">
        <f t="shared" si="8"/>
        <v>-3.2189857630227974</v>
      </c>
      <c r="X10" s="199">
        <f t="shared" si="9"/>
        <v>1.7769743909190885</v>
      </c>
      <c r="Y10" s="196">
        <f t="shared" si="5"/>
        <v>0.36741429465547615</v>
      </c>
      <c r="Z10" s="196">
        <f t="shared" si="6"/>
        <v>0.3661518626219371</v>
      </c>
      <c r="AA10" s="196">
        <f t="shared" si="7"/>
        <v>0.3740207434968993</v>
      </c>
    </row>
    <row r="11" spans="1:152" s="4" customFormat="1" ht="21" customHeight="1">
      <c r="A11" s="7"/>
      <c r="B11" s="130" t="s">
        <v>203</v>
      </c>
      <c r="C11" s="280" t="s">
        <v>204</v>
      </c>
      <c r="D11" s="281"/>
      <c r="E11" s="156">
        <v>7272.005</v>
      </c>
      <c r="F11" s="156">
        <v>6329.236</v>
      </c>
      <c r="G11" s="156">
        <v>6321.125</v>
      </c>
      <c r="H11" s="155">
        <v>-5.858882406406874</v>
      </c>
      <c r="I11" s="155">
        <f t="shared" si="0"/>
        <v>-12.96436127312894</v>
      </c>
      <c r="J11" s="155">
        <f t="shared" si="1"/>
        <v>-0.1281513282171794</v>
      </c>
      <c r="K11" s="155">
        <f t="shared" si="2"/>
        <v>0.15712243589797456</v>
      </c>
      <c r="L11" s="155">
        <f t="shared" si="3"/>
        <v>0.14005011117686675</v>
      </c>
      <c r="M11" s="155">
        <f t="shared" si="4"/>
        <v>0.14038466265888577</v>
      </c>
      <c r="N11" s="7"/>
      <c r="O11" s="7"/>
      <c r="P11" s="171" t="s">
        <v>407</v>
      </c>
      <c r="Q11" s="285" t="s">
        <v>398</v>
      </c>
      <c r="R11" s="286"/>
      <c r="S11" s="176">
        <v>5465.951</v>
      </c>
      <c r="T11" s="156">
        <v>4894.097</v>
      </c>
      <c r="U11" s="156">
        <v>4788.43</v>
      </c>
      <c r="V11" s="155">
        <v>-6.694515172434046</v>
      </c>
      <c r="W11" s="199">
        <f t="shared" si="8"/>
        <v>-10.462113546206327</v>
      </c>
      <c r="X11" s="199">
        <f t="shared" si="9"/>
        <v>-2.1590704066551902</v>
      </c>
      <c r="Y11" s="196">
        <f t="shared" si="5"/>
        <v>0.15803751608681507</v>
      </c>
      <c r="Z11" s="196">
        <f t="shared" si="6"/>
        <v>0.14570755256214274</v>
      </c>
      <c r="AA11" s="196">
        <f t="shared" si="7"/>
        <v>0.14308283584707054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</row>
    <row r="12" spans="2:27" s="7" customFormat="1" ht="21" customHeight="1">
      <c r="B12" s="130" t="s">
        <v>205</v>
      </c>
      <c r="C12" s="280" t="s">
        <v>206</v>
      </c>
      <c r="D12" s="281"/>
      <c r="E12" s="204">
        <f>SUM(E13:E25)</f>
        <v>1024246.5789999999</v>
      </c>
      <c r="F12" s="205">
        <f>SUM(F13:F25)</f>
        <v>1006117.9</v>
      </c>
      <c r="G12" s="205">
        <f>SUM(G13:G25)</f>
        <v>1010373.9280000001</v>
      </c>
      <c r="H12" s="155">
        <v>-1.6327657439325072</v>
      </c>
      <c r="I12" s="155">
        <f t="shared" si="0"/>
        <v>-1.769952604352305</v>
      </c>
      <c r="J12" s="155">
        <f t="shared" si="1"/>
        <v>0.4230148375255076</v>
      </c>
      <c r="K12" s="155">
        <f t="shared" si="2"/>
        <v>22.130363971510914</v>
      </c>
      <c r="L12" s="155">
        <f t="shared" si="3"/>
        <v>22.262864546690267</v>
      </c>
      <c r="M12" s="155">
        <f t="shared" si="4"/>
        <v>22.439202363758564</v>
      </c>
      <c r="P12" s="171" t="s">
        <v>408</v>
      </c>
      <c r="Q12" s="285" t="s">
        <v>399</v>
      </c>
      <c r="R12" s="286"/>
      <c r="S12" s="176">
        <v>766593.896</v>
      </c>
      <c r="T12" s="156">
        <v>770156.428</v>
      </c>
      <c r="U12" s="156">
        <v>786021.551</v>
      </c>
      <c r="V12" s="155">
        <v>-1.3630673684870254</v>
      </c>
      <c r="W12" s="199">
        <f t="shared" si="8"/>
        <v>0.46472219757930433</v>
      </c>
      <c r="X12" s="199">
        <f t="shared" si="9"/>
        <v>2.05998709134971</v>
      </c>
      <c r="Y12" s="196">
        <f t="shared" si="5"/>
        <v>22.16459590859015</v>
      </c>
      <c r="Z12" s="196">
        <f t="shared" si="6"/>
        <v>22.929175333852623</v>
      </c>
      <c r="AA12" s="196">
        <f t="shared" si="7"/>
        <v>23.487070408044552</v>
      </c>
    </row>
    <row r="13" spans="2:27" s="7" customFormat="1" ht="21" customHeight="1">
      <c r="B13" s="130"/>
      <c r="C13" s="50" t="s">
        <v>197</v>
      </c>
      <c r="D13" s="20" t="s">
        <v>207</v>
      </c>
      <c r="E13" s="156">
        <v>232522.1</v>
      </c>
      <c r="F13" s="156">
        <v>220205.158</v>
      </c>
      <c r="G13" s="156">
        <v>204821.532</v>
      </c>
      <c r="H13" s="155">
        <v>-1.7324469763498773</v>
      </c>
      <c r="I13" s="155">
        <f t="shared" si="0"/>
        <v>-5.297105952509465</v>
      </c>
      <c r="J13" s="155">
        <f t="shared" si="1"/>
        <v>-6.986042534026378</v>
      </c>
      <c r="K13" s="155">
        <f t="shared" si="2"/>
        <v>5.023984272853557</v>
      </c>
      <c r="L13" s="155">
        <f t="shared" si="3"/>
        <v>4.872587601350228</v>
      </c>
      <c r="M13" s="155">
        <f t="shared" si="4"/>
        <v>4.548842441036394</v>
      </c>
      <c r="P13" s="171" t="s">
        <v>409</v>
      </c>
      <c r="Q13" s="285" t="s">
        <v>400</v>
      </c>
      <c r="R13" s="286"/>
      <c r="S13" s="176">
        <v>333105.806</v>
      </c>
      <c r="T13" s="156">
        <v>291675.313</v>
      </c>
      <c r="U13" s="156">
        <v>271558.907</v>
      </c>
      <c r="V13" s="155">
        <v>-11.060362437417727</v>
      </c>
      <c r="W13" s="199">
        <f t="shared" si="8"/>
        <v>-12.437637607553429</v>
      </c>
      <c r="X13" s="199">
        <f t="shared" si="9"/>
        <v>-6.896849031580542</v>
      </c>
      <c r="Y13" s="196">
        <f t="shared" si="5"/>
        <v>9.631117105575315</v>
      </c>
      <c r="Z13" s="196">
        <f t="shared" si="6"/>
        <v>8.683787019347378</v>
      </c>
      <c r="AA13" s="196">
        <f t="shared" si="7"/>
        <v>8.11443803357069</v>
      </c>
    </row>
    <row r="14" spans="1:152" s="4" customFormat="1" ht="21" customHeight="1">
      <c r="A14" s="7"/>
      <c r="B14" s="130"/>
      <c r="C14" s="50" t="s">
        <v>199</v>
      </c>
      <c r="D14" s="20" t="s">
        <v>210</v>
      </c>
      <c r="E14" s="156">
        <v>88196.671</v>
      </c>
      <c r="F14" s="156">
        <v>84205.013</v>
      </c>
      <c r="G14" s="156">
        <v>72698.917</v>
      </c>
      <c r="H14" s="155">
        <v>-3.284063147319416</v>
      </c>
      <c r="I14" s="155">
        <f t="shared" si="0"/>
        <v>-4.525860165402383</v>
      </c>
      <c r="J14" s="155">
        <f t="shared" si="1"/>
        <v>-13.664383615735568</v>
      </c>
      <c r="K14" s="155">
        <f t="shared" si="2"/>
        <v>1.9056196723753973</v>
      </c>
      <c r="L14" s="155">
        <f t="shared" si="3"/>
        <v>1.8632456480212638</v>
      </c>
      <c r="M14" s="155">
        <f t="shared" si="4"/>
        <v>1.6145564181552075</v>
      </c>
      <c r="N14" s="7"/>
      <c r="O14" s="7"/>
      <c r="P14" s="171" t="s">
        <v>410</v>
      </c>
      <c r="Q14" s="285" t="s">
        <v>401</v>
      </c>
      <c r="R14" s="286"/>
      <c r="S14" s="176">
        <v>75982.145</v>
      </c>
      <c r="T14" s="156">
        <v>67823.49</v>
      </c>
      <c r="U14" s="156">
        <v>69785.806</v>
      </c>
      <c r="V14" s="155">
        <v>7.945919456120221</v>
      </c>
      <c r="W14" s="199">
        <f t="shared" si="8"/>
        <v>-10.737594996824582</v>
      </c>
      <c r="X14" s="199">
        <f t="shared" si="9"/>
        <v>2.8932689839464047</v>
      </c>
      <c r="Y14" s="196">
        <f t="shared" si="5"/>
        <v>2.1968783589073917</v>
      </c>
      <c r="Z14" s="196">
        <f t="shared" si="6"/>
        <v>2.0192478273567045</v>
      </c>
      <c r="AA14" s="196">
        <f t="shared" si="7"/>
        <v>2.085266157039679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</row>
    <row r="15" spans="2:27" s="7" customFormat="1" ht="21" customHeight="1">
      <c r="B15" s="130"/>
      <c r="C15" s="50" t="s">
        <v>201</v>
      </c>
      <c r="D15" s="20" t="s">
        <v>213</v>
      </c>
      <c r="E15" s="156">
        <v>9771.594</v>
      </c>
      <c r="F15" s="156">
        <v>9701.833</v>
      </c>
      <c r="G15" s="156">
        <v>9313.295</v>
      </c>
      <c r="H15" s="155">
        <v>-0.6175353263810135</v>
      </c>
      <c r="I15" s="155">
        <f t="shared" si="0"/>
        <v>-0.7139162760957793</v>
      </c>
      <c r="J15" s="155">
        <f t="shared" si="1"/>
        <v>-4.004789610375694</v>
      </c>
      <c r="K15" s="155">
        <f t="shared" si="2"/>
        <v>0.21112975745836707</v>
      </c>
      <c r="L15" s="155">
        <f t="shared" si="3"/>
        <v>0.21467722016834176</v>
      </c>
      <c r="M15" s="155">
        <f t="shared" si="4"/>
        <v>0.2068371969890941</v>
      </c>
      <c r="P15" s="171" t="s">
        <v>411</v>
      </c>
      <c r="Q15" s="285" t="s">
        <v>402</v>
      </c>
      <c r="R15" s="286"/>
      <c r="S15" s="176">
        <v>464057.055</v>
      </c>
      <c r="T15" s="156">
        <v>432164.373</v>
      </c>
      <c r="U15" s="156">
        <v>438240.093</v>
      </c>
      <c r="V15" s="155">
        <v>-0.727391622806195</v>
      </c>
      <c r="W15" s="199">
        <f t="shared" si="8"/>
        <v>-6.872577769558955</v>
      </c>
      <c r="X15" s="199">
        <f t="shared" si="9"/>
        <v>1.4058817384282558</v>
      </c>
      <c r="Y15" s="196">
        <f t="shared" si="5"/>
        <v>13.4173219435671</v>
      </c>
      <c r="Z15" s="196">
        <f t="shared" si="6"/>
        <v>12.866441571219978</v>
      </c>
      <c r="AA15" s="196">
        <f t="shared" si="7"/>
        <v>13.095030164025355</v>
      </c>
    </row>
    <row r="16" spans="2:27" s="7" customFormat="1" ht="21" customHeight="1">
      <c r="B16" s="130"/>
      <c r="C16" s="50" t="s">
        <v>216</v>
      </c>
      <c r="D16" s="20" t="s">
        <v>217</v>
      </c>
      <c r="E16" s="156">
        <v>67195.493</v>
      </c>
      <c r="F16" s="156">
        <v>61899.831</v>
      </c>
      <c r="G16" s="156">
        <v>58803.302</v>
      </c>
      <c r="H16" s="155">
        <v>5.2345104769861095</v>
      </c>
      <c r="I16" s="155">
        <f t="shared" si="0"/>
        <v>-7.88097796975759</v>
      </c>
      <c r="J16" s="155">
        <f t="shared" si="1"/>
        <v>-5.002483770916911</v>
      </c>
      <c r="K16" s="155">
        <f t="shared" si="2"/>
        <v>1.4518581246197297</v>
      </c>
      <c r="L16" s="155">
        <f t="shared" si="3"/>
        <v>1.3696879391729528</v>
      </c>
      <c r="M16" s="155">
        <f t="shared" si="4"/>
        <v>1.3059513479797635</v>
      </c>
      <c r="P16" s="171" t="s">
        <v>412</v>
      </c>
      <c r="Q16" s="285" t="s">
        <v>403</v>
      </c>
      <c r="R16" s="286"/>
      <c r="S16" s="176">
        <v>221401.579</v>
      </c>
      <c r="T16" s="156">
        <v>239372.939</v>
      </c>
      <c r="U16" s="156">
        <v>237904.39</v>
      </c>
      <c r="V16" s="155">
        <v>4.618269204957426</v>
      </c>
      <c r="W16" s="199">
        <f t="shared" si="8"/>
        <v>8.117087547961892</v>
      </c>
      <c r="X16" s="199">
        <f t="shared" si="9"/>
        <v>-0.6134983370029137</v>
      </c>
      <c r="Y16" s="196">
        <f t="shared" si="5"/>
        <v>6.4014030866465434</v>
      </c>
      <c r="Z16" s="196">
        <f t="shared" si="6"/>
        <v>7.1266354327053785</v>
      </c>
      <c r="AA16" s="196">
        <f t="shared" si="7"/>
        <v>7.108809104793733</v>
      </c>
    </row>
    <row r="17" spans="2:27" s="7" customFormat="1" ht="21" customHeight="1">
      <c r="B17" s="130"/>
      <c r="C17" s="50" t="s">
        <v>220</v>
      </c>
      <c r="D17" s="20" t="s">
        <v>221</v>
      </c>
      <c r="E17" s="156">
        <v>3079.692</v>
      </c>
      <c r="F17" s="156">
        <v>3355.986</v>
      </c>
      <c r="G17" s="156">
        <v>2650.874</v>
      </c>
      <c r="H17" s="155">
        <v>9.995914028881824</v>
      </c>
      <c r="I17" s="155">
        <f t="shared" si="0"/>
        <v>8.971481563740785</v>
      </c>
      <c r="J17" s="155">
        <f t="shared" si="1"/>
        <v>-21.010576325407797</v>
      </c>
      <c r="K17" s="155">
        <f t="shared" si="2"/>
        <v>0.06654130585106928</v>
      </c>
      <c r="L17" s="155">
        <f t="shared" si="3"/>
        <v>0.07425954924227954</v>
      </c>
      <c r="M17" s="155">
        <f t="shared" si="4"/>
        <v>0.05887275639086572</v>
      </c>
      <c r="P17" s="171" t="s">
        <v>413</v>
      </c>
      <c r="Q17" s="285" t="s">
        <v>404</v>
      </c>
      <c r="R17" s="286"/>
      <c r="S17" s="176">
        <v>393815.288</v>
      </c>
      <c r="T17" s="156">
        <v>402219.257</v>
      </c>
      <c r="U17" s="156">
        <v>405827.147</v>
      </c>
      <c r="V17" s="155">
        <v>2.9578422800264237</v>
      </c>
      <c r="W17" s="199">
        <f t="shared" si="8"/>
        <v>2.1339874951731135</v>
      </c>
      <c r="X17" s="199">
        <f t="shared" si="9"/>
        <v>0.8969958392618715</v>
      </c>
      <c r="Y17" s="196">
        <f t="shared" si="5"/>
        <v>11.386415632436828</v>
      </c>
      <c r="Z17" s="196">
        <f t="shared" si="6"/>
        <v>11.97491253868354</v>
      </c>
      <c r="AA17" s="196">
        <f t="shared" si="7"/>
        <v>12.126500555815992</v>
      </c>
    </row>
    <row r="18" spans="2:27" s="7" customFormat="1" ht="21" customHeight="1">
      <c r="B18" s="130"/>
      <c r="C18" s="50" t="s">
        <v>224</v>
      </c>
      <c r="D18" s="20" t="s">
        <v>225</v>
      </c>
      <c r="E18" s="156">
        <v>29124.801</v>
      </c>
      <c r="F18" s="156">
        <v>28298.581</v>
      </c>
      <c r="G18" s="156">
        <v>28039.724</v>
      </c>
      <c r="H18" s="155">
        <v>-10.632366321369247</v>
      </c>
      <c r="I18" s="155">
        <f t="shared" si="0"/>
        <v>-2.836826249902965</v>
      </c>
      <c r="J18" s="155">
        <f t="shared" si="1"/>
        <v>-0.914734911973148</v>
      </c>
      <c r="K18" s="155">
        <f t="shared" si="2"/>
        <v>0.6292844515596133</v>
      </c>
      <c r="L18" s="155">
        <f t="shared" si="3"/>
        <v>0.6261765899071497</v>
      </c>
      <c r="M18" s="155">
        <f t="shared" si="4"/>
        <v>0.622728896325933</v>
      </c>
      <c r="P18" s="171" t="s">
        <v>414</v>
      </c>
      <c r="Q18" s="285" t="s">
        <v>405</v>
      </c>
      <c r="R18" s="286"/>
      <c r="S18" s="176">
        <v>191885.39</v>
      </c>
      <c r="T18" s="156">
        <v>186004.397</v>
      </c>
      <c r="U18" s="156">
        <v>184330.597</v>
      </c>
      <c r="V18" s="155">
        <v>3.625842585455019</v>
      </c>
      <c r="W18" s="199">
        <f t="shared" si="8"/>
        <v>-3.0648466774880654</v>
      </c>
      <c r="X18" s="199">
        <f t="shared" si="9"/>
        <v>-0.8998712003566176</v>
      </c>
      <c r="Y18" s="196">
        <f t="shared" si="5"/>
        <v>5.547998950036286</v>
      </c>
      <c r="Z18" s="196">
        <f t="shared" si="6"/>
        <v>5.537741784167165</v>
      </c>
      <c r="AA18" s="196">
        <f t="shared" si="7"/>
        <v>5.507973292319928</v>
      </c>
    </row>
    <row r="19" spans="1:152" s="4" customFormat="1" ht="21" customHeight="1">
      <c r="A19" s="7"/>
      <c r="B19" s="130"/>
      <c r="C19" s="50" t="s">
        <v>228</v>
      </c>
      <c r="D19" s="20" t="s">
        <v>229</v>
      </c>
      <c r="E19" s="156">
        <v>25312.966</v>
      </c>
      <c r="F19" s="156">
        <v>23384.009</v>
      </c>
      <c r="G19" s="156">
        <v>18609.012</v>
      </c>
      <c r="H19" s="155">
        <v>3.648151213081774</v>
      </c>
      <c r="I19" s="155">
        <f t="shared" si="0"/>
        <v>-7.620430573011484</v>
      </c>
      <c r="J19" s="155">
        <f t="shared" si="1"/>
        <v>-20.41992457324148</v>
      </c>
      <c r="K19" s="155">
        <f t="shared" si="2"/>
        <v>0.5469241120877405</v>
      </c>
      <c r="L19" s="155">
        <f t="shared" si="3"/>
        <v>0.5174294433342117</v>
      </c>
      <c r="M19" s="155">
        <f t="shared" si="4"/>
        <v>0.413284007520047</v>
      </c>
      <c r="N19" s="7"/>
      <c r="O19" s="7"/>
      <c r="P19" s="171" t="s">
        <v>415</v>
      </c>
      <c r="Q19" s="285" t="s">
        <v>406</v>
      </c>
      <c r="R19" s="286"/>
      <c r="S19" s="176">
        <v>717495.682</v>
      </c>
      <c r="T19" s="156">
        <v>696096.075</v>
      </c>
      <c r="U19" s="156">
        <v>692248.013</v>
      </c>
      <c r="V19" s="155">
        <v>3.015497998916583</v>
      </c>
      <c r="W19" s="199">
        <f t="shared" si="8"/>
        <v>-2.982541572981909</v>
      </c>
      <c r="X19" s="199">
        <f t="shared" si="9"/>
        <v>-0.552806162568855</v>
      </c>
      <c r="Y19" s="196">
        <f t="shared" si="5"/>
        <v>20.74501498207638</v>
      </c>
      <c r="Z19" s="196">
        <f t="shared" si="6"/>
        <v>20.724242988310973</v>
      </c>
      <c r="AA19" s="196">
        <f t="shared" si="7"/>
        <v>20.685028038321487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</row>
    <row r="20" spans="1:152" s="4" customFormat="1" ht="21" customHeight="1">
      <c r="A20" s="7"/>
      <c r="B20" s="130"/>
      <c r="C20" s="50" t="s">
        <v>232</v>
      </c>
      <c r="D20" s="20" t="s">
        <v>233</v>
      </c>
      <c r="E20" s="156">
        <v>54516.669</v>
      </c>
      <c r="F20" s="156">
        <v>51728.977</v>
      </c>
      <c r="G20" s="156">
        <v>50028.542</v>
      </c>
      <c r="H20" s="155">
        <v>-0.574313259728787</v>
      </c>
      <c r="I20" s="155">
        <f t="shared" si="0"/>
        <v>-5.113467222291228</v>
      </c>
      <c r="J20" s="155">
        <f t="shared" si="1"/>
        <v>-3.2872001315626207</v>
      </c>
      <c r="K20" s="155">
        <f t="shared" si="2"/>
        <v>1.17791335818988</v>
      </c>
      <c r="L20" s="155">
        <f t="shared" si="3"/>
        <v>1.1446324611557515</v>
      </c>
      <c r="M20" s="155">
        <f t="shared" si="4"/>
        <v>1.1110743723602838</v>
      </c>
      <c r="N20" s="7"/>
      <c r="O20" s="7"/>
      <c r="P20" s="130"/>
      <c r="Q20" s="50"/>
      <c r="R20" s="20"/>
      <c r="S20" s="211"/>
      <c r="T20" s="211"/>
      <c r="U20" s="211"/>
      <c r="V20" s="155"/>
      <c r="W20" s="155"/>
      <c r="X20" s="155"/>
      <c r="Y20" s="155"/>
      <c r="Z20" s="155"/>
      <c r="AA20" s="155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</row>
    <row r="21" spans="2:27" s="7" customFormat="1" ht="21" customHeight="1">
      <c r="B21" s="130"/>
      <c r="C21" s="50" t="s">
        <v>234</v>
      </c>
      <c r="D21" s="20" t="s">
        <v>235</v>
      </c>
      <c r="E21" s="156">
        <v>188874.466</v>
      </c>
      <c r="F21" s="156">
        <v>222911.706</v>
      </c>
      <c r="G21" s="156">
        <v>171082.746</v>
      </c>
      <c r="H21" s="155">
        <v>5.687573767477128</v>
      </c>
      <c r="I21" s="155">
        <f t="shared" si="0"/>
        <v>18.02109132104708</v>
      </c>
      <c r="J21" s="155">
        <f t="shared" si="1"/>
        <v>-23.250891992186354</v>
      </c>
      <c r="K21" s="155">
        <f t="shared" si="2"/>
        <v>4.080912509940404</v>
      </c>
      <c r="L21" s="155">
        <f t="shared" si="3"/>
        <v>4.932476717241234</v>
      </c>
      <c r="M21" s="155">
        <f t="shared" si="4"/>
        <v>3.799544160883678</v>
      </c>
      <c r="O21" s="157" t="s">
        <v>3</v>
      </c>
      <c r="P21" s="275" t="s">
        <v>236</v>
      </c>
      <c r="Q21" s="275"/>
      <c r="R21" s="284"/>
      <c r="S21" s="215">
        <f>SUM(S22:S24)</f>
        <v>333300.005</v>
      </c>
      <c r="T21" s="216">
        <f>SUM(T22:T24)</f>
        <v>337558.713</v>
      </c>
      <c r="U21" s="216">
        <f>SUM(U22:U24)</f>
        <v>328807.34400000004</v>
      </c>
      <c r="V21" s="161">
        <v>0.7652292182941611</v>
      </c>
      <c r="W21" s="168">
        <f t="shared" si="8"/>
        <v>1.2777401548493779</v>
      </c>
      <c r="X21" s="168">
        <f t="shared" si="9"/>
        <v>-2.5925472111869166</v>
      </c>
      <c r="Y21" s="39">
        <f t="shared" si="5"/>
        <v>9.636731998132264</v>
      </c>
      <c r="Z21" s="39">
        <f t="shared" si="6"/>
        <v>10.04983226063087</v>
      </c>
      <c r="AA21" s="39">
        <f t="shared" si="7"/>
        <v>9.825075698478054</v>
      </c>
    </row>
    <row r="22" spans="2:27" s="7" customFormat="1" ht="21" customHeight="1">
      <c r="B22" s="130"/>
      <c r="C22" s="50" t="s">
        <v>237</v>
      </c>
      <c r="D22" s="20" t="s">
        <v>238</v>
      </c>
      <c r="E22" s="156">
        <v>159171.265</v>
      </c>
      <c r="F22" s="156">
        <v>128744.566</v>
      </c>
      <c r="G22" s="156">
        <v>226009.803</v>
      </c>
      <c r="H22" s="155">
        <v>-3.931286760687358</v>
      </c>
      <c r="I22" s="155">
        <f t="shared" si="0"/>
        <v>-19.115698427099893</v>
      </c>
      <c r="J22" s="155">
        <f t="shared" si="1"/>
        <v>75.54900375368076</v>
      </c>
      <c r="K22" s="155">
        <f t="shared" si="2"/>
        <v>3.439130869926798</v>
      </c>
      <c r="L22" s="155">
        <f t="shared" si="3"/>
        <v>2.848794195968907</v>
      </c>
      <c r="M22" s="155">
        <f t="shared" si="4"/>
        <v>5.019408721035611</v>
      </c>
      <c r="O22" s="94"/>
      <c r="P22" s="171" t="s">
        <v>36</v>
      </c>
      <c r="Q22" s="285" t="s">
        <v>388</v>
      </c>
      <c r="R22" s="286"/>
      <c r="S22" s="176">
        <v>7822.699</v>
      </c>
      <c r="T22" s="156">
        <v>7764.904</v>
      </c>
      <c r="U22" s="156">
        <v>7870.3</v>
      </c>
      <c r="V22" s="155">
        <v>-2.786033557320544</v>
      </c>
      <c r="W22" s="199">
        <f t="shared" si="8"/>
        <v>-0.7388115022704973</v>
      </c>
      <c r="X22" s="199">
        <f t="shared" si="9"/>
        <v>1.357338094585583</v>
      </c>
      <c r="Y22" s="196">
        <f t="shared" si="5"/>
        <v>0.22617837574007016</v>
      </c>
      <c r="Z22" s="196">
        <f t="shared" si="6"/>
        <v>0.2311775099104069</v>
      </c>
      <c r="AA22" s="196">
        <f t="shared" si="7"/>
        <v>0.23517203821862268</v>
      </c>
    </row>
    <row r="23" spans="1:152" s="4" customFormat="1" ht="21" customHeight="1">
      <c r="A23" s="7"/>
      <c r="B23" s="130"/>
      <c r="C23" s="50" t="s">
        <v>239</v>
      </c>
      <c r="D23" s="20" t="s">
        <v>240</v>
      </c>
      <c r="E23" s="156">
        <v>16118.911</v>
      </c>
      <c r="F23" s="156">
        <v>22267.791</v>
      </c>
      <c r="G23" s="156">
        <v>20797.339</v>
      </c>
      <c r="H23" s="155">
        <v>-13.428766127264225</v>
      </c>
      <c r="I23" s="155">
        <f t="shared" si="0"/>
        <v>38.146993925334044</v>
      </c>
      <c r="J23" s="155">
        <f t="shared" si="1"/>
        <v>-6.60349291045529</v>
      </c>
      <c r="K23" s="155">
        <f t="shared" si="2"/>
        <v>0.34827293990345953</v>
      </c>
      <c r="L23" s="155">
        <f t="shared" si="3"/>
        <v>0.492730339840896</v>
      </c>
      <c r="M23" s="155">
        <f t="shared" si="4"/>
        <v>0.4618841455781192</v>
      </c>
      <c r="N23" s="7"/>
      <c r="O23" s="94"/>
      <c r="P23" s="171" t="s">
        <v>37</v>
      </c>
      <c r="Q23" s="285" t="s">
        <v>389</v>
      </c>
      <c r="R23" s="286"/>
      <c r="S23" s="176">
        <v>125630.215</v>
      </c>
      <c r="T23" s="156">
        <v>126276.64</v>
      </c>
      <c r="U23" s="156">
        <v>122611.825</v>
      </c>
      <c r="V23" s="155">
        <v>0.5615419574405589</v>
      </c>
      <c r="W23" s="199">
        <f t="shared" si="8"/>
        <v>0.514545804128412</v>
      </c>
      <c r="X23" s="199">
        <f t="shared" si="9"/>
        <v>-2.9022113670430274</v>
      </c>
      <c r="Y23" s="196">
        <f t="shared" si="5"/>
        <v>3.63235731971482</v>
      </c>
      <c r="Z23" s="196">
        <f t="shared" si="6"/>
        <v>3.7595209412830966</v>
      </c>
      <c r="AA23" s="196">
        <f t="shared" si="7"/>
        <v>3.66375777225202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</row>
    <row r="24" spans="1:152" s="4" customFormat="1" ht="21" customHeight="1">
      <c r="A24" s="7"/>
      <c r="B24" s="130"/>
      <c r="C24" s="50" t="s">
        <v>241</v>
      </c>
      <c r="D24" s="20" t="s">
        <v>242</v>
      </c>
      <c r="E24" s="156">
        <v>787.387</v>
      </c>
      <c r="F24" s="156">
        <v>1239.525</v>
      </c>
      <c r="G24" s="156">
        <v>1921.577</v>
      </c>
      <c r="H24" s="155">
        <v>-3.665046375878911</v>
      </c>
      <c r="I24" s="155">
        <f t="shared" si="0"/>
        <v>57.422588892120416</v>
      </c>
      <c r="J24" s="155">
        <f t="shared" si="1"/>
        <v>55.025271777495405</v>
      </c>
      <c r="K24" s="155">
        <f t="shared" si="2"/>
        <v>0.01701266204222886</v>
      </c>
      <c r="L24" s="155">
        <f t="shared" si="3"/>
        <v>0.027427577997803494</v>
      </c>
      <c r="M24" s="155">
        <f t="shared" si="4"/>
        <v>0.042675938051861616</v>
      </c>
      <c r="N24" s="7"/>
      <c r="O24" s="94"/>
      <c r="P24" s="171" t="s">
        <v>38</v>
      </c>
      <c r="Q24" s="285" t="s">
        <v>390</v>
      </c>
      <c r="R24" s="286"/>
      <c r="S24" s="176">
        <v>199847.091</v>
      </c>
      <c r="T24" s="156">
        <v>203517.169</v>
      </c>
      <c r="U24" s="156">
        <v>198325.219</v>
      </c>
      <c r="V24" s="155">
        <v>1.038357777649379</v>
      </c>
      <c r="W24" s="199">
        <f t="shared" si="8"/>
        <v>1.83644304334658</v>
      </c>
      <c r="X24" s="199">
        <f t="shared" si="9"/>
        <v>-2.5511115477436612</v>
      </c>
      <c r="Y24" s="196">
        <f t="shared" si="5"/>
        <v>5.778196302677374</v>
      </c>
      <c r="Z24" s="196">
        <f t="shared" si="6"/>
        <v>6.059133809437367</v>
      </c>
      <c r="AA24" s="196">
        <f t="shared" si="7"/>
        <v>5.92614588800741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</row>
    <row r="25" spans="2:152" s="7" customFormat="1" ht="21" customHeight="1">
      <c r="B25" s="130"/>
      <c r="C25" s="50" t="s">
        <v>244</v>
      </c>
      <c r="D25" s="20" t="s">
        <v>245</v>
      </c>
      <c r="E25" s="156">
        <v>149574.564</v>
      </c>
      <c r="F25" s="156">
        <v>148174.924</v>
      </c>
      <c r="G25" s="156">
        <v>145597.265</v>
      </c>
      <c r="H25" s="155">
        <v>-7.254689830721006</v>
      </c>
      <c r="I25" s="155">
        <f t="shared" si="0"/>
        <v>-0.9357473373614607</v>
      </c>
      <c r="J25" s="155">
        <f t="shared" si="1"/>
        <v>-1.7396054139362913</v>
      </c>
      <c r="K25" s="155">
        <f t="shared" si="2"/>
        <v>3.231779934702671</v>
      </c>
      <c r="L25" s="155">
        <f t="shared" si="3"/>
        <v>3.2787392632892476</v>
      </c>
      <c r="M25" s="155">
        <f t="shared" si="4"/>
        <v>3.2335419614517034</v>
      </c>
      <c r="O25" s="94"/>
      <c r="P25" s="130"/>
      <c r="Q25" s="50"/>
      <c r="R25" s="20"/>
      <c r="S25" s="211"/>
      <c r="T25" s="211"/>
      <c r="U25" s="211"/>
      <c r="V25" s="155"/>
      <c r="W25" s="155"/>
      <c r="X25" s="155"/>
      <c r="Y25" s="155"/>
      <c r="Z25" s="155"/>
      <c r="AA25" s="15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</row>
    <row r="26" spans="1:152" s="4" customFormat="1" ht="21" customHeight="1">
      <c r="A26" s="7"/>
      <c r="B26" s="130" t="s">
        <v>208</v>
      </c>
      <c r="C26" s="280" t="s">
        <v>209</v>
      </c>
      <c r="D26" s="281"/>
      <c r="E26" s="156">
        <v>406824.54</v>
      </c>
      <c r="F26" s="156">
        <v>357017.934</v>
      </c>
      <c r="G26" s="156">
        <v>332145.469</v>
      </c>
      <c r="H26" s="155">
        <v>-11.979683834388222</v>
      </c>
      <c r="I26" s="155">
        <f t="shared" si="0"/>
        <v>-12.242773260433102</v>
      </c>
      <c r="J26" s="155">
        <f t="shared" si="1"/>
        <v>-6.966727055229676</v>
      </c>
      <c r="K26" s="155">
        <f t="shared" si="2"/>
        <v>8.790046583833893</v>
      </c>
      <c r="L26" s="155">
        <f t="shared" si="3"/>
        <v>7.899911039631841</v>
      </c>
      <c r="M26" s="155">
        <f t="shared" si="4"/>
        <v>7.376555537066961</v>
      </c>
      <c r="N26" s="7"/>
      <c r="O26" s="157" t="s">
        <v>4</v>
      </c>
      <c r="P26" s="282" t="s">
        <v>39</v>
      </c>
      <c r="Q26" s="282"/>
      <c r="R26" s="287"/>
      <c r="S26" s="215">
        <f>SUM(S27)</f>
        <v>89080.653</v>
      </c>
      <c r="T26" s="216">
        <f>SUM(T27)</f>
        <v>88087.741</v>
      </c>
      <c r="U26" s="216">
        <f>SUM(U27)</f>
        <v>88689.545</v>
      </c>
      <c r="V26" s="161">
        <v>-14.097268720115197</v>
      </c>
      <c r="W26" s="168">
        <f t="shared" si="8"/>
        <v>-1.114621375754858</v>
      </c>
      <c r="X26" s="168">
        <f t="shared" si="9"/>
        <v>0.683187005556203</v>
      </c>
      <c r="Y26" s="39">
        <f t="shared" si="5"/>
        <v>2.575596658570758</v>
      </c>
      <c r="Z26" s="39">
        <f t="shared" si="6"/>
        <v>2.6225571646491512</v>
      </c>
      <c r="AA26" s="39">
        <f t="shared" si="7"/>
        <v>2.6501278307475262</v>
      </c>
      <c r="AB26" s="7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</row>
    <row r="27" spans="1:152" s="4" customFormat="1" ht="21" customHeight="1">
      <c r="A27" s="7"/>
      <c r="B27" s="130" t="s">
        <v>211</v>
      </c>
      <c r="C27" s="280" t="s">
        <v>212</v>
      </c>
      <c r="D27" s="281"/>
      <c r="E27" s="156">
        <v>145564.652</v>
      </c>
      <c r="F27" s="156">
        <v>133802.001</v>
      </c>
      <c r="G27" s="156">
        <v>135721.895</v>
      </c>
      <c r="H27" s="155">
        <v>1.060227874227726</v>
      </c>
      <c r="I27" s="155">
        <f t="shared" si="0"/>
        <v>-8.080705609765763</v>
      </c>
      <c r="J27" s="155">
        <f t="shared" si="1"/>
        <v>1.4348768969456596</v>
      </c>
      <c r="K27" s="155">
        <f t="shared" si="2"/>
        <v>3.145139848347323</v>
      </c>
      <c r="L27" s="155">
        <f t="shared" si="3"/>
        <v>2.960702542255848</v>
      </c>
      <c r="M27" s="155">
        <f t="shared" si="4"/>
        <v>3.014221747711003</v>
      </c>
      <c r="N27" s="7"/>
      <c r="O27" s="94"/>
      <c r="P27" s="171" t="s">
        <v>36</v>
      </c>
      <c r="Q27" s="285" t="s">
        <v>389</v>
      </c>
      <c r="R27" s="286"/>
      <c r="S27" s="176">
        <v>89080.653</v>
      </c>
      <c r="T27" s="156">
        <v>88087.741</v>
      </c>
      <c r="U27" s="156">
        <v>88689.545</v>
      </c>
      <c r="V27" s="155">
        <v>-14.097268720115197</v>
      </c>
      <c r="W27" s="199">
        <f t="shared" si="8"/>
        <v>-1.114621375754858</v>
      </c>
      <c r="X27" s="199">
        <f t="shared" si="9"/>
        <v>0.683187005556203</v>
      </c>
      <c r="Y27" s="196">
        <f t="shared" si="5"/>
        <v>2.575596658570758</v>
      </c>
      <c r="Z27" s="196">
        <f t="shared" si="6"/>
        <v>2.6225571646491512</v>
      </c>
      <c r="AA27" s="196">
        <f t="shared" si="7"/>
        <v>2.6501278307475262</v>
      </c>
      <c r="AB27" s="7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</row>
    <row r="28" spans="1:152" s="4" customFormat="1" ht="21" customHeight="1">
      <c r="A28" s="7"/>
      <c r="B28" s="130" t="s">
        <v>214</v>
      </c>
      <c r="C28" s="280" t="s">
        <v>215</v>
      </c>
      <c r="D28" s="281"/>
      <c r="E28" s="156">
        <v>564073.109</v>
      </c>
      <c r="F28" s="156">
        <v>526974.254</v>
      </c>
      <c r="G28" s="156">
        <v>528869.253</v>
      </c>
      <c r="H28" s="155">
        <v>-0.6423525368511318</v>
      </c>
      <c r="I28" s="155">
        <f t="shared" si="0"/>
        <v>-6.576958626120235</v>
      </c>
      <c r="J28" s="155">
        <f t="shared" si="1"/>
        <v>0.35959992079614367</v>
      </c>
      <c r="K28" s="155">
        <f t="shared" si="2"/>
        <v>12.187634759687834</v>
      </c>
      <c r="L28" s="155">
        <f t="shared" si="3"/>
        <v>11.660617941888471</v>
      </c>
      <c r="M28" s="155">
        <f t="shared" si="4"/>
        <v>11.745556633204044</v>
      </c>
      <c r="N28" s="7"/>
      <c r="O28" s="94"/>
      <c r="P28" s="130"/>
      <c r="Q28" s="50"/>
      <c r="R28" s="20"/>
      <c r="S28" s="211"/>
      <c r="T28" s="211"/>
      <c r="U28" s="211"/>
      <c r="V28" s="155"/>
      <c r="W28" s="155"/>
      <c r="X28" s="155"/>
      <c r="Y28" s="155"/>
      <c r="Z28" s="155"/>
      <c r="AA28" s="155"/>
      <c r="AB28" s="7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</row>
    <row r="29" spans="1:152" s="4" customFormat="1" ht="21" customHeight="1">
      <c r="A29" s="7"/>
      <c r="B29" s="130" t="s">
        <v>218</v>
      </c>
      <c r="C29" s="280" t="s">
        <v>219</v>
      </c>
      <c r="D29" s="281"/>
      <c r="E29" s="156">
        <v>243872.482</v>
      </c>
      <c r="F29" s="156">
        <v>263178.923</v>
      </c>
      <c r="G29" s="156">
        <v>263984.711</v>
      </c>
      <c r="H29" s="155">
        <v>2.3469889372831565</v>
      </c>
      <c r="I29" s="155">
        <f t="shared" si="0"/>
        <v>7.916613158511267</v>
      </c>
      <c r="J29" s="155">
        <f t="shared" si="1"/>
        <v>0.3061749743538545</v>
      </c>
      <c r="K29" s="155">
        <f t="shared" si="2"/>
        <v>5.269226082810031</v>
      </c>
      <c r="L29" s="155">
        <f t="shared" si="3"/>
        <v>5.82348918977868</v>
      </c>
      <c r="M29" s="155">
        <f t="shared" si="4"/>
        <v>5.862786228849841</v>
      </c>
      <c r="N29" s="7"/>
      <c r="O29" s="157" t="s">
        <v>5</v>
      </c>
      <c r="P29" s="282" t="s">
        <v>442</v>
      </c>
      <c r="Q29" s="282"/>
      <c r="R29" s="287"/>
      <c r="S29" s="167">
        <f>SUM(S6,S21,S26)</f>
        <v>3623426.8639999996</v>
      </c>
      <c r="T29" s="167">
        <f>SUM(T6,T21,T26)</f>
        <v>3548440.285</v>
      </c>
      <c r="U29" s="167">
        <f>SUM(U6,U21,U26)</f>
        <v>3540577.68</v>
      </c>
      <c r="V29" s="161">
        <v>-0.4344100417802421</v>
      </c>
      <c r="W29" s="168">
        <f t="shared" si="8"/>
        <v>-2.0694933778025733</v>
      </c>
      <c r="X29" s="168">
        <f t="shared" si="9"/>
        <v>-0.22157918320443093</v>
      </c>
      <c r="Y29" s="39">
        <f t="shared" si="5"/>
        <v>104.76445568370406</v>
      </c>
      <c r="Z29" s="39">
        <f t="shared" si="6"/>
        <v>105.64452427899617</v>
      </c>
      <c r="AA29" s="39">
        <f t="shared" si="7"/>
        <v>105.79582347267097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</row>
    <row r="30" spans="1:152" s="4" customFormat="1" ht="21" customHeight="1">
      <c r="A30" s="7"/>
      <c r="B30" s="130" t="s">
        <v>222</v>
      </c>
      <c r="C30" s="280" t="s">
        <v>223</v>
      </c>
      <c r="D30" s="281"/>
      <c r="E30" s="156">
        <v>599293.92</v>
      </c>
      <c r="F30" s="156">
        <v>616099.794</v>
      </c>
      <c r="G30" s="156">
        <v>618504.168</v>
      </c>
      <c r="H30" s="155">
        <v>3.414884196794654</v>
      </c>
      <c r="I30" s="155">
        <f t="shared" si="0"/>
        <v>2.804279075616177</v>
      </c>
      <c r="J30" s="155">
        <f t="shared" si="1"/>
        <v>0.3902572316068576</v>
      </c>
      <c r="K30" s="155">
        <f t="shared" si="2"/>
        <v>12.94863253383983</v>
      </c>
      <c r="L30" s="155">
        <f t="shared" si="3"/>
        <v>13.632742505690214</v>
      </c>
      <c r="M30" s="155">
        <f t="shared" si="4"/>
        <v>13.736241409210354</v>
      </c>
      <c r="N30" s="7"/>
      <c r="O30" s="157"/>
      <c r="P30" s="154"/>
      <c r="Q30" s="154"/>
      <c r="R30" s="152"/>
      <c r="S30" s="167"/>
      <c r="T30" s="167"/>
      <c r="U30" s="167"/>
      <c r="V30" s="168"/>
      <c r="W30" s="168"/>
      <c r="X30" s="168"/>
      <c r="Y30" s="168"/>
      <c r="Z30" s="168"/>
      <c r="AA30" s="168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</row>
    <row r="31" spans="1:152" s="4" customFormat="1" ht="21" customHeight="1">
      <c r="A31" s="7"/>
      <c r="B31" s="130" t="s">
        <v>226</v>
      </c>
      <c r="C31" s="280" t="s">
        <v>227</v>
      </c>
      <c r="D31" s="281"/>
      <c r="E31" s="156">
        <v>253390.272</v>
      </c>
      <c r="F31" s="156">
        <v>249589.161</v>
      </c>
      <c r="G31" s="156">
        <v>248911.08</v>
      </c>
      <c r="H31" s="155">
        <v>-1.468350590280898</v>
      </c>
      <c r="I31" s="155">
        <f t="shared" si="0"/>
        <v>-1.5001013930005982</v>
      </c>
      <c r="J31" s="155">
        <f t="shared" si="1"/>
        <v>-0.2716788650930261</v>
      </c>
      <c r="K31" s="155">
        <f t="shared" si="2"/>
        <v>5.474872029033305</v>
      </c>
      <c r="L31" s="155">
        <f t="shared" si="3"/>
        <v>5.5227818565449125</v>
      </c>
      <c r="M31" s="155">
        <f t="shared" si="4"/>
        <v>5.528018825424102</v>
      </c>
      <c r="N31" s="7"/>
      <c r="O31" s="157" t="s">
        <v>6</v>
      </c>
      <c r="P31" s="275" t="s">
        <v>386</v>
      </c>
      <c r="Q31" s="283"/>
      <c r="R31" s="257"/>
      <c r="S31" s="166" t="s">
        <v>470</v>
      </c>
      <c r="T31" s="166" t="s">
        <v>40</v>
      </c>
      <c r="U31" s="166" t="s">
        <v>40</v>
      </c>
      <c r="V31" s="166" t="s">
        <v>40</v>
      </c>
      <c r="W31" s="166" t="s">
        <v>40</v>
      </c>
      <c r="X31" s="166" t="s">
        <v>40</v>
      </c>
      <c r="Y31" s="166" t="s">
        <v>40</v>
      </c>
      <c r="Z31" s="166" t="s">
        <v>40</v>
      </c>
      <c r="AA31" s="166" t="s">
        <v>40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</row>
    <row r="32" spans="1:152" s="4" customFormat="1" ht="21" customHeight="1">
      <c r="A32" s="7"/>
      <c r="B32" s="130" t="s">
        <v>230</v>
      </c>
      <c r="C32" s="280" t="s">
        <v>231</v>
      </c>
      <c r="D32" s="281"/>
      <c r="E32" s="156">
        <v>930347.912</v>
      </c>
      <c r="F32" s="156">
        <v>915653.686</v>
      </c>
      <c r="G32" s="156">
        <v>913332.918</v>
      </c>
      <c r="H32" s="155">
        <v>3.576533390531922</v>
      </c>
      <c r="I32" s="155">
        <f t="shared" si="0"/>
        <v>-1.579433436724908</v>
      </c>
      <c r="J32" s="155">
        <f t="shared" si="1"/>
        <v>-0.2534547761324733</v>
      </c>
      <c r="K32" s="155">
        <f t="shared" si="2"/>
        <v>20.101544232441327</v>
      </c>
      <c r="L32" s="155">
        <f t="shared" si="3"/>
        <v>20.261118486308273</v>
      </c>
      <c r="M32" s="155">
        <f t="shared" si="4"/>
        <v>20.28403703275695</v>
      </c>
      <c r="N32" s="3"/>
      <c r="O32" s="157"/>
      <c r="P32" s="154"/>
      <c r="Q32" s="165"/>
      <c r="R32" s="151"/>
      <c r="S32" s="166"/>
      <c r="T32" s="166"/>
      <c r="U32" s="166"/>
      <c r="V32" s="166"/>
      <c r="W32" s="166"/>
      <c r="X32" s="166"/>
      <c r="Y32" s="166"/>
      <c r="Z32" s="166"/>
      <c r="AA32" s="166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</row>
    <row r="33" spans="1:27" s="7" customFormat="1" ht="21" customHeight="1">
      <c r="A33" s="157" t="s">
        <v>3</v>
      </c>
      <c r="B33" s="275" t="s">
        <v>236</v>
      </c>
      <c r="C33" s="275"/>
      <c r="D33" s="284"/>
      <c r="E33" s="215">
        <f>SUM(E34:E36)</f>
        <v>469992.01</v>
      </c>
      <c r="F33" s="216">
        <f>SUM(F34:F36)</f>
        <v>483197.07300000003</v>
      </c>
      <c r="G33" s="216">
        <f>SUM(G34:G36)</f>
        <v>483131.6118</v>
      </c>
      <c r="H33" s="161">
        <v>1.6694234402901076</v>
      </c>
      <c r="I33" s="161">
        <f t="shared" si="0"/>
        <v>2.809635636146245</v>
      </c>
      <c r="J33" s="161">
        <f t="shared" si="1"/>
        <v>-0.013547515839364312</v>
      </c>
      <c r="K33" s="161">
        <f t="shared" si="2"/>
        <v>10.154873307125781</v>
      </c>
      <c r="L33" s="161">
        <f t="shared" si="3"/>
        <v>10.691938773334824</v>
      </c>
      <c r="M33" s="161">
        <f t="shared" si="4"/>
        <v>10.729778060453915</v>
      </c>
      <c r="O33" s="157" t="s">
        <v>9</v>
      </c>
      <c r="P33" s="269" t="s">
        <v>387</v>
      </c>
      <c r="Q33" s="283"/>
      <c r="R33" s="257"/>
      <c r="S33" s="166" t="s">
        <v>40</v>
      </c>
      <c r="T33" s="166" t="s">
        <v>40</v>
      </c>
      <c r="U33" s="166" t="s">
        <v>40</v>
      </c>
      <c r="V33" s="166" t="s">
        <v>40</v>
      </c>
      <c r="W33" s="166" t="s">
        <v>40</v>
      </c>
      <c r="X33" s="166" t="s">
        <v>40</v>
      </c>
      <c r="Y33" s="166" t="s">
        <v>40</v>
      </c>
      <c r="Z33" s="166" t="s">
        <v>40</v>
      </c>
      <c r="AA33" s="166" t="s">
        <v>40</v>
      </c>
    </row>
    <row r="34" spans="1:27" s="7" customFormat="1" ht="21" customHeight="1">
      <c r="A34" s="94"/>
      <c r="B34" s="130" t="s">
        <v>36</v>
      </c>
      <c r="C34" s="280" t="s">
        <v>212</v>
      </c>
      <c r="D34" s="281"/>
      <c r="E34" s="156">
        <v>62381.787</v>
      </c>
      <c r="F34" s="156">
        <v>66198.527</v>
      </c>
      <c r="G34" s="156">
        <v>69941.138</v>
      </c>
      <c r="H34" s="155">
        <v>7.374989091543771</v>
      </c>
      <c r="I34" s="155">
        <f t="shared" si="0"/>
        <v>6.118356308067939</v>
      </c>
      <c r="J34" s="155">
        <f t="shared" si="1"/>
        <v>5.653616733798328</v>
      </c>
      <c r="K34" s="155">
        <f t="shared" si="2"/>
        <v>1.347850878692823</v>
      </c>
      <c r="L34" s="155">
        <f t="shared" si="3"/>
        <v>1.4648072952398703</v>
      </c>
      <c r="M34" s="155">
        <f t="shared" si="4"/>
        <v>1.5533094289558547</v>
      </c>
      <c r="O34" s="157"/>
      <c r="P34" s="150"/>
      <c r="Q34" s="165"/>
      <c r="R34" s="151"/>
      <c r="S34" s="166"/>
      <c r="T34" s="166"/>
      <c r="U34" s="166"/>
      <c r="V34" s="166"/>
      <c r="W34" s="166"/>
      <c r="X34" s="166"/>
      <c r="Y34" s="166"/>
      <c r="Z34" s="166"/>
      <c r="AA34" s="166"/>
    </row>
    <row r="35" spans="1:152" s="4" customFormat="1" ht="21" customHeight="1">
      <c r="A35" s="94"/>
      <c r="B35" s="130" t="s">
        <v>37</v>
      </c>
      <c r="C35" s="280" t="s">
        <v>231</v>
      </c>
      <c r="D35" s="281"/>
      <c r="E35" s="156">
        <v>131960.212</v>
      </c>
      <c r="F35" s="156">
        <v>132877.88</v>
      </c>
      <c r="G35" s="156">
        <v>129309.007</v>
      </c>
      <c r="H35" s="155">
        <v>-0.6851128194157452</v>
      </c>
      <c r="I35" s="155">
        <f t="shared" si="0"/>
        <v>0.6954126445325847</v>
      </c>
      <c r="J35" s="155">
        <f t="shared" si="1"/>
        <v>-2.685829274217806</v>
      </c>
      <c r="K35" s="155">
        <f t="shared" si="2"/>
        <v>2.8511957776504735</v>
      </c>
      <c r="L35" s="155">
        <f t="shared" si="3"/>
        <v>2.940254063357151</v>
      </c>
      <c r="M35" s="155">
        <f t="shared" si="4"/>
        <v>2.871799138041171</v>
      </c>
      <c r="N35" s="7"/>
      <c r="O35" s="157" t="s">
        <v>11</v>
      </c>
      <c r="P35" s="276" t="s">
        <v>443</v>
      </c>
      <c r="Q35" s="276"/>
      <c r="R35" s="277"/>
      <c r="S35" s="163">
        <v>164785.438</v>
      </c>
      <c r="T35" s="163">
        <v>189591.06</v>
      </c>
      <c r="U35" s="163">
        <v>193963.831</v>
      </c>
      <c r="V35" s="161">
        <v>-2.9242283451015205</v>
      </c>
      <c r="W35" s="168">
        <f t="shared" si="8"/>
        <v>15.05328523021555</v>
      </c>
      <c r="X35" s="168">
        <f t="shared" si="9"/>
        <v>2.3064225707689</v>
      </c>
      <c r="Y35" s="39">
        <f t="shared" si="5"/>
        <v>4.764455683704056</v>
      </c>
      <c r="Z35" s="39">
        <f t="shared" si="6"/>
        <v>5.644524278996179</v>
      </c>
      <c r="AA35" s="39">
        <f t="shared" si="7"/>
        <v>5.795823472670987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</row>
    <row r="36" spans="1:152" s="4" customFormat="1" ht="21" customHeight="1">
      <c r="A36" s="94"/>
      <c r="B36" s="130" t="s">
        <v>38</v>
      </c>
      <c r="C36" s="280" t="s">
        <v>243</v>
      </c>
      <c r="D36" s="281"/>
      <c r="E36" s="156">
        <v>275650.011</v>
      </c>
      <c r="F36" s="156">
        <v>284120.666</v>
      </c>
      <c r="G36" s="156">
        <v>283881.4668</v>
      </c>
      <c r="H36" s="155">
        <v>1.6007613042600344</v>
      </c>
      <c r="I36" s="155">
        <f t="shared" si="0"/>
        <v>3.0729746642382785</v>
      </c>
      <c r="J36" s="155">
        <f t="shared" si="1"/>
        <v>-0.08418930004902629</v>
      </c>
      <c r="K36" s="155">
        <f t="shared" si="2"/>
        <v>5.955826650782485</v>
      </c>
      <c r="L36" s="155">
        <f t="shared" si="3"/>
        <v>6.286877414737802</v>
      </c>
      <c r="M36" s="155">
        <f t="shared" si="4"/>
        <v>6.304669493456889</v>
      </c>
      <c r="N36" s="3"/>
      <c r="O36" s="157"/>
      <c r="P36" s="150"/>
      <c r="Q36" s="150"/>
      <c r="R36" s="151"/>
      <c r="S36" s="167"/>
      <c r="T36" s="167"/>
      <c r="U36" s="167"/>
      <c r="V36" s="161"/>
      <c r="W36" s="161"/>
      <c r="X36" s="161"/>
      <c r="Y36" s="161"/>
      <c r="Z36" s="161"/>
      <c r="AA36" s="161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</row>
    <row r="37" spans="1:27" s="7" customFormat="1" ht="21" customHeight="1">
      <c r="A37" s="157" t="s">
        <v>4</v>
      </c>
      <c r="B37" s="282" t="s">
        <v>39</v>
      </c>
      <c r="C37" s="282"/>
      <c r="D37" s="282"/>
      <c r="E37" s="215">
        <f>SUM(E38)</f>
        <v>99641.74</v>
      </c>
      <c r="F37" s="216">
        <f>SUM(F38)</f>
        <v>98924.302</v>
      </c>
      <c r="G37" s="216">
        <f>SUM(G38)</f>
        <v>104028.821</v>
      </c>
      <c r="H37" s="161">
        <v>-12.73180679779503</v>
      </c>
      <c r="I37" s="161">
        <f t="shared" si="0"/>
        <v>-0.7200175348202562</v>
      </c>
      <c r="J37" s="161">
        <f t="shared" si="1"/>
        <v>5.160025288831455</v>
      </c>
      <c r="K37" s="161">
        <f t="shared" si="2"/>
        <v>2.1529073351727135</v>
      </c>
      <c r="L37" s="161">
        <f t="shared" si="3"/>
        <v>2.1889465795230167</v>
      </c>
      <c r="M37" s="161">
        <f t="shared" si="4"/>
        <v>2.3103562962109767</v>
      </c>
      <c r="O37" s="159" t="s">
        <v>13</v>
      </c>
      <c r="P37" s="278" t="s">
        <v>444</v>
      </c>
      <c r="Q37" s="278"/>
      <c r="R37" s="279"/>
      <c r="S37" s="227">
        <f>S29-S35</f>
        <v>3458641.4259999995</v>
      </c>
      <c r="T37" s="227">
        <f>T29-T35</f>
        <v>3358849.225</v>
      </c>
      <c r="U37" s="227">
        <f>U29-U35</f>
        <v>3346613.8490000004</v>
      </c>
      <c r="V37" s="161">
        <v>-0.3125923410764231</v>
      </c>
      <c r="W37" s="168">
        <f t="shared" si="8"/>
        <v>-2.885300576400354</v>
      </c>
      <c r="X37" s="168">
        <f t="shared" si="9"/>
        <v>-0.3642728559808962</v>
      </c>
      <c r="Y37" s="228">
        <f t="shared" si="5"/>
        <v>100</v>
      </c>
      <c r="Z37" s="228">
        <f t="shared" si="6"/>
        <v>100</v>
      </c>
      <c r="AA37" s="228">
        <f t="shared" si="7"/>
        <v>100</v>
      </c>
    </row>
    <row r="38" spans="1:152" s="4" customFormat="1" ht="21" customHeight="1">
      <c r="A38" s="94"/>
      <c r="B38" s="130" t="s">
        <v>36</v>
      </c>
      <c r="C38" s="280" t="s">
        <v>231</v>
      </c>
      <c r="D38" s="280"/>
      <c r="E38" s="206">
        <v>99641.74</v>
      </c>
      <c r="F38" s="156">
        <v>98924.302</v>
      </c>
      <c r="G38" s="156">
        <v>104028.821</v>
      </c>
      <c r="H38" s="155">
        <v>-12.73180679779503</v>
      </c>
      <c r="I38" s="155">
        <f t="shared" si="0"/>
        <v>-0.7200175348202562</v>
      </c>
      <c r="J38" s="155">
        <f t="shared" si="1"/>
        <v>5.160025288831455</v>
      </c>
      <c r="K38" s="155">
        <f t="shared" si="2"/>
        <v>2.1529073351727135</v>
      </c>
      <c r="L38" s="155">
        <f t="shared" si="3"/>
        <v>2.1889465795230167</v>
      </c>
      <c r="M38" s="155">
        <f t="shared" si="4"/>
        <v>2.3103562962109767</v>
      </c>
      <c r="N38" s="3"/>
      <c r="O38" s="7"/>
      <c r="P38" s="7"/>
      <c r="Q38" s="7"/>
      <c r="R38" s="7"/>
      <c r="S38" s="210"/>
      <c r="T38" s="210"/>
      <c r="U38" s="210"/>
      <c r="V38" s="220"/>
      <c r="W38" s="220"/>
      <c r="X38" s="220"/>
      <c r="Y38" s="197"/>
      <c r="Z38" s="197"/>
      <c r="AA38" s="19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</row>
    <row r="39" spans="1:152" s="4" customFormat="1" ht="21" customHeight="1">
      <c r="A39" s="157" t="s">
        <v>5</v>
      </c>
      <c r="B39" s="273" t="s">
        <v>430</v>
      </c>
      <c r="C39" s="273"/>
      <c r="D39" s="274"/>
      <c r="E39" s="215">
        <f>SUM(E6,E33,E37)</f>
        <v>4792628.056</v>
      </c>
      <c r="F39" s="216">
        <f>SUM(F6,F33,F37)</f>
        <v>4704687.933</v>
      </c>
      <c r="G39" s="216">
        <f>SUM(G6,G33,G37)</f>
        <v>4692142.753800001</v>
      </c>
      <c r="H39" s="161">
        <v>-0.6379250024921679</v>
      </c>
      <c r="I39" s="161">
        <f t="shared" si="0"/>
        <v>-1.8349039811237895</v>
      </c>
      <c r="J39" s="161">
        <f t="shared" si="1"/>
        <v>-0.26665273826142205</v>
      </c>
      <c r="K39" s="161">
        <f t="shared" si="2"/>
        <v>103.55182573605138</v>
      </c>
      <c r="L39" s="161">
        <f t="shared" si="3"/>
        <v>104.10293881743601</v>
      </c>
      <c r="M39" s="161">
        <f t="shared" si="4"/>
        <v>104.20690583393754</v>
      </c>
      <c r="N39" s="3"/>
      <c r="O39" s="7"/>
      <c r="P39" s="7"/>
      <c r="Q39" s="7"/>
      <c r="R39" s="7"/>
      <c r="S39" s="210"/>
      <c r="T39" s="210"/>
      <c r="U39" s="210"/>
      <c r="V39" s="197"/>
      <c r="W39" s="197"/>
      <c r="X39" s="197"/>
      <c r="Y39" s="197"/>
      <c r="Z39" s="197"/>
      <c r="AA39" s="197"/>
      <c r="AB39" s="32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</row>
    <row r="40" spans="1:152" s="4" customFormat="1" ht="21" customHeight="1">
      <c r="A40" s="157" t="s">
        <v>6</v>
      </c>
      <c r="B40" s="275" t="s">
        <v>386</v>
      </c>
      <c r="C40" s="275"/>
      <c r="D40" s="275"/>
      <c r="E40" s="162">
        <v>28629.174</v>
      </c>
      <c r="F40" s="163">
        <v>29083.266</v>
      </c>
      <c r="G40" s="163">
        <v>28502.858</v>
      </c>
      <c r="H40" s="161">
        <v>6.576158326038195</v>
      </c>
      <c r="I40" s="161">
        <f t="shared" si="0"/>
        <v>1.5861163161745448</v>
      </c>
      <c r="J40" s="161">
        <f t="shared" si="1"/>
        <v>-1.9956768266672644</v>
      </c>
      <c r="K40" s="161">
        <f t="shared" si="2"/>
        <v>0.6185756963350493</v>
      </c>
      <c r="L40" s="161">
        <f t="shared" si="3"/>
        <v>0.6435397000027159</v>
      </c>
      <c r="M40" s="161">
        <f t="shared" si="4"/>
        <v>0.6330145512300616</v>
      </c>
      <c r="N40" s="3"/>
      <c r="O40" s="7"/>
      <c r="P40" s="7"/>
      <c r="Q40" s="7"/>
      <c r="R40" s="7"/>
      <c r="S40" s="210"/>
      <c r="T40" s="210"/>
      <c r="U40" s="210"/>
      <c r="V40" s="197"/>
      <c r="W40" s="197"/>
      <c r="X40" s="197"/>
      <c r="Y40" s="197"/>
      <c r="Z40" s="197"/>
      <c r="AA40" s="197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</row>
    <row r="41" spans="1:152" s="4" customFormat="1" ht="21" customHeight="1">
      <c r="A41" s="157" t="s">
        <v>9</v>
      </c>
      <c r="B41" s="269" t="s">
        <v>387</v>
      </c>
      <c r="C41" s="269"/>
      <c r="D41" s="269"/>
      <c r="E41" s="162">
        <v>28230.791</v>
      </c>
      <c r="F41" s="163">
        <v>24914.894</v>
      </c>
      <c r="G41" s="163">
        <v>23964.119</v>
      </c>
      <c r="H41" s="161">
        <v>13.036019161530877</v>
      </c>
      <c r="I41" s="161">
        <f t="shared" si="0"/>
        <v>-11.74567513889356</v>
      </c>
      <c r="J41" s="161">
        <f t="shared" si="1"/>
        <v>-3.816090889248822</v>
      </c>
      <c r="K41" s="161">
        <f t="shared" si="2"/>
        <v>0.6099680417225535</v>
      </c>
      <c r="L41" s="161">
        <f t="shared" si="3"/>
        <v>0.5513040870430255</v>
      </c>
      <c r="M41" s="161">
        <f t="shared" si="4"/>
        <v>0.5322145601823085</v>
      </c>
      <c r="N41" s="3"/>
      <c r="O41" s="7"/>
      <c r="P41" s="7"/>
      <c r="Q41" s="7"/>
      <c r="R41" s="7"/>
      <c r="S41" s="210"/>
      <c r="T41" s="210"/>
      <c r="U41" s="210"/>
      <c r="V41" s="197"/>
      <c r="W41" s="197"/>
      <c r="X41" s="197"/>
      <c r="Y41" s="197"/>
      <c r="Z41" s="197"/>
      <c r="AA41" s="197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</row>
    <row r="42" spans="1:152" s="4" customFormat="1" ht="21" customHeight="1">
      <c r="A42" s="157" t="s">
        <v>11</v>
      </c>
      <c r="B42" s="276" t="s">
        <v>431</v>
      </c>
      <c r="C42" s="276"/>
      <c r="D42" s="277"/>
      <c r="E42" s="162">
        <v>164785.438</v>
      </c>
      <c r="F42" s="163">
        <v>189591.06</v>
      </c>
      <c r="G42" s="163">
        <v>193963.831</v>
      </c>
      <c r="H42" s="161">
        <v>-2.9242283451015205</v>
      </c>
      <c r="I42" s="161">
        <f t="shared" si="0"/>
        <v>15.05328523021555</v>
      </c>
      <c r="J42" s="161">
        <f t="shared" si="1"/>
        <v>2.3064225707689</v>
      </c>
      <c r="K42" s="161">
        <f t="shared" si="2"/>
        <v>3.560433390663876</v>
      </c>
      <c r="L42" s="161">
        <f t="shared" si="3"/>
        <v>4.195174430395709</v>
      </c>
      <c r="M42" s="161">
        <f t="shared" si="4"/>
        <v>4.307705824985288</v>
      </c>
      <c r="N42" s="7"/>
      <c r="O42" s="7"/>
      <c r="P42" s="7"/>
      <c r="Q42" s="7"/>
      <c r="R42" s="7"/>
      <c r="S42" s="210"/>
      <c r="T42" s="210"/>
      <c r="U42" s="210"/>
      <c r="V42" s="197"/>
      <c r="W42" s="197"/>
      <c r="X42" s="197"/>
      <c r="Y42" s="197"/>
      <c r="Z42" s="197"/>
      <c r="AA42" s="19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</row>
    <row r="43" spans="1:27" s="7" customFormat="1" ht="21" customHeight="1">
      <c r="A43" s="159" t="s">
        <v>13</v>
      </c>
      <c r="B43" s="278" t="s">
        <v>432</v>
      </c>
      <c r="C43" s="278"/>
      <c r="D43" s="279"/>
      <c r="E43" s="217">
        <f>SUM(E39:E40)-E41-E42</f>
        <v>4628241.000999999</v>
      </c>
      <c r="F43" s="218">
        <f>SUM(F39:F40)-F41-F42</f>
        <v>4519265.245</v>
      </c>
      <c r="G43" s="218">
        <f>SUM(G39:G40)-G41-G42</f>
        <v>4502717.661800001</v>
      </c>
      <c r="H43" s="160">
        <v>-0.5862917578862481</v>
      </c>
      <c r="I43" s="160">
        <f t="shared" si="0"/>
        <v>-2.3545825720063696</v>
      </c>
      <c r="J43" s="160">
        <f t="shared" si="1"/>
        <v>-0.3661564945387332</v>
      </c>
      <c r="K43" s="160">
        <f t="shared" si="2"/>
        <v>100</v>
      </c>
      <c r="L43" s="160">
        <f t="shared" si="3"/>
        <v>100</v>
      </c>
      <c r="M43" s="160">
        <f t="shared" si="4"/>
        <v>100</v>
      </c>
      <c r="S43" s="210"/>
      <c r="T43" s="210"/>
      <c r="U43" s="210"/>
      <c r="V43" s="197"/>
      <c r="W43" s="197"/>
      <c r="X43" s="197"/>
      <c r="Y43" s="197"/>
      <c r="Z43" s="197"/>
      <c r="AA43" s="197"/>
    </row>
    <row r="44" spans="1:27" s="7" customFormat="1" ht="21" customHeight="1">
      <c r="A44" s="10"/>
      <c r="B44" s="3"/>
      <c r="C44" s="3"/>
      <c r="E44" s="210"/>
      <c r="F44" s="210"/>
      <c r="G44" s="210"/>
      <c r="H44" s="197"/>
      <c r="I44" s="197"/>
      <c r="J44" s="197"/>
      <c r="K44" s="197"/>
      <c r="L44" s="197"/>
      <c r="M44" s="197"/>
      <c r="S44" s="210"/>
      <c r="T44" s="210"/>
      <c r="U44" s="210"/>
      <c r="V44" s="197"/>
      <c r="W44" s="197"/>
      <c r="X44" s="197"/>
      <c r="Y44" s="197"/>
      <c r="Z44" s="197"/>
      <c r="AA44" s="197"/>
    </row>
    <row r="45" spans="5:27" s="7" customFormat="1" ht="21" customHeight="1">
      <c r="E45" s="211"/>
      <c r="F45" s="211"/>
      <c r="G45" s="211"/>
      <c r="H45" s="196"/>
      <c r="I45" s="196"/>
      <c r="J45" s="196"/>
      <c r="K45" s="196"/>
      <c r="L45" s="155"/>
      <c r="M45" s="196"/>
      <c r="S45" s="210"/>
      <c r="T45" s="210"/>
      <c r="U45" s="210"/>
      <c r="V45" s="197"/>
      <c r="W45" s="197"/>
      <c r="X45" s="197"/>
      <c r="Y45" s="197"/>
      <c r="Z45" s="197"/>
      <c r="AA45" s="197"/>
    </row>
    <row r="46" spans="5:27" s="7" customFormat="1" ht="21" customHeight="1">
      <c r="E46" s="211"/>
      <c r="F46" s="211"/>
      <c r="G46" s="211"/>
      <c r="H46" s="196"/>
      <c r="I46" s="196"/>
      <c r="J46" s="196"/>
      <c r="K46" s="196"/>
      <c r="L46" s="155"/>
      <c r="M46" s="196"/>
      <c r="S46" s="210"/>
      <c r="T46" s="210"/>
      <c r="U46" s="210"/>
      <c r="V46" s="197"/>
      <c r="W46" s="197"/>
      <c r="X46" s="197"/>
      <c r="Y46" s="197"/>
      <c r="Z46" s="197"/>
      <c r="AA46" s="197"/>
    </row>
    <row r="47" spans="1:27" s="7" customFormat="1" ht="21" customHeight="1">
      <c r="A47" s="7" t="s">
        <v>373</v>
      </c>
      <c r="B47" s="2"/>
      <c r="C47" s="2"/>
      <c r="E47" s="211"/>
      <c r="F47" s="211"/>
      <c r="G47" s="211"/>
      <c r="H47" s="196"/>
      <c r="I47" s="196"/>
      <c r="J47" s="196"/>
      <c r="K47" s="196"/>
      <c r="L47" s="155"/>
      <c r="M47" s="196"/>
      <c r="O47" s="7" t="s">
        <v>373</v>
      </c>
      <c r="S47" s="211"/>
      <c r="T47" s="211"/>
      <c r="U47" s="211"/>
      <c r="V47" s="155"/>
      <c r="W47" s="155"/>
      <c r="X47" s="155"/>
      <c r="Y47" s="155"/>
      <c r="Z47" s="155"/>
      <c r="AA47" s="196"/>
    </row>
    <row r="48" spans="1:27" ht="21" customHeight="1">
      <c r="A48" s="131" t="s">
        <v>433</v>
      </c>
      <c r="B48" s="85"/>
      <c r="C48" s="85"/>
      <c r="D48" s="132"/>
      <c r="E48" s="202">
        <f>SUM(E7)</f>
        <v>48108.835</v>
      </c>
      <c r="F48" s="203">
        <f>SUM(F7)</f>
        <v>47803.669</v>
      </c>
      <c r="G48" s="203">
        <f>SUM(G7)</f>
        <v>46817.774</v>
      </c>
      <c r="H48" s="212">
        <v>-5.4</v>
      </c>
      <c r="I48" s="212">
        <f aca="true" t="shared" si="10" ref="I48:J50">100*(F48-E48)/E48</f>
        <v>-0.6343242358705993</v>
      </c>
      <c r="J48" s="212">
        <f t="shared" si="10"/>
        <v>-2.062383537966519</v>
      </c>
      <c r="K48" s="212">
        <f aca="true" t="shared" si="11" ref="K48:M50">100*E48/E$43</f>
        <v>1.0394626163504748</v>
      </c>
      <c r="L48" s="212">
        <f t="shared" si="11"/>
        <v>1.0577752446128</v>
      </c>
      <c r="M48" s="212">
        <f t="shared" si="11"/>
        <v>1.0397670366319212</v>
      </c>
      <c r="O48" s="134" t="s">
        <v>445</v>
      </c>
      <c r="P48" s="134"/>
      <c r="Q48" s="134"/>
      <c r="R48" s="135"/>
      <c r="S48" s="221">
        <f>SUM(S7)</f>
        <v>31243.413999999997</v>
      </c>
      <c r="T48" s="221">
        <f>SUM(T7)</f>
        <v>32387.462</v>
      </c>
      <c r="U48" s="221">
        <f>SUM(U7)</f>
        <v>32375.856999999996</v>
      </c>
      <c r="V48" s="212">
        <v>-6.879852340221094</v>
      </c>
      <c r="W48" s="222">
        <f aca="true" t="shared" si="12" ref="W48:X50">100*(T48-S48)/S48</f>
        <v>3.661725315933792</v>
      </c>
      <c r="X48" s="222">
        <f t="shared" si="12"/>
        <v>-0.035831767243766126</v>
      </c>
      <c r="Y48" s="223">
        <f aca="true" t="shared" si="13" ref="Y48:AA50">100*S48/S$37</f>
        <v>0.9033435430782354</v>
      </c>
      <c r="Z48" s="223">
        <f t="shared" si="13"/>
        <v>0.9642428055102712</v>
      </c>
      <c r="AA48" s="223">
        <f t="shared" si="13"/>
        <v>0.9674213536669074</v>
      </c>
    </row>
    <row r="49" spans="1:27" ht="21" customHeight="1">
      <c r="A49" s="133" t="s">
        <v>434</v>
      </c>
      <c r="B49" s="136"/>
      <c r="C49" s="136"/>
      <c r="D49" s="137"/>
      <c r="E49" s="204">
        <f>SUM(E11,E12,E26)</f>
        <v>1438343.1239999998</v>
      </c>
      <c r="F49" s="205">
        <f>SUM(F11,F12,F26)</f>
        <v>1369465.07</v>
      </c>
      <c r="G49" s="205">
        <f>SUM(G11,G12,G26)</f>
        <v>1348840.522</v>
      </c>
      <c r="H49" s="155">
        <v>-4.8</v>
      </c>
      <c r="I49" s="155">
        <f t="shared" si="10"/>
        <v>-4.788708121915406</v>
      </c>
      <c r="J49" s="155">
        <f t="shared" si="10"/>
        <v>-1.506029503914251</v>
      </c>
      <c r="K49" s="155">
        <f t="shared" si="11"/>
        <v>31.077532991242776</v>
      </c>
      <c r="L49" s="155">
        <f t="shared" si="11"/>
        <v>30.302825697498974</v>
      </c>
      <c r="M49" s="155">
        <f t="shared" si="11"/>
        <v>29.956142563484413</v>
      </c>
      <c r="O49" s="133" t="s">
        <v>434</v>
      </c>
      <c r="R49" s="138"/>
      <c r="S49" s="224">
        <f>SUM(S11:S13)</f>
        <v>1105165.653</v>
      </c>
      <c r="T49" s="224">
        <f>SUM(T11:T13)</f>
        <v>1066725.838</v>
      </c>
      <c r="U49" s="224">
        <f>SUM(U11:U13)</f>
        <v>1062368.888</v>
      </c>
      <c r="V49" s="155">
        <v>-4.527579050237129</v>
      </c>
      <c r="W49" s="199">
        <f t="shared" si="12"/>
        <v>-3.478194865688605</v>
      </c>
      <c r="X49" s="199">
        <f t="shared" si="12"/>
        <v>-0.4084414049788821</v>
      </c>
      <c r="Y49" s="196">
        <f t="shared" si="13"/>
        <v>31.953750530252282</v>
      </c>
      <c r="Z49" s="196">
        <f t="shared" si="13"/>
        <v>31.758669905762144</v>
      </c>
      <c r="AA49" s="196">
        <f t="shared" si="13"/>
        <v>31.744591277462316</v>
      </c>
    </row>
    <row r="50" spans="1:27" ht="21" customHeight="1">
      <c r="A50" s="140" t="s">
        <v>435</v>
      </c>
      <c r="B50" s="141"/>
      <c r="C50" s="141"/>
      <c r="D50" s="142"/>
      <c r="E50" s="207">
        <f>SUM(E27:E33,E37)</f>
        <v>3306176.097</v>
      </c>
      <c r="F50" s="208">
        <f>SUM(F27:F33,F37)</f>
        <v>3287419.194</v>
      </c>
      <c r="G50" s="208">
        <f>SUM(G27:G33,G37)</f>
        <v>3296484.4578</v>
      </c>
      <c r="H50" s="209">
        <v>1.4</v>
      </c>
      <c r="I50" s="209">
        <f t="shared" si="10"/>
        <v>-0.5673292180963927</v>
      </c>
      <c r="J50" s="209">
        <f t="shared" si="10"/>
        <v>0.27575624722716274</v>
      </c>
      <c r="K50" s="209">
        <f t="shared" si="11"/>
        <v>71.43483012845813</v>
      </c>
      <c r="L50" s="209">
        <f t="shared" si="11"/>
        <v>72.74233787532425</v>
      </c>
      <c r="M50" s="209">
        <f t="shared" si="11"/>
        <v>73.21099623382118</v>
      </c>
      <c r="O50" s="140" t="s">
        <v>446</v>
      </c>
      <c r="P50" s="140"/>
      <c r="Q50" s="140"/>
      <c r="R50" s="143"/>
      <c r="S50" s="225">
        <f>SUM(S14:S21,S26)</f>
        <v>2487017.797</v>
      </c>
      <c r="T50" s="225">
        <f>SUM(T14:T21,T26)</f>
        <v>2449326.985</v>
      </c>
      <c r="U50" s="225">
        <f>SUM(U14:U21,U26)</f>
        <v>2445832.935</v>
      </c>
      <c r="V50" s="209">
        <v>1.5893601737219543</v>
      </c>
      <c r="W50" s="226">
        <f t="shared" si="12"/>
        <v>-1.5155023034199833</v>
      </c>
      <c r="X50" s="226">
        <f t="shared" si="12"/>
        <v>-0.1426534726232077</v>
      </c>
      <c r="Y50" s="200">
        <f t="shared" si="13"/>
        <v>71.90736161037354</v>
      </c>
      <c r="Z50" s="200">
        <f t="shared" si="13"/>
        <v>72.92161156772376</v>
      </c>
      <c r="AA50" s="200">
        <f t="shared" si="13"/>
        <v>73.08381084154175</v>
      </c>
    </row>
    <row r="51" spans="1:26" ht="15" customHeight="1">
      <c r="A51" s="133" t="s">
        <v>447</v>
      </c>
      <c r="L51" s="144"/>
      <c r="O51" s="133" t="s">
        <v>447</v>
      </c>
      <c r="S51" s="139"/>
      <c r="T51" s="139"/>
      <c r="V51" s="144"/>
      <c r="W51" s="144"/>
      <c r="X51" s="144"/>
      <c r="Y51" s="144"/>
      <c r="Z51" s="144"/>
    </row>
  </sheetData>
  <sheetProtection/>
  <mergeCells count="58">
    <mergeCell ref="A2:M2"/>
    <mergeCell ref="O2:AA2"/>
    <mergeCell ref="A4:D5"/>
    <mergeCell ref="E4:E5"/>
    <mergeCell ref="F4:F5"/>
    <mergeCell ref="G4:G5"/>
    <mergeCell ref="H4:J4"/>
    <mergeCell ref="K4:M4"/>
    <mergeCell ref="O4:R5"/>
    <mergeCell ref="S4:S5"/>
    <mergeCell ref="V4:X4"/>
    <mergeCell ref="Y4:AA4"/>
    <mergeCell ref="B6:D6"/>
    <mergeCell ref="P6:R6"/>
    <mergeCell ref="T4:T5"/>
    <mergeCell ref="U4:U5"/>
    <mergeCell ref="C7:D7"/>
    <mergeCell ref="Q7:R7"/>
    <mergeCell ref="C11:D11"/>
    <mergeCell ref="Q11:R11"/>
    <mergeCell ref="C12:D12"/>
    <mergeCell ref="Q12:R12"/>
    <mergeCell ref="Q13:R13"/>
    <mergeCell ref="Q14:R14"/>
    <mergeCell ref="Q15:R15"/>
    <mergeCell ref="Q16:R16"/>
    <mergeCell ref="Q17:R17"/>
    <mergeCell ref="Q18:R18"/>
    <mergeCell ref="Q19:R19"/>
    <mergeCell ref="P21:R21"/>
    <mergeCell ref="Q22:R22"/>
    <mergeCell ref="Q23:R23"/>
    <mergeCell ref="Q24:R24"/>
    <mergeCell ref="C26:D26"/>
    <mergeCell ref="P26:R26"/>
    <mergeCell ref="C34:D34"/>
    <mergeCell ref="C27:D27"/>
    <mergeCell ref="Q27:R27"/>
    <mergeCell ref="C28:D28"/>
    <mergeCell ref="C29:D29"/>
    <mergeCell ref="P29:R29"/>
    <mergeCell ref="C30:D30"/>
    <mergeCell ref="P35:R35"/>
    <mergeCell ref="C36:D36"/>
    <mergeCell ref="B37:D37"/>
    <mergeCell ref="P37:R37"/>
    <mergeCell ref="C38:D38"/>
    <mergeCell ref="C31:D31"/>
    <mergeCell ref="P31:R31"/>
    <mergeCell ref="C32:D32"/>
    <mergeCell ref="B33:D33"/>
    <mergeCell ref="P33:R33"/>
    <mergeCell ref="B39:D39"/>
    <mergeCell ref="B40:D40"/>
    <mergeCell ref="B41:D41"/>
    <mergeCell ref="B42:D42"/>
    <mergeCell ref="B43:D43"/>
    <mergeCell ref="C35:D35"/>
  </mergeCells>
  <printOptions/>
  <pageMargins left="0.787" right="0.787" top="0.984" bottom="0.984" header="0.512" footer="0.512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59"/>
  <sheetViews>
    <sheetView zoomScale="75" zoomScaleNormal="75" zoomScalePageLayoutView="0" workbookViewId="0" topLeftCell="K1">
      <selection activeCell="AB1" sqref="AB1"/>
    </sheetView>
  </sheetViews>
  <sheetFormatPr defaultColWidth="10.59765625" defaultRowHeight="15"/>
  <cols>
    <col min="1" max="1" width="2.59765625" style="23" customWidth="1"/>
    <col min="2" max="2" width="3.59765625" style="23" customWidth="1"/>
    <col min="3" max="3" width="2.59765625" style="23" customWidth="1"/>
    <col min="4" max="4" width="28.59765625" style="23" customWidth="1"/>
    <col min="5" max="6" width="12.69921875" style="23" customWidth="1"/>
    <col min="7" max="7" width="13.09765625" style="23" customWidth="1"/>
    <col min="8" max="13" width="8.59765625" style="23" customWidth="1"/>
    <col min="14" max="14" width="6.59765625" style="23" customWidth="1"/>
    <col min="15" max="15" width="2.59765625" style="23" customWidth="1"/>
    <col min="16" max="16" width="3.59765625" style="23" customWidth="1"/>
    <col min="17" max="17" width="2.59765625" style="23" customWidth="1"/>
    <col min="18" max="18" width="4.09765625" style="23" customWidth="1"/>
    <col min="19" max="19" width="31.69921875" style="23" customWidth="1"/>
    <col min="20" max="22" width="12.69921875" style="23" customWidth="1"/>
    <col min="23" max="28" width="8.59765625" style="23" customWidth="1"/>
    <col min="29" max="29" width="10.59765625" style="23" customWidth="1"/>
    <col min="30" max="30" width="36.59765625" style="23" hidden="1" customWidth="1"/>
    <col min="31" max="33" width="11" style="23" hidden="1" customWidth="1"/>
    <col min="34" max="39" width="0" style="23" hidden="1" customWidth="1"/>
    <col min="40" max="136" width="10.59765625" style="23" customWidth="1"/>
    <col min="137" max="16384" width="10.59765625" style="33" customWidth="1"/>
  </cols>
  <sheetData>
    <row r="1" spans="1:136" s="14" customFormat="1" ht="19.5" customHeight="1">
      <c r="A1" s="11" t="s">
        <v>336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 t="s">
        <v>337</v>
      </c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</row>
    <row r="2" spans="1:136" s="45" customFormat="1" ht="19.5" customHeight="1">
      <c r="A2" s="247" t="s">
        <v>338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44"/>
      <c r="O2" s="247" t="s">
        <v>41</v>
      </c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</row>
    <row r="3" spans="1:30" ht="19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321" t="s">
        <v>42</v>
      </c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D3" s="23" t="s">
        <v>43</v>
      </c>
    </row>
    <row r="4" spans="2:37" ht="18" customHeight="1" thickBo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 t="s">
        <v>418</v>
      </c>
      <c r="P4" s="24"/>
      <c r="Q4" s="24"/>
      <c r="R4" s="24"/>
      <c r="S4" s="24"/>
      <c r="T4" s="24"/>
      <c r="U4" s="24"/>
      <c r="V4" s="24"/>
      <c r="W4" s="24"/>
      <c r="X4" s="24"/>
      <c r="Y4" s="24"/>
      <c r="AA4" s="24"/>
      <c r="AB4" s="25" t="s">
        <v>418</v>
      </c>
      <c r="AH4" s="23" t="s">
        <v>30</v>
      </c>
      <c r="AK4" s="23" t="s">
        <v>31</v>
      </c>
    </row>
    <row r="5" spans="1:136" s="45" customFormat="1" ht="21.75" customHeight="1">
      <c r="A5" s="323" t="s">
        <v>310</v>
      </c>
      <c r="B5" s="324"/>
      <c r="C5" s="324"/>
      <c r="D5" s="325"/>
      <c r="E5" s="326" t="s">
        <v>448</v>
      </c>
      <c r="F5" s="291" t="s">
        <v>438</v>
      </c>
      <c r="G5" s="291" t="s">
        <v>426</v>
      </c>
      <c r="H5" s="315" t="s">
        <v>308</v>
      </c>
      <c r="I5" s="316"/>
      <c r="J5" s="320"/>
      <c r="K5" s="315" t="s">
        <v>309</v>
      </c>
      <c r="L5" s="316"/>
      <c r="M5" s="316"/>
      <c r="N5" s="23"/>
      <c r="O5" s="323" t="s">
        <v>310</v>
      </c>
      <c r="P5" s="323"/>
      <c r="Q5" s="323"/>
      <c r="R5" s="323"/>
      <c r="S5" s="328"/>
      <c r="T5" s="291" t="s">
        <v>436</v>
      </c>
      <c r="U5" s="291" t="s">
        <v>438</v>
      </c>
      <c r="V5" s="291" t="s">
        <v>426</v>
      </c>
      <c r="W5" s="315" t="s">
        <v>308</v>
      </c>
      <c r="X5" s="316"/>
      <c r="Y5" s="320"/>
      <c r="Z5" s="315" t="s">
        <v>309</v>
      </c>
      <c r="AA5" s="316"/>
      <c r="AB5" s="316"/>
      <c r="AC5" s="23"/>
      <c r="AD5" s="61" t="s">
        <v>339</v>
      </c>
      <c r="AE5" s="62" t="s">
        <v>44</v>
      </c>
      <c r="AF5" s="62" t="s">
        <v>45</v>
      </c>
      <c r="AG5" s="62" t="s">
        <v>46</v>
      </c>
      <c r="AH5" s="63" t="s">
        <v>47</v>
      </c>
      <c r="AI5" s="63" t="s">
        <v>340</v>
      </c>
      <c r="AJ5" s="63" t="s">
        <v>341</v>
      </c>
      <c r="AK5" s="63" t="s">
        <v>47</v>
      </c>
      <c r="AL5" s="63" t="s">
        <v>340</v>
      </c>
      <c r="AM5" s="63" t="s">
        <v>341</v>
      </c>
      <c r="AN5" s="64"/>
      <c r="AO5" s="119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</row>
    <row r="6" spans="1:136" s="45" customFormat="1" ht="21.75" customHeight="1">
      <c r="A6" s="242"/>
      <c r="B6" s="242"/>
      <c r="C6" s="242"/>
      <c r="D6" s="294"/>
      <c r="E6" s="327"/>
      <c r="F6" s="292"/>
      <c r="G6" s="292"/>
      <c r="H6" s="73" t="s">
        <v>441</v>
      </c>
      <c r="I6" s="73" t="s">
        <v>428</v>
      </c>
      <c r="J6" s="73" t="s">
        <v>429</v>
      </c>
      <c r="K6" s="73" t="s">
        <v>441</v>
      </c>
      <c r="L6" s="73" t="s">
        <v>428</v>
      </c>
      <c r="M6" s="181" t="s">
        <v>429</v>
      </c>
      <c r="N6" s="44"/>
      <c r="O6" s="242"/>
      <c r="P6" s="242"/>
      <c r="Q6" s="242"/>
      <c r="R6" s="242"/>
      <c r="S6" s="294"/>
      <c r="T6" s="292"/>
      <c r="U6" s="292"/>
      <c r="V6" s="292"/>
      <c r="W6" s="73" t="s">
        <v>441</v>
      </c>
      <c r="X6" s="73" t="s">
        <v>428</v>
      </c>
      <c r="Y6" s="73" t="s">
        <v>429</v>
      </c>
      <c r="Z6" s="73" t="s">
        <v>441</v>
      </c>
      <c r="AA6" s="73" t="s">
        <v>428</v>
      </c>
      <c r="AB6" s="178" t="s">
        <v>429</v>
      </c>
      <c r="AC6" s="44"/>
      <c r="AD6" s="65"/>
      <c r="AE6" s="66">
        <v>1998</v>
      </c>
      <c r="AF6" s="66">
        <v>1999</v>
      </c>
      <c r="AG6" s="66">
        <v>2000</v>
      </c>
      <c r="AH6" s="67">
        <v>1998</v>
      </c>
      <c r="AI6" s="67">
        <v>1999</v>
      </c>
      <c r="AJ6" s="67">
        <v>2000</v>
      </c>
      <c r="AK6" s="67">
        <v>1998</v>
      </c>
      <c r="AL6" s="67">
        <v>1999</v>
      </c>
      <c r="AM6" s="67">
        <v>2000</v>
      </c>
      <c r="AN6" s="68"/>
      <c r="AO6" s="119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</row>
    <row r="7" spans="1:136" s="2" customFormat="1" ht="21.75" customHeight="1">
      <c r="A7" s="173" t="s">
        <v>2</v>
      </c>
      <c r="B7" s="317" t="s">
        <v>342</v>
      </c>
      <c r="C7" s="318"/>
      <c r="D7" s="319"/>
      <c r="E7" s="166">
        <f>SUM(E8:E9)</f>
        <v>2390935.807</v>
      </c>
      <c r="F7" s="166">
        <f>SUM(F8:F9)</f>
        <v>2350758.852</v>
      </c>
      <c r="G7" s="166">
        <f>SUM(G8:G9)</f>
        <v>2279569.198</v>
      </c>
      <c r="H7" s="174">
        <v>3.6233226387841646</v>
      </c>
      <c r="I7" s="174">
        <f>100*(F7-E7)/E7</f>
        <v>-1.6803861852908406</v>
      </c>
      <c r="J7" s="174">
        <f>100*(G7-F7)/F7</f>
        <v>-3.028369070669785</v>
      </c>
      <c r="K7" s="174">
        <f>100*E7/E$39</f>
        <v>68.75056260482587</v>
      </c>
      <c r="L7" s="174">
        <f>100*F7/F$39</f>
        <v>69.26656306205612</v>
      </c>
      <c r="M7" s="174">
        <f>100*G7/G$39</f>
        <v>67.45908200642631</v>
      </c>
      <c r="N7" s="7"/>
      <c r="O7" s="173" t="s">
        <v>2</v>
      </c>
      <c r="P7" s="275" t="s">
        <v>48</v>
      </c>
      <c r="Q7" s="275"/>
      <c r="R7" s="275"/>
      <c r="S7" s="284"/>
      <c r="T7" s="166">
        <f>SUM(T8,T21)</f>
        <v>2312015.866</v>
      </c>
      <c r="U7" s="166">
        <f>SUM(U8,U21)</f>
        <v>2297267.4239999996</v>
      </c>
      <c r="V7" s="166">
        <f>SUM(V8,V21)</f>
        <v>2302750.304</v>
      </c>
      <c r="W7" s="168">
        <v>0.3624296874954025</v>
      </c>
      <c r="X7" s="174">
        <f>100*(U7-T7)/T7</f>
        <v>-0.637904013414771</v>
      </c>
      <c r="Y7" s="174">
        <f>100*(V7-U7)/U7</f>
        <v>0.23866964475792588</v>
      </c>
      <c r="Z7" s="174">
        <f>100*T7/T$43</f>
        <v>49.95452625523293</v>
      </c>
      <c r="AA7" s="174">
        <f>100*U7/U$43</f>
        <v>50.83276372285602</v>
      </c>
      <c r="AB7" s="174">
        <f>100*V7/V$43</f>
        <v>51.14134344989014</v>
      </c>
      <c r="AC7" s="7"/>
      <c r="AD7" s="7" t="s">
        <v>49</v>
      </c>
      <c r="AE7" s="17">
        <v>2690546.415</v>
      </c>
      <c r="AF7" s="17">
        <v>2683004.139</v>
      </c>
      <c r="AG7" s="17">
        <v>2716468.715</v>
      </c>
      <c r="AH7" s="77">
        <v>-0.8314068853366136</v>
      </c>
      <c r="AI7" s="77">
        <v>-0.28032506549418035</v>
      </c>
      <c r="AJ7" s="77">
        <v>1.2472800736145226</v>
      </c>
      <c r="AK7" s="77">
        <v>76.1204148102367</v>
      </c>
      <c r="AL7" s="77">
        <v>76.712590275846</v>
      </c>
      <c r="AM7" s="77">
        <v>77.45548789065873</v>
      </c>
      <c r="AN7" s="7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</row>
    <row r="8" spans="1:136" s="2" customFormat="1" ht="21.75" customHeight="1">
      <c r="A8" s="7"/>
      <c r="B8" s="7" t="s">
        <v>36</v>
      </c>
      <c r="C8" s="280" t="s">
        <v>51</v>
      </c>
      <c r="D8" s="281"/>
      <c r="E8" s="219">
        <v>2044559.035</v>
      </c>
      <c r="F8" s="219">
        <v>2003470.478</v>
      </c>
      <c r="G8" s="219">
        <v>1940388.896</v>
      </c>
      <c r="H8" s="199">
        <v>2.7399688161314177</v>
      </c>
      <c r="I8" s="199">
        <f aca="true" t="shared" si="0" ref="I8:I51">100*(F8-E8)/E8</f>
        <v>-2.009653734454287</v>
      </c>
      <c r="J8" s="199">
        <f aca="true" t="shared" si="1" ref="J8:J51">100*(G8-F8)/F8</f>
        <v>-3.1486154995891056</v>
      </c>
      <c r="K8" s="199">
        <f aca="true" t="shared" si="2" ref="K8:K51">100*E8/E$39</f>
        <v>58.79061391924266</v>
      </c>
      <c r="L8" s="199">
        <f aca="true" t="shared" si="3" ref="L8:L51">100*F8/F$39</f>
        <v>59.033496391723766</v>
      </c>
      <c r="M8" s="199">
        <f aca="true" t="shared" si="4" ref="M8:M51">100*G8/G$39</f>
        <v>57.42175046691565</v>
      </c>
      <c r="N8" s="7"/>
      <c r="O8" s="7"/>
      <c r="P8" s="7" t="s">
        <v>36</v>
      </c>
      <c r="Q8" s="280" t="s">
        <v>52</v>
      </c>
      <c r="R8" s="280"/>
      <c r="S8" s="281"/>
      <c r="T8" s="219">
        <f>SUM(T9:T10,T13:T20)</f>
        <v>2240210.637</v>
      </c>
      <c r="U8" s="219">
        <f>SUM(U9:U10,U13:U20)</f>
        <v>2222181.638</v>
      </c>
      <c r="V8" s="219">
        <f>SUM(V9:V10,V13:V20)</f>
        <v>2228176.887</v>
      </c>
      <c r="W8" s="199">
        <v>0.839597385527302</v>
      </c>
      <c r="X8" s="199">
        <f aca="true" t="shared" si="5" ref="X8:X49">100*(U8-T8)/T8</f>
        <v>-0.8047903488282696</v>
      </c>
      <c r="Y8" s="199">
        <f aca="true" t="shared" si="6" ref="Y8:Y49">100*(V8-U8)/U8</f>
        <v>0.2697911321684813</v>
      </c>
      <c r="Z8" s="199">
        <f aca="true" t="shared" si="7" ref="Z8:Z49">100*T8/T$43</f>
        <v>48.40306795856071</v>
      </c>
      <c r="AA8" s="199">
        <f aca="true" t="shared" si="8" ref="AA8:AA49">100*U8/U$43</f>
        <v>49.171303686115024</v>
      </c>
      <c r="AB8" s="199">
        <f aca="true" t="shared" si="9" ref="AB8:AB49">100*V8/V$43</f>
        <v>49.48515661782062</v>
      </c>
      <c r="AC8" s="7"/>
      <c r="AD8" s="7" t="s">
        <v>53</v>
      </c>
      <c r="AE8" s="17">
        <v>2343873.511</v>
      </c>
      <c r="AF8" s="17">
        <v>2318686.334</v>
      </c>
      <c r="AG8" s="17">
        <v>2338148.482</v>
      </c>
      <c r="AH8" s="77">
        <v>-0.5503953532627787</v>
      </c>
      <c r="AI8" s="77">
        <v>-1.0745962562311726</v>
      </c>
      <c r="AJ8" s="77">
        <v>0.8393609655009097</v>
      </c>
      <c r="AK8" s="77">
        <v>66.31241257365406</v>
      </c>
      <c r="AL8" s="77">
        <v>66.29599713723938</v>
      </c>
      <c r="AM8" s="77">
        <v>66.66832952431521</v>
      </c>
      <c r="AN8" s="7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</row>
    <row r="9" spans="1:136" s="2" customFormat="1" ht="21.75" customHeight="1">
      <c r="A9" s="7"/>
      <c r="B9" s="7" t="s">
        <v>37</v>
      </c>
      <c r="C9" s="280" t="s">
        <v>343</v>
      </c>
      <c r="D9" s="314"/>
      <c r="E9" s="219">
        <f>SUM(E10:E11)</f>
        <v>346376.772</v>
      </c>
      <c r="F9" s="219">
        <f>SUM(F10:F11)</f>
        <v>347288.374</v>
      </c>
      <c r="G9" s="219">
        <f>SUM(G10:G11)</f>
        <v>339180.302</v>
      </c>
      <c r="H9" s="199">
        <v>9.163499205388332</v>
      </c>
      <c r="I9" s="199">
        <f t="shared" si="0"/>
        <v>0.26318219744827853</v>
      </c>
      <c r="J9" s="199">
        <f t="shared" si="1"/>
        <v>-2.3346799395018003</v>
      </c>
      <c r="K9" s="199">
        <f t="shared" si="2"/>
        <v>9.959948685583218</v>
      </c>
      <c r="L9" s="199">
        <f t="shared" si="3"/>
        <v>10.233066670332347</v>
      </c>
      <c r="M9" s="199">
        <f t="shared" si="4"/>
        <v>10.03733153951067</v>
      </c>
      <c r="N9" s="7"/>
      <c r="O9" s="7"/>
      <c r="P9" s="7"/>
      <c r="Q9" s="94" t="s">
        <v>344</v>
      </c>
      <c r="R9" s="280" t="s">
        <v>345</v>
      </c>
      <c r="S9" s="281"/>
      <c r="T9" s="219">
        <v>516000.654</v>
      </c>
      <c r="U9" s="219">
        <v>504692.652</v>
      </c>
      <c r="V9" s="219">
        <v>505382.121</v>
      </c>
      <c r="W9" s="199">
        <v>-2.3431656506798126</v>
      </c>
      <c r="X9" s="199">
        <f t="shared" si="5"/>
        <v>-2.1914704782525294</v>
      </c>
      <c r="Y9" s="199">
        <f t="shared" si="6"/>
        <v>0.13661165805916722</v>
      </c>
      <c r="Z9" s="199">
        <f t="shared" si="7"/>
        <v>11.1489581871063</v>
      </c>
      <c r="AA9" s="199">
        <f t="shared" si="8"/>
        <v>11.167581999272542</v>
      </c>
      <c r="AB9" s="199">
        <f t="shared" si="9"/>
        <v>11.223935386567616</v>
      </c>
      <c r="AC9" s="7"/>
      <c r="AD9" s="7" t="s">
        <v>55</v>
      </c>
      <c r="AE9" s="17">
        <v>346672.904</v>
      </c>
      <c r="AF9" s="17">
        <v>364317.805</v>
      </c>
      <c r="AG9" s="17">
        <v>378320.233</v>
      </c>
      <c r="AH9" s="77">
        <v>-2.6904556975618146</v>
      </c>
      <c r="AI9" s="77">
        <v>5.089783711506918</v>
      </c>
      <c r="AJ9" s="77">
        <v>3.8434651855678625</v>
      </c>
      <c r="AK9" s="77">
        <v>9.808002236582624</v>
      </c>
      <c r="AL9" s="77">
        <v>10.41659313860662</v>
      </c>
      <c r="AM9" s="77">
        <v>10.787158366343526</v>
      </c>
      <c r="AN9" s="7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</row>
    <row r="10" spans="1:136" s="2" customFormat="1" ht="21.75" customHeight="1">
      <c r="A10" s="7"/>
      <c r="B10" s="7"/>
      <c r="C10" s="50"/>
      <c r="D10" s="20" t="s">
        <v>346</v>
      </c>
      <c r="E10" s="219">
        <v>240380.851</v>
      </c>
      <c r="F10" s="219">
        <v>233835.51</v>
      </c>
      <c r="G10" s="219">
        <v>229130.413</v>
      </c>
      <c r="H10" s="199">
        <v>4.251127160905199</v>
      </c>
      <c r="I10" s="199">
        <f t="shared" si="0"/>
        <v>-2.7229044962487405</v>
      </c>
      <c r="J10" s="199">
        <f t="shared" si="1"/>
        <v>-2.012139644658764</v>
      </c>
      <c r="K10" s="199">
        <f t="shared" si="2"/>
        <v>6.912071289112958</v>
      </c>
      <c r="L10" s="199">
        <f t="shared" si="3"/>
        <v>6.890107884006409</v>
      </c>
      <c r="M10" s="199">
        <f t="shared" si="4"/>
        <v>6.780635277180707</v>
      </c>
      <c r="N10" s="7"/>
      <c r="O10" s="7"/>
      <c r="P10" s="7"/>
      <c r="Q10" s="94" t="s">
        <v>347</v>
      </c>
      <c r="R10" s="280" t="s">
        <v>348</v>
      </c>
      <c r="S10" s="281"/>
      <c r="T10" s="219">
        <f>SUM(T11:T12)</f>
        <v>601389.463</v>
      </c>
      <c r="U10" s="219">
        <f>SUM(U11:U12)</f>
        <v>617802.055</v>
      </c>
      <c r="V10" s="219">
        <f>SUM(V11:V12)</f>
        <v>619587.693</v>
      </c>
      <c r="W10" s="199">
        <v>2.9990931022717104</v>
      </c>
      <c r="X10" s="199">
        <f t="shared" si="5"/>
        <v>2.729111999755816</v>
      </c>
      <c r="Y10" s="199">
        <f t="shared" si="6"/>
        <v>0.2890307640689086</v>
      </c>
      <c r="Z10" s="199">
        <f t="shared" si="7"/>
        <v>12.993909843287351</v>
      </c>
      <c r="AA10" s="199">
        <f t="shared" si="8"/>
        <v>13.670409270257386</v>
      </c>
      <c r="AB10" s="199">
        <f t="shared" si="9"/>
        <v>13.760305209816655</v>
      </c>
      <c r="AC10" s="7"/>
      <c r="AD10" s="7" t="s">
        <v>57</v>
      </c>
      <c r="AE10" s="17">
        <v>256217.979</v>
      </c>
      <c r="AF10" s="17">
        <v>271548.976</v>
      </c>
      <c r="AG10" s="17">
        <v>285872.35</v>
      </c>
      <c r="AH10" s="77">
        <v>-3.079702858378849</v>
      </c>
      <c r="AI10" s="77">
        <v>5.983575805193605</v>
      </c>
      <c r="AJ10" s="77">
        <v>5.27469269484557</v>
      </c>
      <c r="AK10" s="77">
        <v>7.248869127322047</v>
      </c>
      <c r="AL10" s="77">
        <v>7.764142079735175</v>
      </c>
      <c r="AM10" s="77">
        <v>8.151164127689634</v>
      </c>
      <c r="AN10" s="7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</row>
    <row r="11" spans="1:136" s="2" customFormat="1" ht="21.75" customHeight="1">
      <c r="A11" s="7"/>
      <c r="B11" s="7"/>
      <c r="C11" s="50"/>
      <c r="D11" s="20" t="s">
        <v>349</v>
      </c>
      <c r="E11" s="219">
        <v>105995.921</v>
      </c>
      <c r="F11" s="219">
        <v>113452.864</v>
      </c>
      <c r="G11" s="219">
        <v>110049.889</v>
      </c>
      <c r="H11" s="199">
        <v>22.224601721862673</v>
      </c>
      <c r="I11" s="199">
        <f t="shared" si="0"/>
        <v>7.035122606274631</v>
      </c>
      <c r="J11" s="199">
        <f t="shared" si="1"/>
        <v>-2.999461520865622</v>
      </c>
      <c r="K11" s="199">
        <f t="shared" si="2"/>
        <v>3.047877396470259</v>
      </c>
      <c r="L11" s="199">
        <f t="shared" si="3"/>
        <v>3.342958786325939</v>
      </c>
      <c r="M11" s="199">
        <f t="shared" si="4"/>
        <v>3.2566962623299642</v>
      </c>
      <c r="N11" s="7"/>
      <c r="O11" s="7"/>
      <c r="P11" s="7"/>
      <c r="Q11" s="94"/>
      <c r="R11" s="50" t="s">
        <v>350</v>
      </c>
      <c r="S11" s="20" t="s">
        <v>351</v>
      </c>
      <c r="T11" s="219">
        <v>582720.556</v>
      </c>
      <c r="U11" s="219">
        <v>600160.755</v>
      </c>
      <c r="V11" s="219">
        <v>601890.427</v>
      </c>
      <c r="W11" s="199">
        <v>3.138398359336425</v>
      </c>
      <c r="X11" s="199">
        <f t="shared" si="5"/>
        <v>2.9928923598844217</v>
      </c>
      <c r="Y11" s="199">
        <f t="shared" si="6"/>
        <v>0.2882014502931003</v>
      </c>
      <c r="Z11" s="199">
        <f t="shared" si="7"/>
        <v>12.590540463949365</v>
      </c>
      <c r="AA11" s="199">
        <f t="shared" si="8"/>
        <v>13.280051567320655</v>
      </c>
      <c r="AB11" s="199">
        <f t="shared" si="9"/>
        <v>13.367269995769384</v>
      </c>
      <c r="AC11" s="7"/>
      <c r="AD11" s="7" t="s">
        <v>59</v>
      </c>
      <c r="AE11" s="17">
        <v>90454.925</v>
      </c>
      <c r="AF11" s="17">
        <v>92768.829</v>
      </c>
      <c r="AG11" s="17">
        <v>92447.883</v>
      </c>
      <c r="AH11" s="77">
        <v>-1.5707281255248002</v>
      </c>
      <c r="AI11" s="77">
        <v>2.558074090493132</v>
      </c>
      <c r="AJ11" s="77">
        <v>-0.34596318985550234</v>
      </c>
      <c r="AK11" s="77">
        <v>2.559133109260577</v>
      </c>
      <c r="AL11" s="77">
        <v>2.652451058871445</v>
      </c>
      <c r="AM11" s="77">
        <v>2.63599423865389</v>
      </c>
      <c r="AN11" s="7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</row>
    <row r="12" spans="1:136" s="2" customFormat="1" ht="21.75" customHeight="1">
      <c r="A12" s="173" t="s">
        <v>3</v>
      </c>
      <c r="B12" s="275" t="s">
        <v>61</v>
      </c>
      <c r="C12" s="275"/>
      <c r="D12" s="284"/>
      <c r="E12" s="166">
        <f>E13-E14</f>
        <v>113533.78399999999</v>
      </c>
      <c r="F12" s="166">
        <f>F13-F14</f>
        <v>55716.61799999999</v>
      </c>
      <c r="G12" s="166">
        <f>G13-G14</f>
        <v>50391.03200000001</v>
      </c>
      <c r="H12" s="168">
        <v>-13.829833992214974</v>
      </c>
      <c r="I12" s="168">
        <f t="shared" si="0"/>
        <v>-50.925076187014085</v>
      </c>
      <c r="J12" s="168">
        <f t="shared" si="1"/>
        <v>-9.558343975580108</v>
      </c>
      <c r="K12" s="168">
        <f t="shared" si="2"/>
        <v>3.264626135842876</v>
      </c>
      <c r="L12" s="168">
        <f t="shared" si="3"/>
        <v>1.6417245992790972</v>
      </c>
      <c r="M12" s="168">
        <f t="shared" si="4"/>
        <v>1.491217183956902</v>
      </c>
      <c r="N12" s="7"/>
      <c r="O12" s="7"/>
      <c r="P12" s="7"/>
      <c r="Q12" s="94"/>
      <c r="R12" s="50" t="s">
        <v>352</v>
      </c>
      <c r="S12" s="20" t="s">
        <v>353</v>
      </c>
      <c r="T12" s="219">
        <v>18668.907</v>
      </c>
      <c r="U12" s="219">
        <v>17641.3</v>
      </c>
      <c r="V12" s="219">
        <v>17697.266</v>
      </c>
      <c r="W12" s="199">
        <v>-1.1675668338534284</v>
      </c>
      <c r="X12" s="199">
        <f t="shared" si="5"/>
        <v>-5.504376876482378</v>
      </c>
      <c r="Y12" s="199">
        <f t="shared" si="6"/>
        <v>0.3172441940219845</v>
      </c>
      <c r="Z12" s="199">
        <f t="shared" si="7"/>
        <v>0.40336937933798844</v>
      </c>
      <c r="AA12" s="199">
        <f t="shared" si="8"/>
        <v>0.39035770293673044</v>
      </c>
      <c r="AB12" s="199">
        <f t="shared" si="9"/>
        <v>0.39303521404727315</v>
      </c>
      <c r="AC12" s="7"/>
      <c r="AD12" s="7" t="s">
        <v>62</v>
      </c>
      <c r="AE12" s="17">
        <v>172022.824</v>
      </c>
      <c r="AF12" s="17">
        <v>154824.17053574184</v>
      </c>
      <c r="AG12" s="17">
        <v>145660.922</v>
      </c>
      <c r="AH12" s="77">
        <v>-19.49839389072577</v>
      </c>
      <c r="AI12" s="77">
        <v>-9.99789043357302</v>
      </c>
      <c r="AJ12" s="77">
        <v>-5.918487083789331</v>
      </c>
      <c r="AK12" s="77">
        <v>4.866836210929422</v>
      </c>
      <c r="AL12" s="77">
        <v>4.426740528075672</v>
      </c>
      <c r="AM12" s="77">
        <v>4.153273592960627</v>
      </c>
      <c r="AN12" s="7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</row>
    <row r="13" spans="1:136" s="2" customFormat="1" ht="21.75" customHeight="1">
      <c r="A13" s="7"/>
      <c r="B13" s="7"/>
      <c r="C13" s="7"/>
      <c r="D13" s="20" t="s">
        <v>354</v>
      </c>
      <c r="E13" s="219">
        <f>SUM(E16,E20,E22,E23,E24,E26)</f>
        <v>306247.376</v>
      </c>
      <c r="F13" s="219">
        <f>SUM(F16,F20,F22,F23,F24,F26)</f>
        <v>233841.841</v>
      </c>
      <c r="G13" s="219">
        <f>SUM(G16,G20,G22,G23,G24,G26)</f>
        <v>216038.332</v>
      </c>
      <c r="H13" s="199">
        <v>-7.262916303061003</v>
      </c>
      <c r="I13" s="199">
        <f t="shared" si="0"/>
        <v>-23.642826249064743</v>
      </c>
      <c r="J13" s="199">
        <f t="shared" si="1"/>
        <v>-7.613483080643379</v>
      </c>
      <c r="K13" s="199">
        <f t="shared" si="2"/>
        <v>8.806041272463007</v>
      </c>
      <c r="L13" s="199">
        <f t="shared" si="3"/>
        <v>6.890294430835902</v>
      </c>
      <c r="M13" s="199">
        <f t="shared" si="4"/>
        <v>6.393202526032533</v>
      </c>
      <c r="N13" s="7"/>
      <c r="O13" s="7"/>
      <c r="P13" s="7"/>
      <c r="Q13" s="94" t="s">
        <v>355</v>
      </c>
      <c r="R13" s="280" t="s">
        <v>64</v>
      </c>
      <c r="S13" s="281"/>
      <c r="T13" s="219">
        <v>107967.534</v>
      </c>
      <c r="U13" s="219">
        <v>105572.609</v>
      </c>
      <c r="V13" s="219">
        <v>105732.519</v>
      </c>
      <c r="W13" s="199">
        <v>4.117137531272386</v>
      </c>
      <c r="X13" s="199">
        <f t="shared" si="5"/>
        <v>-2.2181899606968916</v>
      </c>
      <c r="Y13" s="199">
        <f t="shared" si="6"/>
        <v>0.151469213003918</v>
      </c>
      <c r="Z13" s="199">
        <f t="shared" si="7"/>
        <v>2.332798442792241</v>
      </c>
      <c r="AA13" s="199">
        <f t="shared" si="8"/>
        <v>2.336056931307647</v>
      </c>
      <c r="AB13" s="199">
        <f t="shared" si="9"/>
        <v>2.3481934009989103</v>
      </c>
      <c r="AC13" s="7"/>
      <c r="AD13" s="7" t="s">
        <v>65</v>
      </c>
      <c r="AE13" s="17">
        <v>352011.34</v>
      </c>
      <c r="AF13" s="17">
        <v>328247.3797209591</v>
      </c>
      <c r="AG13" s="17">
        <v>318420.559</v>
      </c>
      <c r="AH13" s="77">
        <v>-10.265829551689693</v>
      </c>
      <c r="AI13" s="77">
        <v>-6.7509075926477</v>
      </c>
      <c r="AJ13" s="77">
        <v>-2.9937240410914536</v>
      </c>
      <c r="AK13" s="77">
        <v>9.959036227482166</v>
      </c>
      <c r="AL13" s="77">
        <v>9.38526571153157</v>
      </c>
      <c r="AM13" s="77">
        <v>9.079220981111607</v>
      </c>
      <c r="AN13" s="7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</row>
    <row r="14" spans="1:136" s="2" customFormat="1" ht="21.75" customHeight="1">
      <c r="A14" s="7"/>
      <c r="B14" s="7"/>
      <c r="C14" s="7"/>
      <c r="D14" s="20" t="s">
        <v>356</v>
      </c>
      <c r="E14" s="219">
        <f>SUM(E17,E21,E27)</f>
        <v>192713.592</v>
      </c>
      <c r="F14" s="219">
        <f>SUM(F17,F21,F27)</f>
        <v>178125.223</v>
      </c>
      <c r="G14" s="219">
        <f>SUM(G17,G21,G27)</f>
        <v>165647.3</v>
      </c>
      <c r="H14" s="199">
        <v>-2.9035773406959953</v>
      </c>
      <c r="I14" s="199">
        <f t="shared" si="0"/>
        <v>-7.569974099180303</v>
      </c>
      <c r="J14" s="199">
        <f t="shared" si="1"/>
        <v>-7.005140984441047</v>
      </c>
      <c r="K14" s="199">
        <f t="shared" si="2"/>
        <v>5.541415136620132</v>
      </c>
      <c r="L14" s="199">
        <f t="shared" si="3"/>
        <v>5.2485698315568055</v>
      </c>
      <c r="M14" s="199">
        <f t="shared" si="4"/>
        <v>4.901985342075631</v>
      </c>
      <c r="N14" s="7"/>
      <c r="O14" s="7"/>
      <c r="P14" s="7"/>
      <c r="Q14" s="94" t="s">
        <v>357</v>
      </c>
      <c r="R14" s="280" t="s">
        <v>67</v>
      </c>
      <c r="S14" s="281"/>
      <c r="T14" s="219">
        <v>66263.053</v>
      </c>
      <c r="U14" s="219">
        <v>63545.944</v>
      </c>
      <c r="V14" s="219">
        <v>60473.965</v>
      </c>
      <c r="W14" s="199">
        <v>2.485549832068168</v>
      </c>
      <c r="X14" s="199">
        <f t="shared" si="5"/>
        <v>-4.100488699185044</v>
      </c>
      <c r="Y14" s="199">
        <f t="shared" si="6"/>
        <v>-4.83426448114455</v>
      </c>
      <c r="Z14" s="199">
        <f t="shared" si="7"/>
        <v>1.4317113777282318</v>
      </c>
      <c r="AA14" s="199">
        <f t="shared" si="8"/>
        <v>1.4061122893883167</v>
      </c>
      <c r="AB14" s="199">
        <f t="shared" si="9"/>
        <v>1.3430547847369365</v>
      </c>
      <c r="AC14" s="7"/>
      <c r="AD14" s="7" t="s">
        <v>68</v>
      </c>
      <c r="AE14" s="17">
        <v>179988.516</v>
      </c>
      <c r="AF14" s="17">
        <v>173423.2091852173</v>
      </c>
      <c r="AG14" s="17">
        <v>172759.637</v>
      </c>
      <c r="AH14" s="77">
        <v>0.7810024171236236</v>
      </c>
      <c r="AI14" s="77">
        <v>-3.647625393379375</v>
      </c>
      <c r="AJ14" s="77">
        <v>-0.3826317067565135</v>
      </c>
      <c r="AK14" s="77">
        <v>5.092200016552742</v>
      </c>
      <c r="AL14" s="77">
        <v>4.958525183455898</v>
      </c>
      <c r="AM14" s="77">
        <v>4.92594738815098</v>
      </c>
      <c r="AN14" s="7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</row>
    <row r="15" spans="1:136" s="2" customFormat="1" ht="21.75" customHeight="1">
      <c r="A15" s="7"/>
      <c r="B15" s="7" t="s">
        <v>36</v>
      </c>
      <c r="C15" s="280" t="s">
        <v>70</v>
      </c>
      <c r="D15" s="281"/>
      <c r="E15" s="219">
        <f>E16-E17</f>
        <v>-101728.38500000001</v>
      </c>
      <c r="F15" s="219">
        <f>F16-F17</f>
        <v>-90535.72200000001</v>
      </c>
      <c r="G15" s="219">
        <f>G16-G17</f>
        <v>-92941.02300000002</v>
      </c>
      <c r="H15" s="199">
        <v>-1.9257397328150592</v>
      </c>
      <c r="I15" s="199">
        <v>11</v>
      </c>
      <c r="J15" s="199">
        <v>-2.7</v>
      </c>
      <c r="K15" s="199">
        <f t="shared" si="2"/>
        <v>-2.9251658204934525</v>
      </c>
      <c r="L15" s="199">
        <f t="shared" si="3"/>
        <v>-2.6676910274936967</v>
      </c>
      <c r="M15" s="199">
        <f t="shared" si="4"/>
        <v>-2.750395161427407</v>
      </c>
      <c r="N15" s="7"/>
      <c r="O15" s="7"/>
      <c r="P15" s="7"/>
      <c r="Q15" s="94" t="s">
        <v>358</v>
      </c>
      <c r="R15" s="280" t="s">
        <v>71</v>
      </c>
      <c r="S15" s="281"/>
      <c r="T15" s="219">
        <v>103803.627</v>
      </c>
      <c r="U15" s="219">
        <v>99243.693</v>
      </c>
      <c r="V15" s="219">
        <v>96753.389</v>
      </c>
      <c r="W15" s="199">
        <v>-2.470494832197334</v>
      </c>
      <c r="X15" s="199">
        <f t="shared" si="5"/>
        <v>-4.392846504294107</v>
      </c>
      <c r="Y15" s="199">
        <f t="shared" si="6"/>
        <v>-2.509281874466324</v>
      </c>
      <c r="Z15" s="199">
        <f t="shared" si="7"/>
        <v>2.24283106643694</v>
      </c>
      <c r="AA15" s="199">
        <f t="shared" si="8"/>
        <v>2.1960139009278272</v>
      </c>
      <c r="AB15" s="199">
        <f t="shared" si="9"/>
        <v>2.148777610926687</v>
      </c>
      <c r="AC15" s="7"/>
      <c r="AD15" s="7" t="s">
        <v>72</v>
      </c>
      <c r="AE15" s="17">
        <v>-69616.463</v>
      </c>
      <c r="AF15" s="17">
        <v>-66372.38757785181</v>
      </c>
      <c r="AG15" s="17">
        <v>-86664.501</v>
      </c>
      <c r="AH15" s="77">
        <v>-4.294162146088919</v>
      </c>
      <c r="AI15" s="77">
        <v>4.659925658889322</v>
      </c>
      <c r="AJ15" s="77">
        <v>-30.57312560640742</v>
      </c>
      <c r="AK15" s="77">
        <v>-1.9695754035826563</v>
      </c>
      <c r="AL15" s="77">
        <v>-1.89772266836201</v>
      </c>
      <c r="AM15" s="77">
        <v>-2.4710909316529652</v>
      </c>
      <c r="AN15" s="7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</row>
    <row r="16" spans="1:136" s="2" customFormat="1" ht="21.75" customHeight="1">
      <c r="A16" s="7"/>
      <c r="B16" s="7"/>
      <c r="C16" s="7"/>
      <c r="D16" s="20" t="s">
        <v>354</v>
      </c>
      <c r="E16" s="219">
        <v>53132.576</v>
      </c>
      <c r="F16" s="219">
        <v>49623.34</v>
      </c>
      <c r="G16" s="219">
        <v>37469.823</v>
      </c>
      <c r="H16" s="199">
        <v>-9.293441089936438</v>
      </c>
      <c r="I16" s="199">
        <f t="shared" si="0"/>
        <v>-6.604678832059647</v>
      </c>
      <c r="J16" s="199">
        <f t="shared" si="1"/>
        <v>-24.49153362107428</v>
      </c>
      <c r="K16" s="199">
        <f t="shared" si="2"/>
        <v>1.5278095220913093</v>
      </c>
      <c r="L16" s="199">
        <f t="shared" si="3"/>
        <v>1.4621823954998563</v>
      </c>
      <c r="M16" s="199">
        <f t="shared" si="4"/>
        <v>1.1088410322182634</v>
      </c>
      <c r="N16" s="7"/>
      <c r="O16" s="7"/>
      <c r="P16" s="7"/>
      <c r="Q16" s="94" t="s">
        <v>359</v>
      </c>
      <c r="R16" s="280" t="s">
        <v>74</v>
      </c>
      <c r="S16" s="281"/>
      <c r="T16" s="219">
        <v>85743.421</v>
      </c>
      <c r="U16" s="219">
        <v>88193.615</v>
      </c>
      <c r="V16" s="219">
        <v>88333.949</v>
      </c>
      <c r="W16" s="199">
        <v>3.698126262682022</v>
      </c>
      <c r="X16" s="199">
        <f t="shared" si="5"/>
        <v>2.857588339051696</v>
      </c>
      <c r="Y16" s="199">
        <f t="shared" si="6"/>
        <v>0.1591203626248771</v>
      </c>
      <c r="Z16" s="199">
        <f t="shared" si="7"/>
        <v>1.8526135735255331</v>
      </c>
      <c r="AA16" s="199">
        <f t="shared" si="8"/>
        <v>1.9515034019650692</v>
      </c>
      <c r="AB16" s="199">
        <f t="shared" si="9"/>
        <v>1.9617918695947671</v>
      </c>
      <c r="AC16" s="7"/>
      <c r="AD16" s="7" t="s">
        <v>65</v>
      </c>
      <c r="AE16" s="17">
        <v>86402.455</v>
      </c>
      <c r="AF16" s="17">
        <v>84499.14260736547</v>
      </c>
      <c r="AG16" s="17">
        <v>64794.174</v>
      </c>
      <c r="AH16" s="77">
        <v>0.11619326981814936</v>
      </c>
      <c r="AI16" s="77">
        <v>-2.2028452694249587</v>
      </c>
      <c r="AJ16" s="77">
        <v>-23.319726093466738</v>
      </c>
      <c r="AK16" s="77">
        <v>2.4444814178099983</v>
      </c>
      <c r="AL16" s="77">
        <v>2.4160037665521874</v>
      </c>
      <c r="AM16" s="77">
        <v>1.847495732945423</v>
      </c>
      <c r="AN16" s="7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</row>
    <row r="17" spans="1:136" s="2" customFormat="1" ht="21.75" customHeight="1">
      <c r="A17" s="7"/>
      <c r="B17" s="7"/>
      <c r="C17" s="7"/>
      <c r="D17" s="20" t="s">
        <v>356</v>
      </c>
      <c r="E17" s="219">
        <v>154860.961</v>
      </c>
      <c r="F17" s="219">
        <v>140159.062</v>
      </c>
      <c r="G17" s="219">
        <v>130410.846</v>
      </c>
      <c r="H17" s="199">
        <v>-2.2235672484117757</v>
      </c>
      <c r="I17" s="199">
        <f t="shared" si="0"/>
        <v>-9.493612144121979</v>
      </c>
      <c r="J17" s="199">
        <f t="shared" si="1"/>
        <v>-6.955109331425178</v>
      </c>
      <c r="K17" s="199">
        <f t="shared" si="2"/>
        <v>4.452975342584762</v>
      </c>
      <c r="L17" s="199">
        <f t="shared" si="3"/>
        <v>4.129873422993553</v>
      </c>
      <c r="M17" s="199">
        <f t="shared" si="4"/>
        <v>3.8592361936456703</v>
      </c>
      <c r="N17" s="7"/>
      <c r="O17" s="7"/>
      <c r="P17" s="7"/>
      <c r="Q17" s="94" t="s">
        <v>360</v>
      </c>
      <c r="R17" s="280" t="s">
        <v>76</v>
      </c>
      <c r="S17" s="281"/>
      <c r="T17" s="219">
        <v>268477.521</v>
      </c>
      <c r="U17" s="219">
        <v>255933.934</v>
      </c>
      <c r="V17" s="219">
        <v>265668.125</v>
      </c>
      <c r="W17" s="199">
        <v>1.451741421352848</v>
      </c>
      <c r="X17" s="199">
        <f t="shared" si="5"/>
        <v>-4.672118154726257</v>
      </c>
      <c r="Y17" s="199">
        <f t="shared" si="6"/>
        <v>3.8033999039767785</v>
      </c>
      <c r="Z17" s="199">
        <f t="shared" si="7"/>
        <v>5.800854383814316</v>
      </c>
      <c r="AA17" s="199">
        <f t="shared" si="8"/>
        <v>5.6631757625458885</v>
      </c>
      <c r="AB17" s="199">
        <f t="shared" si="9"/>
        <v>5.900172850140396</v>
      </c>
      <c r="AC17" s="7"/>
      <c r="AD17" s="7" t="s">
        <v>68</v>
      </c>
      <c r="AE17" s="17">
        <v>156018.918</v>
      </c>
      <c r="AF17" s="17">
        <v>150871.5301852173</v>
      </c>
      <c r="AG17" s="17">
        <v>151458.675</v>
      </c>
      <c r="AH17" s="77">
        <v>1.938314814708848</v>
      </c>
      <c r="AI17" s="77">
        <v>-3.299207481225261</v>
      </c>
      <c r="AJ17" s="77">
        <v>0.3891687278984185</v>
      </c>
      <c r="AK17" s="77">
        <v>4.414056821392655</v>
      </c>
      <c r="AL17" s="77">
        <v>4.313726434914198</v>
      </c>
      <c r="AM17" s="77">
        <v>4.318586664598388</v>
      </c>
      <c r="AN17" s="7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</row>
    <row r="18" spans="1:136" s="2" customFormat="1" ht="21.75" customHeight="1">
      <c r="A18" s="7"/>
      <c r="B18" s="7" t="s">
        <v>37</v>
      </c>
      <c r="C18" s="280" t="s">
        <v>78</v>
      </c>
      <c r="D18" s="281"/>
      <c r="E18" s="219">
        <f>SUM(E19,E22:E24)</f>
        <v>213381.95799999998</v>
      </c>
      <c r="F18" s="219">
        <f>SUM(F19,F22:F24)</f>
        <v>145630.13199999998</v>
      </c>
      <c r="G18" s="219">
        <f>SUM(G19,G22:G24)</f>
        <v>142105.55299999999</v>
      </c>
      <c r="H18" s="199">
        <v>-6.964775856666123</v>
      </c>
      <c r="I18" s="199">
        <f t="shared" si="0"/>
        <v>-31.751431393276466</v>
      </c>
      <c r="J18" s="199">
        <f t="shared" si="1"/>
        <v>-2.420226467967493</v>
      </c>
      <c r="K18" s="199">
        <f t="shared" si="2"/>
        <v>6.13572711541198</v>
      </c>
      <c r="L18" s="199">
        <f t="shared" si="3"/>
        <v>4.2910818833379665</v>
      </c>
      <c r="M18" s="199">
        <f t="shared" si="4"/>
        <v>4.20531658429417</v>
      </c>
      <c r="N18" s="7"/>
      <c r="O18" s="7"/>
      <c r="P18" s="7"/>
      <c r="Q18" s="94" t="s">
        <v>361</v>
      </c>
      <c r="R18" s="280" t="s">
        <v>79</v>
      </c>
      <c r="S18" s="281"/>
      <c r="T18" s="219">
        <v>53223.343</v>
      </c>
      <c r="U18" s="219">
        <v>48345.244</v>
      </c>
      <c r="V18" s="219">
        <v>53192.998</v>
      </c>
      <c r="W18" s="199">
        <v>8.427906734551339</v>
      </c>
      <c r="X18" s="199">
        <f t="shared" si="5"/>
        <v>-9.165337472319246</v>
      </c>
      <c r="Y18" s="199">
        <f t="shared" si="6"/>
        <v>10.027364842754752</v>
      </c>
      <c r="Z18" s="199">
        <f t="shared" si="7"/>
        <v>1.1499691348938035</v>
      </c>
      <c r="AA18" s="199">
        <f t="shared" si="8"/>
        <v>1.0697589404270518</v>
      </c>
      <c r="AB18" s="199">
        <f t="shared" si="9"/>
        <v>1.1813531736905674</v>
      </c>
      <c r="AC18" s="7"/>
      <c r="AD18" s="7" t="s">
        <v>80</v>
      </c>
      <c r="AE18" s="17">
        <v>243339.324</v>
      </c>
      <c r="AF18" s="17">
        <v>222027.39811359363</v>
      </c>
      <c r="AG18" s="17">
        <v>233457.268</v>
      </c>
      <c r="AH18" s="77">
        <v>-13.237345163390584</v>
      </c>
      <c r="AI18" s="77">
        <v>-8.758110089270389</v>
      </c>
      <c r="AJ18" s="77">
        <v>5.147954704472386</v>
      </c>
      <c r="AK18" s="77">
        <v>6.884508729994381</v>
      </c>
      <c r="AL18" s="77">
        <v>6.348218615811928</v>
      </c>
      <c r="AM18" s="77">
        <v>6.656637160851776</v>
      </c>
      <c r="AN18" s="7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</row>
    <row r="19" spans="1:136" s="2" customFormat="1" ht="21.75" customHeight="1">
      <c r="A19" s="7"/>
      <c r="B19" s="7"/>
      <c r="C19" s="7" t="s">
        <v>82</v>
      </c>
      <c r="D19" s="20" t="s">
        <v>83</v>
      </c>
      <c r="E19" s="219">
        <f>E20-E21</f>
        <v>77846.848</v>
      </c>
      <c r="F19" s="219">
        <f>F20-F21</f>
        <v>26444.384</v>
      </c>
      <c r="G19" s="219">
        <f>G20-G21</f>
        <v>16726.405999999995</v>
      </c>
      <c r="H19" s="199">
        <v>-14.325673987923212</v>
      </c>
      <c r="I19" s="199">
        <f t="shared" si="0"/>
        <v>-66.03024441015262</v>
      </c>
      <c r="J19" s="199">
        <f t="shared" si="1"/>
        <v>-36.7487402996417</v>
      </c>
      <c r="K19" s="199">
        <f t="shared" si="2"/>
        <v>2.238460180044626</v>
      </c>
      <c r="L19" s="199">
        <f t="shared" si="3"/>
        <v>0.7792001252764943</v>
      </c>
      <c r="M19" s="199">
        <f t="shared" si="4"/>
        <v>0.4949829972333136</v>
      </c>
      <c r="N19" s="7"/>
      <c r="O19" s="7"/>
      <c r="P19" s="7"/>
      <c r="Q19" s="94" t="s">
        <v>362</v>
      </c>
      <c r="R19" s="280" t="s">
        <v>84</v>
      </c>
      <c r="S19" s="281"/>
      <c r="T19" s="219">
        <v>239044.325</v>
      </c>
      <c r="U19" s="219">
        <v>236448.262</v>
      </c>
      <c r="V19" s="219">
        <v>234596.068</v>
      </c>
      <c r="W19" s="199">
        <v>-5.149200179864078</v>
      </c>
      <c r="X19" s="199">
        <f t="shared" si="5"/>
        <v>-1.0860174153893942</v>
      </c>
      <c r="Y19" s="199">
        <f t="shared" si="6"/>
        <v>-0.7833400780082658</v>
      </c>
      <c r="Z19" s="199">
        <f t="shared" si="7"/>
        <v>5.164906601630101</v>
      </c>
      <c r="AA19" s="199">
        <f t="shared" si="8"/>
        <v>5.232006735201046</v>
      </c>
      <c r="AB19" s="199">
        <f t="shared" si="9"/>
        <v>5.210099447057453</v>
      </c>
      <c r="AC19" s="7"/>
      <c r="AD19" s="7" t="s">
        <v>85</v>
      </c>
      <c r="AE19" s="17">
        <v>113067.362791</v>
      </c>
      <c r="AF19" s="17">
        <v>100088.76179100001</v>
      </c>
      <c r="AG19" s="17">
        <v>89851.358091</v>
      </c>
      <c r="AH19" s="77">
        <v>-24.230158890053886</v>
      </c>
      <c r="AI19" s="77">
        <v>-11.478644835813817</v>
      </c>
      <c r="AJ19" s="77">
        <v>-10.228324855668818</v>
      </c>
      <c r="AK19" s="77">
        <v>3.198879792285777</v>
      </c>
      <c r="AL19" s="77">
        <v>2.8617429480938026</v>
      </c>
      <c r="AM19" s="77">
        <v>2.5619587445080123</v>
      </c>
      <c r="AN19" s="7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</row>
    <row r="20" spans="1:136" s="2" customFormat="1" ht="21.75" customHeight="1">
      <c r="A20" s="7"/>
      <c r="B20" s="7"/>
      <c r="C20" s="7"/>
      <c r="D20" s="20" t="s">
        <v>354</v>
      </c>
      <c r="E20" s="219">
        <v>109635.558</v>
      </c>
      <c r="F20" s="219">
        <v>58830.628</v>
      </c>
      <c r="G20" s="219">
        <v>47261.234</v>
      </c>
      <c r="H20" s="199">
        <v>-11.757561187954252</v>
      </c>
      <c r="I20" s="199">
        <f t="shared" si="0"/>
        <v>-46.33982890842769</v>
      </c>
      <c r="J20" s="199">
        <f t="shared" si="1"/>
        <v>-19.665596634460538</v>
      </c>
      <c r="K20" s="199">
        <f t="shared" si="2"/>
        <v>3.15253394588273</v>
      </c>
      <c r="L20" s="199">
        <f t="shared" si="3"/>
        <v>1.7334808293395993</v>
      </c>
      <c r="M20" s="199">
        <f t="shared" si="4"/>
        <v>1.3985973590659577</v>
      </c>
      <c r="N20" s="7"/>
      <c r="O20" s="7"/>
      <c r="P20" s="7"/>
      <c r="Q20" s="94" t="s">
        <v>363</v>
      </c>
      <c r="R20" s="280" t="s">
        <v>87</v>
      </c>
      <c r="S20" s="281"/>
      <c r="T20" s="219">
        <v>198297.696</v>
      </c>
      <c r="U20" s="219">
        <v>202403.63</v>
      </c>
      <c r="V20" s="219">
        <v>198456.06</v>
      </c>
      <c r="W20" s="199">
        <v>6.56451659266688</v>
      </c>
      <c r="X20" s="199">
        <f t="shared" si="5"/>
        <v>2.070590875649916</v>
      </c>
      <c r="Y20" s="199">
        <f t="shared" si="6"/>
        <v>-1.9503454557608513</v>
      </c>
      <c r="Z20" s="199">
        <f t="shared" si="7"/>
        <v>4.28451534734589</v>
      </c>
      <c r="AA20" s="199">
        <f t="shared" si="8"/>
        <v>4.478684454822258</v>
      </c>
      <c r="AB20" s="199">
        <f t="shared" si="9"/>
        <v>4.4074728842906294</v>
      </c>
      <c r="AC20" s="7"/>
      <c r="AD20" s="7" t="s">
        <v>65</v>
      </c>
      <c r="AE20" s="17">
        <v>128400.65079100001</v>
      </c>
      <c r="AF20" s="17">
        <v>115650.31779100001</v>
      </c>
      <c r="AG20" s="17">
        <v>104528.991091</v>
      </c>
      <c r="AH20" s="77">
        <v>-22.45467094398253</v>
      </c>
      <c r="AI20" s="77">
        <v>-9.930115557400047</v>
      </c>
      <c r="AJ20" s="77">
        <v>-9.616339074915603</v>
      </c>
      <c r="AK20" s="77">
        <v>3.6326861880638717</v>
      </c>
      <c r="AL20" s="77">
        <v>3.3066797456671266</v>
      </c>
      <c r="AM20" s="77">
        <v>2.9804665001163935</v>
      </c>
      <c r="AN20" s="7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1" spans="1:136" s="2" customFormat="1" ht="21.75" customHeight="1">
      <c r="A21" s="7"/>
      <c r="B21" s="7"/>
      <c r="C21" s="50"/>
      <c r="D21" s="20" t="s">
        <v>356</v>
      </c>
      <c r="E21" s="219">
        <v>31788.71</v>
      </c>
      <c r="F21" s="219">
        <v>32386.244</v>
      </c>
      <c r="G21" s="219">
        <v>30534.828</v>
      </c>
      <c r="H21" s="199">
        <v>-4.766879242768014</v>
      </c>
      <c r="I21" s="199">
        <f t="shared" si="0"/>
        <v>1.879705090266323</v>
      </c>
      <c r="J21" s="199">
        <f t="shared" si="1"/>
        <v>-5.716674029875145</v>
      </c>
      <c r="K21" s="199">
        <f t="shared" si="2"/>
        <v>0.9140737658381033</v>
      </c>
      <c r="L21" s="199">
        <f t="shared" si="3"/>
        <v>0.9542807040631051</v>
      </c>
      <c r="M21" s="199">
        <f t="shared" si="4"/>
        <v>0.9036143618326443</v>
      </c>
      <c r="N21" s="7"/>
      <c r="O21" s="7"/>
      <c r="P21" s="7" t="s">
        <v>37</v>
      </c>
      <c r="Q21" s="280" t="s">
        <v>89</v>
      </c>
      <c r="R21" s="280"/>
      <c r="S21" s="281"/>
      <c r="T21" s="219">
        <v>71805.229</v>
      </c>
      <c r="U21" s="219">
        <v>75085.786</v>
      </c>
      <c r="V21" s="219">
        <v>74573.417</v>
      </c>
      <c r="W21" s="199">
        <v>-12.548045747048619</v>
      </c>
      <c r="X21" s="199">
        <f t="shared" si="5"/>
        <v>4.568688166150109</v>
      </c>
      <c r="Y21" s="199">
        <f t="shared" si="6"/>
        <v>-0.6823781534363795</v>
      </c>
      <c r="Z21" s="199">
        <f t="shared" si="7"/>
        <v>1.5514582966722223</v>
      </c>
      <c r="AA21" s="199">
        <f t="shared" si="8"/>
        <v>1.6614600367409949</v>
      </c>
      <c r="AB21" s="199">
        <f t="shared" si="9"/>
        <v>1.6561868320695163</v>
      </c>
      <c r="AC21" s="7"/>
      <c r="AD21" s="7" t="s">
        <v>68</v>
      </c>
      <c r="AE21" s="17">
        <v>15333.288</v>
      </c>
      <c r="AF21" s="17">
        <v>15561.556</v>
      </c>
      <c r="AG21" s="17">
        <v>14677.633</v>
      </c>
      <c r="AH21" s="77">
        <v>-6.256567281827155</v>
      </c>
      <c r="AI21" s="77">
        <v>1.4887087492258675</v>
      </c>
      <c r="AJ21" s="77">
        <v>-5.6801710574443876</v>
      </c>
      <c r="AK21" s="77">
        <v>0.433806395778095</v>
      </c>
      <c r="AL21" s="77">
        <v>0.4449367975733239</v>
      </c>
      <c r="AM21" s="77">
        <v>0.41850775560838116</v>
      </c>
      <c r="AN21" s="7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</row>
    <row r="22" spans="1:136" s="2" customFormat="1" ht="21.75" customHeight="1">
      <c r="A22" s="7"/>
      <c r="B22" s="7"/>
      <c r="C22" s="7" t="s">
        <v>91</v>
      </c>
      <c r="D22" s="182" t="s">
        <v>449</v>
      </c>
      <c r="E22" s="219">
        <v>24409.895</v>
      </c>
      <c r="F22" s="219">
        <v>18629.421</v>
      </c>
      <c r="G22" s="219">
        <v>24264.778</v>
      </c>
      <c r="H22" s="199">
        <v>39.87263341477039</v>
      </c>
      <c r="I22" s="199">
        <f t="shared" si="0"/>
        <v>-23.680863846403277</v>
      </c>
      <c r="J22" s="199">
        <f t="shared" si="1"/>
        <v>30.249769974064144</v>
      </c>
      <c r="K22" s="199">
        <f t="shared" si="2"/>
        <v>0.70189839871963</v>
      </c>
      <c r="L22" s="199">
        <f t="shared" si="3"/>
        <v>0.5489274084443999</v>
      </c>
      <c r="M22" s="199">
        <f t="shared" si="4"/>
        <v>0.7180653477884592</v>
      </c>
      <c r="N22" s="7"/>
      <c r="O22" s="173" t="s">
        <v>3</v>
      </c>
      <c r="P22" s="275" t="s">
        <v>92</v>
      </c>
      <c r="Q22" s="275"/>
      <c r="R22" s="275"/>
      <c r="S22" s="284"/>
      <c r="T22" s="166">
        <v>841253.596</v>
      </c>
      <c r="U22" s="166">
        <v>869858.986</v>
      </c>
      <c r="V22" s="166">
        <v>876914.4548</v>
      </c>
      <c r="W22" s="168">
        <v>3.421633664402002</v>
      </c>
      <c r="X22" s="168">
        <f t="shared" si="5"/>
        <v>3.4003290013871172</v>
      </c>
      <c r="Y22" s="168">
        <f t="shared" si="6"/>
        <v>0.8111048932705875</v>
      </c>
      <c r="Z22" s="168">
        <f t="shared" si="7"/>
        <v>18.176529610671416</v>
      </c>
      <c r="AA22" s="168">
        <f t="shared" si="8"/>
        <v>19.247796684702013</v>
      </c>
      <c r="AB22" s="168">
        <f t="shared" si="9"/>
        <v>19.4752263114238</v>
      </c>
      <c r="AC22" s="7"/>
      <c r="AD22" s="7" t="s">
        <v>93</v>
      </c>
      <c r="AE22" s="17">
        <v>25665.234</v>
      </c>
      <c r="AF22" s="17">
        <v>22561.077</v>
      </c>
      <c r="AG22" s="17">
        <v>30969.56</v>
      </c>
      <c r="AH22" s="77">
        <v>5.634031159141523</v>
      </c>
      <c r="AI22" s="77">
        <v>-12.09479329118916</v>
      </c>
      <c r="AJ22" s="77">
        <v>37.269865263967674</v>
      </c>
      <c r="AK22" s="77">
        <v>0.7261157984081051</v>
      </c>
      <c r="AL22" s="77">
        <v>0.6450674566338465</v>
      </c>
      <c r="AM22" s="77">
        <v>0.883044360611762</v>
      </c>
      <c r="AN22" s="7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</row>
    <row r="23" spans="1:40" ht="21.75" customHeight="1">
      <c r="A23" s="7"/>
      <c r="B23" s="7"/>
      <c r="C23" s="7" t="s">
        <v>95</v>
      </c>
      <c r="D23" s="120" t="s">
        <v>364</v>
      </c>
      <c r="E23" s="219">
        <v>99589.383</v>
      </c>
      <c r="F23" s="219">
        <v>89219.641</v>
      </c>
      <c r="G23" s="219">
        <v>89763.364</v>
      </c>
      <c r="H23" s="199">
        <v>-9.094968305493698</v>
      </c>
      <c r="I23" s="199">
        <f t="shared" si="0"/>
        <v>-10.412497484797148</v>
      </c>
      <c r="J23" s="199">
        <f t="shared" si="1"/>
        <v>0.609420744026529</v>
      </c>
      <c r="K23" s="199">
        <f t="shared" si="2"/>
        <v>2.863659530578724</v>
      </c>
      <c r="L23" s="199">
        <f t="shared" si="3"/>
        <v>2.6289118870881563</v>
      </c>
      <c r="M23" s="199">
        <f t="shared" si="4"/>
        <v>2.6563589903572193</v>
      </c>
      <c r="P23" s="23" t="s">
        <v>188</v>
      </c>
      <c r="Q23" s="28"/>
      <c r="R23" s="28"/>
      <c r="S23" s="29"/>
      <c r="T23" s="219"/>
      <c r="U23" s="219"/>
      <c r="V23" s="219"/>
      <c r="W23" s="199"/>
      <c r="X23" s="199"/>
      <c r="Y23" s="199"/>
      <c r="Z23" s="199"/>
      <c r="AA23" s="199"/>
      <c r="AB23" s="199"/>
      <c r="AD23" s="23" t="s">
        <v>96</v>
      </c>
      <c r="AE23" s="26">
        <v>77644.036209</v>
      </c>
      <c r="AF23" s="26">
        <v>75886.26020899999</v>
      </c>
      <c r="AG23" s="26">
        <v>89011.997909</v>
      </c>
      <c r="AH23" s="27">
        <v>-5.453730544134451</v>
      </c>
      <c r="AI23" s="27">
        <v>-2.263890552094022</v>
      </c>
      <c r="AJ23" s="27">
        <v>17.296593169633258</v>
      </c>
      <c r="AK23" s="27">
        <v>2.196689940310923</v>
      </c>
      <c r="AL23" s="27">
        <v>2.169743796649153</v>
      </c>
      <c r="AM23" s="27">
        <v>2.538025815682509</v>
      </c>
      <c r="AN23" s="27"/>
    </row>
    <row r="24" spans="3:40" ht="21.75" customHeight="1">
      <c r="C24" s="23" t="s">
        <v>35</v>
      </c>
      <c r="D24" s="29" t="s">
        <v>246</v>
      </c>
      <c r="E24" s="219">
        <v>11535.832</v>
      </c>
      <c r="F24" s="219">
        <v>11336.686</v>
      </c>
      <c r="G24" s="219">
        <v>11351.005</v>
      </c>
      <c r="H24" s="199">
        <v>0.4191271278005301</v>
      </c>
      <c r="I24" s="199">
        <f t="shared" si="0"/>
        <v>-1.7263254180539438</v>
      </c>
      <c r="J24" s="199">
        <f t="shared" si="1"/>
        <v>0.12630675313755277</v>
      </c>
      <c r="K24" s="199">
        <f t="shared" si="2"/>
        <v>0.33170900606900056</v>
      </c>
      <c r="L24" s="199">
        <f t="shared" si="3"/>
        <v>0.33404246252891645</v>
      </c>
      <c r="M24" s="199">
        <f t="shared" si="4"/>
        <v>0.3359092489151782</v>
      </c>
      <c r="Q24" s="303" t="s">
        <v>247</v>
      </c>
      <c r="R24" s="303"/>
      <c r="S24" s="304"/>
      <c r="T24" s="219">
        <v>2870040.519</v>
      </c>
      <c r="U24" s="219">
        <v>2874024.006</v>
      </c>
      <c r="V24" s="219">
        <v>2886991.421</v>
      </c>
      <c r="W24" s="199">
        <v>0.9751304755300394</v>
      </c>
      <c r="X24" s="199">
        <f t="shared" si="5"/>
        <v>0.1387954969147318</v>
      </c>
      <c r="Y24" s="199">
        <f t="shared" si="6"/>
        <v>0.45119369124713</v>
      </c>
      <c r="Z24" s="199">
        <f t="shared" si="7"/>
        <v>62.011475166912994</v>
      </c>
      <c r="AA24" s="199">
        <f t="shared" si="8"/>
        <v>63.59493966811857</v>
      </c>
      <c r="AB24" s="199">
        <f t="shared" si="9"/>
        <v>64.11664327729359</v>
      </c>
      <c r="AD24" s="23" t="s">
        <v>98</v>
      </c>
      <c r="AE24" s="26">
        <v>26962.691</v>
      </c>
      <c r="AF24" s="26">
        <v>23491.299113593624</v>
      </c>
      <c r="AG24" s="26">
        <v>23624.352</v>
      </c>
      <c r="AH24" s="27">
        <v>8.625954131327</v>
      </c>
      <c r="AI24" s="27">
        <v>-12.874797572713994</v>
      </c>
      <c r="AJ24" s="27">
        <v>0.5663922023341026</v>
      </c>
      <c r="AK24" s="27">
        <v>0.762823198989576</v>
      </c>
      <c r="AL24" s="27">
        <v>0.6716644144351251</v>
      </c>
      <c r="AM24" s="27">
        <v>0.6736082400494937</v>
      </c>
      <c r="AN24" s="27"/>
    </row>
    <row r="25" spans="2:40" ht="21.75" customHeight="1">
      <c r="B25" s="105" t="s">
        <v>248</v>
      </c>
      <c r="C25" s="303" t="s">
        <v>249</v>
      </c>
      <c r="D25" s="313"/>
      <c r="E25" s="219">
        <f>E26-E27</f>
        <v>1880.2109999999993</v>
      </c>
      <c r="F25" s="219">
        <f>F26-F27</f>
        <v>622.2079999999996</v>
      </c>
      <c r="G25" s="219">
        <f>G26-G27</f>
        <v>1226.5019999999995</v>
      </c>
      <c r="H25" s="199">
        <v>-14.753049616771815</v>
      </c>
      <c r="I25" s="199">
        <f t="shared" si="0"/>
        <v>-66.90754388736158</v>
      </c>
      <c r="J25" s="199">
        <f t="shared" si="1"/>
        <v>97.12089847767953</v>
      </c>
      <c r="K25" s="199">
        <f t="shared" si="2"/>
        <v>0.05406484092434784</v>
      </c>
      <c r="L25" s="199">
        <f t="shared" si="3"/>
        <v>0.018333743434826716</v>
      </c>
      <c r="M25" s="199">
        <f t="shared" si="4"/>
        <v>0.036295761090138164</v>
      </c>
      <c r="Q25" s="303" t="s">
        <v>250</v>
      </c>
      <c r="R25" s="303"/>
      <c r="S25" s="304"/>
      <c r="T25" s="219">
        <v>283228.943</v>
      </c>
      <c r="U25" s="219">
        <v>293102.404</v>
      </c>
      <c r="V25" s="219">
        <v>292673.33780000004</v>
      </c>
      <c r="W25" s="199">
        <v>3.0808638820792655</v>
      </c>
      <c r="X25" s="199">
        <f t="shared" si="5"/>
        <v>3.4860353237274735</v>
      </c>
      <c r="Y25" s="199">
        <f t="shared" si="6"/>
        <v>-0.14638781331863213</v>
      </c>
      <c r="Z25" s="199">
        <f t="shared" si="7"/>
        <v>6.119580698991351</v>
      </c>
      <c r="AA25" s="199">
        <f t="shared" si="8"/>
        <v>6.485620739439471</v>
      </c>
      <c r="AB25" s="199">
        <f t="shared" si="9"/>
        <v>6.499926484020351</v>
      </c>
      <c r="AD25" s="23" t="s">
        <v>100</v>
      </c>
      <c r="AE25" s="26">
        <v>-1700.037</v>
      </c>
      <c r="AF25" s="26">
        <v>-830.84</v>
      </c>
      <c r="AG25" s="26">
        <v>-1131.845</v>
      </c>
      <c r="AH25" s="27">
        <v>-6262.175816773325</v>
      </c>
      <c r="AI25" s="27">
        <v>51.128122505568996</v>
      </c>
      <c r="AJ25" s="27">
        <v>-36.228997159501226</v>
      </c>
      <c r="AK25" s="27">
        <v>-0.04809711548230263</v>
      </c>
      <c r="AL25" s="27">
        <v>-0.023755419374246405</v>
      </c>
      <c r="AM25" s="27">
        <v>-0.032272636238184195</v>
      </c>
      <c r="AN25" s="27"/>
    </row>
    <row r="26" spans="4:40" ht="21.75" customHeight="1">
      <c r="D26" s="29" t="s">
        <v>251</v>
      </c>
      <c r="E26" s="219">
        <v>7944.132</v>
      </c>
      <c r="F26" s="219">
        <v>6202.125</v>
      </c>
      <c r="G26" s="219">
        <v>5928.128</v>
      </c>
      <c r="H26" s="199">
        <v>-10.935431503040531</v>
      </c>
      <c r="I26" s="199">
        <f t="shared" si="0"/>
        <v>-21.92822324704574</v>
      </c>
      <c r="J26" s="199">
        <f t="shared" si="1"/>
        <v>-4.417792288933233</v>
      </c>
      <c r="K26" s="199">
        <f t="shared" si="2"/>
        <v>0.22843086912161528</v>
      </c>
      <c r="L26" s="199">
        <f t="shared" si="3"/>
        <v>0.18274944793497466</v>
      </c>
      <c r="M26" s="199">
        <f t="shared" si="4"/>
        <v>0.17543054768745475</v>
      </c>
      <c r="P26" s="105"/>
      <c r="Q26" s="303"/>
      <c r="R26" s="312"/>
      <c r="S26" s="313"/>
      <c r="T26" s="219"/>
      <c r="U26" s="219"/>
      <c r="V26" s="219"/>
      <c r="W26" s="199"/>
      <c r="X26" s="199"/>
      <c r="Y26" s="199"/>
      <c r="Z26" s="199"/>
      <c r="AA26" s="199"/>
      <c r="AB26" s="199"/>
      <c r="AD26" s="23" t="s">
        <v>65</v>
      </c>
      <c r="AE26" s="26">
        <v>6936.273</v>
      </c>
      <c r="AF26" s="26">
        <v>6159.283</v>
      </c>
      <c r="AG26" s="26">
        <v>5491.484</v>
      </c>
      <c r="AH26" s="27">
        <v>-24.260272778951126</v>
      </c>
      <c r="AI26" s="27">
        <v>-11.20183706725499</v>
      </c>
      <c r="AJ26" s="27">
        <v>-10.84215484172427</v>
      </c>
      <c r="AK26" s="27">
        <v>0.19623968389969026</v>
      </c>
      <c r="AL26" s="27">
        <v>0.17610653159412945</v>
      </c>
      <c r="AM26" s="27">
        <v>0.15658033170602748</v>
      </c>
      <c r="AN26" s="27"/>
    </row>
    <row r="27" spans="1:136" s="2" customFormat="1" ht="21.75" customHeight="1">
      <c r="A27" s="23"/>
      <c r="B27" s="23"/>
      <c r="C27" s="23"/>
      <c r="D27" s="29" t="s">
        <v>252</v>
      </c>
      <c r="E27" s="219">
        <v>6063.921</v>
      </c>
      <c r="F27" s="219">
        <v>5579.917</v>
      </c>
      <c r="G27" s="219">
        <v>4701.626</v>
      </c>
      <c r="H27" s="199">
        <v>-9.681296233270748</v>
      </c>
      <c r="I27" s="199">
        <f t="shared" si="0"/>
        <v>-7.981700289301261</v>
      </c>
      <c r="J27" s="199">
        <f t="shared" si="1"/>
        <v>-15.740216207517069</v>
      </c>
      <c r="K27" s="199">
        <f t="shared" si="2"/>
        <v>0.17436602819726743</v>
      </c>
      <c r="L27" s="199">
        <f t="shared" si="3"/>
        <v>0.16441570450014797</v>
      </c>
      <c r="M27" s="199">
        <f t="shared" si="4"/>
        <v>0.13913478659731662</v>
      </c>
      <c r="N27" s="23"/>
      <c r="O27" s="173" t="s">
        <v>4</v>
      </c>
      <c r="P27" s="275" t="s">
        <v>103</v>
      </c>
      <c r="Q27" s="275"/>
      <c r="R27" s="275"/>
      <c r="S27" s="284"/>
      <c r="T27" s="166">
        <f>SUM(T28,T36)</f>
        <v>1332023.566789542</v>
      </c>
      <c r="U27" s="166">
        <f>SUM(U28,U36)</f>
        <v>1165463.721006062</v>
      </c>
      <c r="V27" s="166">
        <f>SUM(V28,V36)</f>
        <v>1192160.329635109</v>
      </c>
      <c r="W27" s="168">
        <v>3.5376699068492057</v>
      </c>
      <c r="X27" s="168">
        <f t="shared" si="5"/>
        <v>-12.504271691297802</v>
      </c>
      <c r="Y27" s="168">
        <f t="shared" si="6"/>
        <v>2.290642612710557</v>
      </c>
      <c r="Z27" s="168">
        <f t="shared" si="7"/>
        <v>28.780341527196594</v>
      </c>
      <c r="AA27" s="168">
        <f t="shared" si="8"/>
        <v>25.788787730383866</v>
      </c>
      <c r="AB27" s="168">
        <f t="shared" si="9"/>
        <v>26.476461976488505</v>
      </c>
      <c r="AC27" s="7"/>
      <c r="AD27" s="7" t="s">
        <v>68</v>
      </c>
      <c r="AE27" s="17">
        <v>8636.31</v>
      </c>
      <c r="AF27" s="17">
        <v>6990.123</v>
      </c>
      <c r="AG27" s="17">
        <v>6623.329</v>
      </c>
      <c r="AH27" s="77">
        <v>-5.971294401954374</v>
      </c>
      <c r="AI27" s="77">
        <v>-19.06123101185576</v>
      </c>
      <c r="AJ27" s="77">
        <v>-5.2473182517675285</v>
      </c>
      <c r="AK27" s="77">
        <v>0.24433679938199288</v>
      </c>
      <c r="AL27" s="77">
        <v>0.19986195096837583</v>
      </c>
      <c r="AM27" s="77">
        <v>0.18885296794421166</v>
      </c>
      <c r="AN27" s="7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</row>
    <row r="28" spans="1:136" s="2" customFormat="1" ht="21.75" customHeight="1">
      <c r="A28" s="173" t="s">
        <v>4</v>
      </c>
      <c r="B28" s="308" t="s">
        <v>253</v>
      </c>
      <c r="C28" s="309"/>
      <c r="D28" s="310"/>
      <c r="E28" s="166">
        <f>SUM(E29,E32,E35)</f>
        <v>973226.76</v>
      </c>
      <c r="F28" s="166">
        <f>SUM(F29,F32,F35)</f>
        <v>987310.432</v>
      </c>
      <c r="G28" s="166">
        <f>SUM(G29,G32,G35)</f>
        <v>1049227.761</v>
      </c>
      <c r="H28" s="168">
        <v>-5.402534884582574</v>
      </c>
      <c r="I28" s="168">
        <f t="shared" si="0"/>
        <v>1.4471110514881464</v>
      </c>
      <c r="J28" s="168">
        <f t="shared" si="1"/>
        <v>6.271313154726183</v>
      </c>
      <c r="K28" s="168">
        <f t="shared" si="2"/>
        <v>27.984811259331252</v>
      </c>
      <c r="L28" s="168">
        <f t="shared" si="3"/>
        <v>29.091712338664788</v>
      </c>
      <c r="M28" s="168">
        <f t="shared" si="4"/>
        <v>31.04970080961678</v>
      </c>
      <c r="N28" s="7"/>
      <c r="O28" s="7"/>
      <c r="P28" s="7" t="s">
        <v>36</v>
      </c>
      <c r="Q28" s="280" t="s">
        <v>105</v>
      </c>
      <c r="R28" s="280"/>
      <c r="S28" s="281"/>
      <c r="T28" s="219">
        <f>SUM(T29,T32)</f>
        <v>1322876.577789542</v>
      </c>
      <c r="U28" s="219">
        <f>SUM(U29,U32)</f>
        <v>1194127.9560060622</v>
      </c>
      <c r="V28" s="219">
        <f>SUM(V29,V32)</f>
        <v>1173297.5476351092</v>
      </c>
      <c r="W28" s="199">
        <v>1.4333774018363554</v>
      </c>
      <c r="X28" s="199">
        <f t="shared" si="5"/>
        <v>-9.732474211510501</v>
      </c>
      <c r="Y28" s="199">
        <f t="shared" si="6"/>
        <v>-1.7444033753822696</v>
      </c>
      <c r="Z28" s="199">
        <f t="shared" si="7"/>
        <v>28.58270728563433</v>
      </c>
      <c r="AA28" s="199">
        <f t="shared" si="8"/>
        <v>26.42305532580136</v>
      </c>
      <c r="AB28" s="199">
        <f t="shared" si="9"/>
        <v>26.057542039313066</v>
      </c>
      <c r="AC28" s="7"/>
      <c r="AD28" s="7" t="s">
        <v>106</v>
      </c>
      <c r="AE28" s="17">
        <v>672023.185</v>
      </c>
      <c r="AF28" s="17">
        <v>659647.3060735773</v>
      </c>
      <c r="AG28" s="17">
        <v>645005.608</v>
      </c>
      <c r="AH28" s="77">
        <v>-3.888423505809103</v>
      </c>
      <c r="AI28" s="77">
        <v>-1.841585112338467</v>
      </c>
      <c r="AJ28" s="77">
        <v>-2.219625235905096</v>
      </c>
      <c r="AK28" s="77">
        <v>19.01274897883389</v>
      </c>
      <c r="AL28" s="77">
        <v>18.860669196078312</v>
      </c>
      <c r="AM28" s="77">
        <v>18.391238516380625</v>
      </c>
      <c r="AN28" s="7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</row>
    <row r="29" spans="1:136" s="2" customFormat="1" ht="21.75" customHeight="1">
      <c r="A29" s="7"/>
      <c r="B29" s="7" t="s">
        <v>36</v>
      </c>
      <c r="C29" s="280" t="s">
        <v>108</v>
      </c>
      <c r="D29" s="281"/>
      <c r="E29" s="219">
        <f>SUM(E30:E31)</f>
        <v>467396.61100000003</v>
      </c>
      <c r="F29" s="219">
        <f>SUM(F30:F31)</f>
        <v>481585.552</v>
      </c>
      <c r="G29" s="219">
        <f>SUM(G30:G31)</f>
        <v>504883.305</v>
      </c>
      <c r="H29" s="199">
        <v>-1.5247812019734381</v>
      </c>
      <c r="I29" s="199">
        <f t="shared" si="0"/>
        <v>3.035738956181689</v>
      </c>
      <c r="J29" s="199">
        <f t="shared" si="1"/>
        <v>4.837718428895053</v>
      </c>
      <c r="K29" s="199">
        <f t="shared" si="2"/>
        <v>13.439833839018226</v>
      </c>
      <c r="L29" s="199">
        <f t="shared" si="3"/>
        <v>14.190216056828916</v>
      </c>
      <c r="M29" s="199">
        <f t="shared" si="4"/>
        <v>14.940965295351631</v>
      </c>
      <c r="N29" s="7"/>
      <c r="O29" s="7"/>
      <c r="P29" s="7"/>
      <c r="Q29" s="94" t="s">
        <v>254</v>
      </c>
      <c r="R29" s="280" t="s">
        <v>109</v>
      </c>
      <c r="S29" s="281"/>
      <c r="T29" s="219">
        <f>SUM(T30:T31)</f>
        <v>849990.1105</v>
      </c>
      <c r="U29" s="219">
        <f>SUM(U30:U31)</f>
        <v>716564.3676</v>
      </c>
      <c r="V29" s="219">
        <f>SUM(V30:V31)</f>
        <v>704180.2594</v>
      </c>
      <c r="W29" s="199">
        <v>7.907684993156128</v>
      </c>
      <c r="X29" s="199">
        <f t="shared" si="5"/>
        <v>-15.697328857333801</v>
      </c>
      <c r="Y29" s="199">
        <f t="shared" si="6"/>
        <v>-1.728261794746828</v>
      </c>
      <c r="Z29" s="199">
        <f t="shared" si="7"/>
        <v>18.36529494285944</v>
      </c>
      <c r="AA29" s="199">
        <f t="shared" si="8"/>
        <v>15.85577143082692</v>
      </c>
      <c r="AB29" s="199">
        <f t="shared" si="9"/>
        <v>15.639005424970351</v>
      </c>
      <c r="AC29" s="7"/>
      <c r="AD29" s="7" t="s">
        <v>110</v>
      </c>
      <c r="AE29" s="17">
        <v>244637.924</v>
      </c>
      <c r="AF29" s="17">
        <v>288660.2211373412</v>
      </c>
      <c r="AG29" s="17">
        <v>201413.167</v>
      </c>
      <c r="AH29" s="77">
        <v>-4.458736464841307</v>
      </c>
      <c r="AI29" s="77">
        <v>17.99487847899708</v>
      </c>
      <c r="AJ29" s="77">
        <v>-30.224827582263263</v>
      </c>
      <c r="AK29" s="77">
        <v>6.921248468109091</v>
      </c>
      <c r="AL29" s="77">
        <v>8.25338766763787</v>
      </c>
      <c r="AM29" s="77">
        <v>5.7429540901551395</v>
      </c>
      <c r="AN29" s="7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</row>
    <row r="30" spans="1:136" s="2" customFormat="1" ht="21.75" customHeight="1">
      <c r="A30" s="7"/>
      <c r="B30" s="7"/>
      <c r="C30" s="50"/>
      <c r="D30" s="20" t="s">
        <v>255</v>
      </c>
      <c r="E30" s="219">
        <v>355006.494</v>
      </c>
      <c r="F30" s="219">
        <v>354925.89</v>
      </c>
      <c r="G30" s="219">
        <v>381696.092</v>
      </c>
      <c r="H30" s="199">
        <v>-3.102656503986235</v>
      </c>
      <c r="I30" s="199">
        <f t="shared" si="0"/>
        <v>-0.022704936772224814</v>
      </c>
      <c r="J30" s="199">
        <f t="shared" si="1"/>
        <v>7.542476543483484</v>
      </c>
      <c r="K30" s="199">
        <f t="shared" si="2"/>
        <v>10.20809346675477</v>
      </c>
      <c r="L30" s="199">
        <f t="shared" si="3"/>
        <v>10.458110801592928</v>
      </c>
      <c r="M30" s="199">
        <f t="shared" si="4"/>
        <v>11.295497409927911</v>
      </c>
      <c r="N30" s="7"/>
      <c r="O30" s="7"/>
      <c r="P30" s="7"/>
      <c r="Q30" s="7"/>
      <c r="R30" s="7" t="s">
        <v>256</v>
      </c>
      <c r="S30" s="20" t="s">
        <v>112</v>
      </c>
      <c r="T30" s="219">
        <v>185543.935</v>
      </c>
      <c r="U30" s="219">
        <v>164293.239</v>
      </c>
      <c r="V30" s="219">
        <v>162202.279</v>
      </c>
      <c r="W30" s="199">
        <v>-7.974004879178864</v>
      </c>
      <c r="X30" s="199">
        <f t="shared" si="5"/>
        <v>-11.453188162685025</v>
      </c>
      <c r="Y30" s="199">
        <f t="shared" si="6"/>
        <v>-1.2726999678909439</v>
      </c>
      <c r="Z30" s="199">
        <f t="shared" si="7"/>
        <v>4.008951456069607</v>
      </c>
      <c r="AA30" s="199">
        <f t="shared" si="8"/>
        <v>3.6353971296942547</v>
      </c>
      <c r="AB30" s="199">
        <f t="shared" si="9"/>
        <v>3.602319558609817</v>
      </c>
      <c r="AC30" s="7"/>
      <c r="AD30" s="7" t="s">
        <v>113</v>
      </c>
      <c r="AE30" s="17">
        <v>180652.989</v>
      </c>
      <c r="AF30" s="17">
        <v>197974.927</v>
      </c>
      <c r="AG30" s="17">
        <v>125828.427</v>
      </c>
      <c r="AH30" s="77">
        <v>-2.8326798416990018</v>
      </c>
      <c r="AI30" s="77">
        <v>9.588514475118922</v>
      </c>
      <c r="AJ30" s="77">
        <v>-36.44224099145646</v>
      </c>
      <c r="AK30" s="77">
        <v>5.110999157169019</v>
      </c>
      <c r="AL30" s="77">
        <v>5.6605091431212</v>
      </c>
      <c r="AM30" s="77">
        <v>3.5877837097782064</v>
      </c>
      <c r="AN30" s="7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</row>
    <row r="31" spans="1:136" s="2" customFormat="1" ht="21.75" customHeight="1">
      <c r="A31" s="7"/>
      <c r="B31" s="7"/>
      <c r="C31" s="50"/>
      <c r="D31" s="20" t="s">
        <v>257</v>
      </c>
      <c r="E31" s="219">
        <v>112390.117</v>
      </c>
      <c r="F31" s="219">
        <v>126659.662</v>
      </c>
      <c r="G31" s="219">
        <v>123187.213</v>
      </c>
      <c r="H31" s="199">
        <v>3.8150729500802636</v>
      </c>
      <c r="I31" s="199">
        <f t="shared" si="0"/>
        <v>12.696441093659505</v>
      </c>
      <c r="J31" s="199">
        <f t="shared" si="1"/>
        <v>-2.741558713460007</v>
      </c>
      <c r="K31" s="199">
        <f t="shared" si="2"/>
        <v>3.2317403722634555</v>
      </c>
      <c r="L31" s="199">
        <f t="shared" si="3"/>
        <v>3.732105255235986</v>
      </c>
      <c r="M31" s="199">
        <f t="shared" si="4"/>
        <v>3.6454678854237206</v>
      </c>
      <c r="N31" s="7"/>
      <c r="O31" s="7"/>
      <c r="P31" s="7"/>
      <c r="Q31" s="7"/>
      <c r="R31" s="7" t="s">
        <v>258</v>
      </c>
      <c r="S31" s="20" t="s">
        <v>115</v>
      </c>
      <c r="T31" s="219">
        <v>664446.1755</v>
      </c>
      <c r="U31" s="219">
        <v>552271.1286</v>
      </c>
      <c r="V31" s="219">
        <v>541977.9804</v>
      </c>
      <c r="W31" s="199">
        <v>13.371249549122366</v>
      </c>
      <c r="X31" s="199">
        <f t="shared" si="5"/>
        <v>-16.882488158741754</v>
      </c>
      <c r="Y31" s="199">
        <f t="shared" si="6"/>
        <v>-1.863785316116931</v>
      </c>
      <c r="Z31" s="199">
        <f t="shared" si="7"/>
        <v>14.356343486789834</v>
      </c>
      <c r="AA31" s="199">
        <f t="shared" si="8"/>
        <v>12.220374301132665</v>
      </c>
      <c r="AB31" s="199">
        <f t="shared" si="9"/>
        <v>12.036685866360534</v>
      </c>
      <c r="AC31" s="7"/>
      <c r="AD31" s="7" t="s">
        <v>116</v>
      </c>
      <c r="AE31" s="17">
        <v>63984.935</v>
      </c>
      <c r="AF31" s="17">
        <v>90685.2941373412</v>
      </c>
      <c r="AG31" s="17">
        <v>75584.74</v>
      </c>
      <c r="AH31" s="77">
        <v>-8.769203465819626</v>
      </c>
      <c r="AI31" s="77">
        <v>41.72913379898129</v>
      </c>
      <c r="AJ31" s="77">
        <v>-16.651601873255974</v>
      </c>
      <c r="AK31" s="77">
        <v>1.8102493109400721</v>
      </c>
      <c r="AL31" s="77">
        <v>2.592878524516669</v>
      </c>
      <c r="AM31" s="77">
        <v>2.155170380376934</v>
      </c>
      <c r="AN31" s="7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</row>
    <row r="32" spans="1:136" s="2" customFormat="1" ht="21.75" customHeight="1">
      <c r="A32" s="7"/>
      <c r="B32" s="7" t="s">
        <v>37</v>
      </c>
      <c r="C32" s="280" t="s">
        <v>118</v>
      </c>
      <c r="D32" s="281"/>
      <c r="E32" s="219">
        <f>SUM(E33:E34)</f>
        <v>14027.855000000001</v>
      </c>
      <c r="F32" s="219">
        <f>SUM(F33:F34)</f>
        <v>35360.755000000005</v>
      </c>
      <c r="G32" s="219">
        <f>SUM(G33:G34)</f>
        <v>40063.577</v>
      </c>
      <c r="H32" s="199">
        <v>27.5596998842421</v>
      </c>
      <c r="I32" s="199">
        <f t="shared" si="0"/>
        <v>152.0752816449842</v>
      </c>
      <c r="J32" s="199">
        <f t="shared" si="1"/>
        <v>13.299552003343797</v>
      </c>
      <c r="K32" s="199">
        <f t="shared" si="2"/>
        <v>0.4033662972319691</v>
      </c>
      <c r="L32" s="199">
        <f t="shared" si="3"/>
        <v>1.0419265098355637</v>
      </c>
      <c r="M32" s="199">
        <f t="shared" si="4"/>
        <v>1.185597756227348</v>
      </c>
      <c r="N32" s="7"/>
      <c r="O32" s="7"/>
      <c r="P32" s="7"/>
      <c r="Q32" s="94" t="s">
        <v>259</v>
      </c>
      <c r="R32" s="280" t="s">
        <v>119</v>
      </c>
      <c r="S32" s="281"/>
      <c r="T32" s="219">
        <f>SUM(T33:T35)</f>
        <v>472886.4672895421</v>
      </c>
      <c r="U32" s="219">
        <f>SUM(U33:U35)</f>
        <v>477563.58840606234</v>
      </c>
      <c r="V32" s="219">
        <f>SUM(V33:V35)</f>
        <v>469117.2882351093</v>
      </c>
      <c r="W32" s="199">
        <v>-8.440779557386824</v>
      </c>
      <c r="X32" s="199">
        <f t="shared" si="5"/>
        <v>0.9890579325156531</v>
      </c>
      <c r="Y32" s="199">
        <f t="shared" si="6"/>
        <v>-1.768623147996644</v>
      </c>
      <c r="Z32" s="199">
        <f t="shared" si="7"/>
        <v>10.21741234277489</v>
      </c>
      <c r="AA32" s="199">
        <f t="shared" si="8"/>
        <v>10.567283894974446</v>
      </c>
      <c r="AB32" s="199">
        <f t="shared" si="9"/>
        <v>10.41853661434272</v>
      </c>
      <c r="AC32" s="7"/>
      <c r="AD32" s="7" t="s">
        <v>120</v>
      </c>
      <c r="AE32" s="17">
        <v>18419.697</v>
      </c>
      <c r="AF32" s="17">
        <v>14055.547</v>
      </c>
      <c r="AG32" s="17">
        <v>23154.683</v>
      </c>
      <c r="AH32" s="77">
        <v>-7.4338104423314455</v>
      </c>
      <c r="AI32" s="77">
        <v>-23.69284359020672</v>
      </c>
      <c r="AJ32" s="77">
        <v>64.73697537349489</v>
      </c>
      <c r="AK32" s="77">
        <v>0.5211264776931462</v>
      </c>
      <c r="AL32" s="77">
        <v>0.4018769119438531</v>
      </c>
      <c r="AM32" s="77">
        <v>0.660216426868933</v>
      </c>
      <c r="AN32" s="7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</row>
    <row r="33" spans="1:136" s="2" customFormat="1" ht="21.75" customHeight="1">
      <c r="A33" s="7"/>
      <c r="B33" s="7"/>
      <c r="C33" s="50"/>
      <c r="D33" s="20" t="s">
        <v>255</v>
      </c>
      <c r="E33" s="219">
        <v>647.95</v>
      </c>
      <c r="F33" s="219">
        <v>331.249</v>
      </c>
      <c r="G33" s="219">
        <v>439.189</v>
      </c>
      <c r="H33" s="199">
        <v>662.6350603799347</v>
      </c>
      <c r="I33" s="199">
        <f t="shared" si="0"/>
        <v>-48.877382514082875</v>
      </c>
      <c r="J33" s="199">
        <f t="shared" si="1"/>
        <v>32.585758749460375</v>
      </c>
      <c r="K33" s="199">
        <f t="shared" si="2"/>
        <v>0.01863158638946969</v>
      </c>
      <c r="L33" s="199">
        <f t="shared" si="3"/>
        <v>0.009760456598184078</v>
      </c>
      <c r="M33" s="199">
        <f t="shared" si="4"/>
        <v>0.012996879758383352</v>
      </c>
      <c r="N33" s="7"/>
      <c r="O33" s="7"/>
      <c r="P33" s="7"/>
      <c r="Q33" s="7"/>
      <c r="R33" s="7" t="s">
        <v>256</v>
      </c>
      <c r="S33" s="20" t="s">
        <v>112</v>
      </c>
      <c r="T33" s="219">
        <v>9056.853</v>
      </c>
      <c r="U33" s="219">
        <v>5409.244</v>
      </c>
      <c r="V33" s="219">
        <v>7894.906</v>
      </c>
      <c r="W33" s="199">
        <v>-22.68193793607365</v>
      </c>
      <c r="X33" s="199">
        <f t="shared" si="5"/>
        <v>-40.274574402389</v>
      </c>
      <c r="Y33" s="199">
        <f t="shared" si="6"/>
        <v>45.95211456536256</v>
      </c>
      <c r="Z33" s="199">
        <f t="shared" si="7"/>
        <v>0.19568671981521996</v>
      </c>
      <c r="AA33" s="199">
        <f t="shared" si="8"/>
        <v>0.11969299668756224</v>
      </c>
      <c r="AB33" s="199">
        <f t="shared" si="9"/>
        <v>0.1753364655078983</v>
      </c>
      <c r="AC33" s="7"/>
      <c r="AD33" s="7" t="s">
        <v>113</v>
      </c>
      <c r="AE33" s="17">
        <v>-1401.829</v>
      </c>
      <c r="AF33" s="17">
        <v>-2099.526</v>
      </c>
      <c r="AG33" s="17">
        <v>-2098.858</v>
      </c>
      <c r="AH33" s="77">
        <v>-203.52737606586385</v>
      </c>
      <c r="AI33" s="77">
        <v>-49.77047842497194</v>
      </c>
      <c r="AJ33" s="77">
        <v>0.031816705294417186</v>
      </c>
      <c r="AK33" s="77">
        <v>-0.039660272864320494</v>
      </c>
      <c r="AL33" s="77">
        <v>-0.06002975376382222</v>
      </c>
      <c r="AM33" s="77">
        <v>-0.05984536818168814</v>
      </c>
      <c r="AN33" s="7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</row>
    <row r="34" spans="1:136" s="2" customFormat="1" ht="21.75" customHeight="1">
      <c r="A34" s="7"/>
      <c r="B34" s="7"/>
      <c r="C34" s="50"/>
      <c r="D34" s="20" t="s">
        <v>257</v>
      </c>
      <c r="E34" s="219">
        <v>13379.905</v>
      </c>
      <c r="F34" s="219">
        <v>35029.506</v>
      </c>
      <c r="G34" s="219">
        <v>39624.388</v>
      </c>
      <c r="H34" s="199">
        <v>22.61499315257299</v>
      </c>
      <c r="I34" s="199">
        <f t="shared" si="0"/>
        <v>161.80683644614817</v>
      </c>
      <c r="J34" s="199">
        <f t="shared" si="1"/>
        <v>13.117176131458999</v>
      </c>
      <c r="K34" s="199">
        <f t="shared" si="2"/>
        <v>0.38473471084249933</v>
      </c>
      <c r="L34" s="199">
        <f t="shared" si="3"/>
        <v>1.0321660532373795</v>
      </c>
      <c r="M34" s="199">
        <f t="shared" si="4"/>
        <v>1.1726008764689646</v>
      </c>
      <c r="N34" s="7"/>
      <c r="O34" s="7"/>
      <c r="P34" s="7"/>
      <c r="Q34" s="7"/>
      <c r="R34" s="7" t="s">
        <v>258</v>
      </c>
      <c r="S34" s="20" t="s">
        <v>115</v>
      </c>
      <c r="T34" s="219">
        <v>52211.574320600004</v>
      </c>
      <c r="U34" s="219">
        <v>50016.4434796</v>
      </c>
      <c r="V34" s="219">
        <v>44095.078550800004</v>
      </c>
      <c r="W34" s="199">
        <v>-8.71135037059857</v>
      </c>
      <c r="X34" s="199">
        <f t="shared" si="5"/>
        <v>-4.204299275714273</v>
      </c>
      <c r="Y34" s="199">
        <f t="shared" si="6"/>
        <v>-11.838836424295376</v>
      </c>
      <c r="Z34" s="199">
        <f t="shared" si="7"/>
        <v>1.1281083744195457</v>
      </c>
      <c r="AA34" s="199">
        <f t="shared" si="8"/>
        <v>1.1067383914882387</v>
      </c>
      <c r="AB34" s="199">
        <f t="shared" si="9"/>
        <v>0.9792992113383504</v>
      </c>
      <c r="AC34" s="7"/>
      <c r="AD34" s="7" t="s">
        <v>116</v>
      </c>
      <c r="AE34" s="17">
        <v>19821.526</v>
      </c>
      <c r="AF34" s="17">
        <v>16155.073</v>
      </c>
      <c r="AG34" s="17">
        <v>25253.541</v>
      </c>
      <c r="AH34" s="77">
        <v>6.884082998429595</v>
      </c>
      <c r="AI34" s="77">
        <v>-18.49732962033297</v>
      </c>
      <c r="AJ34" s="77">
        <v>56.319572186396194</v>
      </c>
      <c r="AK34" s="77">
        <v>0.5607867505574669</v>
      </c>
      <c r="AL34" s="77">
        <v>0.4619066657076754</v>
      </c>
      <c r="AM34" s="77">
        <v>0.7200617950506212</v>
      </c>
      <c r="AN34" s="7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</row>
    <row r="35" spans="1:136" s="2" customFormat="1" ht="21.75" customHeight="1">
      <c r="A35" s="7"/>
      <c r="B35" s="7" t="s">
        <v>38</v>
      </c>
      <c r="C35" s="280" t="s">
        <v>122</v>
      </c>
      <c r="D35" s="281"/>
      <c r="E35" s="219">
        <f>SUM(E36:E38)</f>
        <v>491802.294</v>
      </c>
      <c r="F35" s="219">
        <f>SUM(F36:F38)</f>
        <v>470364.125</v>
      </c>
      <c r="G35" s="219">
        <f>SUM(G36:G38)</f>
        <v>504280.879</v>
      </c>
      <c r="H35" s="199">
        <v>-9.458300615600965</v>
      </c>
      <c r="I35" s="199">
        <f t="shared" si="0"/>
        <v>-4.359103091129541</v>
      </c>
      <c r="J35" s="199">
        <f t="shared" si="1"/>
        <v>7.210744229271315</v>
      </c>
      <c r="K35" s="199">
        <f t="shared" si="2"/>
        <v>14.141611123081056</v>
      </c>
      <c r="L35" s="199">
        <f t="shared" si="3"/>
        <v>13.85956977200031</v>
      </c>
      <c r="M35" s="199">
        <f t="shared" si="4"/>
        <v>14.9231377580378</v>
      </c>
      <c r="N35" s="7"/>
      <c r="O35" s="7"/>
      <c r="P35" s="7"/>
      <c r="Q35" s="7"/>
      <c r="R35" s="7" t="s">
        <v>260</v>
      </c>
      <c r="S35" s="20" t="s">
        <v>123</v>
      </c>
      <c r="T35" s="219">
        <v>411618.03996894206</v>
      </c>
      <c r="U35" s="219">
        <v>422137.9009264623</v>
      </c>
      <c r="V35" s="219">
        <v>417127.3036843093</v>
      </c>
      <c r="W35" s="199">
        <v>-8.033489135792394</v>
      </c>
      <c r="X35" s="199">
        <f t="shared" si="5"/>
        <v>2.5557336987256476</v>
      </c>
      <c r="Y35" s="199">
        <f t="shared" si="6"/>
        <v>-1.186957444748814</v>
      </c>
      <c r="Z35" s="199">
        <f t="shared" si="7"/>
        <v>8.893617248540124</v>
      </c>
      <c r="AA35" s="199">
        <f t="shared" si="8"/>
        <v>9.340852506798644</v>
      </c>
      <c r="AB35" s="199">
        <f t="shared" si="9"/>
        <v>9.263900937496471</v>
      </c>
      <c r="AC35" s="7"/>
      <c r="AD35" s="7" t="s">
        <v>124</v>
      </c>
      <c r="AE35" s="17">
        <v>408965.564</v>
      </c>
      <c r="AF35" s="17">
        <v>356931.53793623607</v>
      </c>
      <c r="AG35" s="17">
        <v>420437.758</v>
      </c>
      <c r="AH35" s="77">
        <v>-3.376724038092909</v>
      </c>
      <c r="AI35" s="77">
        <v>-12.72332700945059</v>
      </c>
      <c r="AJ35" s="77">
        <v>17.79226919284139</v>
      </c>
      <c r="AK35" s="77">
        <v>11.570374033031651</v>
      </c>
      <c r="AL35" s="77">
        <v>10.20540461649659</v>
      </c>
      <c r="AM35" s="77">
        <v>11.98806799935655</v>
      </c>
      <c r="AN35" s="7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</row>
    <row r="36" spans="1:136" s="2" customFormat="1" ht="21.75" customHeight="1">
      <c r="A36" s="7"/>
      <c r="B36" s="7"/>
      <c r="C36" s="7"/>
      <c r="D36" s="20" t="s">
        <v>261</v>
      </c>
      <c r="E36" s="219">
        <v>13816.075</v>
      </c>
      <c r="F36" s="219">
        <v>16513.781</v>
      </c>
      <c r="G36" s="219">
        <v>17907.505</v>
      </c>
      <c r="H36" s="199">
        <v>-21.166628284867663</v>
      </c>
      <c r="I36" s="199">
        <f t="shared" si="0"/>
        <v>19.525849418159634</v>
      </c>
      <c r="J36" s="199">
        <f t="shared" si="1"/>
        <v>8.439763128746845</v>
      </c>
      <c r="K36" s="199">
        <f t="shared" si="2"/>
        <v>0.39727663388516465</v>
      </c>
      <c r="L36" s="199">
        <f t="shared" si="3"/>
        <v>0.486588767731878</v>
      </c>
      <c r="M36" s="199">
        <f t="shared" si="4"/>
        <v>0.5299351515125575</v>
      </c>
      <c r="N36" s="7"/>
      <c r="O36" s="7"/>
      <c r="P36" s="7" t="s">
        <v>37</v>
      </c>
      <c r="Q36" s="280" t="s">
        <v>126</v>
      </c>
      <c r="R36" s="280"/>
      <c r="S36" s="281"/>
      <c r="T36" s="219">
        <f>SUM(T37:T38)</f>
        <v>9146.989</v>
      </c>
      <c r="U36" s="219">
        <f>SUM(U37:U38)</f>
        <v>-28664.235</v>
      </c>
      <c r="V36" s="219">
        <f>SUM(V37:V38)</f>
        <v>18862.782</v>
      </c>
      <c r="W36" s="199">
        <v>151.76076504392765</v>
      </c>
      <c r="X36" s="199">
        <f t="shared" si="5"/>
        <v>-413.3734499954029</v>
      </c>
      <c r="Y36" s="199">
        <v>165.8</v>
      </c>
      <c r="Z36" s="199">
        <f t="shared" si="7"/>
        <v>0.19763424156226217</v>
      </c>
      <c r="AA36" s="199">
        <f t="shared" si="8"/>
        <v>-0.6342675954174937</v>
      </c>
      <c r="AB36" s="199">
        <f t="shared" si="9"/>
        <v>0.41891993717544007</v>
      </c>
      <c r="AC36" s="7"/>
      <c r="AD36" s="7" t="s">
        <v>127</v>
      </c>
      <c r="AE36" s="17">
        <v>30664.413</v>
      </c>
      <c r="AF36" s="17">
        <v>28201.641</v>
      </c>
      <c r="AG36" s="17">
        <v>27327.536</v>
      </c>
      <c r="AH36" s="77">
        <v>-8.90755325460249</v>
      </c>
      <c r="AI36" s="77">
        <v>-8.031368479155303</v>
      </c>
      <c r="AJ36" s="77">
        <v>-3.0994827570494907</v>
      </c>
      <c r="AK36" s="77">
        <v>0.8675515963817388</v>
      </c>
      <c r="AL36" s="77">
        <v>0.8063427482992415</v>
      </c>
      <c r="AM36" s="77">
        <v>0.7791982370500228</v>
      </c>
      <c r="AN36" s="7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</row>
    <row r="37" spans="1:136" s="125" customFormat="1" ht="21.75" customHeight="1">
      <c r="A37" s="7"/>
      <c r="B37" s="7"/>
      <c r="C37" s="7"/>
      <c r="D37" s="120" t="s">
        <v>262</v>
      </c>
      <c r="E37" s="219">
        <v>215866.482</v>
      </c>
      <c r="F37" s="219">
        <v>184015.409</v>
      </c>
      <c r="G37" s="219">
        <v>209991.51</v>
      </c>
      <c r="H37" s="199">
        <v>-20.870560308612713</v>
      </c>
      <c r="I37" s="199">
        <f t="shared" si="0"/>
        <v>-14.754987761370002</v>
      </c>
      <c r="J37" s="199">
        <f t="shared" si="1"/>
        <v>14.116264035258045</v>
      </c>
      <c r="K37" s="199">
        <f t="shared" si="2"/>
        <v>6.207168775328195</v>
      </c>
      <c r="L37" s="199">
        <f t="shared" si="3"/>
        <v>5.4221278039830825</v>
      </c>
      <c r="M37" s="199">
        <f t="shared" si="4"/>
        <v>6.214259477699476</v>
      </c>
      <c r="N37" s="121"/>
      <c r="O37" s="121"/>
      <c r="P37" s="121"/>
      <c r="Q37" s="121" t="s">
        <v>254</v>
      </c>
      <c r="R37" s="305" t="s">
        <v>129</v>
      </c>
      <c r="S37" s="306"/>
      <c r="T37" s="219">
        <v>6785.619</v>
      </c>
      <c r="U37" s="219">
        <v>-27522.147</v>
      </c>
      <c r="V37" s="219">
        <v>19102.195</v>
      </c>
      <c r="W37" s="199">
        <v>137.48895944506594</v>
      </c>
      <c r="X37" s="199">
        <f t="shared" si="5"/>
        <v>-505.5952301477582</v>
      </c>
      <c r="Y37" s="199">
        <v>169.4</v>
      </c>
      <c r="Z37" s="199">
        <f t="shared" si="7"/>
        <v>0.14661334616183272</v>
      </c>
      <c r="AA37" s="199">
        <f t="shared" si="8"/>
        <v>-0.6089960537379348</v>
      </c>
      <c r="AB37" s="199">
        <f t="shared" si="9"/>
        <v>0.4242370149489617</v>
      </c>
      <c r="AC37" s="121"/>
      <c r="AD37" s="121" t="s">
        <v>130</v>
      </c>
      <c r="AE37" s="123">
        <v>119070.272</v>
      </c>
      <c r="AF37" s="123">
        <v>93873.55893623608</v>
      </c>
      <c r="AG37" s="123">
        <v>139467.69</v>
      </c>
      <c r="AH37" s="124">
        <v>-9.069603454689927</v>
      </c>
      <c r="AI37" s="124">
        <v>-21.16121231650829</v>
      </c>
      <c r="AJ37" s="124">
        <v>48.56972674779902</v>
      </c>
      <c r="AK37" s="124">
        <v>3.3687129297145804</v>
      </c>
      <c r="AL37" s="124">
        <v>2.684037553179101</v>
      </c>
      <c r="AM37" s="124">
        <v>3.9766841098823944</v>
      </c>
      <c r="AN37" s="124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</row>
    <row r="38" spans="1:136" s="125" customFormat="1" ht="21.75" customHeight="1">
      <c r="A38" s="121"/>
      <c r="B38" s="121"/>
      <c r="C38" s="121"/>
      <c r="D38" s="122" t="s">
        <v>263</v>
      </c>
      <c r="E38" s="219">
        <v>262119.737</v>
      </c>
      <c r="F38" s="219">
        <v>269834.935</v>
      </c>
      <c r="G38" s="219">
        <v>276381.864</v>
      </c>
      <c r="H38" s="199">
        <v>3.665990138487922</v>
      </c>
      <c r="I38" s="199">
        <f t="shared" si="0"/>
        <v>2.943386899552705</v>
      </c>
      <c r="J38" s="199">
        <f t="shared" si="1"/>
        <v>2.4262718242913963</v>
      </c>
      <c r="K38" s="199">
        <f t="shared" si="2"/>
        <v>7.537165713867697</v>
      </c>
      <c r="L38" s="199">
        <f t="shared" si="3"/>
        <v>7.95085320028535</v>
      </c>
      <c r="M38" s="199">
        <f t="shared" si="4"/>
        <v>8.178943128825768</v>
      </c>
      <c r="N38" s="121"/>
      <c r="O38" s="121"/>
      <c r="P38" s="121"/>
      <c r="Q38" s="121" t="s">
        <v>259</v>
      </c>
      <c r="R38" s="305" t="s">
        <v>384</v>
      </c>
      <c r="S38" s="307"/>
      <c r="T38" s="219">
        <v>2361.37</v>
      </c>
      <c r="U38" s="219">
        <v>-1142.088</v>
      </c>
      <c r="V38" s="219">
        <v>-239.413</v>
      </c>
      <c r="W38" s="199">
        <v>450.8879080270992</v>
      </c>
      <c r="X38" s="199">
        <f t="shared" si="5"/>
        <v>-148.3654827494209</v>
      </c>
      <c r="Y38" s="199">
        <v>79</v>
      </c>
      <c r="Z38" s="199">
        <f t="shared" si="7"/>
        <v>0.051020895400429485</v>
      </c>
      <c r="AA38" s="199">
        <f t="shared" si="8"/>
        <v>-0.025271541679559025</v>
      </c>
      <c r="AB38" s="199">
        <f t="shared" si="9"/>
        <v>-0.005317077773521617</v>
      </c>
      <c r="AC38" s="121"/>
      <c r="AD38" s="121" t="s">
        <v>132</v>
      </c>
      <c r="AE38" s="123">
        <v>259230.879</v>
      </c>
      <c r="AF38" s="123">
        <v>234856.338</v>
      </c>
      <c r="AG38" s="123">
        <v>253642.532</v>
      </c>
      <c r="AH38" s="124">
        <v>0.22526192068507445</v>
      </c>
      <c r="AI38" s="124">
        <v>-9.402637947310282</v>
      </c>
      <c r="AJ38" s="124">
        <v>7.999015125578607</v>
      </c>
      <c r="AK38" s="124">
        <v>7.334109506935331</v>
      </c>
      <c r="AL38" s="124">
        <v>6.715024315018249</v>
      </c>
      <c r="AM38" s="124">
        <v>7.232185652424134</v>
      </c>
      <c r="AN38" s="124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</row>
    <row r="39" spans="1:136" s="2" customFormat="1" ht="21.75" customHeight="1">
      <c r="A39" s="173" t="s">
        <v>5</v>
      </c>
      <c r="B39" s="308" t="s">
        <v>450</v>
      </c>
      <c r="C39" s="309"/>
      <c r="D39" s="310"/>
      <c r="E39" s="166">
        <f>SUM(E7,E12,E28)</f>
        <v>3477696.351</v>
      </c>
      <c r="F39" s="166">
        <f>SUM(F7,F12,F28)</f>
        <v>3393785.902</v>
      </c>
      <c r="G39" s="166">
        <f>SUM(G7,G12,G28)</f>
        <v>3379187.991</v>
      </c>
      <c r="H39" s="168">
        <v>0.2825591595795793</v>
      </c>
      <c r="I39" s="168">
        <f t="shared" si="0"/>
        <v>-2.4128170067485004</v>
      </c>
      <c r="J39" s="168">
        <f t="shared" si="1"/>
        <v>-0.430136473588305</v>
      </c>
      <c r="K39" s="168">
        <f t="shared" si="2"/>
        <v>100</v>
      </c>
      <c r="L39" s="168">
        <f t="shared" si="3"/>
        <v>100</v>
      </c>
      <c r="M39" s="168">
        <f t="shared" si="4"/>
        <v>99.99999999999999</v>
      </c>
      <c r="N39" s="7"/>
      <c r="O39" s="173" t="s">
        <v>5</v>
      </c>
      <c r="P39" s="308" t="s">
        <v>264</v>
      </c>
      <c r="Q39" s="309"/>
      <c r="R39" s="309"/>
      <c r="S39" s="310"/>
      <c r="T39" s="166">
        <f>T40-T41+T42</f>
        <v>142947.97221045787</v>
      </c>
      <c r="U39" s="166">
        <f>U40-U41+U42</f>
        <v>186675.11399393735</v>
      </c>
      <c r="V39" s="166">
        <f>V40-V41+V42</f>
        <v>130892.57336488998</v>
      </c>
      <c r="W39" s="168" t="s">
        <v>134</v>
      </c>
      <c r="X39" s="168" t="s">
        <v>134</v>
      </c>
      <c r="Y39" s="168" t="s">
        <v>134</v>
      </c>
      <c r="Z39" s="168">
        <f t="shared" si="7"/>
        <v>3.088602606899076</v>
      </c>
      <c r="AA39" s="168">
        <f t="shared" si="8"/>
        <v>4.130651862058107</v>
      </c>
      <c r="AB39" s="168">
        <f t="shared" si="9"/>
        <v>2.9069682621975588</v>
      </c>
      <c r="AC39" s="7"/>
      <c r="AD39" s="7" t="s">
        <v>135</v>
      </c>
      <c r="AE39" s="17">
        <v>3534592.424</v>
      </c>
      <c r="AF39" s="17">
        <v>3497475.6156093194</v>
      </c>
      <c r="AG39" s="17">
        <v>3507135.245</v>
      </c>
      <c r="AH39" s="77">
        <v>-2.5209874472108917</v>
      </c>
      <c r="AI39" s="77">
        <v>-1.050101509261898</v>
      </c>
      <c r="AJ39" s="77">
        <v>0.2761886129404172</v>
      </c>
      <c r="AK39" s="77">
        <v>100</v>
      </c>
      <c r="AL39" s="77">
        <v>100</v>
      </c>
      <c r="AM39" s="77">
        <v>100</v>
      </c>
      <c r="AN39" s="7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</row>
    <row r="40" spans="1:136" s="2" customFormat="1" ht="21.75" customHeight="1">
      <c r="A40" s="173" t="s">
        <v>6</v>
      </c>
      <c r="B40" s="308" t="s">
        <v>265</v>
      </c>
      <c r="C40" s="309"/>
      <c r="D40" s="310"/>
      <c r="E40" s="166">
        <v>328536.735</v>
      </c>
      <c r="F40" s="166">
        <v>313586.595</v>
      </c>
      <c r="G40" s="166">
        <v>306117.425</v>
      </c>
      <c r="H40" s="168">
        <v>-5.008007435575439</v>
      </c>
      <c r="I40" s="168">
        <f t="shared" si="0"/>
        <v>-4.550523094472226</v>
      </c>
      <c r="J40" s="168">
        <f t="shared" si="1"/>
        <v>-2.381852451314121</v>
      </c>
      <c r="K40" s="168">
        <f t="shared" si="2"/>
        <v>9.446964364946076</v>
      </c>
      <c r="L40" s="168">
        <f t="shared" si="3"/>
        <v>9.240022914091297</v>
      </c>
      <c r="M40" s="168">
        <f t="shared" si="4"/>
        <v>9.058904855702064</v>
      </c>
      <c r="N40" s="7"/>
      <c r="O40" s="7"/>
      <c r="P40" s="7" t="s">
        <v>36</v>
      </c>
      <c r="Q40" s="280" t="s">
        <v>17</v>
      </c>
      <c r="R40" s="280"/>
      <c r="S40" s="281"/>
      <c r="T40" s="219">
        <v>2596406.559</v>
      </c>
      <c r="U40" s="219">
        <v>2481725.127</v>
      </c>
      <c r="V40" s="219">
        <v>2454372.054</v>
      </c>
      <c r="W40" s="199">
        <v>-0.24538781149413547</v>
      </c>
      <c r="X40" s="199">
        <f t="shared" si="5"/>
        <v>-4.416928912865223</v>
      </c>
      <c r="Y40" s="199">
        <f t="shared" si="6"/>
        <v>-1.10217979833509</v>
      </c>
      <c r="Z40" s="199">
        <f t="shared" si="7"/>
        <v>56.09920828321187</v>
      </c>
      <c r="AA40" s="199">
        <f t="shared" si="8"/>
        <v>54.91434984361048</v>
      </c>
      <c r="AB40" s="199">
        <f t="shared" si="9"/>
        <v>54.50868205267048</v>
      </c>
      <c r="AC40" s="7"/>
      <c r="AD40" s="7" t="s">
        <v>137</v>
      </c>
      <c r="AE40" s="17">
        <v>325805.48323759995</v>
      </c>
      <c r="AF40" s="17">
        <v>330240.9502205639</v>
      </c>
      <c r="AG40" s="17">
        <v>315418.3528531</v>
      </c>
      <c r="AH40" s="77">
        <v>4.645378345737376</v>
      </c>
      <c r="AI40" s="77">
        <v>1.3613850015315152</v>
      </c>
      <c r="AJ40" s="77">
        <v>-4.4884189430669</v>
      </c>
      <c r="AK40" s="77">
        <v>9.21762523524268</v>
      </c>
      <c r="AL40" s="77">
        <v>9.44226598025989</v>
      </c>
      <c r="AM40" s="77">
        <v>8.993618176053543</v>
      </c>
      <c r="AN40" s="7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</row>
    <row r="41" spans="1:136" s="2" customFormat="1" ht="21.75" customHeight="1">
      <c r="A41" s="173" t="s">
        <v>9</v>
      </c>
      <c r="B41" s="308" t="s">
        <v>451</v>
      </c>
      <c r="C41" s="308"/>
      <c r="D41" s="311"/>
      <c r="E41" s="166">
        <f>SUM(E39:E40)</f>
        <v>3806233.0859999997</v>
      </c>
      <c r="F41" s="166">
        <f>SUM(F39:F40)</f>
        <v>3707372.4969999995</v>
      </c>
      <c r="G41" s="166">
        <f>SUM(G39:G40)</f>
        <v>3685305.4159999997</v>
      </c>
      <c r="H41" s="168">
        <v>-0.19722550158515775</v>
      </c>
      <c r="I41" s="168">
        <f t="shared" si="0"/>
        <v>-2.597334077191093</v>
      </c>
      <c r="J41" s="168">
        <f t="shared" si="1"/>
        <v>-0.5952215758696063</v>
      </c>
      <c r="K41" s="168">
        <f t="shared" si="2"/>
        <v>109.44696436494607</v>
      </c>
      <c r="L41" s="168">
        <f t="shared" si="3"/>
        <v>109.24002291409128</v>
      </c>
      <c r="M41" s="168">
        <f t="shared" si="4"/>
        <v>109.05890485570205</v>
      </c>
      <c r="N41" s="7"/>
      <c r="O41" s="3"/>
      <c r="P41" s="7" t="s">
        <v>37</v>
      </c>
      <c r="Q41" s="280" t="s">
        <v>139</v>
      </c>
      <c r="R41" s="280"/>
      <c r="S41" s="281"/>
      <c r="T41" s="219">
        <v>2591388.212</v>
      </c>
      <c r="U41" s="219">
        <v>2503163.767</v>
      </c>
      <c r="V41" s="219">
        <v>2525831.853</v>
      </c>
      <c r="W41" s="199">
        <v>1.8551639801548614</v>
      </c>
      <c r="X41" s="199">
        <f t="shared" si="5"/>
        <v>-3.4045244395053165</v>
      </c>
      <c r="Y41" s="199">
        <f t="shared" si="6"/>
        <v>0.9055774256099691</v>
      </c>
      <c r="Z41" s="199">
        <f t="shared" si="7"/>
        <v>55.99077946546198</v>
      </c>
      <c r="AA41" s="199">
        <f t="shared" si="8"/>
        <v>55.38873315235119</v>
      </c>
      <c r="AB41" s="199">
        <f t="shared" si="9"/>
        <v>56.09571913488082</v>
      </c>
      <c r="AC41" s="7"/>
      <c r="AD41" s="7" t="s">
        <v>140</v>
      </c>
      <c r="AE41" s="17">
        <v>3860397.9072376</v>
      </c>
      <c r="AF41" s="17">
        <v>3827716.5658298833</v>
      </c>
      <c r="AG41" s="17">
        <v>3822553.5978531</v>
      </c>
      <c r="AH41" s="77">
        <v>-1.9543128668150458</v>
      </c>
      <c r="AI41" s="77">
        <v>-0.8465796063780029</v>
      </c>
      <c r="AJ41" s="77">
        <v>-0.1348837587106982</v>
      </c>
      <c r="AK41" s="77">
        <v>109.21762523524268</v>
      </c>
      <c r="AL41" s="77">
        <v>109.4422659802599</v>
      </c>
      <c r="AM41" s="77">
        <v>108.99361817605353</v>
      </c>
      <c r="AN41" s="7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</row>
    <row r="42" spans="1:136" s="2" customFormat="1" ht="21.75" customHeight="1">
      <c r="A42" s="173" t="s">
        <v>11</v>
      </c>
      <c r="B42" s="275" t="s">
        <v>142</v>
      </c>
      <c r="C42" s="275"/>
      <c r="D42" s="284"/>
      <c r="E42" s="166">
        <f>SUM(E43:E46)</f>
        <v>471436.3430000001</v>
      </c>
      <c r="F42" s="166">
        <f>SUM(F43:F46)</f>
        <v>442551.1950000001</v>
      </c>
      <c r="G42" s="166">
        <f>SUM(G43:G46)</f>
        <v>429098.343</v>
      </c>
      <c r="H42" s="168">
        <v>-3.1061605761439885</v>
      </c>
      <c r="I42" s="168">
        <f t="shared" si="0"/>
        <v>-6.127051600686624</v>
      </c>
      <c r="J42" s="168">
        <f t="shared" si="1"/>
        <v>-3.039840848243586</v>
      </c>
      <c r="K42" s="168">
        <f t="shared" si="2"/>
        <v>13.555994986866526</v>
      </c>
      <c r="L42" s="168">
        <f t="shared" si="3"/>
        <v>13.040044592653864</v>
      </c>
      <c r="M42" s="168">
        <f t="shared" si="4"/>
        <v>12.698267872129165</v>
      </c>
      <c r="N42" s="7"/>
      <c r="O42" s="3"/>
      <c r="P42" s="7" t="s">
        <v>38</v>
      </c>
      <c r="Q42" s="280" t="s">
        <v>143</v>
      </c>
      <c r="R42" s="280"/>
      <c r="S42" s="281"/>
      <c r="T42" s="219">
        <v>137929.6252104578</v>
      </c>
      <c r="U42" s="219">
        <v>208113.75399393748</v>
      </c>
      <c r="V42" s="219">
        <v>202352.3723648901</v>
      </c>
      <c r="W42" s="199" t="s">
        <v>134</v>
      </c>
      <c r="X42" s="199" t="s">
        <v>134</v>
      </c>
      <c r="Y42" s="199" t="s">
        <v>134</v>
      </c>
      <c r="Z42" s="199">
        <f t="shared" si="7"/>
        <v>2.980173789149184</v>
      </c>
      <c r="AA42" s="199">
        <f t="shared" si="8"/>
        <v>4.605035170798821</v>
      </c>
      <c r="AB42" s="199">
        <f t="shared" si="9"/>
        <v>4.494005344407894</v>
      </c>
      <c r="AC42" s="7"/>
      <c r="AD42" s="7" t="s">
        <v>144</v>
      </c>
      <c r="AE42" s="17">
        <v>161925.54500000013</v>
      </c>
      <c r="AF42" s="17">
        <v>175616.34788682952</v>
      </c>
      <c r="AG42" s="17">
        <v>112192.49799999988</v>
      </c>
      <c r="AH42" s="77">
        <v>34.91242792075987</v>
      </c>
      <c r="AI42" s="77">
        <v>8.454998800114819</v>
      </c>
      <c r="AJ42" s="77">
        <v>-36.11500332970207</v>
      </c>
      <c r="AK42" s="77">
        <v>4.581165961328958</v>
      </c>
      <c r="AL42" s="77">
        <v>5.021231516327075</v>
      </c>
      <c r="AM42" s="77">
        <v>3.198978373016803</v>
      </c>
      <c r="AN42" s="7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</row>
    <row r="43" spans="1:136" s="2" customFormat="1" ht="21.75" customHeight="1">
      <c r="A43" s="7"/>
      <c r="B43" s="7" t="s">
        <v>36</v>
      </c>
      <c r="C43" s="280" t="s">
        <v>146</v>
      </c>
      <c r="D43" s="281"/>
      <c r="E43" s="219">
        <v>-75221.073</v>
      </c>
      <c r="F43" s="219">
        <v>-68585.877</v>
      </c>
      <c r="G43" s="219">
        <v>-52756.909</v>
      </c>
      <c r="H43" s="199">
        <v>-5.864668377816134</v>
      </c>
      <c r="I43" s="199">
        <v>8.8</v>
      </c>
      <c r="J43" s="199">
        <v>23.1</v>
      </c>
      <c r="K43" s="199">
        <f t="shared" si="2"/>
        <v>-2.162956894680309</v>
      </c>
      <c r="L43" s="199">
        <f t="shared" si="3"/>
        <v>-2.020925272851817</v>
      </c>
      <c r="M43" s="199">
        <f t="shared" si="4"/>
        <v>-1.5612303648246484</v>
      </c>
      <c r="N43" s="7"/>
      <c r="O43" s="175" t="s">
        <v>266</v>
      </c>
      <c r="P43" s="275" t="s">
        <v>267</v>
      </c>
      <c r="Q43" s="269"/>
      <c r="R43" s="269"/>
      <c r="S43" s="257"/>
      <c r="T43" s="166">
        <f>SUM(T7,T22,T27,T39)</f>
        <v>4628241.000999999</v>
      </c>
      <c r="U43" s="166">
        <f>SUM(U7,U22,U27,U39)</f>
        <v>4519265.244999999</v>
      </c>
      <c r="V43" s="166">
        <f>SUM(V7,V22,V27,V39)</f>
        <v>4502717.661799999</v>
      </c>
      <c r="W43" s="168">
        <v>-0.5862917578862481</v>
      </c>
      <c r="X43" s="168">
        <f t="shared" si="5"/>
        <v>-2.3545825720063895</v>
      </c>
      <c r="Y43" s="168">
        <f t="shared" si="6"/>
        <v>-0.36615649453875393</v>
      </c>
      <c r="Z43" s="168">
        <f t="shared" si="7"/>
        <v>100</v>
      </c>
      <c r="AA43" s="168">
        <f t="shared" si="8"/>
        <v>100</v>
      </c>
      <c r="AB43" s="168">
        <f t="shared" si="9"/>
        <v>100</v>
      </c>
      <c r="AC43" s="7"/>
      <c r="AD43" s="7" t="s">
        <v>147</v>
      </c>
      <c r="AE43" s="17">
        <v>-207408.718</v>
      </c>
      <c r="AF43" s="17">
        <v>-195100.58499999996</v>
      </c>
      <c r="AG43" s="17">
        <v>-201092.513</v>
      </c>
      <c r="AH43" s="77">
        <v>-3.607409920278246</v>
      </c>
      <c r="AI43" s="77">
        <v>5.934240912669848</v>
      </c>
      <c r="AJ43" s="77">
        <v>-3.071199402093051</v>
      </c>
      <c r="AK43" s="77">
        <v>-5.8679670275896</v>
      </c>
      <c r="AL43" s="77">
        <v>-5.578325811029568</v>
      </c>
      <c r="AM43" s="77">
        <v>-5.733811186400369</v>
      </c>
      <c r="AN43" s="7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</row>
    <row r="44" spans="1:136" s="2" customFormat="1" ht="21.75" customHeight="1">
      <c r="A44" s="7"/>
      <c r="B44" s="7" t="s">
        <v>37</v>
      </c>
      <c r="C44" s="280" t="s">
        <v>70</v>
      </c>
      <c r="D44" s="281"/>
      <c r="E44" s="219">
        <v>852805.393</v>
      </c>
      <c r="F44" s="219">
        <v>808449.148</v>
      </c>
      <c r="G44" s="219">
        <v>718581.751</v>
      </c>
      <c r="H44" s="199">
        <v>8.403231238880227</v>
      </c>
      <c r="I44" s="199">
        <f t="shared" si="0"/>
        <v>-5.201215349256122</v>
      </c>
      <c r="J44" s="199">
        <f t="shared" si="1"/>
        <v>-11.116023465708444</v>
      </c>
      <c r="K44" s="199">
        <f t="shared" si="2"/>
        <v>24.522134968879</v>
      </c>
      <c r="L44" s="199">
        <f t="shared" si="3"/>
        <v>23.821454014632188</v>
      </c>
      <c r="M44" s="199">
        <f t="shared" si="4"/>
        <v>21.264923789793382</v>
      </c>
      <c r="N44" s="7"/>
      <c r="O44" s="109"/>
      <c r="P44" s="50"/>
      <c r="Q44" s="51"/>
      <c r="R44" s="51"/>
      <c r="S44" s="52"/>
      <c r="T44" s="219"/>
      <c r="U44" s="219"/>
      <c r="V44" s="219"/>
      <c r="W44" s="199"/>
      <c r="X44" s="199"/>
      <c r="Y44" s="199"/>
      <c r="Z44" s="199"/>
      <c r="AA44" s="199"/>
      <c r="AB44" s="199"/>
      <c r="AC44" s="7"/>
      <c r="AD44" s="7" t="s">
        <v>149</v>
      </c>
      <c r="AE44" s="17">
        <v>357048.79604588606</v>
      </c>
      <c r="AF44" s="17">
        <v>358308.498968045</v>
      </c>
      <c r="AG44" s="17">
        <v>378556.4027732625</v>
      </c>
      <c r="AH44" s="77">
        <v>-8.875237871306977</v>
      </c>
      <c r="AI44" s="77">
        <v>0.3528097380832625</v>
      </c>
      <c r="AJ44" s="77">
        <v>5.650969447705815</v>
      </c>
      <c r="AK44" s="77">
        <v>10.10155495217816</v>
      </c>
      <c r="AL44" s="77">
        <v>10.244774756081368</v>
      </c>
      <c r="AM44" s="77">
        <v>10.793892345981156</v>
      </c>
      <c r="AN44" s="7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</row>
    <row r="45" spans="1:136" s="2" customFormat="1" ht="21.75" customHeight="1">
      <c r="A45" s="7"/>
      <c r="B45" s="7" t="s">
        <v>38</v>
      </c>
      <c r="C45" s="280" t="s">
        <v>151</v>
      </c>
      <c r="D45" s="281"/>
      <c r="E45" s="219">
        <v>70394.525</v>
      </c>
      <c r="F45" s="219">
        <v>71074.734</v>
      </c>
      <c r="G45" s="219">
        <v>70356.32</v>
      </c>
      <c r="H45" s="199">
        <v>-19.502268285752905</v>
      </c>
      <c r="I45" s="199">
        <f t="shared" si="0"/>
        <v>0.9662811134814854</v>
      </c>
      <c r="J45" s="199">
        <f t="shared" si="1"/>
        <v>-1.010786758625069</v>
      </c>
      <c r="K45" s="199">
        <f t="shared" si="2"/>
        <v>2.0241711148748878</v>
      </c>
      <c r="L45" s="199">
        <f t="shared" si="3"/>
        <v>2.0942609832315817</v>
      </c>
      <c r="M45" s="199">
        <f t="shared" si="4"/>
        <v>2.0820481188789834</v>
      </c>
      <c r="N45" s="7"/>
      <c r="O45" s="295" t="s">
        <v>268</v>
      </c>
      <c r="P45" s="296"/>
      <c r="Q45" s="296"/>
      <c r="R45" s="297" t="s">
        <v>269</v>
      </c>
      <c r="S45" s="298"/>
      <c r="T45" s="219">
        <v>19054.925</v>
      </c>
      <c r="U45" s="219">
        <v>34936.677</v>
      </c>
      <c r="V45" s="219">
        <v>32574.142</v>
      </c>
      <c r="W45" s="199">
        <v>1298.9606511917868</v>
      </c>
      <c r="X45" s="199">
        <f t="shared" si="5"/>
        <v>83.34722912842746</v>
      </c>
      <c r="Y45" s="199">
        <f t="shared" si="6"/>
        <v>-6.762334608984144</v>
      </c>
      <c r="Z45" s="199">
        <f t="shared" si="7"/>
        <v>0.4117098698162629</v>
      </c>
      <c r="AA45" s="199">
        <f t="shared" si="8"/>
        <v>0.7730609978835179</v>
      </c>
      <c r="AB45" s="199">
        <f t="shared" si="9"/>
        <v>0.7234329231066693</v>
      </c>
      <c r="AC45" s="7"/>
      <c r="AD45" s="7" t="s">
        <v>100</v>
      </c>
      <c r="AE45" s="17">
        <v>82921.667</v>
      </c>
      <c r="AF45" s="17">
        <v>82895.399</v>
      </c>
      <c r="AG45" s="17">
        <v>69008.676</v>
      </c>
      <c r="AH45" s="77">
        <v>-4.704972145669326</v>
      </c>
      <c r="AI45" s="77">
        <v>-0.03167808963608557</v>
      </c>
      <c r="AJ45" s="77">
        <v>-16.752103455102493</v>
      </c>
      <c r="AK45" s="77">
        <v>2.3460036420878154</v>
      </c>
      <c r="AL45" s="77">
        <v>2.3701494480772305</v>
      </c>
      <c r="AM45" s="77">
        <v>1.9676650935655606</v>
      </c>
      <c r="AN45" s="7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</row>
    <row r="46" spans="1:136" s="2" customFormat="1" ht="21.75" customHeight="1">
      <c r="A46" s="7"/>
      <c r="B46" s="7" t="s">
        <v>153</v>
      </c>
      <c r="C46" s="280" t="s">
        <v>154</v>
      </c>
      <c r="D46" s="281"/>
      <c r="E46" s="219">
        <v>-376542.502</v>
      </c>
      <c r="F46" s="219">
        <v>-368386.81</v>
      </c>
      <c r="G46" s="219">
        <v>-307082.819</v>
      </c>
      <c r="H46" s="199">
        <v>-18.9545638286033</v>
      </c>
      <c r="I46" s="199">
        <v>2.2</v>
      </c>
      <c r="J46" s="199">
        <v>16.6</v>
      </c>
      <c r="K46" s="199">
        <f t="shared" si="2"/>
        <v>-10.827354202207056</v>
      </c>
      <c r="L46" s="199">
        <f t="shared" si="3"/>
        <v>-10.854745132358088</v>
      </c>
      <c r="M46" s="199">
        <f t="shared" si="4"/>
        <v>-9.08747367171855</v>
      </c>
      <c r="N46" s="7"/>
      <c r="O46" s="7"/>
      <c r="P46" s="50"/>
      <c r="Q46" s="50"/>
      <c r="R46" s="297" t="s">
        <v>270</v>
      </c>
      <c r="S46" s="298"/>
      <c r="T46" s="219">
        <v>4647295.926</v>
      </c>
      <c r="U46" s="219">
        <v>4554201.922</v>
      </c>
      <c r="V46" s="219">
        <v>4535291.8038</v>
      </c>
      <c r="W46" s="199">
        <v>-0.14290692262051152</v>
      </c>
      <c r="X46" s="199">
        <f t="shared" si="5"/>
        <v>-2.003186486988514</v>
      </c>
      <c r="Y46" s="199">
        <f t="shared" si="6"/>
        <v>-0.4152235347460374</v>
      </c>
      <c r="Z46" s="199">
        <f t="shared" si="7"/>
        <v>100.41170986981628</v>
      </c>
      <c r="AA46" s="199">
        <f t="shared" si="8"/>
        <v>100.77306099788355</v>
      </c>
      <c r="AB46" s="199">
        <f t="shared" si="9"/>
        <v>100.72343292310669</v>
      </c>
      <c r="AC46" s="7"/>
      <c r="AD46" s="7" t="s">
        <v>155</v>
      </c>
      <c r="AE46" s="17">
        <v>-70636.20004588593</v>
      </c>
      <c r="AF46" s="17">
        <v>-70486.9650812155</v>
      </c>
      <c r="AG46" s="17">
        <v>-134280.06777326262</v>
      </c>
      <c r="AH46" s="77">
        <v>55.47109620057099</v>
      </c>
      <c r="AI46" s="77">
        <v>0.21127264005351337</v>
      </c>
      <c r="AJ46" s="77">
        <v>-90.50340388261053</v>
      </c>
      <c r="AK46" s="77">
        <v>-1.9984256053474165</v>
      </c>
      <c r="AL46" s="77">
        <v>-2.0153668768019553</v>
      </c>
      <c r="AM46" s="77">
        <v>-3.8287678801295444</v>
      </c>
      <c r="AN46" s="7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</row>
    <row r="47" spans="1:136" s="2" customFormat="1" ht="21.75" customHeight="1">
      <c r="A47" s="173" t="s">
        <v>13</v>
      </c>
      <c r="B47" s="275" t="s">
        <v>157</v>
      </c>
      <c r="C47" s="275"/>
      <c r="D47" s="284"/>
      <c r="E47" s="166">
        <f>SUM(E41,E42)</f>
        <v>4277669.429</v>
      </c>
      <c r="F47" s="166">
        <f>SUM(F41,F42)</f>
        <v>4149923.692</v>
      </c>
      <c r="G47" s="166">
        <f>SUM(G41,G42)</f>
        <v>4114403.7589999996</v>
      </c>
      <c r="H47" s="168">
        <v>-0.526351167632424</v>
      </c>
      <c r="I47" s="168">
        <f t="shared" si="0"/>
        <v>-2.986339620681328</v>
      </c>
      <c r="J47" s="168">
        <f t="shared" si="1"/>
        <v>-0.8559177381616345</v>
      </c>
      <c r="K47" s="168">
        <f t="shared" si="2"/>
        <v>123.0029593518126</v>
      </c>
      <c r="L47" s="168">
        <f t="shared" si="3"/>
        <v>122.28006750674516</v>
      </c>
      <c r="M47" s="168">
        <f t="shared" si="4"/>
        <v>121.75717272783122</v>
      </c>
      <c r="N47" s="7"/>
      <c r="O47" s="7"/>
      <c r="P47" s="50"/>
      <c r="Q47" s="50"/>
      <c r="R47" s="297" t="s">
        <v>271</v>
      </c>
      <c r="S47" s="298"/>
      <c r="T47" s="219">
        <f>SUM(T48:T49)</f>
        <v>4485293.028789543</v>
      </c>
      <c r="U47" s="219">
        <f>SUM(U48:U49)</f>
        <v>4332590.131006062</v>
      </c>
      <c r="V47" s="219">
        <f>SUM(V48:V49)</f>
        <v>4371825.088435109</v>
      </c>
      <c r="W47" s="199">
        <v>1.8551639808133695</v>
      </c>
      <c r="X47" s="199">
        <f t="shared" si="5"/>
        <v>-3.404524449201726</v>
      </c>
      <c r="Y47" s="199">
        <f t="shared" si="6"/>
        <v>0.9055774084943519</v>
      </c>
      <c r="Z47" s="199">
        <f t="shared" si="7"/>
        <v>96.91139739310096</v>
      </c>
      <c r="AA47" s="199">
        <f t="shared" si="8"/>
        <v>95.8693481379419</v>
      </c>
      <c r="AB47" s="199">
        <f t="shared" si="9"/>
        <v>97.09303173780243</v>
      </c>
      <c r="AC47" s="7"/>
      <c r="AD47" s="7" t="s">
        <v>158</v>
      </c>
      <c r="AE47" s="17">
        <v>4022323.4521050723</v>
      </c>
      <c r="AF47" s="17">
        <v>4003332.913692018</v>
      </c>
      <c r="AG47" s="17">
        <v>3934746.0958605604</v>
      </c>
      <c r="AH47" s="77">
        <v>-0.8637425379451477</v>
      </c>
      <c r="AI47" s="77">
        <v>-0.472128575416173</v>
      </c>
      <c r="AJ47" s="77">
        <v>-1.713242923087412</v>
      </c>
      <c r="AK47" s="77">
        <v>113.7987911928222</v>
      </c>
      <c r="AL47" s="77">
        <v>114.4634974958809</v>
      </c>
      <c r="AM47" s="77">
        <v>112.19259654928307</v>
      </c>
      <c r="AN47" s="7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</row>
    <row r="48" spans="1:40" ht="21.75" customHeight="1">
      <c r="A48" s="7"/>
      <c r="B48" s="7" t="s">
        <v>36</v>
      </c>
      <c r="C48" s="301" t="s">
        <v>146</v>
      </c>
      <c r="D48" s="302"/>
      <c r="E48" s="229">
        <v>406203.393</v>
      </c>
      <c r="F48" s="219">
        <v>448360.43</v>
      </c>
      <c r="G48" s="219">
        <v>492189.973</v>
      </c>
      <c r="H48" s="199">
        <v>-2.0197563619298795</v>
      </c>
      <c r="I48" s="199">
        <f t="shared" si="0"/>
        <v>10.378307450523934</v>
      </c>
      <c r="J48" s="199">
        <f t="shared" si="1"/>
        <v>9.77551542628327</v>
      </c>
      <c r="K48" s="199">
        <f t="shared" si="2"/>
        <v>11.680243241569885</v>
      </c>
      <c r="L48" s="199">
        <f t="shared" si="3"/>
        <v>13.21121729381266</v>
      </c>
      <c r="M48" s="199">
        <f t="shared" si="4"/>
        <v>14.56533268675433</v>
      </c>
      <c r="P48" s="28"/>
      <c r="Q48" s="28"/>
      <c r="R48" s="28"/>
      <c r="S48" s="21" t="s">
        <v>272</v>
      </c>
      <c r="T48" s="219">
        <v>3168791.5955</v>
      </c>
      <c r="U48" s="219">
        <v>2986309.6446</v>
      </c>
      <c r="V48" s="219">
        <v>3026032.7583999997</v>
      </c>
      <c r="W48" s="199">
        <v>3.1082237461227176</v>
      </c>
      <c r="X48" s="199">
        <f t="shared" si="5"/>
        <v>-5.758723645920488</v>
      </c>
      <c r="Y48" s="199">
        <f t="shared" si="6"/>
        <v>1.3301739781683009</v>
      </c>
      <c r="Z48" s="199">
        <f t="shared" si="7"/>
        <v>68.4664345442542</v>
      </c>
      <c r="AA48" s="199">
        <f t="shared" si="8"/>
        <v>66.07953909994501</v>
      </c>
      <c r="AB48" s="199">
        <f t="shared" si="9"/>
        <v>67.20458588980944</v>
      </c>
      <c r="AD48" s="23" t="s">
        <v>147</v>
      </c>
      <c r="AE48" s="26">
        <v>55648.903</v>
      </c>
      <c r="AF48" s="26">
        <v>107615.18313734117</v>
      </c>
      <c r="AG48" s="26">
        <v>23475.337</v>
      </c>
      <c r="AH48" s="27">
        <v>-26.552128895374</v>
      </c>
      <c r="AI48" s="27">
        <v>93.3823980992782</v>
      </c>
      <c r="AJ48" s="27">
        <v>-78.18585043892907</v>
      </c>
      <c r="AK48" s="27">
        <v>1.5744079182126374</v>
      </c>
      <c r="AL48" s="27">
        <v>3.0769387685521514</v>
      </c>
      <c r="AM48" s="27">
        <v>0.6693593306237039</v>
      </c>
      <c r="AN48" s="27"/>
    </row>
    <row r="49" spans="2:40" ht="21.75" customHeight="1">
      <c r="B49" s="23" t="s">
        <v>37</v>
      </c>
      <c r="C49" s="303" t="s">
        <v>70</v>
      </c>
      <c r="D49" s="304"/>
      <c r="E49" s="229">
        <v>1079613.743</v>
      </c>
      <c r="F49" s="219">
        <v>1031500.021</v>
      </c>
      <c r="G49" s="219">
        <v>931758.153</v>
      </c>
      <c r="H49" s="199">
        <v>4.537933439875715</v>
      </c>
      <c r="I49" s="199">
        <f t="shared" si="0"/>
        <v>-4.456568130218778</v>
      </c>
      <c r="J49" s="199">
        <f t="shared" si="1"/>
        <v>-9.669594374152698</v>
      </c>
      <c r="K49" s="199">
        <f t="shared" si="2"/>
        <v>31.043933513331627</v>
      </c>
      <c r="L49" s="199">
        <f t="shared" si="3"/>
        <v>30.393785901229784</v>
      </c>
      <c r="M49" s="199">
        <f t="shared" si="4"/>
        <v>27.57343348406804</v>
      </c>
      <c r="O49" s="34"/>
      <c r="P49" s="35"/>
      <c r="Q49" s="35"/>
      <c r="R49" s="35"/>
      <c r="S49" s="36" t="s">
        <v>273</v>
      </c>
      <c r="T49" s="231">
        <v>1316501.4332895423</v>
      </c>
      <c r="U49" s="231">
        <v>1346280.4864060623</v>
      </c>
      <c r="V49" s="231">
        <v>1345792.3300351093</v>
      </c>
      <c r="W49" s="199">
        <v>-1.039594192895471</v>
      </c>
      <c r="X49" s="226">
        <f t="shared" si="5"/>
        <v>2.2619841014613264</v>
      </c>
      <c r="Y49" s="226">
        <f t="shared" si="6"/>
        <v>-0.03625963355200274</v>
      </c>
      <c r="Z49" s="226">
        <f t="shared" si="7"/>
        <v>28.444962848846743</v>
      </c>
      <c r="AA49" s="226">
        <f t="shared" si="8"/>
        <v>29.789809037996893</v>
      </c>
      <c r="AB49" s="226">
        <f t="shared" si="9"/>
        <v>29.888445847992998</v>
      </c>
      <c r="AD49" s="23" t="s">
        <v>149</v>
      </c>
      <c r="AE49" s="26">
        <v>613237.8162834859</v>
      </c>
      <c r="AF49" s="26">
        <v>622177.0616107571</v>
      </c>
      <c r="AG49" s="26">
        <v>607310.2546263627</v>
      </c>
      <c r="AH49" s="27">
        <v>-3.642056266114206</v>
      </c>
      <c r="AI49" s="27">
        <v>1.457712667077087</v>
      </c>
      <c r="AJ49" s="27">
        <v>-2.389481692865001</v>
      </c>
      <c r="AK49" s="27">
        <v>17.34960478383818</v>
      </c>
      <c r="AL49" s="27">
        <v>17.78931806797925</v>
      </c>
      <c r="AM49" s="27">
        <v>17.31641959038174</v>
      </c>
      <c r="AN49" s="27"/>
    </row>
    <row r="50" spans="2:40" ht="21.75" customHeight="1">
      <c r="B50" s="23" t="s">
        <v>38</v>
      </c>
      <c r="C50" s="303" t="s">
        <v>151</v>
      </c>
      <c r="D50" s="304"/>
      <c r="E50" s="229">
        <v>72274.736</v>
      </c>
      <c r="F50" s="219">
        <v>71696.942</v>
      </c>
      <c r="G50" s="219">
        <v>71582.822</v>
      </c>
      <c r="H50" s="199">
        <v>-19.385432221254597</v>
      </c>
      <c r="I50" s="199">
        <f t="shared" si="0"/>
        <v>-0.7994411767896447</v>
      </c>
      <c r="J50" s="199">
        <f t="shared" si="1"/>
        <v>-0.1591699685043685</v>
      </c>
      <c r="K50" s="199">
        <f t="shared" si="2"/>
        <v>2.078235955799236</v>
      </c>
      <c r="L50" s="199">
        <f t="shared" si="3"/>
        <v>2.1125947266664085</v>
      </c>
      <c r="M50" s="199">
        <f t="shared" si="4"/>
        <v>2.1183438799691214</v>
      </c>
      <c r="O50" s="23" t="s">
        <v>274</v>
      </c>
      <c r="W50" s="40"/>
      <c r="X50" s="40"/>
      <c r="Y50" s="40"/>
      <c r="Z50" s="40"/>
      <c r="AA50" s="40"/>
      <c r="AB50" s="40"/>
      <c r="AD50" s="23" t="s">
        <v>100</v>
      </c>
      <c r="AE50" s="26">
        <v>81221.63</v>
      </c>
      <c r="AF50" s="26">
        <v>82064.559</v>
      </c>
      <c r="AG50" s="26">
        <v>67876.831</v>
      </c>
      <c r="AH50" s="27">
        <v>-6.630012075548114</v>
      </c>
      <c r="AI50" s="27">
        <v>1.037813449446889</v>
      </c>
      <c r="AJ50" s="27">
        <v>-17.288495999838357</v>
      </c>
      <c r="AK50" s="27">
        <v>2.2979065266055128</v>
      </c>
      <c r="AL50" s="27">
        <v>2.3463940287029836</v>
      </c>
      <c r="AM50" s="27">
        <v>1.9353924573273764</v>
      </c>
      <c r="AN50" s="27"/>
    </row>
    <row r="51" spans="1:40" ht="21.75" customHeight="1">
      <c r="A51" s="34"/>
      <c r="B51" s="34" t="s">
        <v>153</v>
      </c>
      <c r="C51" s="299" t="s">
        <v>452</v>
      </c>
      <c r="D51" s="300"/>
      <c r="E51" s="230">
        <v>2719577.559</v>
      </c>
      <c r="F51" s="231">
        <v>2598366.299</v>
      </c>
      <c r="G51" s="231">
        <v>2618872.811</v>
      </c>
      <c r="H51" s="232">
        <v>-1.5831199417127226</v>
      </c>
      <c r="I51" s="232">
        <f t="shared" si="0"/>
        <v>-4.456988534813829</v>
      </c>
      <c r="J51" s="232">
        <f t="shared" si="1"/>
        <v>0.7892078960496133</v>
      </c>
      <c r="K51" s="232">
        <f t="shared" si="2"/>
        <v>78.20054669862118</v>
      </c>
      <c r="L51" s="232">
        <f t="shared" si="3"/>
        <v>76.56246958503631</v>
      </c>
      <c r="M51" s="232">
        <f t="shared" si="4"/>
        <v>77.50006267703975</v>
      </c>
      <c r="O51" s="33" t="s">
        <v>275</v>
      </c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D51" s="23" t="s">
        <v>155</v>
      </c>
      <c r="AE51" s="26">
        <v>3272215.1028215867</v>
      </c>
      <c r="AF51" s="26">
        <v>3191476.10994392</v>
      </c>
      <c r="AG51" s="26">
        <v>3236083.673234198</v>
      </c>
      <c r="AH51" s="27">
        <v>0.4302513483101062</v>
      </c>
      <c r="AI51" s="27">
        <v>-2.467410923201433</v>
      </c>
      <c r="AJ51" s="27">
        <v>1.3977094533557952</v>
      </c>
      <c r="AK51" s="27">
        <v>92.57687196416586</v>
      </c>
      <c r="AL51" s="27">
        <v>91.2508466306465</v>
      </c>
      <c r="AM51" s="27">
        <v>92.27142517095025</v>
      </c>
      <c r="AN51" s="27"/>
    </row>
    <row r="52" spans="1:15" ht="15" customHeight="1">
      <c r="A52" s="23" t="s">
        <v>276</v>
      </c>
      <c r="O52" s="12" t="s">
        <v>195</v>
      </c>
    </row>
    <row r="53" ht="15" customHeight="1">
      <c r="A53" s="23" t="s">
        <v>195</v>
      </c>
    </row>
    <row r="58" ht="14.25">
      <c r="F58" s="33"/>
    </row>
    <row r="59" spans="5:6" ht="14.25">
      <c r="E59" s="33"/>
      <c r="F59" s="33"/>
    </row>
  </sheetData>
  <sheetProtection/>
  <mergeCells count="72">
    <mergeCell ref="A2:M2"/>
    <mergeCell ref="O2:AB2"/>
    <mergeCell ref="O3:AB3"/>
    <mergeCell ref="A5:D6"/>
    <mergeCell ref="E5:E6"/>
    <mergeCell ref="F5:F6"/>
    <mergeCell ref="G5:G6"/>
    <mergeCell ref="H5:J5"/>
    <mergeCell ref="K5:M5"/>
    <mergeCell ref="O5:S6"/>
    <mergeCell ref="Z5:AB5"/>
    <mergeCell ref="B7:D7"/>
    <mergeCell ref="P7:S7"/>
    <mergeCell ref="T5:T6"/>
    <mergeCell ref="U5:U6"/>
    <mergeCell ref="V5:V6"/>
    <mergeCell ref="W5:Y5"/>
    <mergeCell ref="Q24:S24"/>
    <mergeCell ref="R13:S13"/>
    <mergeCell ref="R14:S14"/>
    <mergeCell ref="Q8:S8"/>
    <mergeCell ref="C9:D9"/>
    <mergeCell ref="R9:S9"/>
    <mergeCell ref="C8:D8"/>
    <mergeCell ref="R10:S10"/>
    <mergeCell ref="B12:D12"/>
    <mergeCell ref="C18:D18"/>
    <mergeCell ref="R18:S18"/>
    <mergeCell ref="R19:S19"/>
    <mergeCell ref="R20:S20"/>
    <mergeCell ref="Q21:S21"/>
    <mergeCell ref="P22:S22"/>
    <mergeCell ref="C35:D35"/>
    <mergeCell ref="Q36:S36"/>
    <mergeCell ref="C15:D15"/>
    <mergeCell ref="R15:S15"/>
    <mergeCell ref="R16:S16"/>
    <mergeCell ref="R17:S17"/>
    <mergeCell ref="Q26:S26"/>
    <mergeCell ref="P27:S27"/>
    <mergeCell ref="C25:D25"/>
    <mergeCell ref="Q25:S25"/>
    <mergeCell ref="B42:D42"/>
    <mergeCell ref="Q42:S42"/>
    <mergeCell ref="B28:D28"/>
    <mergeCell ref="Q28:S28"/>
    <mergeCell ref="B39:D39"/>
    <mergeCell ref="P39:S39"/>
    <mergeCell ref="C29:D29"/>
    <mergeCell ref="R29:S29"/>
    <mergeCell ref="C32:D32"/>
    <mergeCell ref="R32:S32"/>
    <mergeCell ref="C49:D49"/>
    <mergeCell ref="C50:D50"/>
    <mergeCell ref="R37:S37"/>
    <mergeCell ref="R38:S38"/>
    <mergeCell ref="C43:D43"/>
    <mergeCell ref="P43:S43"/>
    <mergeCell ref="B40:D40"/>
    <mergeCell ref="Q40:S40"/>
    <mergeCell ref="B41:D41"/>
    <mergeCell ref="Q41:S41"/>
    <mergeCell ref="C44:D44"/>
    <mergeCell ref="C45:D45"/>
    <mergeCell ref="O45:Q45"/>
    <mergeCell ref="R45:S45"/>
    <mergeCell ref="C51:D51"/>
    <mergeCell ref="C46:D46"/>
    <mergeCell ref="R46:S46"/>
    <mergeCell ref="B47:D47"/>
    <mergeCell ref="R47:S47"/>
    <mergeCell ref="C48:D48"/>
  </mergeCells>
  <printOptions/>
  <pageMargins left="0.787" right="0.787" top="0.984" bottom="0.984" header="0.512" footer="0.512"/>
  <pageSetup fitToHeight="1" fitToWidth="1" horizontalDpi="600" verticalDpi="6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tabSelected="1" zoomScale="75" zoomScaleNormal="75" zoomScalePageLayoutView="0" workbookViewId="0" topLeftCell="M1">
      <selection activeCell="Z1" sqref="Z1"/>
    </sheetView>
  </sheetViews>
  <sheetFormatPr defaultColWidth="10.59765625" defaultRowHeight="15"/>
  <cols>
    <col min="1" max="1" width="2.59765625" style="37" customWidth="1"/>
    <col min="2" max="2" width="3.59765625" style="37" customWidth="1"/>
    <col min="3" max="3" width="2.59765625" style="37" customWidth="1"/>
    <col min="4" max="4" width="4.09765625" style="37" customWidth="1"/>
    <col min="5" max="5" width="33.5" style="37" customWidth="1"/>
    <col min="6" max="6" width="12.19921875" style="37" customWidth="1"/>
    <col min="7" max="8" width="12.3984375" style="37" customWidth="1"/>
    <col min="9" max="9" width="8.5" style="37" customWidth="1"/>
    <col min="10" max="14" width="7.59765625" style="37" customWidth="1"/>
    <col min="15" max="15" width="5.59765625" style="37" customWidth="1"/>
    <col min="16" max="16" width="2.59765625" style="33" customWidth="1"/>
    <col min="17" max="17" width="3.59765625" style="37" customWidth="1"/>
    <col min="18" max="18" width="26.5" style="37" customWidth="1"/>
    <col min="19" max="19" width="20.69921875" style="37" customWidth="1"/>
    <col min="20" max="20" width="5.09765625" style="30" customWidth="1"/>
    <col min="21" max="23" width="11.59765625" style="33" customWidth="1"/>
    <col min="24" max="26" width="7.8984375" style="33" customWidth="1"/>
    <col min="27" max="27" width="10.59765625" style="33" customWidth="1"/>
    <col min="28" max="28" width="36.59765625" style="33" hidden="1" customWidth="1"/>
    <col min="29" max="31" width="13.19921875" style="33" hidden="1" customWidth="1"/>
    <col min="32" max="37" width="0" style="33" hidden="1" customWidth="1"/>
    <col min="38" max="38" width="10.59765625" style="33" customWidth="1"/>
    <col min="39" max="39" width="0" style="33" hidden="1" customWidth="1"/>
    <col min="40" max="40" width="12.19921875" style="33" hidden="1" customWidth="1"/>
    <col min="41" max="16384" width="10.59765625" style="33" customWidth="1"/>
  </cols>
  <sheetData>
    <row r="1" spans="1:26" s="79" customFormat="1" ht="19.5" customHeight="1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Q1" s="78"/>
      <c r="R1" s="78"/>
      <c r="S1" s="78"/>
      <c r="T1" s="80"/>
      <c r="Z1" s="81" t="s">
        <v>304</v>
      </c>
    </row>
    <row r="2" spans="1:26" s="45" customFormat="1" ht="19.5" customHeight="1">
      <c r="A2" s="333" t="s">
        <v>163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53"/>
      <c r="P2" s="333" t="s">
        <v>456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40" s="45" customFormat="1" ht="19.5" customHeight="1">
      <c r="A3" s="334" t="s">
        <v>305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53"/>
      <c r="Q3" s="53"/>
      <c r="R3" s="53"/>
      <c r="S3" s="53"/>
      <c r="T3" s="48"/>
      <c r="AM3" s="44" t="s">
        <v>183</v>
      </c>
      <c r="AN3" s="44" t="s">
        <v>182</v>
      </c>
    </row>
    <row r="4" spans="2:40" s="45" customFormat="1" ht="21.75" customHeight="1" thickBo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 t="s">
        <v>306</v>
      </c>
      <c r="O4" s="53"/>
      <c r="AF4" s="45" t="s">
        <v>30</v>
      </c>
      <c r="AI4" s="45" t="s">
        <v>31</v>
      </c>
      <c r="AM4" s="44"/>
      <c r="AN4" s="44"/>
    </row>
    <row r="5" spans="1:40" s="45" customFormat="1" ht="21.75" customHeight="1">
      <c r="A5" s="240" t="s">
        <v>307</v>
      </c>
      <c r="B5" s="240"/>
      <c r="C5" s="240"/>
      <c r="D5" s="240"/>
      <c r="E5" s="293"/>
      <c r="F5" s="291" t="s">
        <v>436</v>
      </c>
      <c r="G5" s="291" t="s">
        <v>438</v>
      </c>
      <c r="H5" s="291" t="s">
        <v>440</v>
      </c>
      <c r="I5" s="288" t="s">
        <v>308</v>
      </c>
      <c r="J5" s="289"/>
      <c r="K5" s="290"/>
      <c r="L5" s="288" t="s">
        <v>309</v>
      </c>
      <c r="M5" s="289"/>
      <c r="N5" s="289"/>
      <c r="O5" s="53"/>
      <c r="P5" s="240" t="s">
        <v>310</v>
      </c>
      <c r="Q5" s="240"/>
      <c r="R5" s="240"/>
      <c r="S5" s="293"/>
      <c r="T5" s="291" t="s">
        <v>164</v>
      </c>
      <c r="U5" s="249" t="s">
        <v>424</v>
      </c>
      <c r="V5" s="291" t="s">
        <v>425</v>
      </c>
      <c r="W5" s="291" t="s">
        <v>426</v>
      </c>
      <c r="X5" s="288" t="s">
        <v>311</v>
      </c>
      <c r="Y5" s="289"/>
      <c r="Z5" s="289"/>
      <c r="AB5" s="335" t="s">
        <v>312</v>
      </c>
      <c r="AC5" s="56" t="s">
        <v>313</v>
      </c>
      <c r="AD5" s="56" t="s">
        <v>314</v>
      </c>
      <c r="AE5" s="56" t="s">
        <v>315</v>
      </c>
      <c r="AF5" s="57" t="s">
        <v>316</v>
      </c>
      <c r="AG5" s="57" t="s">
        <v>317</v>
      </c>
      <c r="AH5" s="57" t="s">
        <v>318</v>
      </c>
      <c r="AI5" s="57" t="s">
        <v>316</v>
      </c>
      <c r="AJ5" s="57" t="s">
        <v>317</v>
      </c>
      <c r="AK5" s="57" t="s">
        <v>318</v>
      </c>
      <c r="AM5" s="239" t="s">
        <v>47</v>
      </c>
      <c r="AN5" s="293"/>
    </row>
    <row r="6" spans="1:40" s="45" customFormat="1" ht="21.75" customHeight="1">
      <c r="A6" s="242"/>
      <c r="B6" s="242"/>
      <c r="C6" s="242"/>
      <c r="D6" s="242"/>
      <c r="E6" s="294"/>
      <c r="F6" s="292"/>
      <c r="G6" s="292"/>
      <c r="H6" s="292"/>
      <c r="I6" s="73" t="s">
        <v>441</v>
      </c>
      <c r="J6" s="73" t="s">
        <v>437</v>
      </c>
      <c r="K6" s="73" t="s">
        <v>439</v>
      </c>
      <c r="L6" s="73" t="s">
        <v>441</v>
      </c>
      <c r="M6" s="73" t="s">
        <v>437</v>
      </c>
      <c r="N6" s="178" t="s">
        <v>439</v>
      </c>
      <c r="O6" s="44"/>
      <c r="P6" s="242"/>
      <c r="Q6" s="242"/>
      <c r="R6" s="242"/>
      <c r="S6" s="294"/>
      <c r="T6" s="292"/>
      <c r="U6" s="294"/>
      <c r="V6" s="292"/>
      <c r="W6" s="292"/>
      <c r="X6" s="73" t="s">
        <v>427</v>
      </c>
      <c r="Y6" s="73" t="s">
        <v>428</v>
      </c>
      <c r="Z6" s="181" t="s">
        <v>429</v>
      </c>
      <c r="AB6" s="336"/>
      <c r="AC6" s="58">
        <v>1998</v>
      </c>
      <c r="AD6" s="58">
        <v>1999</v>
      </c>
      <c r="AE6" s="58">
        <v>2000</v>
      </c>
      <c r="AF6" s="59">
        <v>1998</v>
      </c>
      <c r="AG6" s="59">
        <v>1999</v>
      </c>
      <c r="AH6" s="59">
        <v>2000</v>
      </c>
      <c r="AI6" s="59">
        <v>1998</v>
      </c>
      <c r="AJ6" s="59">
        <v>1999</v>
      </c>
      <c r="AK6" s="59">
        <v>2000</v>
      </c>
      <c r="AM6" s="241"/>
      <c r="AN6" s="294"/>
    </row>
    <row r="7" spans="1:39" s="2" customFormat="1" ht="21.75" customHeight="1">
      <c r="A7" s="173" t="s">
        <v>2</v>
      </c>
      <c r="B7" s="275" t="s">
        <v>48</v>
      </c>
      <c r="C7" s="275"/>
      <c r="D7" s="275"/>
      <c r="E7" s="284"/>
      <c r="F7" s="166">
        <f>SUM(F8,F21)</f>
        <v>2296206.0900000003</v>
      </c>
      <c r="G7" s="166">
        <f>SUM(G8,G21)</f>
        <v>2294828.2270000004</v>
      </c>
      <c r="H7" s="166">
        <f>SUM(H8,H21)</f>
        <v>2310261.7449999996</v>
      </c>
      <c r="I7" s="168">
        <v>0.18305081560341385</v>
      </c>
      <c r="J7" s="174">
        <f>100*(G7-F7)/F7</f>
        <v>-0.060006068531936324</v>
      </c>
      <c r="K7" s="174">
        <f>100*(H7-G7)/G7</f>
        <v>0.6725347814017115</v>
      </c>
      <c r="L7" s="174">
        <f>100*F7/F$43</f>
        <v>47.73714187210443</v>
      </c>
      <c r="M7" s="174">
        <f>100*G7/G$43</f>
        <v>48.32429833617059</v>
      </c>
      <c r="N7" s="174">
        <f>100*H7/H$43</f>
        <v>47.99409798891407</v>
      </c>
      <c r="O7" s="84"/>
      <c r="P7" s="4" t="s">
        <v>2</v>
      </c>
      <c r="Q7" s="331" t="s">
        <v>383</v>
      </c>
      <c r="R7" s="331"/>
      <c r="S7" s="332"/>
      <c r="T7" s="86"/>
      <c r="U7" s="87"/>
      <c r="V7" s="16"/>
      <c r="W7" s="16"/>
      <c r="X7" s="16"/>
      <c r="Y7" s="16"/>
      <c r="Z7" s="88"/>
      <c r="AB7" s="89" t="s">
        <v>50</v>
      </c>
      <c r="AC7" s="88">
        <v>2263546</v>
      </c>
      <c r="AD7" s="88">
        <v>2262197</v>
      </c>
      <c r="AE7" s="88">
        <v>2248044</v>
      </c>
      <c r="AF7" s="90">
        <v>0.41610860176313214</v>
      </c>
      <c r="AG7" s="90">
        <v>-0.05961410946180301</v>
      </c>
      <c r="AH7" s="90">
        <v>-0.6256213873727545</v>
      </c>
      <c r="AI7" s="90">
        <v>50.8484582406545</v>
      </c>
      <c r="AJ7" s="90">
        <v>49.657602283033</v>
      </c>
      <c r="AK7" s="90">
        <v>49.11026215496197</v>
      </c>
      <c r="AM7" s="15">
        <v>2281404.177</v>
      </c>
    </row>
    <row r="8" spans="1:39" s="2" customFormat="1" ht="21.75" customHeight="1">
      <c r="A8" s="7"/>
      <c r="B8" s="7" t="s">
        <v>36</v>
      </c>
      <c r="C8" s="280" t="s">
        <v>52</v>
      </c>
      <c r="D8" s="280"/>
      <c r="E8" s="281"/>
      <c r="F8" s="219">
        <f>SUM(F9:F10,F13:F20)</f>
        <v>2226220.487</v>
      </c>
      <c r="G8" s="219">
        <f>SUM(G9:G10,G13:G20)</f>
        <v>2220924.8940000003</v>
      </c>
      <c r="H8" s="219">
        <f>SUM(H9:H10,H13:H20)</f>
        <v>2235162.6339999996</v>
      </c>
      <c r="I8" s="199">
        <v>0.6507622703256333</v>
      </c>
      <c r="J8" s="199">
        <f aca="true" t="shared" si="0" ref="J8:K49">100*(G8-F8)/F8</f>
        <v>-0.23787369808711478</v>
      </c>
      <c r="K8" s="199">
        <f t="shared" si="0"/>
        <v>0.6410725566840934</v>
      </c>
      <c r="L8" s="199">
        <f aca="true" t="shared" si="1" ref="L8:N49">100*F8/F$43</f>
        <v>46.282171138438365</v>
      </c>
      <c r="M8" s="199">
        <f t="shared" si="1"/>
        <v>46.76804821256194</v>
      </c>
      <c r="N8" s="199">
        <f t="shared" si="1"/>
        <v>46.43396563593935</v>
      </c>
      <c r="O8" s="84"/>
      <c r="P8" s="4"/>
      <c r="Q8" s="109" t="s">
        <v>36</v>
      </c>
      <c r="R8" s="280" t="s">
        <v>165</v>
      </c>
      <c r="S8" s="281"/>
      <c r="T8" s="91" t="s">
        <v>166</v>
      </c>
      <c r="U8" s="92">
        <v>-0.5862917578862481</v>
      </c>
      <c r="V8" s="92">
        <v>-2.3545825720063918</v>
      </c>
      <c r="W8" s="92">
        <v>-0.36615649453874966</v>
      </c>
      <c r="X8" s="93" t="s">
        <v>40</v>
      </c>
      <c r="Y8" s="93" t="s">
        <v>40</v>
      </c>
      <c r="Z8" s="93" t="s">
        <v>40</v>
      </c>
      <c r="AB8" s="89" t="s">
        <v>54</v>
      </c>
      <c r="AC8" s="88">
        <v>2187923</v>
      </c>
      <c r="AD8" s="88">
        <v>2182583</v>
      </c>
      <c r="AE8" s="88">
        <v>2175133</v>
      </c>
      <c r="AF8" s="90">
        <v>-0.1817884135664416</v>
      </c>
      <c r="AG8" s="90">
        <v>-0.2440692754645979</v>
      </c>
      <c r="AH8" s="90">
        <v>-0.34134800409924004</v>
      </c>
      <c r="AI8" s="90">
        <v>49.149661067607</v>
      </c>
      <c r="AJ8" s="90">
        <v>47.91000174979955</v>
      </c>
      <c r="AK8" s="90">
        <v>47.517466348524756</v>
      </c>
      <c r="AM8" s="15">
        <v>2204794.427</v>
      </c>
    </row>
    <row r="9" spans="1:39" s="2" customFormat="1" ht="21.75" customHeight="1">
      <c r="A9" s="7"/>
      <c r="B9" s="7"/>
      <c r="C9" s="94" t="s">
        <v>281</v>
      </c>
      <c r="D9" s="280" t="s">
        <v>167</v>
      </c>
      <c r="E9" s="281"/>
      <c r="F9" s="219">
        <v>509882.069</v>
      </c>
      <c r="G9" s="219">
        <v>504188.464</v>
      </c>
      <c r="H9" s="219">
        <v>501371.152</v>
      </c>
      <c r="I9" s="199">
        <v>-1.571174845959844</v>
      </c>
      <c r="J9" s="199">
        <f t="shared" si="0"/>
        <v>-1.1166513486474534</v>
      </c>
      <c r="K9" s="199">
        <f t="shared" si="0"/>
        <v>-0.5587815273774246</v>
      </c>
      <c r="L9" s="199">
        <f t="shared" si="1"/>
        <v>10.60022999324731</v>
      </c>
      <c r="M9" s="199">
        <f t="shared" si="1"/>
        <v>10.617157949047487</v>
      </c>
      <c r="N9" s="199">
        <f t="shared" si="1"/>
        <v>10.415640673608062</v>
      </c>
      <c r="O9" s="84"/>
      <c r="P9" s="4"/>
      <c r="Q9" s="4"/>
      <c r="R9" s="4"/>
      <c r="S9" s="153"/>
      <c r="T9" s="97"/>
      <c r="AB9" s="89" t="s">
        <v>56</v>
      </c>
      <c r="AC9" s="88">
        <v>521664</v>
      </c>
      <c r="AD9" s="88">
        <v>518021</v>
      </c>
      <c r="AE9" s="88">
        <v>509882</v>
      </c>
      <c r="AF9" s="90">
        <v>-2.073326239110085</v>
      </c>
      <c r="AG9" s="90">
        <v>-0.6982794858029551</v>
      </c>
      <c r="AH9" s="90">
        <v>-1.571174845959844</v>
      </c>
      <c r="AI9" s="90">
        <v>11.718689895632162</v>
      </c>
      <c r="AJ9" s="90">
        <v>11.37110761309835</v>
      </c>
      <c r="AK9" s="90">
        <v>11.138767823038656</v>
      </c>
      <c r="AM9" s="15">
        <v>521663.757</v>
      </c>
    </row>
    <row r="10" spans="1:39" s="2" customFormat="1" ht="21.75" customHeight="1">
      <c r="A10" s="7"/>
      <c r="B10" s="7"/>
      <c r="C10" s="94" t="s">
        <v>284</v>
      </c>
      <c r="D10" s="280" t="s">
        <v>168</v>
      </c>
      <c r="E10" s="281"/>
      <c r="F10" s="219">
        <f>SUM(F11:F12)</f>
        <v>591918.7620000001</v>
      </c>
      <c r="G10" s="219">
        <f>SUM(G11:G12)</f>
        <v>606282.684</v>
      </c>
      <c r="H10" s="219">
        <f>SUM(H11:H12)</f>
        <v>609830.407</v>
      </c>
      <c r="I10" s="199">
        <v>1.681191350394906</v>
      </c>
      <c r="J10" s="199">
        <f t="shared" si="0"/>
        <v>2.42667117890747</v>
      </c>
      <c r="K10" s="199">
        <f t="shared" si="0"/>
        <v>0.5851598756859759</v>
      </c>
      <c r="L10" s="199">
        <f t="shared" si="1"/>
        <v>12.305737730342146</v>
      </c>
      <c r="M10" s="199">
        <f t="shared" si="1"/>
        <v>12.767049382154141</v>
      </c>
      <c r="N10" s="199">
        <f t="shared" si="1"/>
        <v>12.668807062022902</v>
      </c>
      <c r="O10" s="84"/>
      <c r="P10" s="4"/>
      <c r="Q10" s="109" t="s">
        <v>37</v>
      </c>
      <c r="R10" s="50" t="s">
        <v>457</v>
      </c>
      <c r="S10" s="183" t="s">
        <v>461</v>
      </c>
      <c r="T10" s="91" t="s">
        <v>166</v>
      </c>
      <c r="U10" s="92">
        <v>0.7850226977135888</v>
      </c>
      <c r="V10" s="92">
        <v>-1.2743105999546311</v>
      </c>
      <c r="W10" s="92">
        <v>1.365163798849589</v>
      </c>
      <c r="X10" s="93" t="s">
        <v>40</v>
      </c>
      <c r="Y10" s="93" t="s">
        <v>40</v>
      </c>
      <c r="Z10" s="93" t="s">
        <v>40</v>
      </c>
      <c r="AB10" s="89" t="s">
        <v>58</v>
      </c>
      <c r="AC10" s="88">
        <v>590270</v>
      </c>
      <c r="AD10" s="88">
        <v>557741</v>
      </c>
      <c r="AE10" s="88">
        <v>548531</v>
      </c>
      <c r="AF10" s="90">
        <v>3.4588606086805695</v>
      </c>
      <c r="AG10" s="90">
        <v>-5.510865843045043</v>
      </c>
      <c r="AH10" s="90">
        <v>-1.6514046148337846</v>
      </c>
      <c r="AI10" s="90">
        <v>13.259866882634954</v>
      </c>
      <c r="AJ10" s="90">
        <v>12.243003340621014</v>
      </c>
      <c r="AK10" s="90">
        <v>11.98307314550455</v>
      </c>
      <c r="AM10" s="15">
        <v>575688.366</v>
      </c>
    </row>
    <row r="11" spans="1:39" s="2" customFormat="1" ht="21.75" customHeight="1">
      <c r="A11" s="7"/>
      <c r="B11" s="7"/>
      <c r="C11" s="94"/>
      <c r="D11" s="50" t="s">
        <v>319</v>
      </c>
      <c r="E11" s="20" t="s">
        <v>320</v>
      </c>
      <c r="F11" s="219">
        <v>573543.854</v>
      </c>
      <c r="G11" s="219">
        <v>588970.319</v>
      </c>
      <c r="H11" s="219">
        <v>592411.838</v>
      </c>
      <c r="I11" s="199">
        <v>1.8187140399161583</v>
      </c>
      <c r="J11" s="199">
        <f t="shared" si="0"/>
        <v>2.6896748857847523</v>
      </c>
      <c r="K11" s="199">
        <f t="shared" si="0"/>
        <v>0.5843280873377884</v>
      </c>
      <c r="L11" s="199">
        <f t="shared" si="1"/>
        <v>11.923731257184997</v>
      </c>
      <c r="M11" s="199">
        <f t="shared" si="1"/>
        <v>12.402487067066025</v>
      </c>
      <c r="N11" s="199">
        <f t="shared" si="1"/>
        <v>12.306948277310754</v>
      </c>
      <c r="O11" s="84"/>
      <c r="P11" s="4"/>
      <c r="Q11" s="4"/>
      <c r="R11" s="4"/>
      <c r="S11" s="153"/>
      <c r="T11" s="97"/>
      <c r="AB11" s="89" t="s">
        <v>60</v>
      </c>
      <c r="AC11" s="88">
        <v>568361</v>
      </c>
      <c r="AD11" s="88">
        <v>533837</v>
      </c>
      <c r="AE11" s="88">
        <v>525581</v>
      </c>
      <c r="AF11" s="90">
        <v>3.6566197871932937</v>
      </c>
      <c r="AG11" s="90">
        <v>-6.07432833233934</v>
      </c>
      <c r="AH11" s="90">
        <v>-1.5464969006964036</v>
      </c>
      <c r="AI11" s="90">
        <v>12.767703153398744</v>
      </c>
      <c r="AJ11" s="90">
        <v>11.718284041082356</v>
      </c>
      <c r="AK11" s="90">
        <v>11.481728542122292</v>
      </c>
      <c r="AM11" s="15">
        <v>553632.772</v>
      </c>
    </row>
    <row r="12" spans="1:39" s="2" customFormat="1" ht="21.75" customHeight="1">
      <c r="A12" s="7"/>
      <c r="B12" s="7"/>
      <c r="C12" s="94"/>
      <c r="D12" s="50" t="s">
        <v>321</v>
      </c>
      <c r="E12" s="20" t="s">
        <v>322</v>
      </c>
      <c r="F12" s="219">
        <v>18374.908</v>
      </c>
      <c r="G12" s="219">
        <v>17312.365</v>
      </c>
      <c r="H12" s="219">
        <v>17418.569</v>
      </c>
      <c r="I12" s="199">
        <v>-2.4321568229733415</v>
      </c>
      <c r="J12" s="199">
        <f t="shared" si="0"/>
        <v>-5.782575890992205</v>
      </c>
      <c r="K12" s="199">
        <f t="shared" si="0"/>
        <v>0.613457491220858</v>
      </c>
      <c r="L12" s="199">
        <f t="shared" si="1"/>
        <v>0.38200647315714875</v>
      </c>
      <c r="M12" s="199">
        <f t="shared" si="1"/>
        <v>0.3645623150881166</v>
      </c>
      <c r="N12" s="199">
        <f t="shared" si="1"/>
        <v>0.36185878471214566</v>
      </c>
      <c r="O12" s="84"/>
      <c r="P12" s="4"/>
      <c r="Q12" s="109" t="s">
        <v>38</v>
      </c>
      <c r="R12" s="50" t="s">
        <v>458</v>
      </c>
      <c r="S12" s="183" t="s">
        <v>461</v>
      </c>
      <c r="T12" s="91" t="s">
        <v>166</v>
      </c>
      <c r="U12" s="92">
        <v>0.2825591595795762</v>
      </c>
      <c r="V12" s="92">
        <v>-2.412817006748502</v>
      </c>
      <c r="W12" s="92">
        <v>-0.4301364735883051</v>
      </c>
      <c r="X12" s="93" t="s">
        <v>40</v>
      </c>
      <c r="Y12" s="93" t="s">
        <v>40</v>
      </c>
      <c r="Z12" s="93" t="s">
        <v>40</v>
      </c>
      <c r="AB12" s="89" t="s">
        <v>63</v>
      </c>
      <c r="AC12" s="88">
        <v>21909</v>
      </c>
      <c r="AD12" s="88">
        <v>23904</v>
      </c>
      <c r="AE12" s="88">
        <v>22949</v>
      </c>
      <c r="AF12" s="90">
        <v>-1.4201411124057706</v>
      </c>
      <c r="AG12" s="90">
        <v>9.1064685398631</v>
      </c>
      <c r="AH12" s="90">
        <v>-3.9942541983032043</v>
      </c>
      <c r="AI12" s="90">
        <v>0.4921637292362102</v>
      </c>
      <c r="AJ12" s="90">
        <v>0.524719299538658</v>
      </c>
      <c r="AK12" s="90">
        <v>0.5013446033822575</v>
      </c>
      <c r="AM12" s="15">
        <v>22055.593</v>
      </c>
    </row>
    <row r="13" spans="1:39" s="2" customFormat="1" ht="21.75" customHeight="1">
      <c r="A13" s="7"/>
      <c r="B13" s="7"/>
      <c r="C13" s="94" t="s">
        <v>323</v>
      </c>
      <c r="D13" s="280" t="s">
        <v>64</v>
      </c>
      <c r="E13" s="281"/>
      <c r="F13" s="219">
        <v>105231.515</v>
      </c>
      <c r="G13" s="219">
        <v>102497.679</v>
      </c>
      <c r="H13" s="219">
        <v>104478.774</v>
      </c>
      <c r="I13" s="199">
        <v>2.594957954026844</v>
      </c>
      <c r="J13" s="199">
        <f t="shared" si="0"/>
        <v>-2.597925155786264</v>
      </c>
      <c r="K13" s="199">
        <f t="shared" si="0"/>
        <v>1.9328193763294885</v>
      </c>
      <c r="L13" s="199">
        <f t="shared" si="1"/>
        <v>2.187718159466899</v>
      </c>
      <c r="M13" s="199">
        <f t="shared" si="1"/>
        <v>2.158387438538792</v>
      </c>
      <c r="N13" s="199">
        <f t="shared" si="1"/>
        <v>2.1704746347334805</v>
      </c>
      <c r="O13" s="84"/>
      <c r="P13" s="4"/>
      <c r="Q13" s="109"/>
      <c r="R13" s="7"/>
      <c r="S13" s="8"/>
      <c r="T13" s="91"/>
      <c r="U13" s="95"/>
      <c r="V13" s="96"/>
      <c r="W13" s="96"/>
      <c r="X13" s="93"/>
      <c r="Y13" s="93"/>
      <c r="Z13" s="93"/>
      <c r="AB13" s="89" t="s">
        <v>66</v>
      </c>
      <c r="AC13" s="88">
        <v>101108</v>
      </c>
      <c r="AD13" s="88">
        <v>102570</v>
      </c>
      <c r="AE13" s="88">
        <v>105232</v>
      </c>
      <c r="AF13" s="90">
        <v>0.4046623372490066</v>
      </c>
      <c r="AG13" s="90">
        <v>1.4453543339296493</v>
      </c>
      <c r="AH13" s="90">
        <v>2.594957954026844</v>
      </c>
      <c r="AI13" s="90">
        <v>2.271308042970647</v>
      </c>
      <c r="AJ13" s="90">
        <v>2.251516513811386</v>
      </c>
      <c r="AK13" s="90">
        <v>2.298863765792889</v>
      </c>
      <c r="AM13" s="15">
        <v>101108.494</v>
      </c>
    </row>
    <row r="14" spans="1:39" s="2" customFormat="1" ht="21.75" customHeight="1">
      <c r="A14" s="7"/>
      <c r="B14" s="7"/>
      <c r="C14" s="94" t="s">
        <v>324</v>
      </c>
      <c r="D14" s="280" t="s">
        <v>67</v>
      </c>
      <c r="E14" s="281"/>
      <c r="F14" s="219">
        <v>74873.506</v>
      </c>
      <c r="G14" s="219">
        <v>73719.193</v>
      </c>
      <c r="H14" s="219">
        <v>72860.199</v>
      </c>
      <c r="I14" s="199">
        <v>5.959635528941454</v>
      </c>
      <c r="J14" s="199">
        <f t="shared" si="0"/>
        <v>-1.5416841839889195</v>
      </c>
      <c r="K14" s="199">
        <f t="shared" si="0"/>
        <v>-1.1652243670111881</v>
      </c>
      <c r="L14" s="199">
        <f t="shared" si="1"/>
        <v>1.5565881450927872</v>
      </c>
      <c r="M14" s="199">
        <f t="shared" si="1"/>
        <v>1.5523725190930109</v>
      </c>
      <c r="N14" s="199">
        <f t="shared" si="1"/>
        <v>1.5136204968401876</v>
      </c>
      <c r="O14" s="84"/>
      <c r="P14" s="4"/>
      <c r="Q14" s="109" t="s">
        <v>153</v>
      </c>
      <c r="R14" s="50" t="s">
        <v>459</v>
      </c>
      <c r="S14" s="183" t="s">
        <v>461</v>
      </c>
      <c r="T14" s="91" t="s">
        <v>166</v>
      </c>
      <c r="U14" s="92">
        <v>-0.14290692262051152</v>
      </c>
      <c r="V14" s="92">
        <v>-2.0031864869885174</v>
      </c>
      <c r="W14" s="92">
        <v>-0.41522353474602314</v>
      </c>
      <c r="X14" s="93" t="s">
        <v>40</v>
      </c>
      <c r="Y14" s="93" t="s">
        <v>40</v>
      </c>
      <c r="Z14" s="93" t="s">
        <v>40</v>
      </c>
      <c r="AB14" s="89" t="s">
        <v>69</v>
      </c>
      <c r="AC14" s="88">
        <v>70948</v>
      </c>
      <c r="AD14" s="88">
        <v>70662</v>
      </c>
      <c r="AE14" s="88">
        <v>74874</v>
      </c>
      <c r="AF14" s="90">
        <v>5.139709671413706</v>
      </c>
      <c r="AG14" s="90">
        <v>-0.40231171904293594</v>
      </c>
      <c r="AH14" s="90">
        <v>5.959635528941454</v>
      </c>
      <c r="AI14" s="90">
        <v>1.5937744222463202</v>
      </c>
      <c r="AJ14" s="90">
        <v>1.5511115992468905</v>
      </c>
      <c r="AK14" s="90">
        <v>1.6356695991811623</v>
      </c>
      <c r="AM14" s="15">
        <v>70947.722</v>
      </c>
    </row>
    <row r="15" spans="1:39" s="2" customFormat="1" ht="21.75" customHeight="1">
      <c r="A15" s="7"/>
      <c r="B15" s="7"/>
      <c r="C15" s="94" t="s">
        <v>325</v>
      </c>
      <c r="D15" s="280" t="s">
        <v>71</v>
      </c>
      <c r="E15" s="281"/>
      <c r="F15" s="219">
        <v>101074.612</v>
      </c>
      <c r="G15" s="219">
        <v>97680.8</v>
      </c>
      <c r="H15" s="219">
        <v>95890.376</v>
      </c>
      <c r="I15" s="199">
        <v>-2.5654605488806825</v>
      </c>
      <c r="J15" s="199">
        <f t="shared" si="0"/>
        <v>-3.357729436547321</v>
      </c>
      <c r="K15" s="199">
        <f t="shared" si="0"/>
        <v>-1.8329333912089163</v>
      </c>
      <c r="L15" s="199">
        <f t="shared" si="1"/>
        <v>2.1012979251840185</v>
      </c>
      <c r="M15" s="199">
        <f t="shared" si="1"/>
        <v>2.056954008748042</v>
      </c>
      <c r="N15" s="199">
        <f t="shared" si="1"/>
        <v>1.992056576229121</v>
      </c>
      <c r="O15" s="84"/>
      <c r="P15" s="4"/>
      <c r="Q15" s="109"/>
      <c r="R15" s="7"/>
      <c r="S15" s="8"/>
      <c r="T15" s="91"/>
      <c r="U15" s="95"/>
      <c r="V15" s="96"/>
      <c r="W15" s="96"/>
      <c r="X15" s="93"/>
      <c r="Y15" s="93"/>
      <c r="Z15" s="93"/>
      <c r="AB15" s="89" t="s">
        <v>73</v>
      </c>
      <c r="AC15" s="88">
        <v>111117</v>
      </c>
      <c r="AD15" s="88">
        <v>103736</v>
      </c>
      <c r="AE15" s="88">
        <v>101075</v>
      </c>
      <c r="AF15" s="90">
        <v>-5.193710267020169</v>
      </c>
      <c r="AG15" s="90">
        <v>-6.6423916529432585</v>
      </c>
      <c r="AH15" s="90">
        <v>-2.5654605488806825</v>
      </c>
      <c r="AI15" s="90">
        <v>2.4961335981302373</v>
      </c>
      <c r="AJ15" s="90">
        <v>2.2771124497803377</v>
      </c>
      <c r="AK15" s="90">
        <v>2.208053007393984</v>
      </c>
      <c r="AM15" s="15">
        <v>111116.724</v>
      </c>
    </row>
    <row r="16" spans="1:39" s="2" customFormat="1" ht="21.75" customHeight="1">
      <c r="A16" s="7"/>
      <c r="B16" s="7"/>
      <c r="C16" s="94" t="s">
        <v>326</v>
      </c>
      <c r="D16" s="280" t="s">
        <v>74</v>
      </c>
      <c r="E16" s="281"/>
      <c r="F16" s="219">
        <v>78161.733</v>
      </c>
      <c r="G16" s="219">
        <v>80395.273</v>
      </c>
      <c r="H16" s="219">
        <v>81413.778</v>
      </c>
      <c r="I16" s="199">
        <v>3.8871845810911854</v>
      </c>
      <c r="J16" s="199">
        <f t="shared" si="0"/>
        <v>2.8575876125981092</v>
      </c>
      <c r="K16" s="199">
        <f t="shared" si="0"/>
        <v>1.2668717475466558</v>
      </c>
      <c r="L16" s="199">
        <f t="shared" si="1"/>
        <v>1.624948977114918</v>
      </c>
      <c r="M16" s="199">
        <f t="shared" si="1"/>
        <v>1.6929568459896234</v>
      </c>
      <c r="N16" s="199">
        <f t="shared" si="1"/>
        <v>1.6913152145795918</v>
      </c>
      <c r="O16" s="84"/>
      <c r="P16" s="4"/>
      <c r="Q16" s="109" t="s">
        <v>169</v>
      </c>
      <c r="R16" s="50" t="s">
        <v>460</v>
      </c>
      <c r="S16" s="183" t="s">
        <v>461</v>
      </c>
      <c r="T16" s="91" t="s">
        <v>166</v>
      </c>
      <c r="U16" s="92">
        <v>1.2346226646242409</v>
      </c>
      <c r="V16" s="92">
        <v>-0.9193768352994347</v>
      </c>
      <c r="W16" s="92">
        <v>1.315837244298601</v>
      </c>
      <c r="X16" s="93" t="s">
        <v>40</v>
      </c>
      <c r="Y16" s="93" t="s">
        <v>40</v>
      </c>
      <c r="Z16" s="93" t="s">
        <v>40</v>
      </c>
      <c r="AB16" s="89" t="s">
        <v>75</v>
      </c>
      <c r="AC16" s="88">
        <v>73305</v>
      </c>
      <c r="AD16" s="88">
        <v>75237</v>
      </c>
      <c r="AE16" s="88">
        <v>78162</v>
      </c>
      <c r="AF16" s="90">
        <v>1.2892994375649058</v>
      </c>
      <c r="AG16" s="90">
        <v>2.6362452350729093</v>
      </c>
      <c r="AH16" s="90">
        <v>3.8871845810911854</v>
      </c>
      <c r="AI16" s="90">
        <v>1.6467203201062777</v>
      </c>
      <c r="AJ16" s="90">
        <v>1.651534060560128</v>
      </c>
      <c r="AK16" s="90">
        <v>1.7075034590662155</v>
      </c>
      <c r="AM16" s="15">
        <v>73304.637</v>
      </c>
    </row>
    <row r="17" spans="1:39" s="2" customFormat="1" ht="21.75" customHeight="1">
      <c r="A17" s="7"/>
      <c r="B17" s="7"/>
      <c r="C17" s="94" t="s">
        <v>327</v>
      </c>
      <c r="D17" s="280" t="s">
        <v>76</v>
      </c>
      <c r="E17" s="281"/>
      <c r="F17" s="219">
        <v>278503.652</v>
      </c>
      <c r="G17" s="219">
        <v>267713.32</v>
      </c>
      <c r="H17" s="219">
        <v>277605.146</v>
      </c>
      <c r="I17" s="199">
        <v>0.9255392007592178</v>
      </c>
      <c r="J17" s="199">
        <f t="shared" si="0"/>
        <v>-3.874395155148628</v>
      </c>
      <c r="K17" s="199">
        <f t="shared" si="0"/>
        <v>3.694932325369541</v>
      </c>
      <c r="L17" s="199">
        <f t="shared" si="1"/>
        <v>5.789971730030207</v>
      </c>
      <c r="M17" s="199">
        <f t="shared" si="1"/>
        <v>5.63748440603729</v>
      </c>
      <c r="N17" s="199">
        <f t="shared" si="1"/>
        <v>5.76705587935483</v>
      </c>
      <c r="O17" s="84"/>
      <c r="P17" s="4"/>
      <c r="Q17" s="109"/>
      <c r="R17" s="7"/>
      <c r="S17" s="8"/>
      <c r="T17" s="91"/>
      <c r="U17" s="95"/>
      <c r="V17" s="96"/>
      <c r="W17" s="96"/>
      <c r="X17" s="93"/>
      <c r="Y17" s="93"/>
      <c r="Z17" s="93"/>
      <c r="AB17" s="89" t="s">
        <v>77</v>
      </c>
      <c r="AC17" s="88">
        <v>273960</v>
      </c>
      <c r="AD17" s="88">
        <v>280789</v>
      </c>
      <c r="AE17" s="88">
        <v>283926</v>
      </c>
      <c r="AF17" s="90">
        <v>-1.3079654383863382</v>
      </c>
      <c r="AG17" s="90">
        <v>2.4927586191540785</v>
      </c>
      <c r="AH17" s="90">
        <v>1.116959758152647</v>
      </c>
      <c r="AI17" s="90">
        <v>6.154260000032106</v>
      </c>
      <c r="AJ17" s="90">
        <v>6.163621436015264</v>
      </c>
      <c r="AK17" s="90">
        <v>6.2025752357950354</v>
      </c>
      <c r="AM17" s="15">
        <v>271181.941</v>
      </c>
    </row>
    <row r="18" spans="1:39" s="2" customFormat="1" ht="21.75" customHeight="1">
      <c r="A18" s="7"/>
      <c r="B18" s="7"/>
      <c r="C18" s="94" t="s">
        <v>328</v>
      </c>
      <c r="D18" s="280" t="s">
        <v>79</v>
      </c>
      <c r="E18" s="281"/>
      <c r="F18" s="219">
        <v>49928.089</v>
      </c>
      <c r="G18" s="219">
        <v>45140.284</v>
      </c>
      <c r="H18" s="219">
        <v>49435.872</v>
      </c>
      <c r="I18" s="199">
        <v>7.9193320426036</v>
      </c>
      <c r="J18" s="199">
        <f t="shared" si="0"/>
        <v>-9.589401669268776</v>
      </c>
      <c r="K18" s="199">
        <f t="shared" si="0"/>
        <v>9.516085454845618</v>
      </c>
      <c r="L18" s="199">
        <f t="shared" si="1"/>
        <v>1.0379836018970128</v>
      </c>
      <c r="M18" s="199">
        <f t="shared" si="1"/>
        <v>0.9505602752007057</v>
      </c>
      <c r="N18" s="199">
        <f t="shared" si="1"/>
        <v>1.0269962224282139</v>
      </c>
      <c r="O18" s="84"/>
      <c r="P18" s="4"/>
      <c r="Q18" s="4"/>
      <c r="R18" s="4"/>
      <c r="S18" s="153"/>
      <c r="T18" s="97"/>
      <c r="U18" s="88"/>
      <c r="V18" s="88"/>
      <c r="W18" s="88"/>
      <c r="X18" s="88"/>
      <c r="Y18" s="88"/>
      <c r="Z18" s="88"/>
      <c r="AB18" s="89" t="s">
        <v>81</v>
      </c>
      <c r="AC18" s="88">
        <v>51181</v>
      </c>
      <c r="AD18" s="88">
        <v>46264</v>
      </c>
      <c r="AE18" s="88">
        <v>49928</v>
      </c>
      <c r="AF18" s="90">
        <v>-11.602950916782751</v>
      </c>
      <c r="AG18" s="90">
        <v>-9.606818510596915</v>
      </c>
      <c r="AH18" s="90">
        <v>7.9193320426036</v>
      </c>
      <c r="AI18" s="90">
        <v>1.1497367679205175</v>
      </c>
      <c r="AJ18" s="90">
        <v>1.015549336285555</v>
      </c>
      <c r="AK18" s="90">
        <v>1.0907176875423918</v>
      </c>
      <c r="AM18" s="15">
        <v>51181.148</v>
      </c>
    </row>
    <row r="19" spans="1:39" s="2" customFormat="1" ht="21.75" customHeight="1">
      <c r="A19" s="7"/>
      <c r="B19" s="7"/>
      <c r="C19" s="94" t="s">
        <v>329</v>
      </c>
      <c r="D19" s="280" t="s">
        <v>84</v>
      </c>
      <c r="E19" s="281"/>
      <c r="F19" s="219">
        <v>247971.291</v>
      </c>
      <c r="G19" s="219">
        <v>251273.392</v>
      </c>
      <c r="H19" s="219">
        <v>254166.921</v>
      </c>
      <c r="I19" s="199">
        <v>-4.26366388652708</v>
      </c>
      <c r="J19" s="199">
        <f t="shared" si="0"/>
        <v>1.3316464928998555</v>
      </c>
      <c r="K19" s="199">
        <f t="shared" si="0"/>
        <v>1.1515461215248806</v>
      </c>
      <c r="L19" s="199">
        <f t="shared" si="1"/>
        <v>5.155217012195926</v>
      </c>
      <c r="M19" s="199">
        <f t="shared" si="1"/>
        <v>5.291293795363246</v>
      </c>
      <c r="N19" s="199">
        <f t="shared" si="1"/>
        <v>5.280142883556505</v>
      </c>
      <c r="O19" s="84"/>
      <c r="P19" s="4" t="s">
        <v>3</v>
      </c>
      <c r="Q19" s="280" t="s">
        <v>170</v>
      </c>
      <c r="R19" s="280"/>
      <c r="S19" s="281"/>
      <c r="T19" s="91"/>
      <c r="U19" s="87"/>
      <c r="V19" s="17"/>
      <c r="W19" s="17"/>
      <c r="X19" s="17"/>
      <c r="Y19" s="17"/>
      <c r="Z19" s="88"/>
      <c r="AB19" s="89" t="s">
        <v>86</v>
      </c>
      <c r="AC19" s="88">
        <v>247238</v>
      </c>
      <c r="AD19" s="88">
        <v>259015</v>
      </c>
      <c r="AE19" s="88">
        <v>247971</v>
      </c>
      <c r="AF19" s="90">
        <v>0.3821198956989402</v>
      </c>
      <c r="AG19" s="90">
        <v>4.763268937025722</v>
      </c>
      <c r="AH19" s="90">
        <v>-4.26366388652708</v>
      </c>
      <c r="AI19" s="90">
        <v>5.5539754555054595</v>
      </c>
      <c r="AJ19" s="90">
        <v>5.6856475155886566</v>
      </c>
      <c r="AK19" s="90">
        <v>5.417124478696181</v>
      </c>
      <c r="AM19" s="15">
        <v>247238.192</v>
      </c>
    </row>
    <row r="20" spans="1:40" s="2" customFormat="1" ht="21.75" customHeight="1">
      <c r="A20" s="7"/>
      <c r="B20" s="7"/>
      <c r="C20" s="94" t="s">
        <v>330</v>
      </c>
      <c r="D20" s="280" t="s">
        <v>87</v>
      </c>
      <c r="E20" s="281"/>
      <c r="F20" s="219">
        <v>188675.258</v>
      </c>
      <c r="G20" s="219">
        <v>192033.805</v>
      </c>
      <c r="H20" s="219">
        <v>188110.009</v>
      </c>
      <c r="I20" s="199">
        <v>5.8547626729086755</v>
      </c>
      <c r="J20" s="199">
        <f t="shared" si="0"/>
        <v>1.7800675274550262</v>
      </c>
      <c r="K20" s="199">
        <f t="shared" si="0"/>
        <v>-2.0432839936697618</v>
      </c>
      <c r="L20" s="199">
        <f t="shared" si="1"/>
        <v>3.9224778638671345</v>
      </c>
      <c r="M20" s="199">
        <f t="shared" si="1"/>
        <v>4.043831592389597</v>
      </c>
      <c r="N20" s="199">
        <f t="shared" si="1"/>
        <v>3.9078559925864624</v>
      </c>
      <c r="O20" s="84"/>
      <c r="P20" s="4"/>
      <c r="Q20" s="109" t="s">
        <v>36</v>
      </c>
      <c r="R20" s="50" t="s">
        <v>331</v>
      </c>
      <c r="S20" s="29" t="s">
        <v>280</v>
      </c>
      <c r="T20" s="91" t="s">
        <v>171</v>
      </c>
      <c r="U20" s="98">
        <v>2945</v>
      </c>
      <c r="V20" s="98">
        <v>2871</v>
      </c>
      <c r="W20" s="98">
        <v>2863</v>
      </c>
      <c r="X20" s="96">
        <v>0.23825731790334537</v>
      </c>
      <c r="Y20" s="199">
        <f>100*(V20-U20)/U20</f>
        <v>-2.512733446519525</v>
      </c>
      <c r="Z20" s="199">
        <f>100*(W20-V20)/V20</f>
        <v>-0.2786485545106235</v>
      </c>
      <c r="AB20" s="89" t="s">
        <v>88</v>
      </c>
      <c r="AC20" s="88">
        <v>147133</v>
      </c>
      <c r="AD20" s="88">
        <v>168548</v>
      </c>
      <c r="AE20" s="88">
        <v>175554</v>
      </c>
      <c r="AF20" s="90">
        <v>-1.3330436702971182</v>
      </c>
      <c r="AG20" s="90">
        <v>14.55495750376279</v>
      </c>
      <c r="AH20" s="90">
        <v>4.157049083992792</v>
      </c>
      <c r="AI20" s="90">
        <v>3.305195682428314</v>
      </c>
      <c r="AJ20" s="90">
        <v>3.6997978847919657</v>
      </c>
      <c r="AK20" s="90">
        <v>3.835118146513689</v>
      </c>
      <c r="AM20" s="15">
        <v>181363.446</v>
      </c>
      <c r="AN20" s="98">
        <v>3076</v>
      </c>
    </row>
    <row r="21" spans="1:40" s="2" customFormat="1" ht="21.75" customHeight="1">
      <c r="A21" s="7"/>
      <c r="B21" s="7" t="s">
        <v>37</v>
      </c>
      <c r="C21" s="280" t="s">
        <v>89</v>
      </c>
      <c r="D21" s="280"/>
      <c r="E21" s="281"/>
      <c r="F21" s="219">
        <v>69985.603</v>
      </c>
      <c r="G21" s="219">
        <v>73903.333</v>
      </c>
      <c r="H21" s="219">
        <v>75099.111</v>
      </c>
      <c r="I21" s="199">
        <v>-12.718517818183027</v>
      </c>
      <c r="J21" s="199">
        <f t="shared" si="0"/>
        <v>5.597908472689727</v>
      </c>
      <c r="K21" s="199">
        <f t="shared" si="0"/>
        <v>1.6180298661225545</v>
      </c>
      <c r="L21" s="199">
        <f t="shared" si="1"/>
        <v>1.454970733666061</v>
      </c>
      <c r="M21" s="199">
        <f t="shared" si="1"/>
        <v>1.5562501236086461</v>
      </c>
      <c r="N21" s="199">
        <f t="shared" si="1"/>
        <v>1.560132352974721</v>
      </c>
      <c r="O21" s="84"/>
      <c r="P21" s="4"/>
      <c r="Q21" s="4"/>
      <c r="R21" s="4"/>
      <c r="S21" s="153"/>
      <c r="T21" s="97"/>
      <c r="Y21" s="235"/>
      <c r="Z21" s="235"/>
      <c r="AB21" s="89" t="s">
        <v>90</v>
      </c>
      <c r="AC21" s="88">
        <v>75623</v>
      </c>
      <c r="AD21" s="88">
        <v>79614</v>
      </c>
      <c r="AE21" s="88">
        <v>72911</v>
      </c>
      <c r="AF21" s="90">
        <v>21.466027503093965</v>
      </c>
      <c r="AG21" s="90">
        <v>5.277049404607337</v>
      </c>
      <c r="AH21" s="90">
        <v>-8.418900246618911</v>
      </c>
      <c r="AI21" s="90">
        <v>1.6987971730475133</v>
      </c>
      <c r="AJ21" s="90">
        <v>1.7476005332334537</v>
      </c>
      <c r="AK21" s="90">
        <v>1.592795806437222</v>
      </c>
      <c r="AM21" s="15">
        <v>76609.75</v>
      </c>
      <c r="AN21" s="98">
        <v>3273</v>
      </c>
    </row>
    <row r="22" spans="1:40" s="2" customFormat="1" ht="21.75" customHeight="1">
      <c r="A22" s="173" t="s">
        <v>3</v>
      </c>
      <c r="B22" s="275" t="s">
        <v>92</v>
      </c>
      <c r="C22" s="275"/>
      <c r="D22" s="275"/>
      <c r="E22" s="284"/>
      <c r="F22" s="166">
        <v>846331.585</v>
      </c>
      <c r="G22" s="166">
        <v>877758.815</v>
      </c>
      <c r="H22" s="166">
        <v>898477.924</v>
      </c>
      <c r="I22" s="168">
        <v>3.8378172129075017</v>
      </c>
      <c r="J22" s="168">
        <f t="shared" si="0"/>
        <v>3.713347174677403</v>
      </c>
      <c r="K22" s="168">
        <f t="shared" si="0"/>
        <v>2.360455816100241</v>
      </c>
      <c r="L22" s="168">
        <f t="shared" si="1"/>
        <v>17.594871435946764</v>
      </c>
      <c r="M22" s="168">
        <f t="shared" si="1"/>
        <v>18.483770743361855</v>
      </c>
      <c r="N22" s="168">
        <f t="shared" si="1"/>
        <v>18.665260600301416</v>
      </c>
      <c r="O22" s="84"/>
      <c r="P22" s="4"/>
      <c r="Q22" s="109" t="s">
        <v>37</v>
      </c>
      <c r="R22" s="50" t="s">
        <v>332</v>
      </c>
      <c r="S22" s="20" t="s">
        <v>333</v>
      </c>
      <c r="T22" s="91" t="s">
        <v>171</v>
      </c>
      <c r="U22" s="98">
        <v>3622</v>
      </c>
      <c r="V22" s="98">
        <v>3511</v>
      </c>
      <c r="W22" s="98">
        <v>3485</v>
      </c>
      <c r="X22" s="96">
        <v>-0.5764479824320601</v>
      </c>
      <c r="Y22" s="199">
        <f>100*(V22-U22)/U22</f>
        <v>-3.0646051905024847</v>
      </c>
      <c r="Z22" s="199">
        <f>100*(W22-V22)/V22</f>
        <v>-0.7405297636001139</v>
      </c>
      <c r="AB22" s="89" t="s">
        <v>94</v>
      </c>
      <c r="AC22" s="88">
        <v>802693</v>
      </c>
      <c r="AD22" s="88">
        <v>842671</v>
      </c>
      <c r="AE22" s="88">
        <v>865282</v>
      </c>
      <c r="AF22" s="90">
        <v>3.5416574200270112</v>
      </c>
      <c r="AG22" s="90">
        <v>4.980562750974582</v>
      </c>
      <c r="AH22" s="90">
        <v>2.683217832660656</v>
      </c>
      <c r="AI22" s="90">
        <v>18.03174549158148</v>
      </c>
      <c r="AJ22" s="90">
        <v>18.49752401565397</v>
      </c>
      <c r="AK22" s="90">
        <v>18.90275695391384</v>
      </c>
      <c r="AM22" s="15">
        <v>789385.898</v>
      </c>
      <c r="AN22" s="98">
        <v>1898</v>
      </c>
    </row>
    <row r="23" spans="1:40" s="2" customFormat="1" ht="21.75" customHeight="1">
      <c r="A23" s="7"/>
      <c r="B23" s="7" t="s">
        <v>188</v>
      </c>
      <c r="C23" s="50"/>
      <c r="D23" s="50"/>
      <c r="E23" s="20"/>
      <c r="F23" s="219"/>
      <c r="G23" s="219"/>
      <c r="H23" s="219"/>
      <c r="I23" s="199"/>
      <c r="J23" s="199"/>
      <c r="K23" s="199"/>
      <c r="L23" s="199"/>
      <c r="M23" s="199"/>
      <c r="N23" s="199"/>
      <c r="O23" s="84"/>
      <c r="P23" s="4"/>
      <c r="Q23" s="4"/>
      <c r="R23" s="4"/>
      <c r="S23" s="153"/>
      <c r="T23" s="97"/>
      <c r="Y23" s="235"/>
      <c r="Z23" s="235"/>
      <c r="AB23" s="89" t="s">
        <v>97</v>
      </c>
      <c r="AC23" s="88">
        <v>85093</v>
      </c>
      <c r="AD23" s="88">
        <v>87708</v>
      </c>
      <c r="AE23" s="88">
        <v>88392</v>
      </c>
      <c r="AF23" s="90">
        <v>2.6788903542889875</v>
      </c>
      <c r="AG23" s="90">
        <v>3.0725077894332875</v>
      </c>
      <c r="AH23" s="90">
        <v>0.7796947712260582</v>
      </c>
      <c r="AI23" s="90">
        <v>1.9115385200089734</v>
      </c>
      <c r="AJ23" s="90">
        <v>1.925275264755349</v>
      </c>
      <c r="AK23" s="90">
        <v>1.930980777442276</v>
      </c>
      <c r="AM23" s="15">
        <v>0</v>
      </c>
      <c r="AN23" s="98">
        <v>2421</v>
      </c>
    </row>
    <row r="24" spans="1:40" ht="21.75" customHeight="1">
      <c r="A24" s="7"/>
      <c r="B24" s="7"/>
      <c r="C24" s="280" t="s">
        <v>278</v>
      </c>
      <c r="D24" s="280"/>
      <c r="E24" s="281"/>
      <c r="F24" s="219">
        <v>2853528.55</v>
      </c>
      <c r="G24" s="219">
        <v>2871969.192</v>
      </c>
      <c r="H24" s="219">
        <v>2904505.429</v>
      </c>
      <c r="I24" s="199">
        <v>0.8584087626509307</v>
      </c>
      <c r="J24" s="199">
        <f t="shared" si="0"/>
        <v>0.6462399684068342</v>
      </c>
      <c r="K24" s="199">
        <f t="shared" si="0"/>
        <v>1.1328894853966873</v>
      </c>
      <c r="L24" s="199">
        <f t="shared" si="1"/>
        <v>59.32363729052317</v>
      </c>
      <c r="M24" s="199">
        <f t="shared" si="1"/>
        <v>60.47768386914598</v>
      </c>
      <c r="N24" s="199">
        <f t="shared" si="1"/>
        <v>60.33910160632422</v>
      </c>
      <c r="O24" s="84"/>
      <c r="P24" s="4"/>
      <c r="Q24" s="109" t="s">
        <v>38</v>
      </c>
      <c r="R24" s="50" t="s">
        <v>189</v>
      </c>
      <c r="S24" s="20" t="s">
        <v>277</v>
      </c>
      <c r="T24" s="91" t="s">
        <v>171</v>
      </c>
      <c r="U24" s="98">
        <v>1897</v>
      </c>
      <c r="V24" s="98">
        <v>1880</v>
      </c>
      <c r="W24" s="98">
        <v>1888</v>
      </c>
      <c r="X24" s="96">
        <v>0.7970244420828942</v>
      </c>
      <c r="Y24" s="199">
        <f>100*(V24-U24)/U24</f>
        <v>-0.8961518186610438</v>
      </c>
      <c r="Z24" s="199">
        <f>100*(W24-V24)/V24</f>
        <v>0.425531914893617</v>
      </c>
      <c r="AB24" s="101" t="s">
        <v>99</v>
      </c>
      <c r="AC24" s="102">
        <v>211364</v>
      </c>
      <c r="AD24" s="102">
        <v>220662</v>
      </c>
      <c r="AE24" s="102">
        <v>225058</v>
      </c>
      <c r="AF24" s="103">
        <v>2.4137168975596035</v>
      </c>
      <c r="AG24" s="103">
        <v>4.398976673058774</v>
      </c>
      <c r="AH24" s="103">
        <v>1.9922262710859506</v>
      </c>
      <c r="AI24" s="103">
        <v>4.74810230285002</v>
      </c>
      <c r="AJ24" s="103">
        <v>4.843766997556753</v>
      </c>
      <c r="AK24" s="103">
        <v>4.916571915651769</v>
      </c>
      <c r="AM24" s="104">
        <v>2808846.481</v>
      </c>
      <c r="AN24" s="99">
        <v>4878</v>
      </c>
    </row>
    <row r="25" spans="1:40" ht="21.75" customHeight="1">
      <c r="A25" s="23"/>
      <c r="B25" s="23"/>
      <c r="C25" s="303" t="s">
        <v>279</v>
      </c>
      <c r="D25" s="303"/>
      <c r="E25" s="304"/>
      <c r="F25" s="219">
        <v>289009.126</v>
      </c>
      <c r="G25" s="219">
        <v>300617.85</v>
      </c>
      <c r="H25" s="219">
        <v>304234.239</v>
      </c>
      <c r="I25" s="199">
        <v>4.027525231538442</v>
      </c>
      <c r="J25" s="199">
        <f t="shared" si="0"/>
        <v>4.016732675770241</v>
      </c>
      <c r="K25" s="199">
        <f t="shared" si="0"/>
        <v>1.202985451462721</v>
      </c>
      <c r="L25" s="199">
        <f t="shared" si="1"/>
        <v>6.00837603831758</v>
      </c>
      <c r="M25" s="199">
        <f t="shared" si="1"/>
        <v>6.330385210386457</v>
      </c>
      <c r="N25" s="199">
        <f t="shared" si="1"/>
        <v>6.320256962116949</v>
      </c>
      <c r="P25" s="177"/>
      <c r="Q25" s="23"/>
      <c r="R25" s="23"/>
      <c r="S25" s="21"/>
      <c r="T25" s="38"/>
      <c r="Y25" s="235"/>
      <c r="Z25" s="235"/>
      <c r="AB25" s="101" t="s">
        <v>101</v>
      </c>
      <c r="AC25" s="102">
        <v>231717</v>
      </c>
      <c r="AD25" s="102">
        <v>247634</v>
      </c>
      <c r="AE25" s="102">
        <v>239708</v>
      </c>
      <c r="AF25" s="103">
        <v>10.185575348059285</v>
      </c>
      <c r="AG25" s="103">
        <v>6.869119954084635</v>
      </c>
      <c r="AH25" s="103">
        <v>-3.200697362476146</v>
      </c>
      <c r="AI25" s="103">
        <v>5.20530023913957</v>
      </c>
      <c r="AJ25" s="103">
        <v>5.435818557798947</v>
      </c>
      <c r="AK25" s="103">
        <v>5.236598308945468</v>
      </c>
      <c r="AM25" s="104">
        <v>261943.594</v>
      </c>
      <c r="AN25" s="99">
        <v>2876</v>
      </c>
    </row>
    <row r="26" spans="1:40" ht="21.75" customHeight="1">
      <c r="A26" s="23"/>
      <c r="B26" s="105"/>
      <c r="C26" s="303"/>
      <c r="D26" s="312"/>
      <c r="E26" s="313"/>
      <c r="F26" s="219"/>
      <c r="G26" s="219"/>
      <c r="H26" s="219"/>
      <c r="I26" s="199"/>
      <c r="J26" s="199"/>
      <c r="K26" s="199"/>
      <c r="L26" s="199"/>
      <c r="M26" s="199"/>
      <c r="N26" s="199"/>
      <c r="P26" s="177"/>
      <c r="Q26" s="109" t="s">
        <v>153</v>
      </c>
      <c r="R26" s="50" t="s">
        <v>190</v>
      </c>
      <c r="S26" s="20" t="s">
        <v>277</v>
      </c>
      <c r="T26" s="91" t="s">
        <v>171</v>
      </c>
      <c r="U26" s="98">
        <v>2430</v>
      </c>
      <c r="V26" s="98">
        <v>2431</v>
      </c>
      <c r="W26" s="98">
        <v>2446</v>
      </c>
      <c r="X26" s="96">
        <v>0.9136212624584639</v>
      </c>
      <c r="Y26" s="199">
        <f>100*(V26-U26)/U26</f>
        <v>0.0411522633744856</v>
      </c>
      <c r="Z26" s="199">
        <f>100*(W26-V26)/V26</f>
        <v>0.6170300287947347</v>
      </c>
      <c r="AB26" s="106" t="s">
        <v>102</v>
      </c>
      <c r="AC26" s="102">
        <v>274519</v>
      </c>
      <c r="AD26" s="102">
        <v>286668</v>
      </c>
      <c r="AE26" s="102">
        <v>312125</v>
      </c>
      <c r="AF26" s="103">
        <v>-0.42269063728975764</v>
      </c>
      <c r="AG26" s="103">
        <v>4.425695712963007</v>
      </c>
      <c r="AH26" s="103">
        <v>8.880228889199904</v>
      </c>
      <c r="AI26" s="103">
        <v>6.166804429582918</v>
      </c>
      <c r="AJ26" s="103">
        <v>6.292663195542919</v>
      </c>
      <c r="AK26" s="103">
        <v>6.818605951874327</v>
      </c>
      <c r="AM26" s="104">
        <v>0</v>
      </c>
      <c r="AN26" s="99">
        <v>0</v>
      </c>
    </row>
    <row r="27" spans="1:39" s="2" customFormat="1" ht="21.75" customHeight="1">
      <c r="A27" s="173" t="s">
        <v>4</v>
      </c>
      <c r="B27" s="275" t="s">
        <v>103</v>
      </c>
      <c r="C27" s="275"/>
      <c r="D27" s="275"/>
      <c r="E27" s="284"/>
      <c r="F27" s="166">
        <f>SUM(F28,F36)</f>
        <v>1436988.31</v>
      </c>
      <c r="G27" s="166">
        <f>SUM(G28,G36)</f>
        <v>1279386.46</v>
      </c>
      <c r="H27" s="166">
        <f>SUM(H28,H36)</f>
        <v>1333695.1080000002</v>
      </c>
      <c r="I27" s="168">
        <v>5.744602544246291</v>
      </c>
      <c r="J27" s="168">
        <f t="shared" si="0"/>
        <v>-10.967510932639396</v>
      </c>
      <c r="K27" s="168">
        <f t="shared" si="0"/>
        <v>4.244897823914775</v>
      </c>
      <c r="L27" s="168">
        <f t="shared" si="1"/>
        <v>29.87437195719029</v>
      </c>
      <c r="M27" s="168">
        <f t="shared" si="1"/>
        <v>26.941211657101153</v>
      </c>
      <c r="N27" s="168">
        <f t="shared" si="1"/>
        <v>27.70659811132671</v>
      </c>
      <c r="O27" s="84"/>
      <c r="P27" s="4"/>
      <c r="Q27" s="109"/>
      <c r="R27" s="50"/>
      <c r="S27" s="20"/>
      <c r="T27" s="91"/>
      <c r="U27" s="107"/>
      <c r="V27" s="107"/>
      <c r="W27" s="107"/>
      <c r="X27" s="96"/>
      <c r="Y27" s="236"/>
      <c r="Z27" s="236"/>
      <c r="AB27" s="89" t="s">
        <v>104</v>
      </c>
      <c r="AC27" s="88">
        <v>1285691</v>
      </c>
      <c r="AD27" s="88">
        <v>1372161</v>
      </c>
      <c r="AE27" s="88">
        <v>1458350</v>
      </c>
      <c r="AF27" s="90">
        <v>0.5178474105593134</v>
      </c>
      <c r="AG27" s="90">
        <v>6.725549224091143</v>
      </c>
      <c r="AH27" s="90">
        <v>6.281266840929445</v>
      </c>
      <c r="AI27" s="90">
        <v>28.88185684499856</v>
      </c>
      <c r="AJ27" s="90">
        <v>30.12037981088964</v>
      </c>
      <c r="AK27" s="90">
        <v>31.858787777421902</v>
      </c>
      <c r="AM27" s="15">
        <v>1288415.379</v>
      </c>
    </row>
    <row r="28" spans="1:39" s="2" customFormat="1" ht="21.75" customHeight="1">
      <c r="A28" s="7"/>
      <c r="B28" s="7" t="s">
        <v>36</v>
      </c>
      <c r="C28" s="280" t="s">
        <v>105</v>
      </c>
      <c r="D28" s="280"/>
      <c r="E28" s="281"/>
      <c r="F28" s="219">
        <f>SUM(F29,F32)</f>
        <v>1427429.433</v>
      </c>
      <c r="G28" s="219">
        <f>SUM(G29,G32)</f>
        <v>1310370.694</v>
      </c>
      <c r="H28" s="219">
        <f>SUM(H29,H32)</f>
        <v>1312985.3620000002</v>
      </c>
      <c r="I28" s="199">
        <v>3.5978704162967334</v>
      </c>
      <c r="J28" s="199">
        <f t="shared" si="0"/>
        <v>-8.20066731803197</v>
      </c>
      <c r="K28" s="199">
        <f t="shared" si="0"/>
        <v>0.1995365137493144</v>
      </c>
      <c r="L28" s="199">
        <f t="shared" si="1"/>
        <v>29.67564699540474</v>
      </c>
      <c r="M28" s="199">
        <f t="shared" si="1"/>
        <v>27.59367503101176</v>
      </c>
      <c r="N28" s="199">
        <f t="shared" si="1"/>
        <v>27.276367389201532</v>
      </c>
      <c r="O28" s="84"/>
      <c r="P28" s="4"/>
      <c r="Q28" s="109" t="s">
        <v>169</v>
      </c>
      <c r="R28" s="50" t="s">
        <v>191</v>
      </c>
      <c r="S28" s="29" t="s">
        <v>192</v>
      </c>
      <c r="T28" s="38" t="s">
        <v>171</v>
      </c>
      <c r="U28" s="99">
        <v>4608</v>
      </c>
      <c r="V28" s="99">
        <v>4591</v>
      </c>
      <c r="W28" s="99">
        <v>4549</v>
      </c>
      <c r="X28" s="100">
        <v>3.1333930170098556</v>
      </c>
      <c r="Y28" s="199">
        <f>100*(V28-U28)/U28</f>
        <v>-0.3689236111111111</v>
      </c>
      <c r="Z28" s="199">
        <f>100*(W28-V28)/V28</f>
        <v>-0.9148333696362448</v>
      </c>
      <c r="AB28" s="89" t="s">
        <v>107</v>
      </c>
      <c r="AC28" s="88">
        <v>1292215</v>
      </c>
      <c r="AD28" s="88">
        <v>1384729</v>
      </c>
      <c r="AE28" s="88">
        <v>1442669</v>
      </c>
      <c r="AF28" s="90">
        <v>3.5465329401586754</v>
      </c>
      <c r="AG28" s="90">
        <v>7.1593409960187815</v>
      </c>
      <c r="AH28" s="90">
        <v>4.184232431326529</v>
      </c>
      <c r="AI28" s="90">
        <v>29.028399999315475</v>
      </c>
      <c r="AJ28" s="90">
        <v>30.396254174381827</v>
      </c>
      <c r="AK28" s="90">
        <v>31.516221527457322</v>
      </c>
      <c r="AM28" s="15">
        <v>1300617.28</v>
      </c>
    </row>
    <row r="29" spans="1:39" s="2" customFormat="1" ht="21.75" customHeight="1">
      <c r="A29" s="7"/>
      <c r="B29" s="7"/>
      <c r="C29" s="94" t="s">
        <v>281</v>
      </c>
      <c r="D29" s="280" t="s">
        <v>109</v>
      </c>
      <c r="E29" s="281"/>
      <c r="F29" s="219">
        <f>SUM(F30:F31)</f>
        <v>931025.889</v>
      </c>
      <c r="G29" s="219">
        <f>SUM(G30:G31)</f>
        <v>800773.918</v>
      </c>
      <c r="H29" s="219">
        <f>SUM(H30:H31)</f>
        <v>805532.415</v>
      </c>
      <c r="I29" s="199">
        <v>10.771043562044147</v>
      </c>
      <c r="J29" s="199">
        <f t="shared" si="0"/>
        <v>-13.99015564861484</v>
      </c>
      <c r="K29" s="199">
        <f t="shared" si="0"/>
        <v>0.5942372613589658</v>
      </c>
      <c r="L29" s="199">
        <f t="shared" si="1"/>
        <v>19.355629768317154</v>
      </c>
      <c r="M29" s="199">
        <f t="shared" si="1"/>
        <v>16.86262930617865</v>
      </c>
      <c r="N29" s="199">
        <f t="shared" si="1"/>
        <v>16.73438160954208</v>
      </c>
      <c r="O29" s="84"/>
      <c r="P29" s="4"/>
      <c r="Q29" s="109"/>
      <c r="R29" s="50"/>
      <c r="S29" s="20"/>
      <c r="T29" s="91"/>
      <c r="U29" s="107"/>
      <c r="V29" s="107"/>
      <c r="W29" s="107"/>
      <c r="X29" s="96"/>
      <c r="Y29" s="236"/>
      <c r="Z29" s="236"/>
      <c r="AB29" s="89" t="s">
        <v>111</v>
      </c>
      <c r="AC29" s="88">
        <v>789501</v>
      </c>
      <c r="AD29" s="88">
        <v>863976</v>
      </c>
      <c r="AE29" s="88">
        <v>944705</v>
      </c>
      <c r="AF29" s="90">
        <v>-2.4570003681834707</v>
      </c>
      <c r="AG29" s="90">
        <v>9.43324127336227</v>
      </c>
      <c r="AH29" s="90">
        <v>9.343830227482641</v>
      </c>
      <c r="AI29" s="90">
        <v>17.735394255364366</v>
      </c>
      <c r="AJ29" s="90">
        <v>18.965183290568945</v>
      </c>
      <c r="AK29" s="90">
        <v>20.637800395661724</v>
      </c>
      <c r="AM29" s="15">
        <v>787716.604</v>
      </c>
    </row>
    <row r="30" spans="1:39" s="2" customFormat="1" ht="21.75" customHeight="1">
      <c r="A30" s="7"/>
      <c r="B30" s="7"/>
      <c r="C30" s="7"/>
      <c r="D30" s="7" t="s">
        <v>282</v>
      </c>
      <c r="E30" s="20" t="s">
        <v>112</v>
      </c>
      <c r="F30" s="219">
        <v>187797.505</v>
      </c>
      <c r="G30" s="219">
        <v>168160.941</v>
      </c>
      <c r="H30" s="219">
        <v>167911.262</v>
      </c>
      <c r="I30" s="199">
        <v>-7.694573920061809</v>
      </c>
      <c r="J30" s="199">
        <f t="shared" si="0"/>
        <v>-10.456243281826355</v>
      </c>
      <c r="K30" s="199">
        <f t="shared" si="0"/>
        <v>-0.14847621481851944</v>
      </c>
      <c r="L30" s="199">
        <f t="shared" si="1"/>
        <v>3.904229754661194</v>
      </c>
      <c r="M30" s="199">
        <f t="shared" si="1"/>
        <v>3.5411188453083198</v>
      </c>
      <c r="N30" s="199">
        <f t="shared" si="1"/>
        <v>3.48824092305187</v>
      </c>
      <c r="O30" s="84"/>
      <c r="P30" s="4"/>
      <c r="Q30" s="105" t="s">
        <v>172</v>
      </c>
      <c r="R30" s="28" t="s">
        <v>193</v>
      </c>
      <c r="S30" s="29" t="s">
        <v>280</v>
      </c>
      <c r="T30" s="38" t="s">
        <v>171</v>
      </c>
      <c r="U30" s="99">
        <v>2622</v>
      </c>
      <c r="V30" s="99">
        <v>2510</v>
      </c>
      <c r="W30" s="99">
        <v>2479</v>
      </c>
      <c r="X30" s="100">
        <v>0.4982752012265168</v>
      </c>
      <c r="Y30" s="199">
        <f>100*(V30-U30)/U30</f>
        <v>-4.271548436308161</v>
      </c>
      <c r="Z30" s="199">
        <f>100*(W30-V30)/V30</f>
        <v>-1.2350597609561753</v>
      </c>
      <c r="AB30" s="89" t="s">
        <v>114</v>
      </c>
      <c r="AC30" s="88">
        <v>192788</v>
      </c>
      <c r="AD30" s="88">
        <v>202852</v>
      </c>
      <c r="AE30" s="88">
        <v>183880</v>
      </c>
      <c r="AF30" s="90">
        <v>-5.767017849879618</v>
      </c>
      <c r="AG30" s="90">
        <v>5.21993621122574</v>
      </c>
      <c r="AH30" s="90">
        <v>-9.352671980369209</v>
      </c>
      <c r="AI30" s="90">
        <v>4.330813152939269</v>
      </c>
      <c r="AJ30" s="90">
        <v>4.452812577524461</v>
      </c>
      <c r="AK30" s="90">
        <v>4.0169969628232804</v>
      </c>
      <c r="AM30" s="15">
        <v>196318.421</v>
      </c>
    </row>
    <row r="31" spans="1:39" s="2" customFormat="1" ht="21.75" customHeight="1">
      <c r="A31" s="7"/>
      <c r="B31" s="7"/>
      <c r="C31" s="7"/>
      <c r="D31" s="7" t="s">
        <v>283</v>
      </c>
      <c r="E31" s="20" t="s">
        <v>115</v>
      </c>
      <c r="F31" s="219">
        <v>743228.384</v>
      </c>
      <c r="G31" s="219">
        <v>632612.977</v>
      </c>
      <c r="H31" s="219">
        <v>637621.153</v>
      </c>
      <c r="I31" s="199">
        <v>16.668399986464966</v>
      </c>
      <c r="J31" s="199">
        <f t="shared" si="0"/>
        <v>-14.883097763930396</v>
      </c>
      <c r="K31" s="199">
        <f t="shared" si="0"/>
        <v>0.7916650751854707</v>
      </c>
      <c r="L31" s="199">
        <f t="shared" si="1"/>
        <v>15.451400013655961</v>
      </c>
      <c r="M31" s="199">
        <f t="shared" si="1"/>
        <v>13.321510460870332</v>
      </c>
      <c r="N31" s="199">
        <f t="shared" si="1"/>
        <v>13.246140686490213</v>
      </c>
      <c r="O31" s="84"/>
      <c r="P31" s="4"/>
      <c r="Q31" s="109"/>
      <c r="R31" s="50"/>
      <c r="S31" s="20"/>
      <c r="T31" s="192"/>
      <c r="U31" s="107"/>
      <c r="V31" s="107"/>
      <c r="W31" s="107"/>
      <c r="X31" s="96"/>
      <c r="Y31" s="236"/>
      <c r="Z31" s="236"/>
      <c r="AB31" s="89" t="s">
        <v>117</v>
      </c>
      <c r="AC31" s="88">
        <v>596712</v>
      </c>
      <c r="AD31" s="88">
        <v>661124</v>
      </c>
      <c r="AE31" s="88">
        <v>760825</v>
      </c>
      <c r="AF31" s="90">
        <v>-1.33731374879561</v>
      </c>
      <c r="AG31" s="90">
        <v>10.794495074657506</v>
      </c>
      <c r="AH31" s="90">
        <v>15.080454644884366</v>
      </c>
      <c r="AI31" s="90">
        <v>13.404581102425098</v>
      </c>
      <c r="AJ31" s="90">
        <v>14.512370713044481</v>
      </c>
      <c r="AK31" s="90">
        <v>16.620803432838443</v>
      </c>
      <c r="AM31" s="15">
        <v>591398.183</v>
      </c>
    </row>
    <row r="32" spans="1:39" s="2" customFormat="1" ht="21.75" customHeight="1">
      <c r="A32" s="7"/>
      <c r="B32" s="7"/>
      <c r="C32" s="94" t="s">
        <v>284</v>
      </c>
      <c r="D32" s="280" t="s">
        <v>119</v>
      </c>
      <c r="E32" s="281"/>
      <c r="F32" s="219">
        <f>SUM(F33:F35)</f>
        <v>496403.544</v>
      </c>
      <c r="G32" s="219">
        <f>SUM(G33:G35)</f>
        <v>509596.776</v>
      </c>
      <c r="H32" s="219">
        <f>SUM(H33:H35)</f>
        <v>507452.94700000004</v>
      </c>
      <c r="I32" s="199">
        <v>-7.62183103341032</v>
      </c>
      <c r="J32" s="199">
        <f t="shared" si="0"/>
        <v>2.657763458675069</v>
      </c>
      <c r="K32" s="199">
        <f t="shared" si="0"/>
        <v>-0.42069124079387205</v>
      </c>
      <c r="L32" s="199">
        <f t="shared" si="1"/>
        <v>10.320017227087586</v>
      </c>
      <c r="M32" s="199">
        <f t="shared" si="1"/>
        <v>10.731045724833109</v>
      </c>
      <c r="N32" s="199">
        <f t="shared" si="1"/>
        <v>10.541985779659448</v>
      </c>
      <c r="P32" s="4"/>
      <c r="Q32" s="109"/>
      <c r="R32" s="50"/>
      <c r="S32" s="20"/>
      <c r="T32" s="192"/>
      <c r="U32" s="107"/>
      <c r="V32" s="107"/>
      <c r="W32" s="107"/>
      <c r="X32" s="96"/>
      <c r="Y32" s="236"/>
      <c r="Z32" s="236"/>
      <c r="AB32" s="89" t="s">
        <v>121</v>
      </c>
      <c r="AC32" s="88">
        <v>502714</v>
      </c>
      <c r="AD32" s="88">
        <v>520753</v>
      </c>
      <c r="AE32" s="88">
        <v>497965</v>
      </c>
      <c r="AF32" s="90">
        <v>14.626180256331512</v>
      </c>
      <c r="AG32" s="90">
        <v>3.5882352310482535</v>
      </c>
      <c r="AH32" s="90">
        <v>-4.376008241162166</v>
      </c>
      <c r="AI32" s="90">
        <v>11.29300574395111</v>
      </c>
      <c r="AJ32" s="90">
        <v>11.431070883812886</v>
      </c>
      <c r="AK32" s="90">
        <v>10.8784211317956</v>
      </c>
      <c r="AM32" s="15">
        <v>512900.676</v>
      </c>
    </row>
    <row r="33" spans="1:39" s="2" customFormat="1" ht="21.75" customHeight="1">
      <c r="A33" s="7"/>
      <c r="B33" s="7"/>
      <c r="C33" s="7"/>
      <c r="D33" s="7" t="s">
        <v>282</v>
      </c>
      <c r="E33" s="20" t="s">
        <v>112</v>
      </c>
      <c r="F33" s="219">
        <v>9129.892</v>
      </c>
      <c r="G33" s="219">
        <v>5525.275</v>
      </c>
      <c r="H33" s="219">
        <v>8139.078</v>
      </c>
      <c r="I33" s="199">
        <v>-22.60399522394032</v>
      </c>
      <c r="J33" s="199">
        <f t="shared" si="0"/>
        <v>-39.481485651747036</v>
      </c>
      <c r="K33" s="199">
        <f t="shared" si="0"/>
        <v>47.30629697164396</v>
      </c>
      <c r="L33" s="199">
        <f t="shared" si="1"/>
        <v>0.18980654723417756</v>
      </c>
      <c r="M33" s="199">
        <f t="shared" si="1"/>
        <v>0.11635077272796022</v>
      </c>
      <c r="N33" s="199">
        <f t="shared" si="1"/>
        <v>0.1690837446955236</v>
      </c>
      <c r="P33" s="4" t="s">
        <v>4</v>
      </c>
      <c r="Q33" s="280" t="s">
        <v>173</v>
      </c>
      <c r="R33" s="280"/>
      <c r="S33" s="330"/>
      <c r="T33" s="193"/>
      <c r="U33" s="17"/>
      <c r="V33" s="17"/>
      <c r="W33" s="17"/>
      <c r="X33" s="17"/>
      <c r="Y33" s="237"/>
      <c r="Z33" s="237"/>
      <c r="AB33" s="89" t="s">
        <v>114</v>
      </c>
      <c r="AC33" s="88">
        <v>9474</v>
      </c>
      <c r="AD33" s="88">
        <v>11513</v>
      </c>
      <c r="AE33" s="88">
        <v>9767</v>
      </c>
      <c r="AF33" s="90">
        <v>14.266016832190797</v>
      </c>
      <c r="AG33" s="90">
        <v>21.526634291581793</v>
      </c>
      <c r="AH33" s="90">
        <v>-15.17249286156318</v>
      </c>
      <c r="AI33" s="90">
        <v>0.2128234980566306</v>
      </c>
      <c r="AJ33" s="90">
        <v>0.25273068925799713</v>
      </c>
      <c r="AK33" s="90">
        <v>0.21335693644998024</v>
      </c>
      <c r="AM33" s="15">
        <v>9560.978</v>
      </c>
    </row>
    <row r="34" spans="1:40" s="2" customFormat="1" ht="21.75" customHeight="1">
      <c r="A34" s="7"/>
      <c r="B34" s="7"/>
      <c r="C34" s="7"/>
      <c r="D34" s="7" t="s">
        <v>283</v>
      </c>
      <c r="E34" s="20" t="s">
        <v>115</v>
      </c>
      <c r="F34" s="219">
        <v>54901.761</v>
      </c>
      <c r="G34" s="219">
        <v>53550.796</v>
      </c>
      <c r="H34" s="219">
        <v>47877.393</v>
      </c>
      <c r="I34" s="199">
        <v>-8.231388752531165</v>
      </c>
      <c r="J34" s="199">
        <f t="shared" si="0"/>
        <v>-2.4606952042940784</v>
      </c>
      <c r="K34" s="199">
        <f t="shared" si="0"/>
        <v>-10.594432620572073</v>
      </c>
      <c r="L34" s="199">
        <f t="shared" si="1"/>
        <v>1.141384114125997</v>
      </c>
      <c r="M34" s="199">
        <f t="shared" si="1"/>
        <v>1.1276681241743374</v>
      </c>
      <c r="N34" s="199">
        <f t="shared" si="1"/>
        <v>0.9946198936414231</v>
      </c>
      <c r="P34" s="4"/>
      <c r="Q34" s="109" t="s">
        <v>36</v>
      </c>
      <c r="R34" s="50" t="s">
        <v>194</v>
      </c>
      <c r="S34" s="187" t="s">
        <v>285</v>
      </c>
      <c r="T34" s="193" t="s">
        <v>171</v>
      </c>
      <c r="U34" s="98">
        <v>3919</v>
      </c>
      <c r="V34" s="98">
        <v>3823</v>
      </c>
      <c r="W34" s="98">
        <v>3814</v>
      </c>
      <c r="X34" s="96">
        <v>-0.6338742393509178</v>
      </c>
      <c r="Y34" s="199">
        <f>100*(V34-U34)/U34</f>
        <v>-2.449604490941567</v>
      </c>
      <c r="Z34" s="199">
        <f>100*(W34-V34)/V34</f>
        <v>-0.23541721161391577</v>
      </c>
      <c r="AB34" s="89" t="s">
        <v>117</v>
      </c>
      <c r="AC34" s="88">
        <v>39599</v>
      </c>
      <c r="AD34" s="88">
        <v>41044</v>
      </c>
      <c r="AE34" s="88">
        <v>41637</v>
      </c>
      <c r="AF34" s="90">
        <v>-8.43564460191999</v>
      </c>
      <c r="AG34" s="90">
        <v>3.650766886205359</v>
      </c>
      <c r="AH34" s="90">
        <v>1.4434747359395317</v>
      </c>
      <c r="AI34" s="90">
        <v>0.8895465029020324</v>
      </c>
      <c r="AJ34" s="90">
        <v>0.900965395463727</v>
      </c>
      <c r="AK34" s="90">
        <v>0.9095871326419983</v>
      </c>
      <c r="AM34" s="15">
        <v>61313.827</v>
      </c>
      <c r="AN34" s="98">
        <v>3931</v>
      </c>
    </row>
    <row r="35" spans="1:40" ht="21.75" customHeight="1">
      <c r="A35" s="7"/>
      <c r="B35" s="7"/>
      <c r="C35" s="7"/>
      <c r="D35" s="7" t="s">
        <v>286</v>
      </c>
      <c r="E35" s="20" t="s">
        <v>123</v>
      </c>
      <c r="F35" s="219">
        <v>432371.891</v>
      </c>
      <c r="G35" s="219">
        <v>450520.705</v>
      </c>
      <c r="H35" s="219">
        <v>451436.476</v>
      </c>
      <c r="I35" s="199">
        <v>-7.164057799224032</v>
      </c>
      <c r="J35" s="199">
        <f t="shared" si="0"/>
        <v>4.197500896282828</v>
      </c>
      <c r="K35" s="199">
        <f t="shared" si="0"/>
        <v>0.20326945905849275</v>
      </c>
      <c r="L35" s="199">
        <f t="shared" si="1"/>
        <v>8.988826565727413</v>
      </c>
      <c r="M35" s="199">
        <f t="shared" si="1"/>
        <v>9.48702682793081</v>
      </c>
      <c r="N35" s="199">
        <f t="shared" si="1"/>
        <v>9.3782821413225</v>
      </c>
      <c r="O35" s="84"/>
      <c r="P35" s="4"/>
      <c r="S35" s="189"/>
      <c r="T35" s="186"/>
      <c r="Y35" s="235"/>
      <c r="Z35" s="235"/>
      <c r="AB35" s="101" t="s">
        <v>125</v>
      </c>
      <c r="AC35" s="102">
        <v>453642</v>
      </c>
      <c r="AD35" s="102">
        <v>468195</v>
      </c>
      <c r="AE35" s="102">
        <v>446561</v>
      </c>
      <c r="AF35" s="103">
        <v>17.210824075832342</v>
      </c>
      <c r="AG35" s="103">
        <v>3.208147300280273</v>
      </c>
      <c r="AH35" s="103">
        <v>-4.62067673203046</v>
      </c>
      <c r="AI35" s="103">
        <v>10.190635742992447</v>
      </c>
      <c r="AJ35" s="103">
        <v>10.277374799091161</v>
      </c>
      <c r="AK35" s="103">
        <v>9.755477062703621</v>
      </c>
      <c r="AM35" s="104">
        <v>442025.871</v>
      </c>
      <c r="AN35" s="99">
        <v>5572</v>
      </c>
    </row>
    <row r="36" spans="1:39" ht="21.75" customHeight="1">
      <c r="A36" s="23"/>
      <c r="B36" s="23" t="s">
        <v>37</v>
      </c>
      <c r="C36" s="303" t="s">
        <v>126</v>
      </c>
      <c r="D36" s="303"/>
      <c r="E36" s="304"/>
      <c r="F36" s="219">
        <f>SUM(F37:F38)</f>
        <v>9558.877</v>
      </c>
      <c r="G36" s="219">
        <f>SUM(G37:G38)</f>
        <v>-30984.234</v>
      </c>
      <c r="H36" s="219">
        <f>SUM(H37:H38)</f>
        <v>20709.746</v>
      </c>
      <c r="I36" s="199">
        <v>150.48949399357969</v>
      </c>
      <c r="J36" s="199">
        <f t="shared" si="0"/>
        <v>-424.14094249774325</v>
      </c>
      <c r="K36" s="199">
        <v>166.8</v>
      </c>
      <c r="L36" s="199">
        <f t="shared" si="1"/>
        <v>0.19872496178554946</v>
      </c>
      <c r="M36" s="199">
        <f t="shared" si="1"/>
        <v>-0.6524633739106086</v>
      </c>
      <c r="N36" s="199">
        <f t="shared" si="1"/>
        <v>0.4302307221251769</v>
      </c>
      <c r="P36" s="177"/>
      <c r="Q36" s="109" t="s">
        <v>37</v>
      </c>
      <c r="R36" s="50" t="s">
        <v>287</v>
      </c>
      <c r="S36" s="190" t="s">
        <v>288</v>
      </c>
      <c r="T36" s="186" t="s">
        <v>171</v>
      </c>
      <c r="U36" s="99">
        <v>5602</v>
      </c>
      <c r="V36" s="99">
        <v>5520</v>
      </c>
      <c r="W36" s="99">
        <v>5623</v>
      </c>
      <c r="X36" s="100">
        <v>0.05358099660652815</v>
      </c>
      <c r="Y36" s="199">
        <f>100*(V36-U36)/U36</f>
        <v>-1.4637629418064977</v>
      </c>
      <c r="Z36" s="199">
        <f>100*(W36-V36)/V36</f>
        <v>1.8659420289855073</v>
      </c>
      <c r="AB36" s="101" t="s">
        <v>128</v>
      </c>
      <c r="AC36" s="102">
        <v>-6523</v>
      </c>
      <c r="AD36" s="102">
        <v>-12568</v>
      </c>
      <c r="AE36" s="102">
        <v>15681</v>
      </c>
      <c r="AF36" s="103">
        <v>-120.9675620966781</v>
      </c>
      <c r="AG36" s="103">
        <v>-92.65437429015672</v>
      </c>
      <c r="AH36" s="103">
        <v>224.7731527137888</v>
      </c>
      <c r="AI36" s="103">
        <v>-0.14654315431691364</v>
      </c>
      <c r="AJ36" s="103">
        <v>-0.27587436349218764</v>
      </c>
      <c r="AK36" s="103">
        <v>0.34256624996458035</v>
      </c>
      <c r="AM36" s="104">
        <v>-12201.901</v>
      </c>
    </row>
    <row r="37" spans="1:39" ht="21.75" customHeight="1">
      <c r="A37" s="23"/>
      <c r="B37" s="23"/>
      <c r="C37" s="23" t="s">
        <v>289</v>
      </c>
      <c r="D37" s="303" t="s">
        <v>129</v>
      </c>
      <c r="E37" s="304"/>
      <c r="F37" s="219">
        <v>7257.347</v>
      </c>
      <c r="G37" s="219">
        <v>-29882.896</v>
      </c>
      <c r="H37" s="219">
        <v>20945.389</v>
      </c>
      <c r="I37" s="199">
        <v>137.52905751444789</v>
      </c>
      <c r="J37" s="199">
        <f t="shared" si="0"/>
        <v>-511.76060618294815</v>
      </c>
      <c r="K37" s="199">
        <v>170.1</v>
      </c>
      <c r="L37" s="199">
        <f t="shared" si="1"/>
        <v>0.15087713810309222</v>
      </c>
      <c r="M37" s="199">
        <f t="shared" si="1"/>
        <v>-0.6292714916360311</v>
      </c>
      <c r="N37" s="199">
        <f t="shared" si="1"/>
        <v>0.43512604329684856</v>
      </c>
      <c r="S37" s="189"/>
      <c r="T37" s="186"/>
      <c r="Y37" s="235"/>
      <c r="Z37" s="235"/>
      <c r="AB37" s="101" t="s">
        <v>131</v>
      </c>
      <c r="AC37" s="102">
        <v>-3966</v>
      </c>
      <c r="AD37" s="102">
        <v>-12984</v>
      </c>
      <c r="AE37" s="102">
        <v>13183</v>
      </c>
      <c r="AF37" s="103">
        <v>-112.60947758717887</v>
      </c>
      <c r="AG37" s="103">
        <v>-227.35949785735698</v>
      </c>
      <c r="AH37" s="103">
        <v>201.53320179977828</v>
      </c>
      <c r="AI37" s="103">
        <v>-0.08910064651186658</v>
      </c>
      <c r="AJ37" s="103">
        <v>-0.28501829356632413</v>
      </c>
      <c r="AK37" s="103">
        <v>0.2880002719431702</v>
      </c>
      <c r="AM37" s="104">
        <v>-8561.75</v>
      </c>
    </row>
    <row r="38" spans="1:39" ht="21.75" customHeight="1">
      <c r="A38" s="23"/>
      <c r="B38" s="23"/>
      <c r="C38" s="23" t="s">
        <v>290</v>
      </c>
      <c r="D38" s="303" t="s">
        <v>384</v>
      </c>
      <c r="E38" s="313"/>
      <c r="F38" s="219">
        <v>2301.53</v>
      </c>
      <c r="G38" s="219">
        <v>-1101.338</v>
      </c>
      <c r="H38" s="219">
        <v>-235.643</v>
      </c>
      <c r="I38" s="199">
        <v>467.532112059931</v>
      </c>
      <c r="J38" s="199">
        <f t="shared" si="0"/>
        <v>-147.85242860184312</v>
      </c>
      <c r="K38" s="199">
        <v>78.6</v>
      </c>
      <c r="L38" s="199">
        <f t="shared" si="1"/>
        <v>0.04784782368245722</v>
      </c>
      <c r="M38" s="199">
        <f t="shared" si="1"/>
        <v>-0.02319188227457751</v>
      </c>
      <c r="N38" s="199">
        <f t="shared" si="1"/>
        <v>-0.004895321171671688</v>
      </c>
      <c r="P38" s="177"/>
      <c r="Q38" s="177"/>
      <c r="R38" s="177"/>
      <c r="S38" s="191"/>
      <c r="T38" s="186"/>
      <c r="U38" s="26"/>
      <c r="V38" s="26"/>
      <c r="W38" s="26"/>
      <c r="X38" s="26"/>
      <c r="Y38" s="237"/>
      <c r="Z38" s="237"/>
      <c r="AB38" s="101" t="s">
        <v>133</v>
      </c>
      <c r="AC38" s="102">
        <v>-2557</v>
      </c>
      <c r="AD38" s="102">
        <v>417</v>
      </c>
      <c r="AE38" s="102">
        <v>2498</v>
      </c>
      <c r="AF38" s="103">
        <v>-644.8106722591168</v>
      </c>
      <c r="AG38" s="103">
        <v>116.29043081885459</v>
      </c>
      <c r="AH38" s="103">
        <v>499.6211830228538</v>
      </c>
      <c r="AI38" s="103">
        <v>-0.057442507805047054</v>
      </c>
      <c r="AJ38" s="103">
        <v>0.009143930074136495</v>
      </c>
      <c r="AK38" s="103">
        <v>0.054565978021410166</v>
      </c>
      <c r="AM38" s="104">
        <v>-3640.151</v>
      </c>
    </row>
    <row r="39" spans="1:39" s="2" customFormat="1" ht="21.75" customHeight="1">
      <c r="A39" s="173" t="s">
        <v>5</v>
      </c>
      <c r="B39" s="308" t="s">
        <v>416</v>
      </c>
      <c r="C39" s="309"/>
      <c r="D39" s="309"/>
      <c r="E39" s="310"/>
      <c r="F39" s="166">
        <f>F40-F41+F42</f>
        <v>230577.84599999984</v>
      </c>
      <c r="G39" s="166">
        <f>G40-G41+G42</f>
        <v>296834.66700000025</v>
      </c>
      <c r="H39" s="166">
        <f>H40-H41+H42</f>
        <v>271202.40300000005</v>
      </c>
      <c r="I39" s="168" t="s">
        <v>134</v>
      </c>
      <c r="J39" s="168" t="s">
        <v>134</v>
      </c>
      <c r="K39" s="168" t="s">
        <v>134</v>
      </c>
      <c r="L39" s="168">
        <f t="shared" si="1"/>
        <v>4.793614734758515</v>
      </c>
      <c r="M39" s="168">
        <f t="shared" si="1"/>
        <v>6.2507192633664</v>
      </c>
      <c r="N39" s="168">
        <f t="shared" si="1"/>
        <v>5.634043299457813</v>
      </c>
      <c r="O39" s="84"/>
      <c r="P39" s="4" t="s">
        <v>5</v>
      </c>
      <c r="Q39" s="280" t="s">
        <v>177</v>
      </c>
      <c r="R39" s="280"/>
      <c r="S39" s="330"/>
      <c r="T39" s="193"/>
      <c r="U39" s="17"/>
      <c r="V39" s="17"/>
      <c r="W39" s="17"/>
      <c r="X39" s="17"/>
      <c r="Y39" s="237"/>
      <c r="Z39" s="237"/>
      <c r="AB39" s="89" t="s">
        <v>136</v>
      </c>
      <c r="AC39" s="88">
        <v>99623</v>
      </c>
      <c r="AD39" s="88">
        <v>78561</v>
      </c>
      <c r="AE39" s="88">
        <v>5868</v>
      </c>
      <c r="AF39" s="90" t="s">
        <v>134</v>
      </c>
      <c r="AG39" s="90" t="s">
        <v>134</v>
      </c>
      <c r="AH39" s="90" t="s">
        <v>134</v>
      </c>
      <c r="AI39" s="90">
        <v>2.2379394227654488</v>
      </c>
      <c r="AJ39" s="90">
        <v>1.7244938904233922</v>
      </c>
      <c r="AK39" s="90">
        <v>0.12819311370227784</v>
      </c>
      <c r="AM39" s="15">
        <v>174975.293</v>
      </c>
    </row>
    <row r="40" spans="1:39" s="2" customFormat="1" ht="21.75" customHeight="1">
      <c r="A40" s="7"/>
      <c r="B40" s="7" t="s">
        <v>36</v>
      </c>
      <c r="C40" s="280" t="s">
        <v>17</v>
      </c>
      <c r="D40" s="280"/>
      <c r="E40" s="281"/>
      <c r="F40" s="219">
        <v>2707410.385</v>
      </c>
      <c r="G40" s="219">
        <v>2642944.757</v>
      </c>
      <c r="H40" s="219">
        <v>2653375.194</v>
      </c>
      <c r="I40" s="199">
        <v>0.7948062914719722</v>
      </c>
      <c r="J40" s="199">
        <f t="shared" si="0"/>
        <v>-2.3810807684406354</v>
      </c>
      <c r="K40" s="199">
        <f t="shared" si="0"/>
        <v>0.39465210055466615</v>
      </c>
      <c r="L40" s="199">
        <f t="shared" si="1"/>
        <v>56.28590317637989</v>
      </c>
      <c r="M40" s="199">
        <f t="shared" si="1"/>
        <v>55.654906724870905</v>
      </c>
      <c r="N40" s="199">
        <f t="shared" si="1"/>
        <v>55.12204378477898</v>
      </c>
      <c r="O40" s="84"/>
      <c r="P40" s="4"/>
      <c r="Q40" s="109" t="s">
        <v>36</v>
      </c>
      <c r="R40" s="280" t="s">
        <v>178</v>
      </c>
      <c r="S40" s="330"/>
      <c r="T40" s="193" t="s">
        <v>174</v>
      </c>
      <c r="U40" s="98">
        <v>1180977</v>
      </c>
      <c r="V40" s="98">
        <v>1182092</v>
      </c>
      <c r="W40" s="98">
        <v>1180476</v>
      </c>
      <c r="X40" s="96">
        <v>0.05956244058582527</v>
      </c>
      <c r="Y40" s="199">
        <f>100*(V40-U40)/U40</f>
        <v>0.09441335436676582</v>
      </c>
      <c r="Z40" s="199">
        <f>100*(W40-V40)/V40</f>
        <v>-0.13670678762735897</v>
      </c>
      <c r="AB40" s="89" t="s">
        <v>138</v>
      </c>
      <c r="AC40" s="88">
        <v>2655375</v>
      </c>
      <c r="AD40" s="88">
        <v>2631912</v>
      </c>
      <c r="AE40" s="88">
        <v>2641268</v>
      </c>
      <c r="AF40" s="90">
        <v>-4.1938229458141745</v>
      </c>
      <c r="AG40" s="90">
        <v>-0.883602348219581</v>
      </c>
      <c r="AH40" s="90">
        <v>0.3554904184164709</v>
      </c>
      <c r="AI40" s="90">
        <v>59.650516216478145</v>
      </c>
      <c r="AJ40" s="90">
        <v>57.77323018426165</v>
      </c>
      <c r="AK40" s="90">
        <v>57.70053878290571</v>
      </c>
      <c r="AM40" s="15">
        <v>2709287.698</v>
      </c>
    </row>
    <row r="41" spans="1:39" s="2" customFormat="1" ht="21.75" customHeight="1">
      <c r="A41" s="3"/>
      <c r="B41" s="7" t="s">
        <v>37</v>
      </c>
      <c r="C41" s="280" t="s">
        <v>139</v>
      </c>
      <c r="D41" s="280"/>
      <c r="E41" s="281"/>
      <c r="F41" s="219">
        <v>2620210.528</v>
      </c>
      <c r="G41" s="219">
        <v>2564716.974</v>
      </c>
      <c r="H41" s="219">
        <v>2598592.441</v>
      </c>
      <c r="I41" s="199">
        <v>1.6491879413931043</v>
      </c>
      <c r="J41" s="199">
        <f t="shared" si="0"/>
        <v>-2.117904397642356</v>
      </c>
      <c r="K41" s="199">
        <f t="shared" si="0"/>
        <v>1.3208267166870702</v>
      </c>
      <c r="L41" s="199">
        <f t="shared" si="1"/>
        <v>54.473055469475575</v>
      </c>
      <c r="M41" s="199">
        <f t="shared" si="1"/>
        <v>54.00759269962416</v>
      </c>
      <c r="N41" s="199">
        <f t="shared" si="1"/>
        <v>53.98396978893204</v>
      </c>
      <c r="O41" s="84"/>
      <c r="S41" s="188"/>
      <c r="T41" s="188"/>
      <c r="Y41" s="235"/>
      <c r="Z41" s="235"/>
      <c r="AB41" s="89" t="s">
        <v>141</v>
      </c>
      <c r="AC41" s="88">
        <v>2667766</v>
      </c>
      <c r="AD41" s="88">
        <v>2710007</v>
      </c>
      <c r="AE41" s="88">
        <v>2735575</v>
      </c>
      <c r="AF41" s="90">
        <v>2.5424302077179384</v>
      </c>
      <c r="AG41" s="90">
        <v>1.5833624481697006</v>
      </c>
      <c r="AH41" s="90">
        <v>0.9434840354947793</v>
      </c>
      <c r="AI41" s="90">
        <v>59.92888559558469</v>
      </c>
      <c r="AJ41" s="90">
        <v>59.487500350429336</v>
      </c>
      <c r="AK41" s="90">
        <v>59.76075714229256</v>
      </c>
      <c r="AM41" s="15">
        <v>2673671.726</v>
      </c>
    </row>
    <row r="42" spans="1:39" s="2" customFormat="1" ht="21.75" customHeight="1">
      <c r="A42" s="3"/>
      <c r="B42" s="7" t="s">
        <v>38</v>
      </c>
      <c r="C42" s="280" t="s">
        <v>143</v>
      </c>
      <c r="D42" s="280"/>
      <c r="E42" s="281"/>
      <c r="F42" s="219">
        <v>143377.989</v>
      </c>
      <c r="G42" s="219">
        <v>218606.884</v>
      </c>
      <c r="H42" s="219">
        <v>216419.65</v>
      </c>
      <c r="I42" s="199" t="s">
        <v>134</v>
      </c>
      <c r="J42" s="199" t="s">
        <v>134</v>
      </c>
      <c r="K42" s="199" t="s">
        <v>134</v>
      </c>
      <c r="L42" s="199">
        <f t="shared" si="1"/>
        <v>2.9807670278542058</v>
      </c>
      <c r="M42" s="199">
        <f t="shared" si="1"/>
        <v>4.603405238119652</v>
      </c>
      <c r="N42" s="199">
        <f t="shared" si="1"/>
        <v>4.495969303610872</v>
      </c>
      <c r="O42" s="84"/>
      <c r="Q42" s="109" t="s">
        <v>37</v>
      </c>
      <c r="R42" s="280" t="s">
        <v>179</v>
      </c>
      <c r="S42" s="330"/>
      <c r="T42" s="193" t="s">
        <v>175</v>
      </c>
      <c r="U42" s="98">
        <v>411341</v>
      </c>
      <c r="V42" s="98">
        <v>415339</v>
      </c>
      <c r="W42" s="98">
        <v>419706</v>
      </c>
      <c r="X42" s="96">
        <v>0.23783704750648393</v>
      </c>
      <c r="Y42" s="199">
        <f>100*(V42-U42)/U42</f>
        <v>0.9719429864759409</v>
      </c>
      <c r="Z42" s="199">
        <f>100*(W42-V42)/V42</f>
        <v>1.0514302774360222</v>
      </c>
      <c r="AB42" s="89" t="s">
        <v>145</v>
      </c>
      <c r="AC42" s="88">
        <v>112015</v>
      </c>
      <c r="AD42" s="88">
        <v>156656</v>
      </c>
      <c r="AE42" s="88">
        <v>100176</v>
      </c>
      <c r="AF42" s="90" t="s">
        <v>134</v>
      </c>
      <c r="AG42" s="90" t="s">
        <v>134</v>
      </c>
      <c r="AH42" s="90" t="s">
        <v>134</v>
      </c>
      <c r="AI42" s="90">
        <v>2.516308801871996</v>
      </c>
      <c r="AJ42" s="90">
        <v>3.438764056591073</v>
      </c>
      <c r="AK42" s="90">
        <v>2.1884114730891286</v>
      </c>
      <c r="AM42" s="15">
        <v>139359.321</v>
      </c>
    </row>
    <row r="43" spans="1:39" s="2" customFormat="1" ht="21.75" customHeight="1">
      <c r="A43" s="175" t="s">
        <v>417</v>
      </c>
      <c r="B43" s="275" t="s">
        <v>453</v>
      </c>
      <c r="C43" s="269"/>
      <c r="D43" s="269"/>
      <c r="E43" s="257"/>
      <c r="F43" s="166">
        <f>SUM(F7,F22,F27,F39)</f>
        <v>4810103.831</v>
      </c>
      <c r="G43" s="166">
        <f>SUM(G7,G22,G27,G39)</f>
        <v>4748808.169000001</v>
      </c>
      <c r="H43" s="166">
        <f>SUM(H7,H22,H27,H39)</f>
        <v>4813637.18</v>
      </c>
      <c r="I43" s="168">
        <v>0.7850226977135888</v>
      </c>
      <c r="J43" s="168">
        <f t="shared" si="0"/>
        <v>-1.2743105794299754</v>
      </c>
      <c r="K43" s="168">
        <f t="shared" si="0"/>
        <v>1.365163819907483</v>
      </c>
      <c r="L43" s="168">
        <f t="shared" si="1"/>
        <v>100</v>
      </c>
      <c r="M43" s="168">
        <f t="shared" si="1"/>
        <v>100</v>
      </c>
      <c r="N43" s="168">
        <f t="shared" si="1"/>
        <v>100</v>
      </c>
      <c r="O43" s="84"/>
      <c r="S43" s="188"/>
      <c r="T43" s="188"/>
      <c r="Y43" s="235"/>
      <c r="Z43" s="235"/>
      <c r="AB43" s="108" t="s">
        <v>148</v>
      </c>
      <c r="AC43" s="88">
        <v>4451554</v>
      </c>
      <c r="AD43" s="88">
        <v>4555590</v>
      </c>
      <c r="AE43" s="88">
        <v>4577545</v>
      </c>
      <c r="AF43" s="90">
        <v>-0.15036944653408213</v>
      </c>
      <c r="AG43" s="90">
        <v>2.337090493116345</v>
      </c>
      <c r="AH43" s="90">
        <v>0.4819187219670562</v>
      </c>
      <c r="AI43" s="90">
        <v>100</v>
      </c>
      <c r="AJ43" s="90">
        <v>100</v>
      </c>
      <c r="AK43" s="90">
        <v>100</v>
      </c>
      <c r="AM43" s="15">
        <v>4534180.747</v>
      </c>
    </row>
    <row r="44" spans="1:40" s="2" customFormat="1" ht="21.75" customHeight="1">
      <c r="A44" s="109"/>
      <c r="B44" s="50"/>
      <c r="C44" s="51"/>
      <c r="D44" s="51"/>
      <c r="E44" s="52"/>
      <c r="F44" s="219"/>
      <c r="G44" s="219"/>
      <c r="H44" s="219"/>
      <c r="I44" s="199"/>
      <c r="J44" s="199"/>
      <c r="K44" s="199"/>
      <c r="L44" s="199"/>
      <c r="M44" s="199"/>
      <c r="N44" s="199"/>
      <c r="O44" s="84"/>
      <c r="P44" s="4"/>
      <c r="Q44" s="109" t="s">
        <v>38</v>
      </c>
      <c r="R44" s="280" t="s">
        <v>180</v>
      </c>
      <c r="S44" s="330"/>
      <c r="T44" s="193" t="s">
        <v>292</v>
      </c>
      <c r="U44" s="111">
        <v>4185.22</v>
      </c>
      <c r="V44" s="111">
        <v>4185.32</v>
      </c>
      <c r="W44" s="111">
        <v>4185.37</v>
      </c>
      <c r="X44" s="96">
        <v>0.0016725804332207161</v>
      </c>
      <c r="Y44" s="199">
        <f>100*(V44-U44)/U44</f>
        <v>0.0023893606548629296</v>
      </c>
      <c r="Z44" s="199">
        <f>100*(W44-V44)/V44</f>
        <v>0.001194651782902667</v>
      </c>
      <c r="AB44" s="110" t="s">
        <v>150</v>
      </c>
      <c r="AC44" s="88">
        <v>120350</v>
      </c>
      <c r="AD44" s="88">
        <v>97297</v>
      </c>
      <c r="AE44" s="88">
        <v>126129</v>
      </c>
      <c r="AF44" s="90">
        <v>-27.30099094705801</v>
      </c>
      <c r="AG44" s="90">
        <v>-19.154728552707866</v>
      </c>
      <c r="AH44" s="90">
        <v>29.632874717249535</v>
      </c>
      <c r="AI44" s="90">
        <v>2.7035404703536985</v>
      </c>
      <c r="AJ44" s="90">
        <v>2.1357697599306533</v>
      </c>
      <c r="AK44" s="90">
        <v>2.7553810400462906</v>
      </c>
      <c r="AM44" s="15">
        <v>0</v>
      </c>
      <c r="AN44" s="98">
        <v>1181369</v>
      </c>
    </row>
    <row r="45" spans="1:40" s="2" customFormat="1" ht="21.75" customHeight="1">
      <c r="A45" s="295" t="s">
        <v>291</v>
      </c>
      <c r="B45" s="296"/>
      <c r="C45" s="296"/>
      <c r="D45" s="297" t="s">
        <v>454</v>
      </c>
      <c r="E45" s="298"/>
      <c r="F45" s="219">
        <v>19807.614</v>
      </c>
      <c r="G45" s="219">
        <v>36698.19</v>
      </c>
      <c r="H45" s="219">
        <v>34838.655</v>
      </c>
      <c r="I45" s="199">
        <v>1315.1627139980785</v>
      </c>
      <c r="J45" s="199">
        <f t="shared" si="0"/>
        <v>85.2731479924841</v>
      </c>
      <c r="K45" s="199">
        <f t="shared" si="0"/>
        <v>-5.067102764468775</v>
      </c>
      <c r="L45" s="199">
        <f t="shared" si="1"/>
        <v>0.41179181772219836</v>
      </c>
      <c r="M45" s="199">
        <f t="shared" si="1"/>
        <v>0.7727873751473913</v>
      </c>
      <c r="N45" s="199">
        <f t="shared" si="1"/>
        <v>0.7237490840553962</v>
      </c>
      <c r="O45" s="84"/>
      <c r="S45" s="188"/>
      <c r="T45" s="188"/>
      <c r="AB45" s="89" t="s">
        <v>152</v>
      </c>
      <c r="AC45" s="88">
        <v>4571903</v>
      </c>
      <c r="AD45" s="88">
        <v>4652887</v>
      </c>
      <c r="AE45" s="88">
        <v>4703673</v>
      </c>
      <c r="AF45" s="90">
        <v>-1.122437113220709</v>
      </c>
      <c r="AG45" s="90">
        <v>1.7713456092904867</v>
      </c>
      <c r="AH45" s="90">
        <v>1.0914968397423896</v>
      </c>
      <c r="AI45" s="90">
        <v>102.7035404703537</v>
      </c>
      <c r="AJ45" s="90">
        <v>102.13576975993067</v>
      </c>
      <c r="AK45" s="90">
        <v>102.75538104004629</v>
      </c>
      <c r="AM45" s="15">
        <v>145829.978</v>
      </c>
      <c r="AN45" s="98">
        <v>405663</v>
      </c>
    </row>
    <row r="46" spans="1:40" s="2" customFormat="1" ht="21.75" customHeight="1">
      <c r="A46" s="7"/>
      <c r="B46" s="50"/>
      <c r="C46" s="50"/>
      <c r="D46" s="297" t="s">
        <v>455</v>
      </c>
      <c r="E46" s="298"/>
      <c r="F46" s="219">
        <v>4829911.446</v>
      </c>
      <c r="G46" s="219">
        <v>4785506.359</v>
      </c>
      <c r="H46" s="219">
        <v>4848475.834</v>
      </c>
      <c r="I46" s="199">
        <v>1.2346226646242409</v>
      </c>
      <c r="J46" s="199">
        <f t="shared" si="0"/>
        <v>-0.9193768352994414</v>
      </c>
      <c r="K46" s="199">
        <f t="shared" si="0"/>
        <v>1.3158372442985948</v>
      </c>
      <c r="L46" s="199">
        <f t="shared" si="1"/>
        <v>100.41179183851177</v>
      </c>
      <c r="M46" s="199">
        <f t="shared" si="1"/>
        <v>100.77278737514739</v>
      </c>
      <c r="N46" s="199">
        <f t="shared" si="1"/>
        <v>100.72374906328109</v>
      </c>
      <c r="O46" s="84"/>
      <c r="P46" s="4"/>
      <c r="Q46" s="109" t="s">
        <v>153</v>
      </c>
      <c r="R46" s="280" t="s">
        <v>176</v>
      </c>
      <c r="S46" s="330"/>
      <c r="T46" s="193" t="s">
        <v>166</v>
      </c>
      <c r="U46" s="92">
        <v>6.4</v>
      </c>
      <c r="V46" s="92">
        <v>-8.3</v>
      </c>
      <c r="W46" s="92">
        <v>11.1</v>
      </c>
      <c r="X46" s="93" t="s">
        <v>40</v>
      </c>
      <c r="Y46" s="93" t="s">
        <v>40</v>
      </c>
      <c r="Z46" s="93" t="s">
        <v>40</v>
      </c>
      <c r="AB46" s="110" t="s">
        <v>156</v>
      </c>
      <c r="AC46" s="88">
        <v>4351931</v>
      </c>
      <c r="AD46" s="88">
        <v>4477030</v>
      </c>
      <c r="AE46" s="88">
        <v>4571677</v>
      </c>
      <c r="AF46" s="90">
        <v>1.0087105147046365</v>
      </c>
      <c r="AG46" s="90">
        <v>2.8745630387981795</v>
      </c>
      <c r="AH46" s="90">
        <v>2.114057757039823</v>
      </c>
      <c r="AI46" s="90">
        <v>97.76206057723454</v>
      </c>
      <c r="AJ46" s="90">
        <v>98.27550610957661</v>
      </c>
      <c r="AK46" s="90">
        <v>99.87180688629773</v>
      </c>
      <c r="AM46" s="15">
        <v>4680010.725</v>
      </c>
      <c r="AN46" s="98">
        <v>4184.91</v>
      </c>
    </row>
    <row r="47" spans="1:39" s="2" customFormat="1" ht="21.75" customHeight="1">
      <c r="A47" s="84"/>
      <c r="B47" s="84"/>
      <c r="C47" s="84"/>
      <c r="D47" s="297" t="s">
        <v>293</v>
      </c>
      <c r="E47" s="298"/>
      <c r="F47" s="219">
        <f>SUM(F48:F49)</f>
        <v>4579525.986</v>
      </c>
      <c r="G47" s="219">
        <f>SUM(G48:G49)</f>
        <v>4451973.502</v>
      </c>
      <c r="H47" s="219">
        <f>SUM(H48:H49)</f>
        <v>4542434.776000001</v>
      </c>
      <c r="I47" s="199">
        <v>2.5423388398630595</v>
      </c>
      <c r="J47" s="199">
        <f t="shared" si="0"/>
        <v>-2.785277000063719</v>
      </c>
      <c r="K47" s="199">
        <f t="shared" si="0"/>
        <v>2.0319364874782266</v>
      </c>
      <c r="L47" s="199">
        <f t="shared" si="1"/>
        <v>95.20638528603104</v>
      </c>
      <c r="M47" s="199">
        <f t="shared" si="1"/>
        <v>93.74928073663361</v>
      </c>
      <c r="N47" s="199">
        <f t="shared" si="1"/>
        <v>94.36595667976789</v>
      </c>
      <c r="O47" s="84"/>
      <c r="Q47" s="109" t="s">
        <v>169</v>
      </c>
      <c r="R47" s="179" t="s">
        <v>462</v>
      </c>
      <c r="S47" s="185" t="s">
        <v>463</v>
      </c>
      <c r="T47" s="186" t="s">
        <v>166</v>
      </c>
      <c r="U47" s="112">
        <v>3.6</v>
      </c>
      <c r="V47" s="112">
        <v>-0.4</v>
      </c>
      <c r="W47" s="112">
        <v>-3.1</v>
      </c>
      <c r="X47" s="113" t="s">
        <v>40</v>
      </c>
      <c r="Y47" s="113" t="s">
        <v>40</v>
      </c>
      <c r="Z47" s="113" t="s">
        <v>40</v>
      </c>
      <c r="AB47" s="89" t="s">
        <v>159</v>
      </c>
      <c r="AC47" s="88">
        <v>3049081</v>
      </c>
      <c r="AD47" s="88">
        <v>3113189</v>
      </c>
      <c r="AE47" s="88">
        <v>3205932</v>
      </c>
      <c r="AF47" s="90">
        <v>-1.4839375265144625</v>
      </c>
      <c r="AG47" s="90">
        <v>2.102535157314614</v>
      </c>
      <c r="AH47" s="90">
        <v>2.9790353235862006</v>
      </c>
      <c r="AI47" s="90">
        <v>68.494751849507</v>
      </c>
      <c r="AJ47" s="90">
        <v>68.33776728003562</v>
      </c>
      <c r="AK47" s="90">
        <v>70.03606282256688</v>
      </c>
      <c r="AM47" s="15">
        <v>4359205.454</v>
      </c>
    </row>
    <row r="48" spans="1:39" ht="21.75" customHeight="1">
      <c r="A48" s="84"/>
      <c r="B48" s="84"/>
      <c r="C48" s="84"/>
      <c r="D48" s="50"/>
      <c r="E48" s="8" t="s">
        <v>294</v>
      </c>
      <c r="F48" s="233">
        <v>3234489.327</v>
      </c>
      <c r="G48" s="233">
        <v>3065719.249</v>
      </c>
      <c r="H48" s="233">
        <v>3136739.548</v>
      </c>
      <c r="I48" s="199">
        <v>3.8970264368621277</v>
      </c>
      <c r="J48" s="199">
        <f t="shared" si="0"/>
        <v>-5.217827636381012</v>
      </c>
      <c r="K48" s="199">
        <f t="shared" si="0"/>
        <v>2.316595005337363</v>
      </c>
      <c r="L48" s="199">
        <f t="shared" si="1"/>
        <v>67.24364879931424</v>
      </c>
      <c r="M48" s="199">
        <f t="shared" si="1"/>
        <v>64.5576561507132</v>
      </c>
      <c r="N48" s="199">
        <f t="shared" si="1"/>
        <v>65.1636056209787</v>
      </c>
      <c r="O48" s="84"/>
      <c r="P48" s="4"/>
      <c r="S48" s="186" t="s">
        <v>464</v>
      </c>
      <c r="T48" s="195"/>
      <c r="AB48" s="114" t="s">
        <v>160</v>
      </c>
      <c r="AC48" s="102">
        <v>1302850</v>
      </c>
      <c r="AD48" s="102">
        <v>1363841</v>
      </c>
      <c r="AE48" s="102">
        <v>1365745</v>
      </c>
      <c r="AF48" s="103">
        <v>7.366361699006644</v>
      </c>
      <c r="AG48" s="103">
        <v>4.681352419695283</v>
      </c>
      <c r="AH48" s="103">
        <v>0.13960571650214357</v>
      </c>
      <c r="AI48" s="103">
        <v>29.267308727727542</v>
      </c>
      <c r="AJ48" s="103">
        <v>29.93773882954099</v>
      </c>
      <c r="AK48" s="103">
        <v>29.835744063730854</v>
      </c>
      <c r="AM48" s="104">
        <v>3060559.0310000004</v>
      </c>
    </row>
    <row r="49" spans="1:39" ht="18.75" customHeight="1">
      <c r="A49" s="34"/>
      <c r="B49" s="34"/>
      <c r="C49" s="34"/>
      <c r="D49" s="35"/>
      <c r="E49" s="36" t="s">
        <v>295</v>
      </c>
      <c r="F49" s="234">
        <v>1345036.659</v>
      </c>
      <c r="G49" s="234">
        <v>1386254.253</v>
      </c>
      <c r="H49" s="234">
        <v>1405695.2280000001</v>
      </c>
      <c r="I49" s="199">
        <v>-0.5751338158653585</v>
      </c>
      <c r="J49" s="226">
        <f t="shared" si="0"/>
        <v>3.0644216069652894</v>
      </c>
      <c r="K49" s="226">
        <f t="shared" si="0"/>
        <v>1.402410485517197</v>
      </c>
      <c r="L49" s="226">
        <f t="shared" si="1"/>
        <v>27.962736486716807</v>
      </c>
      <c r="M49" s="226">
        <f t="shared" si="1"/>
        <v>29.19162458592039</v>
      </c>
      <c r="N49" s="226">
        <f t="shared" si="1"/>
        <v>29.20235105878919</v>
      </c>
      <c r="P49" s="177"/>
      <c r="Q49" s="105" t="s">
        <v>172</v>
      </c>
      <c r="R49" s="303" t="s">
        <v>181</v>
      </c>
      <c r="S49" s="329"/>
      <c r="T49" s="194" t="s">
        <v>166</v>
      </c>
      <c r="U49" s="115">
        <v>-0.1</v>
      </c>
      <c r="V49" s="115">
        <v>-0.4</v>
      </c>
      <c r="W49" s="115">
        <v>-0.4</v>
      </c>
      <c r="X49" s="116" t="s">
        <v>40</v>
      </c>
      <c r="Y49" s="116" t="s">
        <v>40</v>
      </c>
      <c r="Z49" s="116" t="s">
        <v>40</v>
      </c>
      <c r="AB49" s="60" t="s">
        <v>161</v>
      </c>
      <c r="AM49" s="104">
        <v>1298646.423</v>
      </c>
    </row>
    <row r="50" spans="1:28" ht="15" customHeight="1">
      <c r="A50" s="23" t="s">
        <v>334</v>
      </c>
      <c r="I50" s="40"/>
      <c r="J50" s="40"/>
      <c r="K50" s="40"/>
      <c r="P50" s="184" t="s">
        <v>196</v>
      </c>
      <c r="Q50" s="184"/>
      <c r="R50" s="184"/>
      <c r="S50" s="33"/>
      <c r="T50" s="33"/>
      <c r="AB50" s="60" t="s">
        <v>162</v>
      </c>
    </row>
    <row r="51" spans="1:28" ht="15" customHeight="1">
      <c r="A51" s="33" t="s">
        <v>335</v>
      </c>
      <c r="I51" s="23"/>
      <c r="J51" s="23"/>
      <c r="K51" s="23"/>
      <c r="P51" s="33" t="s">
        <v>382</v>
      </c>
      <c r="Q51" s="33"/>
      <c r="R51" s="33"/>
      <c r="S51" s="33"/>
      <c r="T51" s="33"/>
      <c r="AB51" s="60"/>
    </row>
    <row r="52" spans="1:20" ht="15" customHeight="1">
      <c r="A52" s="33" t="s">
        <v>195</v>
      </c>
      <c r="I52" s="23"/>
      <c r="J52" s="23"/>
      <c r="K52" s="23"/>
      <c r="P52" s="14" t="s">
        <v>195</v>
      </c>
      <c r="Q52" s="33"/>
      <c r="R52" s="33"/>
      <c r="S52" s="33"/>
      <c r="T52" s="33"/>
    </row>
    <row r="53" ht="21.75" customHeight="1">
      <c r="A53" s="33"/>
    </row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</sheetData>
  <sheetProtection/>
  <mergeCells count="60">
    <mergeCell ref="AM5:AN6"/>
    <mergeCell ref="T5:T6"/>
    <mergeCell ref="U5:U6"/>
    <mergeCell ref="V5:V6"/>
    <mergeCell ref="W5:W6"/>
    <mergeCell ref="AB5:AB6"/>
    <mergeCell ref="X5:Z5"/>
    <mergeCell ref="L5:N5"/>
    <mergeCell ref="P5:S6"/>
    <mergeCell ref="B7:E7"/>
    <mergeCell ref="Q7:S7"/>
    <mergeCell ref="C8:E8"/>
    <mergeCell ref="A2:N2"/>
    <mergeCell ref="P2:Z2"/>
    <mergeCell ref="A3:N3"/>
    <mergeCell ref="A5:E6"/>
    <mergeCell ref="F5:F6"/>
    <mergeCell ref="G5:G6"/>
    <mergeCell ref="H5:H6"/>
    <mergeCell ref="I5:K5"/>
    <mergeCell ref="D9:E9"/>
    <mergeCell ref="D10:E10"/>
    <mergeCell ref="D13:E13"/>
    <mergeCell ref="D14:E14"/>
    <mergeCell ref="D20:E20"/>
    <mergeCell ref="C21:E21"/>
    <mergeCell ref="D15:E15"/>
    <mergeCell ref="D16:E16"/>
    <mergeCell ref="D17:E17"/>
    <mergeCell ref="D18:E18"/>
    <mergeCell ref="D19:E19"/>
    <mergeCell ref="D29:E29"/>
    <mergeCell ref="D32:E32"/>
    <mergeCell ref="B43:E43"/>
    <mergeCell ref="B22:E22"/>
    <mergeCell ref="C24:E24"/>
    <mergeCell ref="C25:E25"/>
    <mergeCell ref="C26:E26"/>
    <mergeCell ref="C36:E36"/>
    <mergeCell ref="D37:E37"/>
    <mergeCell ref="R8:S8"/>
    <mergeCell ref="R42:S42"/>
    <mergeCell ref="R40:S40"/>
    <mergeCell ref="Q39:S39"/>
    <mergeCell ref="Q33:S33"/>
    <mergeCell ref="A45:C45"/>
    <mergeCell ref="D45:E45"/>
    <mergeCell ref="B39:E39"/>
    <mergeCell ref="C40:E40"/>
    <mergeCell ref="C41:E41"/>
    <mergeCell ref="Q19:S19"/>
    <mergeCell ref="R49:S49"/>
    <mergeCell ref="D46:E46"/>
    <mergeCell ref="D47:E47"/>
    <mergeCell ref="R46:S46"/>
    <mergeCell ref="R44:S44"/>
    <mergeCell ref="C42:E42"/>
    <mergeCell ref="D38:E38"/>
    <mergeCell ref="B27:E27"/>
    <mergeCell ref="C28:E28"/>
  </mergeCells>
  <printOptions/>
  <pageMargins left="0.787" right="0.787" top="0.984" bottom="0.984" header="0.512" footer="0.512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2011-06-22T06:08:12Z</cp:lastPrinted>
  <dcterms:created xsi:type="dcterms:W3CDTF">1998-01-17T13:21:18Z</dcterms:created>
  <dcterms:modified xsi:type="dcterms:W3CDTF">2012-07-05T05:36:32Z</dcterms:modified>
  <cp:category/>
  <cp:version/>
  <cp:contentType/>
  <cp:contentStatus/>
</cp:coreProperties>
</file>