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15" windowHeight="8190" activeTab="3"/>
  </bookViews>
  <sheets>
    <sheet name="１８０" sheetId="1" r:id="rId1"/>
    <sheet name="１８２" sheetId="2" r:id="rId2"/>
    <sheet name="１８４" sheetId="3" r:id="rId3"/>
    <sheet name="１８６" sheetId="4" r:id="rId4"/>
  </sheets>
  <definedNames/>
  <calcPr fullCalcOnLoad="1"/>
</workbook>
</file>

<file path=xl/sharedStrings.xml><?xml version="1.0" encoding="utf-8"?>
<sst xmlns="http://schemas.openxmlformats.org/spreadsheetml/2006/main" count="816" uniqueCount="450">
  <si>
    <t>（単位：百万円）</t>
  </si>
  <si>
    <t>項　　　　　　　　　目</t>
  </si>
  <si>
    <t>１</t>
  </si>
  <si>
    <t>２</t>
  </si>
  <si>
    <t>３</t>
  </si>
  <si>
    <t>４</t>
  </si>
  <si>
    <t>５</t>
  </si>
  <si>
    <t>(控　除)補　　助　　金</t>
  </si>
  <si>
    <t>県内総生産（市場価格表示）</t>
  </si>
  <si>
    <t>６</t>
  </si>
  <si>
    <t>民 間 最 終 消 費 支 出</t>
  </si>
  <si>
    <t>７</t>
  </si>
  <si>
    <t>政 府 最 終 消 費 支 出</t>
  </si>
  <si>
    <t>８</t>
  </si>
  <si>
    <t>県内総固定資本形成</t>
  </si>
  <si>
    <t>９</t>
  </si>
  <si>
    <t>10</t>
  </si>
  <si>
    <t>財貨・サービスの移出</t>
  </si>
  <si>
    <t>11</t>
  </si>
  <si>
    <t>(控除)財貨･サービスの移入</t>
  </si>
  <si>
    <t>12</t>
  </si>
  <si>
    <t>統 計 上 の 不 突 合</t>
  </si>
  <si>
    <t xml:space="preserve"> </t>
  </si>
  <si>
    <t>県内総支出（市場価格表示）</t>
  </si>
  <si>
    <t>５年度</t>
  </si>
  <si>
    <t>６年度</t>
  </si>
  <si>
    <t>７年度</t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</si>
  <si>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</si>
  <si>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</si>
  <si>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</si>
  <si>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</si>
  <si>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</si>
  <si>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</si>
  <si>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</si>
  <si>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─</t>
  </si>
  <si>
    <t>180 県民経済計算</t>
  </si>
  <si>
    <t>県民経済計算 181</t>
  </si>
  <si>
    <t>１６　　　県　　　　民　　　　経　　　　済　　　　計　　　　算</t>
  </si>
  <si>
    <t>１００　　県　　　内　　　総　　　生　　　産　　　と　　　総　　　支　　　出　　　勘　　　定</t>
  </si>
  <si>
    <t>平 成　５　年　度</t>
  </si>
  <si>
    <t>雇用者報酬（県内活動による）</t>
  </si>
  <si>
    <t>営業余剰・混合所得</t>
  </si>
  <si>
    <t>固　定　資　本　減　耗</t>
  </si>
  <si>
    <t>生産・輸入品に課される税</t>
  </si>
  <si>
    <t>在庫品増加</t>
  </si>
  <si>
    <t>項      　　　        目</t>
  </si>
  <si>
    <t>対　　前　　年　　度　　増　　加　　率　（％）</t>
  </si>
  <si>
    <t>構　　　　　　　　　　　　成　　　　　　　　　　　　比　　　　　　　　　　　（％）</t>
  </si>
  <si>
    <t>１５年度</t>
  </si>
  <si>
    <t>固　定  資  本  減  耗</t>
  </si>
  <si>
    <t>資料　石川県統計情報室「石川県県民経済計算」</t>
  </si>
  <si>
    <t>項　　　　　　　　　　目</t>
  </si>
  <si>
    <t>産          　　　　  業</t>
  </si>
  <si>
    <t>農林水産業</t>
  </si>
  <si>
    <t>(1)</t>
  </si>
  <si>
    <t>①</t>
  </si>
  <si>
    <t>農業</t>
  </si>
  <si>
    <t>②</t>
  </si>
  <si>
    <t>林業</t>
  </si>
  <si>
    <t>③</t>
  </si>
  <si>
    <t>水産業</t>
  </si>
  <si>
    <r>
      <t>(</t>
    </r>
    <r>
      <rPr>
        <sz val="12"/>
        <rFont val="ＭＳ 明朝"/>
        <family val="1"/>
      </rPr>
      <t>2)</t>
    </r>
  </si>
  <si>
    <t>鉱業</t>
  </si>
  <si>
    <r>
      <t>(</t>
    </r>
    <r>
      <rPr>
        <sz val="12"/>
        <rFont val="ＭＳ 明朝"/>
        <family val="1"/>
      </rPr>
      <t>3)</t>
    </r>
  </si>
  <si>
    <t>製造業</t>
  </si>
  <si>
    <t>食料品</t>
  </si>
  <si>
    <r>
      <t>(</t>
    </r>
    <r>
      <rPr>
        <sz val="12"/>
        <rFont val="ＭＳ 明朝"/>
        <family val="1"/>
      </rPr>
      <t>4)</t>
    </r>
  </si>
  <si>
    <t>建設業</t>
  </si>
  <si>
    <t>繊維</t>
  </si>
  <si>
    <r>
      <t>(</t>
    </r>
    <r>
      <rPr>
        <sz val="12"/>
        <rFont val="ＭＳ 明朝"/>
        <family val="1"/>
      </rPr>
      <t>5)</t>
    </r>
  </si>
  <si>
    <t>電気・ガス・水道業</t>
  </si>
  <si>
    <t>パルプ・紙</t>
  </si>
  <si>
    <r>
      <t>(</t>
    </r>
    <r>
      <rPr>
        <sz val="12"/>
        <rFont val="ＭＳ 明朝"/>
        <family val="1"/>
      </rPr>
      <t>6)</t>
    </r>
  </si>
  <si>
    <t>卸売・小売業</t>
  </si>
  <si>
    <t>④</t>
  </si>
  <si>
    <t>化学</t>
  </si>
  <si>
    <r>
      <t>(</t>
    </r>
    <r>
      <rPr>
        <sz val="12"/>
        <rFont val="ＭＳ 明朝"/>
        <family val="1"/>
      </rPr>
      <t>7)</t>
    </r>
  </si>
  <si>
    <t>金融・保険業</t>
  </si>
  <si>
    <t>⑤</t>
  </si>
  <si>
    <t>石油・石炭製品</t>
  </si>
  <si>
    <r>
      <t>(</t>
    </r>
    <r>
      <rPr>
        <sz val="12"/>
        <rFont val="ＭＳ 明朝"/>
        <family val="1"/>
      </rPr>
      <t>8)</t>
    </r>
  </si>
  <si>
    <t>不動産業</t>
  </si>
  <si>
    <t>⑥</t>
  </si>
  <si>
    <t>窯業・土石製品</t>
  </si>
  <si>
    <r>
      <t>(</t>
    </r>
    <r>
      <rPr>
        <sz val="12"/>
        <rFont val="ＭＳ 明朝"/>
        <family val="1"/>
      </rPr>
      <t>9)</t>
    </r>
  </si>
  <si>
    <t>運輸・通信業</t>
  </si>
  <si>
    <t>⑦</t>
  </si>
  <si>
    <t>一次金属</t>
  </si>
  <si>
    <r>
      <t>(1</t>
    </r>
    <r>
      <rPr>
        <sz val="12"/>
        <rFont val="ＭＳ 明朝"/>
        <family val="1"/>
      </rPr>
      <t>0)</t>
    </r>
  </si>
  <si>
    <t>サービス業</t>
  </si>
  <si>
    <t>⑧</t>
  </si>
  <si>
    <t>金属製品</t>
  </si>
  <si>
    <t>⑨</t>
  </si>
  <si>
    <t>一般機械</t>
  </si>
  <si>
    <t>政府サービス生産者</t>
  </si>
  <si>
    <t>⑩</t>
  </si>
  <si>
    <t>電気機械</t>
  </si>
  <si>
    <t>(1)</t>
  </si>
  <si>
    <t>⑪</t>
  </si>
  <si>
    <t>輸送用機械</t>
  </si>
  <si>
    <t>(2)</t>
  </si>
  <si>
    <t>⑫</t>
  </si>
  <si>
    <t>精密機械</t>
  </si>
  <si>
    <t>(3)</t>
  </si>
  <si>
    <t>公務</t>
  </si>
  <si>
    <t>⑬</t>
  </si>
  <si>
    <t>その他の製造業</t>
  </si>
  <si>
    <t>対家計民間非営利サービス生産者</t>
  </si>
  <si>
    <t>小計（１＋２＋３）</t>
  </si>
  <si>
    <t>輸入品に課される税・関税</t>
  </si>
  <si>
    <t>―</t>
  </si>
  <si>
    <t>県内純生産（４＋５－６－７）</t>
  </si>
  <si>
    <t>県内総生産（４＋５－６－７）</t>
  </si>
  <si>
    <t>182 県民経済計算</t>
  </si>
  <si>
    <t>県民経済計算 183</t>
  </si>
  <si>
    <t>１０１　　経　　済　　活　　動　　別　　県　　内　　総　　生　　産</t>
  </si>
  <si>
    <t>１０２　　経　　済　　活　　動　　別　　県　　内　　純　　生　　産</t>
  </si>
  <si>
    <t>（単位：百万円、％）</t>
  </si>
  <si>
    <t>項　　　　　　　　　　目</t>
  </si>
  <si>
    <t>平成１３年度</t>
  </si>
  <si>
    <t>１４年度</t>
  </si>
  <si>
    <t>１５年度</t>
  </si>
  <si>
    <t>対 前 年 度 増 加 率</t>
  </si>
  <si>
    <t>構　　成　　比</t>
  </si>
  <si>
    <t>１３年度</t>
  </si>
  <si>
    <r>
      <t>(</t>
    </r>
    <r>
      <rPr>
        <sz val="12"/>
        <rFont val="ＭＳ 明朝"/>
        <family val="1"/>
      </rPr>
      <t>1)</t>
    </r>
  </si>
  <si>
    <r>
      <t>(1</t>
    </r>
    <r>
      <rPr>
        <sz val="12"/>
        <rFont val="ＭＳ 明朝"/>
        <family val="1"/>
      </rPr>
      <t>0)</t>
    </r>
  </si>
  <si>
    <t>サービス業</t>
  </si>
  <si>
    <t>電気・ガス・水道業</t>
  </si>
  <si>
    <t>公務</t>
  </si>
  <si>
    <t>サービス業</t>
  </si>
  <si>
    <t>（参　考）［４　小計］の産業別内訳</t>
  </si>
  <si>
    <t>第１次産業　(1)</t>
  </si>
  <si>
    <t>第２次産業　(2)～(4)</t>
  </si>
  <si>
    <t>第３次産業　(5)～(10)+２+３</t>
  </si>
  <si>
    <t>１０４　　県　　　　　　　内　　　　　　　総　　　　　　　支　　　　　　　出</t>
  </si>
  <si>
    <t>（１）　県　　内　　総　　支　　出（名　目）</t>
  </si>
  <si>
    <t>（２）県民所得および県民可処分所得の分配</t>
  </si>
  <si>
    <t>（単位：百万円・％）</t>
  </si>
  <si>
    <t>対前年度増加率</t>
  </si>
  <si>
    <t>構成比</t>
  </si>
  <si>
    <t>平成10年度</t>
  </si>
  <si>
    <t>平成11年度</t>
  </si>
  <si>
    <t>平成12年度</t>
  </si>
  <si>
    <t>１1年度</t>
  </si>
  <si>
    <t>12年度</t>
  </si>
  <si>
    <t>１３年度</t>
  </si>
  <si>
    <t>１４年度</t>
  </si>
  <si>
    <t>１５年度</t>
  </si>
  <si>
    <t>民間最終消費支出</t>
  </si>
  <si>
    <t>１．雇用者報酬</t>
  </si>
  <si>
    <t>賃　金 ・ 俸　給</t>
  </si>
  <si>
    <t>家計最終消費支出</t>
  </si>
  <si>
    <t xml:space="preserve"> (1)賃金・俸給</t>
  </si>
  <si>
    <t>ａ</t>
  </si>
  <si>
    <t xml:space="preserve"> (2)雇主の社会負担</t>
  </si>
  <si>
    <t>ｂ</t>
  </si>
  <si>
    <t xml:space="preserve">    ａ 雇主の現実社会負担</t>
  </si>
  <si>
    <t xml:space="preserve">    ｂ 雇主の帰属社会負担</t>
  </si>
  <si>
    <t>財産所得（非企業部門）</t>
  </si>
  <si>
    <t>２．財産所得(非企業部門)</t>
  </si>
  <si>
    <t>a受　　　　　　　　取</t>
  </si>
  <si>
    <t>光熱・水道</t>
  </si>
  <si>
    <t xml:space="preserve">    ａ 受取</t>
  </si>
  <si>
    <t>b支　　　　　　　　払</t>
  </si>
  <si>
    <t>家具・家事用品</t>
  </si>
  <si>
    <t xml:space="preserve">    ｂ 支払</t>
  </si>
  <si>
    <t>一　般　政　府</t>
  </si>
  <si>
    <t>被服及び履物</t>
  </si>
  <si>
    <t xml:space="preserve"> (1)一般政府</t>
  </si>
  <si>
    <t>保健医療</t>
  </si>
  <si>
    <t>交通・通信</t>
  </si>
  <si>
    <t>家　　　　計</t>
  </si>
  <si>
    <t>教　　　育</t>
  </si>
  <si>
    <t xml:space="preserve"> (2)家計</t>
  </si>
  <si>
    <t>①</t>
  </si>
  <si>
    <t>利子</t>
  </si>
  <si>
    <t>教養娯楽</t>
  </si>
  <si>
    <t xml:space="preserve">   ①利子</t>
  </si>
  <si>
    <t>その他の消費支出</t>
  </si>
  <si>
    <t>対家計民間非営利団体最終消費支出</t>
  </si>
  <si>
    <t>②</t>
  </si>
  <si>
    <t>政府最終消費支出</t>
  </si>
  <si>
    <t xml:space="preserve">   ②配当(受取)</t>
  </si>
  <si>
    <t>③</t>
  </si>
  <si>
    <t>（再掲）</t>
  </si>
  <si>
    <t xml:space="preserve">   ③保険契約者に帰属する財産所得</t>
  </si>
  <si>
    <t>④</t>
  </si>
  <si>
    <t>賃貸料（受取）</t>
  </si>
  <si>
    <t>家計現実最終消費</t>
  </si>
  <si>
    <t xml:space="preserve">   ④賃貸料(受取)</t>
  </si>
  <si>
    <t>(3)</t>
  </si>
  <si>
    <t>対家計民間非営利団体</t>
  </si>
  <si>
    <t>政府現実最終消費</t>
  </si>
  <si>
    <t xml:space="preserve"> (3)対家計民間非営利団体</t>
  </si>
  <si>
    <t>県内総資本形成</t>
  </si>
  <si>
    <t>企業所得(法人企業の分配所得受払後)</t>
  </si>
  <si>
    <t>総固定資本形成</t>
  </si>
  <si>
    <t>３．企業所得(法人企業の分配所得受払後)</t>
  </si>
  <si>
    <t>民間法人企業</t>
  </si>
  <si>
    <t>民    間</t>
  </si>
  <si>
    <t xml:space="preserve"> (1)民間法人企業</t>
  </si>
  <si>
    <t>ａ 非金融法人企業</t>
  </si>
  <si>
    <t>(ａ)</t>
  </si>
  <si>
    <t>住    宅</t>
  </si>
  <si>
    <t xml:space="preserve">    ａ 非金融法人企業</t>
  </si>
  <si>
    <t>ｂ金　融　機　関</t>
  </si>
  <si>
    <t>(ｂ)</t>
  </si>
  <si>
    <t>企業設備</t>
  </si>
  <si>
    <t xml:space="preserve">    ｂ 金融機関</t>
  </si>
  <si>
    <t>公　的　企　業</t>
  </si>
  <si>
    <t>公    的</t>
  </si>
  <si>
    <t xml:space="preserve"> (2)公的企業</t>
  </si>
  <si>
    <t>個　人　企　業</t>
  </si>
  <si>
    <t>(ｃ)</t>
  </si>
  <si>
    <t>一般政府</t>
  </si>
  <si>
    <t xml:space="preserve"> (3)個人企業</t>
  </si>
  <si>
    <t>ａ農林水産業</t>
  </si>
  <si>
    <t>在庫品増加</t>
  </si>
  <si>
    <t xml:space="preserve">    ａ 農林水産業</t>
  </si>
  <si>
    <t>民間企業</t>
  </si>
  <si>
    <t xml:space="preserve">    ｂ その他の産業(非農林水･非金融)</t>
  </si>
  <si>
    <t>公的（公的企業・一般政府）</t>
  </si>
  <si>
    <t xml:space="preserve">    ｃ 持家</t>
  </si>
  <si>
    <t>４．県民所得（要素費用表示）(１＋２＋３)</t>
  </si>
  <si>
    <t>５．生産・輸入品に課される税(控除)補助金</t>
  </si>
  <si>
    <t>県民所得（市場価格表示）（４＋５）</t>
  </si>
  <si>
    <t>(控除)財貨・サービスの移入</t>
  </si>
  <si>
    <t>６．県民所得（市場価格表示）（４＋５）</t>
  </si>
  <si>
    <t>その他の経常移転（純）</t>
  </si>
  <si>
    <t>統計上の不突合</t>
  </si>
  <si>
    <t>７．その他の経常移転（純）</t>
  </si>
  <si>
    <t>非金融法人企業および金融機関</t>
  </si>
  <si>
    <t xml:space="preserve"> (1)非金融法人企業および金融機関</t>
  </si>
  <si>
    <t xml:space="preserve"> (2)一般政府</t>
  </si>
  <si>
    <t>家計（個人企業を含む）</t>
  </si>
  <si>
    <t>(4)</t>
  </si>
  <si>
    <t>対家計民間非営利団体</t>
  </si>
  <si>
    <t xml:space="preserve"> (4)家計（個人企業を含む）</t>
  </si>
  <si>
    <t>県民可処分所得（６＋７）</t>
  </si>
  <si>
    <t>８．県民可処分所得（６＋７）</t>
  </si>
  <si>
    <t>公的需要</t>
  </si>
  <si>
    <t>注１　民間需要＝民間最終消費支出＋民間住宅＋民間企業設備＋民間在庫品増加</t>
  </si>
  <si>
    <t>184 県民経済計算</t>
  </si>
  <si>
    <t>県民経済計算 185</t>
  </si>
  <si>
    <t>１０３　　県　民　所　得　及　び　県　民　可　処　分　所　得　の　分　配</t>
  </si>
  <si>
    <t>項　　　　　　　　　　　目</t>
  </si>
  <si>
    <t>平成１３年度</t>
  </si>
  <si>
    <t>１４年度</t>
  </si>
  <si>
    <t>１５年度</t>
  </si>
  <si>
    <t>対 前 年 度 増 加 率</t>
  </si>
  <si>
    <t>構　　成　　比</t>
  </si>
  <si>
    <t>項                目</t>
  </si>
  <si>
    <t>雇用者報酬</t>
  </si>
  <si>
    <t>雇主の社会負担</t>
  </si>
  <si>
    <t>ａ</t>
  </si>
  <si>
    <t>食料</t>
  </si>
  <si>
    <t>ａ　雇主の現実社会負担</t>
  </si>
  <si>
    <t>ｂ</t>
  </si>
  <si>
    <t>住居</t>
  </si>
  <si>
    <t>ｂ　雇主の帰属社会負担</t>
  </si>
  <si>
    <t xml:space="preserve">(a) </t>
  </si>
  <si>
    <t>家賃</t>
  </si>
  <si>
    <t>(b)</t>
  </si>
  <si>
    <t>そ　　の　　他</t>
  </si>
  <si>
    <t>a受　　　　　　　　取</t>
  </si>
  <si>
    <t>ｃ</t>
  </si>
  <si>
    <t>b支　　　　　　　　払</t>
  </si>
  <si>
    <t>ｄ</t>
  </si>
  <si>
    <t>ｅ</t>
  </si>
  <si>
    <t>ｆ</t>
  </si>
  <si>
    <t>ｇ</t>
  </si>
  <si>
    <t>ｈ</t>
  </si>
  <si>
    <t>ｉ</t>
  </si>
  <si>
    <t>ｊ</t>
  </si>
  <si>
    <t>配　当（受取）</t>
  </si>
  <si>
    <t>保険契約者に帰属する財産所得</t>
  </si>
  <si>
    <t>ｂ　その他の産業(非農林水･非金融)</t>
  </si>
  <si>
    <t>ｃ持　　　　　　　　家</t>
  </si>
  <si>
    <t>財貨･サービスの移出入(純)･統計上の不突合</t>
  </si>
  <si>
    <t>５</t>
  </si>
  <si>
    <t>県内総支出(市場価格)(１+２+３+４)</t>
  </si>
  <si>
    <t>（参考）</t>
  </si>
  <si>
    <t>県外からの所得(純)</t>
  </si>
  <si>
    <t>県民総所得(市場価格)</t>
  </si>
  <si>
    <t>県内需要</t>
  </si>
  <si>
    <t>民間需要</t>
  </si>
  <si>
    <t>公的需要</t>
  </si>
  <si>
    <t>注１　民間需要＝民間最終消費支出＋民間住宅＋民間企業設備＋民間在庫品増加</t>
  </si>
  <si>
    <t>　２　公的需要＝政府最終消費支出＋公的固定資本形成＋公的在庫品増加</t>
  </si>
  <si>
    <t>注　県民所得は通常４の額をいう。</t>
  </si>
  <si>
    <t>総支出</t>
  </si>
  <si>
    <t>関連指標</t>
  </si>
  <si>
    <t>単位</t>
  </si>
  <si>
    <t>経　済　成　長　率　に　関　す　る　も　の</t>
  </si>
  <si>
    <t>１．民間最終消費支出</t>
  </si>
  <si>
    <t>名目県内総生産(＝支出) 対前年度増加率</t>
  </si>
  <si>
    <t>％</t>
  </si>
  <si>
    <t xml:space="preserve">  (1)家計最終消費支出</t>
  </si>
  <si>
    <t>食　　　料</t>
  </si>
  <si>
    <t>実質県内総生産(＝支出)  　　    〃</t>
  </si>
  <si>
    <t xml:space="preserve">    a食料</t>
  </si>
  <si>
    <t>住　　　居</t>
  </si>
  <si>
    <t xml:space="preserve">    b住居</t>
  </si>
  <si>
    <t>　　　（a) 家賃</t>
  </si>
  <si>
    <t>(5)</t>
  </si>
  <si>
    <t>　　　（b) その他</t>
  </si>
  <si>
    <t xml:space="preserve">    c光熱・水道</t>
  </si>
  <si>
    <t xml:space="preserve">    d家具・家事用品</t>
  </si>
  <si>
    <t xml:space="preserve">    e被服及び履物</t>
  </si>
  <si>
    <t xml:space="preserve">    f保健医療</t>
  </si>
  <si>
    <t xml:space="preserve">    g交通・通信</t>
  </si>
  <si>
    <t xml:space="preserve">    h教育</t>
  </si>
  <si>
    <t>１人当たり所得水準に関するもの</t>
  </si>
  <si>
    <t xml:space="preserve">    i教養娯楽</t>
  </si>
  <si>
    <t>千円</t>
  </si>
  <si>
    <t xml:space="preserve">    jその他の消費支出</t>
  </si>
  <si>
    <t xml:space="preserve">  (2)対家計民間非営利団体最終消費支出</t>
  </si>
  <si>
    <t>２．政府最終消費支出</t>
  </si>
  <si>
    <t xml:space="preserve">  (1)国出先機関</t>
  </si>
  <si>
    <t>家計現実最終消費</t>
  </si>
  <si>
    <t xml:space="preserve">  (2)県</t>
  </si>
  <si>
    <t>政府現実最終消費</t>
  </si>
  <si>
    <t>(6)</t>
  </si>
  <si>
    <t xml:space="preserve">  (3)市町村</t>
  </si>
  <si>
    <t xml:space="preserve">  (4)社会保障基金</t>
  </si>
  <si>
    <t>３．県内総資本形成</t>
  </si>
  <si>
    <t xml:space="preserve">  (1)総固定資本形成</t>
  </si>
  <si>
    <t xml:space="preserve">    a民間</t>
  </si>
  <si>
    <t xml:space="preserve">      (a)住宅</t>
  </si>
  <si>
    <t xml:space="preserve">      (b)企業設備</t>
  </si>
  <si>
    <t xml:space="preserve">    b公的</t>
  </si>
  <si>
    <t>１　人　当　た　り　生　産　水　準</t>
  </si>
  <si>
    <t>（就業者1人当たり）</t>
  </si>
  <si>
    <t xml:space="preserve">      (c)一般政府</t>
  </si>
  <si>
    <t xml:space="preserve">  (2)在庫品増加</t>
  </si>
  <si>
    <t xml:space="preserve">    a民間企業</t>
  </si>
  <si>
    <t>公的（公的企業・一般政府）</t>
  </si>
  <si>
    <t xml:space="preserve">    b公的（公的企業・一般政府）</t>
  </si>
  <si>
    <t>４．財貨･サービスの移出入（純）･統計上の不突合</t>
  </si>
  <si>
    <t xml:space="preserve">  (1)財貨・サービスの移出</t>
  </si>
  <si>
    <t>　(2)(控除)財貨・サービスの移入</t>
  </si>
  <si>
    <t>　(3)統計上の不突合</t>
  </si>
  <si>
    <t>人　口・面　積・そ　の　他</t>
  </si>
  <si>
    <t>５．県内総支出(市場価格)(１+２+３+４)</t>
  </si>
  <si>
    <t>総　　人　　口</t>
  </si>
  <si>
    <t>人</t>
  </si>
  <si>
    <t>（参考）県外からの所得(純)</t>
  </si>
  <si>
    <t>世帯</t>
  </si>
  <si>
    <t>　　　　 県民総所得(市場価格)</t>
  </si>
  <si>
    <t>　　　　 県内需要</t>
  </si>
  <si>
    <t>鉱工業生産指数対前年度増加率</t>
  </si>
  <si>
    <t>　　　　　 民間需要</t>
  </si>
  <si>
    <t>　　　　　 公的需要</t>
  </si>
  <si>
    <t>消費者物価指数対前年度増加率（金沢市)</t>
  </si>
  <si>
    <t>　　（注）　１．民間需要＝民間最終消費支出＋民間住宅＋民間企業設備＋民間在庫品増加</t>
  </si>
  <si>
    <t>　　　　　　２．公的需要＝政府最終消費支出＋公的固定資本形成＋公的在庫品増加</t>
  </si>
  <si>
    <t>　　　総人口は、各年10月1日現在推計人口（総務省統計局）による。</t>
  </si>
  <si>
    <r>
      <t>1</t>
    </r>
    <r>
      <rPr>
        <sz val="12"/>
        <rFont val="ＭＳ 明朝"/>
        <family val="1"/>
      </rPr>
      <t>86 県民経済計算</t>
    </r>
  </si>
  <si>
    <r>
      <t>県民経済計算　1</t>
    </r>
    <r>
      <rPr>
        <sz val="12"/>
        <rFont val="ＭＳ 明朝"/>
        <family val="1"/>
      </rPr>
      <t>87</t>
    </r>
  </si>
  <si>
    <t>１０４　　県　　内　　総　　支　　出（つづき）</t>
  </si>
  <si>
    <t>１０５　　関　　　　　　連　　　　　　指　　　　　　標</t>
  </si>
  <si>
    <r>
      <t>（２）　県</t>
    </r>
    <r>
      <rPr>
        <sz val="12"/>
        <rFont val="ＭＳ 明朝"/>
        <family val="1"/>
      </rPr>
      <t xml:space="preserve"> 内 総 支 出（実 質）（平成７暦年価格評価）</t>
    </r>
  </si>
  <si>
    <t>（単位：百万円、％）</t>
  </si>
  <si>
    <t>項　　　　　            　目</t>
  </si>
  <si>
    <t>平成１３年度</t>
  </si>
  <si>
    <t>１４年度</t>
  </si>
  <si>
    <t>１５年度</t>
  </si>
  <si>
    <t>対 前 年 度 増 加 率</t>
  </si>
  <si>
    <t>構　　成　　比</t>
  </si>
  <si>
    <t>項　　　　　　　　　　　目</t>
  </si>
  <si>
    <t>対前年度増加率（％）</t>
  </si>
  <si>
    <t>項            　　　  目</t>
  </si>
  <si>
    <t>平成10年度</t>
  </si>
  <si>
    <t>平成11年度</t>
  </si>
  <si>
    <t>平成12年度</t>
  </si>
  <si>
    <t>10年度</t>
  </si>
  <si>
    <t>11年度</t>
  </si>
  <si>
    <t>12年度</t>
  </si>
  <si>
    <t>１３年度</t>
  </si>
  <si>
    <t>ａ</t>
  </si>
  <si>
    <t>ｂ</t>
  </si>
  <si>
    <t>(a)</t>
  </si>
  <si>
    <t>家賃</t>
  </si>
  <si>
    <t>(b)</t>
  </si>
  <si>
    <t>その他</t>
  </si>
  <si>
    <t>ｃ</t>
  </si>
  <si>
    <t>ｄ</t>
  </si>
  <si>
    <t>ｅ</t>
  </si>
  <si>
    <t>ｆ</t>
  </si>
  <si>
    <t>ｇ</t>
  </si>
  <si>
    <t>ｈ</t>
  </si>
  <si>
    <t>ｉ</t>
  </si>
  <si>
    <t>ｊ</t>
  </si>
  <si>
    <t>県民所得（分配）</t>
  </si>
  <si>
    <t>（県民１人当たり）</t>
  </si>
  <si>
    <t>県民可処分所得</t>
  </si>
  <si>
    <t>（〃）</t>
  </si>
  <si>
    <t>名目家計最終消費支出</t>
  </si>
  <si>
    <t>（〃）</t>
  </si>
  <si>
    <t>名目家計現実最終消費</t>
  </si>
  <si>
    <t>雇用者報酬</t>
  </si>
  <si>
    <t>（雇用者１人あたり）</t>
  </si>
  <si>
    <t>個人所得</t>
  </si>
  <si>
    <t>ａ</t>
  </si>
  <si>
    <t>(ａ)</t>
  </si>
  <si>
    <t>(ｂ)</t>
  </si>
  <si>
    <t>ｂ</t>
  </si>
  <si>
    <t>名目県内総生産</t>
  </si>
  <si>
    <t>(ｃ)</t>
  </si>
  <si>
    <t>名目県内純生産</t>
  </si>
  <si>
    <t>ａ</t>
  </si>
  <si>
    <t>ｂ</t>
  </si>
  <si>
    <t>財貨･サービスの移出入（純）･統計上の不突合</t>
  </si>
  <si>
    <t>県外からの所得(純)</t>
  </si>
  <si>
    <t>県民総所得(市場価格)</t>
  </si>
  <si>
    <t>k㎡</t>
  </si>
  <si>
    <t>県内需要</t>
  </si>
  <si>
    <t>民間需要</t>
  </si>
  <si>
    <t>注　　個人所得とは、雇用者報酬、家計財産所得及び個人企業所得の合計である。</t>
  </si>
  <si>
    <t>　２　公的需要＝政府最終消費支出＋公的固定資本形成＋公的在庫品増加</t>
  </si>
  <si>
    <t>７　年　度</t>
  </si>
  <si>
    <t>６　年　度</t>
  </si>
  <si>
    <t>８　年　度</t>
  </si>
  <si>
    <t>９　年　度</t>
  </si>
  <si>
    <t>１０　年　度</t>
  </si>
  <si>
    <t>１１　年　度</t>
  </si>
  <si>
    <t>１２　年　度</t>
  </si>
  <si>
    <t>１３　年　度</t>
  </si>
  <si>
    <t>１４　年　度</t>
  </si>
  <si>
    <t>１５　年　度</t>
  </si>
  <si>
    <t>小計（１＋２＋３）</t>
  </si>
  <si>
    <t>輸入品に課される税・関税</t>
  </si>
  <si>
    <t>(控除)総資本形成に係る消費税</t>
  </si>
  <si>
    <t>（控除）帰属利子</t>
  </si>
  <si>
    <t>政府サービス生産者</t>
  </si>
  <si>
    <t>(控除)総資本形成に係る消費税</t>
  </si>
  <si>
    <t>（控除）帰属利子</t>
  </si>
  <si>
    <t>県民所得（要素費用表示）(１＋２＋３)</t>
  </si>
  <si>
    <t>生産・輸入品に課される税(控除)補助金</t>
  </si>
  <si>
    <t>５</t>
  </si>
  <si>
    <t>県内総支出(市場価格)(１+２+３+４)</t>
  </si>
  <si>
    <t xml:space="preserve">  　　　　　　　　　(暦　　　　　　年)</t>
  </si>
  <si>
    <t>賃金指数対前年増加率 （事業所規模5人以上）</t>
  </si>
  <si>
    <t>総　　面　　積</t>
  </si>
  <si>
    <t>世　　帯　　数</t>
  </si>
  <si>
    <t>県 民 所 得 (分配)     　　　　 〃</t>
  </si>
  <si>
    <t>名 目 県 民 総 所 得　　　　　　〃</t>
  </si>
  <si>
    <t>実 質 県 民 総 所 得　　　　　　〃</t>
  </si>
  <si>
    <t>―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</si>
</sst>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0.0;&quot;△ &quot;0.0"/>
    <numFmt numFmtId="181" formatCode="#,##0_ ;[Red]\-#,##0\ "/>
    <numFmt numFmtId="182" formatCode="#,##0.0_ ;[Red]\-#,##0.0\ "/>
    <numFmt numFmtId="183" formatCode="#,##0;&quot;△ &quot;#,##0"/>
    <numFmt numFmtId="184" formatCode="#,##0.0;&quot;△ &quot;#,##0.0"/>
    <numFmt numFmtId="185" formatCode="0_ "/>
    <numFmt numFmtId="186" formatCode="0;&quot;△ &quot;0"/>
    <numFmt numFmtId="187" formatCode="0_ ;[Red]\-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 ;[Red]\-#,##0.00\ "/>
    <numFmt numFmtId="194" formatCode="0.0_ ;[Red]\-0.0\ "/>
    <numFmt numFmtId="195" formatCode="#,##0_);[Red]\(#,##0\)"/>
  </numFmts>
  <fonts count="6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color indexed="12"/>
      <name val="ＭＳ 明朝"/>
      <family val="1"/>
    </font>
    <font>
      <b/>
      <sz val="11"/>
      <name val="ＭＳ ゴシック"/>
      <family val="3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 applyProtection="1">
      <alignment vertical="center"/>
      <protection/>
    </xf>
    <xf numFmtId="181" fontId="0" fillId="0" borderId="0" xfId="49" applyNumberFormat="1" applyFont="1" applyFill="1" applyAlignment="1">
      <alignment horizontal="right"/>
    </xf>
    <xf numFmtId="0" fontId="0" fillId="0" borderId="16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81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1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Border="1" applyAlignment="1" applyProtection="1">
      <alignment vertical="center"/>
      <protection/>
    </xf>
    <xf numFmtId="178" fontId="11" fillId="0" borderId="18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83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0" fillId="0" borderId="19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17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8" fontId="0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/>
      <protection locked="0"/>
    </xf>
    <xf numFmtId="0" fontId="16" fillId="0" borderId="22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7" fillId="0" borderId="24" xfId="0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18" fillId="0" borderId="16" xfId="0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38" fontId="0" fillId="0" borderId="19" xfId="0" applyNumberFormat="1" applyFont="1" applyFill="1" applyBorder="1" applyAlignment="1" applyProtection="1">
      <alignment horizontal="right" vertical="center"/>
      <protection/>
    </xf>
    <xf numFmtId="3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38" fontId="0" fillId="0" borderId="25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183" fontId="15" fillId="0" borderId="26" xfId="0" applyNumberFormat="1" applyFont="1" applyFill="1" applyBorder="1" applyAlignment="1">
      <alignment horizontal="center" vertical="center"/>
    </xf>
    <xf numFmtId="184" fontId="15" fillId="0" borderId="26" xfId="0" applyNumberFormat="1" applyFont="1" applyFill="1" applyBorder="1" applyAlignment="1">
      <alignment horizontal="center" vertical="center" shrinkToFit="1"/>
    </xf>
    <xf numFmtId="186" fontId="15" fillId="0" borderId="27" xfId="0" applyNumberFormat="1" applyFont="1" applyFill="1" applyBorder="1" applyAlignment="1">
      <alignment horizontal="center" vertical="center"/>
    </xf>
    <xf numFmtId="186" fontId="15" fillId="0" borderId="27" xfId="0" applyNumberFormat="1" applyFont="1" applyFill="1" applyBorder="1" applyAlignment="1">
      <alignment horizontal="center" vertical="center" shrinkToFit="1"/>
    </xf>
    <xf numFmtId="0" fontId="0" fillId="0" borderId="28" xfId="0" applyFont="1" applyFill="1" applyBorder="1" applyAlignment="1" applyProtection="1">
      <alignment horizontal="center" vertical="center"/>
      <protection/>
    </xf>
    <xf numFmtId="38" fontId="0" fillId="0" borderId="0" xfId="49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183" fontId="0" fillId="0" borderId="29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 quotePrefix="1">
      <alignment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0" fontId="0" fillId="0" borderId="30" xfId="0" applyFont="1" applyFill="1" applyBorder="1" applyAlignment="1">
      <alignment vertical="center"/>
    </xf>
    <xf numFmtId="186" fontId="0" fillId="0" borderId="29" xfId="61" applyNumberFormat="1" applyFont="1" applyFill="1" applyBorder="1" applyAlignment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183" fontId="0" fillId="0" borderId="31" xfId="0" applyNumberFormat="1" applyFont="1" applyFill="1" applyBorder="1" applyAlignment="1">
      <alignment vertical="center"/>
    </xf>
    <xf numFmtId="183" fontId="0" fillId="0" borderId="26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183" fontId="0" fillId="0" borderId="2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 applyProtection="1">
      <alignment vertical="center"/>
      <protection/>
    </xf>
    <xf numFmtId="178" fontId="0" fillId="0" borderId="20" xfId="0" applyNumberFormat="1" applyFont="1" applyFill="1" applyBorder="1" applyAlignment="1" applyProtection="1">
      <alignment vertical="center"/>
      <protection/>
    </xf>
    <xf numFmtId="178" fontId="20" fillId="33" borderId="0" xfId="0" applyNumberFormat="1" applyFont="1" applyFill="1" applyBorder="1" applyAlignment="1" applyProtection="1">
      <alignment horizontal="right" vertical="center"/>
      <protection/>
    </xf>
    <xf numFmtId="178" fontId="20" fillId="33" borderId="0" xfId="0" applyNumberFormat="1" applyFont="1" applyFill="1" applyBorder="1" applyAlignment="1" applyProtection="1">
      <alignment vertical="center"/>
      <protection/>
    </xf>
    <xf numFmtId="37" fontId="20" fillId="33" borderId="14" xfId="0" applyNumberFormat="1" applyFont="1" applyFill="1" applyBorder="1" applyAlignment="1" applyProtection="1">
      <alignment vertical="center"/>
      <protection/>
    </xf>
    <xf numFmtId="37" fontId="20" fillId="33" borderId="0" xfId="0" applyNumberFormat="1" applyFont="1" applyFill="1" applyBorder="1" applyAlignment="1" applyProtection="1">
      <alignment vertical="center"/>
      <protection/>
    </xf>
    <xf numFmtId="37" fontId="20" fillId="33" borderId="18" xfId="0" applyNumberFormat="1" applyFont="1" applyFill="1" applyBorder="1" applyAlignment="1" applyProtection="1">
      <alignment vertical="center"/>
      <protection/>
    </xf>
    <xf numFmtId="178" fontId="20" fillId="33" borderId="20" xfId="0" applyNumberFormat="1" applyFont="1" applyFill="1" applyBorder="1" applyAlignment="1" applyProtection="1">
      <alignment horizontal="right" vertical="center"/>
      <protection/>
    </xf>
    <xf numFmtId="178" fontId="20" fillId="33" borderId="20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8" fontId="11" fillId="0" borderId="14" xfId="0" applyNumberFormat="1" applyFont="1" applyFill="1" applyBorder="1" applyAlignment="1">
      <alignment vertical="center"/>
    </xf>
    <xf numFmtId="183" fontId="11" fillId="0" borderId="19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 applyProtection="1">
      <alignment vertical="center"/>
      <protection/>
    </xf>
    <xf numFmtId="0" fontId="11" fillId="0" borderId="18" xfId="0" applyFont="1" applyFill="1" applyBorder="1" applyAlignment="1">
      <alignment horizontal="center" vertical="center"/>
    </xf>
    <xf numFmtId="178" fontId="11" fillId="0" borderId="20" xfId="0" applyNumberFormat="1" applyFont="1" applyFill="1" applyBorder="1" applyAlignment="1">
      <alignment vertical="center"/>
    </xf>
    <xf numFmtId="178" fontId="11" fillId="0" borderId="18" xfId="0" applyNumberFormat="1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178" fontId="0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178" fontId="0" fillId="0" borderId="20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>
      <alignment vertical="center"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78" fontId="11" fillId="0" borderId="14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 quotePrefix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 applyProtection="1" quotePrefix="1">
      <alignment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182" fontId="0" fillId="0" borderId="34" xfId="0" applyNumberFormat="1" applyFont="1" applyFill="1" applyBorder="1" applyAlignment="1" applyProtection="1">
      <alignment horizontal="right" vertical="center"/>
      <protection/>
    </xf>
    <xf numFmtId="182" fontId="0" fillId="0" borderId="20" xfId="0" applyNumberFormat="1" applyFont="1" applyFill="1" applyBorder="1" applyAlignment="1" applyProtection="1">
      <alignment horizontal="right" vertical="center"/>
      <protection/>
    </xf>
    <xf numFmtId="38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 quotePrefix="1">
      <alignment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182" fontId="0" fillId="0" borderId="36" xfId="0" applyNumberFormat="1" applyFont="1" applyFill="1" applyBorder="1" applyAlignment="1" applyProtection="1">
      <alignment horizontal="right" vertical="center"/>
      <protection/>
    </xf>
    <xf numFmtId="182" fontId="0" fillId="0" borderId="17" xfId="0" applyNumberFormat="1" applyFont="1" applyFill="1" applyBorder="1" applyAlignment="1" applyProtection="1">
      <alignment horizontal="right" vertical="center"/>
      <protection/>
    </xf>
    <xf numFmtId="38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37" xfId="0" applyFont="1" applyFill="1" applyBorder="1" applyAlignment="1" applyProtection="1">
      <alignment vertical="center"/>
      <protection/>
    </xf>
    <xf numFmtId="181" fontId="11" fillId="0" borderId="19" xfId="0" applyNumberFormat="1" applyFont="1" applyFill="1" applyBorder="1" applyAlignment="1" applyProtection="1">
      <alignment horizontal="right" vertical="center"/>
      <protection/>
    </xf>
    <xf numFmtId="181" fontId="11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38" xfId="0" applyNumberFormat="1" applyFont="1" applyFill="1" applyBorder="1" applyAlignment="1">
      <alignment vertical="center"/>
    </xf>
    <xf numFmtId="183" fontId="0" fillId="0" borderId="14" xfId="0" applyNumberFormat="1" applyFont="1" applyFill="1" applyBorder="1" applyAlignment="1">
      <alignment vertical="center"/>
    </xf>
    <xf numFmtId="183" fontId="0" fillId="0" borderId="19" xfId="0" applyNumberFormat="1" applyFont="1" applyFill="1" applyBorder="1" applyAlignment="1">
      <alignment vertical="center"/>
    </xf>
    <xf numFmtId="183" fontId="0" fillId="0" borderId="25" xfId="0" applyNumberFormat="1" applyFont="1" applyFill="1" applyBorder="1" applyAlignment="1">
      <alignment vertical="center"/>
    </xf>
    <xf numFmtId="183" fontId="0" fillId="0" borderId="1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83" fontId="11" fillId="0" borderId="38" xfId="0" applyNumberFormat="1" applyFont="1" applyFill="1" applyBorder="1" applyAlignment="1">
      <alignment vertical="center"/>
    </xf>
    <xf numFmtId="183" fontId="11" fillId="0" borderId="14" xfId="0" applyNumberFormat="1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vertical="center"/>
    </xf>
    <xf numFmtId="183" fontId="11" fillId="0" borderId="25" xfId="0" applyNumberFormat="1" applyFont="1" applyFill="1" applyBorder="1" applyAlignment="1">
      <alignment vertical="center"/>
    </xf>
    <xf numFmtId="183" fontId="11" fillId="0" borderId="1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 applyProtection="1">
      <alignment horizontal="right" vertical="center"/>
      <protection/>
    </xf>
    <xf numFmtId="38" fontId="11" fillId="0" borderId="0" xfId="0" applyNumberFormat="1" applyFont="1" applyFill="1" applyBorder="1" applyAlignment="1" applyProtection="1">
      <alignment vertical="center"/>
      <protection/>
    </xf>
    <xf numFmtId="181" fontId="11" fillId="0" borderId="18" xfId="0" applyNumberFormat="1" applyFont="1" applyFill="1" applyBorder="1" applyAlignment="1" applyProtection="1">
      <alignment vertical="center"/>
      <protection/>
    </xf>
    <xf numFmtId="178" fontId="11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181" fontId="11" fillId="0" borderId="20" xfId="0" applyNumberFormat="1" applyFont="1" applyFill="1" applyBorder="1" applyAlignment="1" applyProtection="1">
      <alignment horizontal="right" vertical="center"/>
      <protection/>
    </xf>
    <xf numFmtId="181" fontId="11" fillId="0" borderId="0" xfId="0" applyNumberFormat="1" applyFont="1" applyFill="1" applyBorder="1" applyAlignment="1" applyProtection="1">
      <alignment horizontal="right" vertical="center"/>
      <protection/>
    </xf>
    <xf numFmtId="181" fontId="11" fillId="0" borderId="34" xfId="0" applyNumberFormat="1" applyFont="1" applyFill="1" applyBorder="1" applyAlignment="1" applyProtection="1">
      <alignment horizontal="right" vertical="center"/>
      <protection/>
    </xf>
    <xf numFmtId="181" fontId="0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181" fontId="0" fillId="0" borderId="19" xfId="0" applyNumberFormat="1" applyFont="1" applyFill="1" applyBorder="1" applyAlignment="1" applyProtection="1">
      <alignment horizontal="right" vertical="center"/>
      <protection/>
    </xf>
    <xf numFmtId="181" fontId="11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38" fontId="0" fillId="0" borderId="0" xfId="49" applyFont="1" applyAlignment="1">
      <alignment/>
    </xf>
    <xf numFmtId="0" fontId="11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6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Alignment="1">
      <alignment horizontal="distributed" vertical="center"/>
    </xf>
    <xf numFmtId="0" fontId="11" fillId="0" borderId="16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21" fillId="0" borderId="0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21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Alignment="1">
      <alignment vertical="center" shrinkToFit="1"/>
    </xf>
    <xf numFmtId="0" fontId="11" fillId="0" borderId="16" xfId="0" applyFont="1" applyFill="1" applyBorder="1" applyAlignment="1">
      <alignment vertical="center" shrinkToFit="1"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11" fillId="0" borderId="14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183" fontId="15" fillId="0" borderId="26" xfId="0" applyNumberFormat="1" applyFont="1" applyFill="1" applyBorder="1" applyAlignment="1">
      <alignment horizontal="center" vertical="center"/>
    </xf>
    <xf numFmtId="183" fontId="15" fillId="0" borderId="27" xfId="0" applyNumberFormat="1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終支出200X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9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30" customWidth="1"/>
    <col min="2" max="2" width="27.59765625" style="30" customWidth="1"/>
    <col min="3" max="24" width="10.59765625" style="30" customWidth="1"/>
    <col min="25" max="25" width="9.59765625" style="30" customWidth="1"/>
    <col min="26" max="29" width="16.59765625" style="30" customWidth="1"/>
    <col min="30" max="16384" width="10.59765625" style="30" customWidth="1"/>
  </cols>
  <sheetData>
    <row r="1" spans="1:24" s="2" customFormat="1" ht="19.5" customHeight="1">
      <c r="A1" s="1" t="s">
        <v>35</v>
      </c>
      <c r="X1" s="3" t="s">
        <v>36</v>
      </c>
    </row>
    <row r="2" spans="1:25" s="2" customFormat="1" ht="24.75" customHeight="1">
      <c r="A2" s="204" t="s">
        <v>37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4"/>
    </row>
    <row r="3" spans="1:160" s="7" customFormat="1" ht="19.5" customHeight="1">
      <c r="A3" s="206" t="s">
        <v>38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5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</row>
    <row r="4" spans="1:24" s="6" customFormat="1" ht="18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 t="s">
        <v>0</v>
      </c>
    </row>
    <row r="5" spans="1:151" s="7" customFormat="1" ht="18" customHeight="1">
      <c r="A5" s="207" t="s">
        <v>1</v>
      </c>
      <c r="B5" s="208"/>
      <c r="C5" s="211" t="s">
        <v>39</v>
      </c>
      <c r="D5" s="197"/>
      <c r="E5" s="196" t="s">
        <v>422</v>
      </c>
      <c r="F5" s="197"/>
      <c r="G5" s="196" t="s">
        <v>421</v>
      </c>
      <c r="H5" s="197"/>
      <c r="I5" s="196" t="s">
        <v>423</v>
      </c>
      <c r="J5" s="197"/>
      <c r="K5" s="196" t="s">
        <v>424</v>
      </c>
      <c r="L5" s="197"/>
      <c r="M5" s="196" t="s">
        <v>425</v>
      </c>
      <c r="N5" s="197"/>
      <c r="O5" s="196" t="s">
        <v>426</v>
      </c>
      <c r="P5" s="197"/>
      <c r="Q5" s="196" t="s">
        <v>427</v>
      </c>
      <c r="R5" s="197"/>
      <c r="S5" s="196" t="s">
        <v>428</v>
      </c>
      <c r="T5" s="197"/>
      <c r="U5" s="196" t="s">
        <v>429</v>
      </c>
      <c r="V5" s="197"/>
      <c r="W5" s="196" t="s">
        <v>430</v>
      </c>
      <c r="X5" s="197"/>
      <c r="Y5" s="10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</row>
    <row r="6" spans="1:151" s="7" customFormat="1" ht="18" customHeight="1">
      <c r="A6" s="209"/>
      <c r="B6" s="210"/>
      <c r="C6" s="198"/>
      <c r="D6" s="199"/>
      <c r="E6" s="198"/>
      <c r="F6" s="199"/>
      <c r="G6" s="198"/>
      <c r="H6" s="199"/>
      <c r="I6" s="198"/>
      <c r="J6" s="199"/>
      <c r="K6" s="198"/>
      <c r="L6" s="199"/>
      <c r="M6" s="198"/>
      <c r="N6" s="199"/>
      <c r="O6" s="198"/>
      <c r="P6" s="199"/>
      <c r="Q6" s="198"/>
      <c r="R6" s="199"/>
      <c r="S6" s="198"/>
      <c r="T6" s="199"/>
      <c r="U6" s="198"/>
      <c r="V6" s="199"/>
      <c r="W6" s="198"/>
      <c r="X6" s="199"/>
      <c r="Y6" s="12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</row>
    <row r="7" spans="1:151" s="7" customFormat="1" ht="18" customHeight="1">
      <c r="A7" s="13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5"/>
      <c r="T7" s="15"/>
      <c r="U7" s="15"/>
      <c r="V7" s="15"/>
      <c r="W7" s="15"/>
      <c r="X7" s="15"/>
      <c r="Y7" s="12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</row>
    <row r="8" spans="1:151" s="7" customFormat="1" ht="18" customHeight="1">
      <c r="A8" s="7" t="s">
        <v>2</v>
      </c>
      <c r="B8" s="17" t="s">
        <v>40</v>
      </c>
      <c r="C8" s="218">
        <v>2081789.533</v>
      </c>
      <c r="D8" s="203"/>
      <c r="E8" s="227">
        <v>2169094.056</v>
      </c>
      <c r="F8" s="227"/>
      <c r="G8" s="203">
        <v>2251020.143</v>
      </c>
      <c r="H8" s="203"/>
      <c r="I8" s="203">
        <v>2238716.977</v>
      </c>
      <c r="J8" s="203"/>
      <c r="K8" s="203">
        <v>2306198.484</v>
      </c>
      <c r="L8" s="203"/>
      <c r="M8" s="203">
        <v>2303221.464</v>
      </c>
      <c r="N8" s="203"/>
      <c r="O8" s="203">
        <v>2296688.889</v>
      </c>
      <c r="P8" s="203"/>
      <c r="Q8" s="203">
        <v>2380315.839</v>
      </c>
      <c r="R8" s="203"/>
      <c r="S8" s="203">
        <v>2339855.284</v>
      </c>
      <c r="T8" s="203"/>
      <c r="U8" s="203">
        <v>2225761.425</v>
      </c>
      <c r="V8" s="203"/>
      <c r="W8" s="203">
        <v>2166875.421</v>
      </c>
      <c r="X8" s="203"/>
      <c r="Y8" s="1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</row>
    <row r="9" spans="2:151" s="7" customFormat="1" ht="18" customHeight="1">
      <c r="B9" s="17"/>
      <c r="C9" s="18"/>
      <c r="E9" s="18"/>
      <c r="G9" s="18"/>
      <c r="I9" s="18"/>
      <c r="K9" s="18"/>
      <c r="M9" s="18"/>
      <c r="O9" s="18"/>
      <c r="Q9" s="15"/>
      <c r="S9" s="15"/>
      <c r="U9" s="15"/>
      <c r="W9" s="15"/>
      <c r="X9" s="15"/>
      <c r="Y9" s="12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</row>
    <row r="10" spans="1:151" s="7" customFormat="1" ht="18" customHeight="1">
      <c r="A10" s="7" t="s">
        <v>3</v>
      </c>
      <c r="B10" s="19" t="s">
        <v>41</v>
      </c>
      <c r="C10" s="218">
        <v>1293590.589</v>
      </c>
      <c r="D10" s="203"/>
      <c r="E10" s="203">
        <v>1199521.519</v>
      </c>
      <c r="F10" s="203"/>
      <c r="G10" s="203">
        <v>1189671.744</v>
      </c>
      <c r="H10" s="203"/>
      <c r="I10" s="203">
        <v>1312911.026</v>
      </c>
      <c r="J10" s="203"/>
      <c r="K10" s="203">
        <v>1183946.825</v>
      </c>
      <c r="L10" s="203"/>
      <c r="M10" s="203">
        <v>1177018.97</v>
      </c>
      <c r="N10" s="203"/>
      <c r="O10" s="203">
        <v>1186119.2559362361</v>
      </c>
      <c r="P10" s="203"/>
      <c r="Q10" s="203">
        <v>1093084.5</v>
      </c>
      <c r="R10" s="203"/>
      <c r="S10" s="203">
        <v>1043772.814</v>
      </c>
      <c r="T10" s="203"/>
      <c r="U10" s="203">
        <v>1083012.523</v>
      </c>
      <c r="V10" s="203"/>
      <c r="W10" s="203">
        <v>1136318.3810219998</v>
      </c>
      <c r="X10" s="203"/>
      <c r="Y10" s="12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</row>
    <row r="11" spans="2:151" s="7" customFormat="1" ht="18" customHeight="1">
      <c r="B11" s="17"/>
      <c r="C11" s="15"/>
      <c r="E11" s="15"/>
      <c r="G11" s="15"/>
      <c r="I11" s="15"/>
      <c r="K11" s="15"/>
      <c r="M11" s="15"/>
      <c r="O11" s="15"/>
      <c r="Q11" s="15"/>
      <c r="S11" s="15"/>
      <c r="U11" s="15"/>
      <c r="W11" s="15"/>
      <c r="X11" s="15"/>
      <c r="Y11" s="1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</row>
    <row r="12" spans="1:25" s="6" customFormat="1" ht="18" customHeight="1">
      <c r="A12" s="7" t="s">
        <v>4</v>
      </c>
      <c r="B12" s="19" t="s">
        <v>42</v>
      </c>
      <c r="C12" s="218">
        <v>685051.947</v>
      </c>
      <c r="D12" s="203"/>
      <c r="E12" s="203">
        <v>726313.902</v>
      </c>
      <c r="F12" s="203"/>
      <c r="G12" s="203">
        <v>768445.044</v>
      </c>
      <c r="H12" s="203"/>
      <c r="I12" s="203">
        <v>797332.501</v>
      </c>
      <c r="J12" s="203"/>
      <c r="K12" s="203">
        <v>795859.556</v>
      </c>
      <c r="L12" s="203"/>
      <c r="M12" s="203">
        <v>816348.046</v>
      </c>
      <c r="N12" s="203"/>
      <c r="O12" s="203">
        <v>848681.588</v>
      </c>
      <c r="P12" s="203"/>
      <c r="Q12" s="203">
        <v>850651.401</v>
      </c>
      <c r="R12" s="203"/>
      <c r="S12" s="203">
        <v>854926.335</v>
      </c>
      <c r="T12" s="203"/>
      <c r="U12" s="203">
        <v>854636.202</v>
      </c>
      <c r="V12" s="203"/>
      <c r="W12" s="203">
        <v>857936.684</v>
      </c>
      <c r="X12" s="203"/>
      <c r="Y12" s="12"/>
    </row>
    <row r="13" spans="1:25" s="6" customFormat="1" ht="18" customHeight="1">
      <c r="A13" s="7"/>
      <c r="B13" s="17"/>
      <c r="C13" s="15"/>
      <c r="E13" s="15"/>
      <c r="G13" s="15"/>
      <c r="I13" s="15"/>
      <c r="K13" s="15"/>
      <c r="M13" s="15"/>
      <c r="O13" s="15"/>
      <c r="Q13" s="15"/>
      <c r="S13" s="15"/>
      <c r="U13" s="15"/>
      <c r="W13" s="15"/>
      <c r="X13" s="15"/>
      <c r="Y13" s="12"/>
    </row>
    <row r="14" spans="1:25" s="6" customFormat="1" ht="18" customHeight="1">
      <c r="A14" s="7" t="s">
        <v>5</v>
      </c>
      <c r="B14" s="19" t="s">
        <v>43</v>
      </c>
      <c r="C14" s="218">
        <v>314890.085</v>
      </c>
      <c r="D14" s="203"/>
      <c r="E14" s="203">
        <v>332252.873</v>
      </c>
      <c r="F14" s="203"/>
      <c r="G14" s="203">
        <v>342747.091</v>
      </c>
      <c r="H14" s="203"/>
      <c r="I14" s="203">
        <v>350659.83</v>
      </c>
      <c r="J14" s="203"/>
      <c r="K14" s="203">
        <v>363808.073</v>
      </c>
      <c r="L14" s="203"/>
      <c r="M14" s="203">
        <v>380831.677</v>
      </c>
      <c r="N14" s="203"/>
      <c r="O14" s="203">
        <v>389214.1260637639</v>
      </c>
      <c r="P14" s="203"/>
      <c r="Q14" s="203">
        <v>376232.55</v>
      </c>
      <c r="R14" s="203"/>
      <c r="S14" s="203">
        <v>355402.689</v>
      </c>
      <c r="T14" s="203"/>
      <c r="U14" s="203">
        <v>344191.5978</v>
      </c>
      <c r="V14" s="203"/>
      <c r="W14" s="203">
        <v>337244.50169999996</v>
      </c>
      <c r="X14" s="203"/>
      <c r="Y14" s="12"/>
    </row>
    <row r="15" spans="1:25" s="6" customFormat="1" ht="18" customHeight="1">
      <c r="A15" s="7"/>
      <c r="B15" s="17"/>
      <c r="C15" s="15"/>
      <c r="E15" s="15"/>
      <c r="G15" s="15"/>
      <c r="I15" s="15"/>
      <c r="K15" s="15"/>
      <c r="M15" s="15"/>
      <c r="O15" s="15"/>
      <c r="Q15" s="15"/>
      <c r="S15" s="15"/>
      <c r="U15" s="15"/>
      <c r="W15" s="15"/>
      <c r="X15" s="15"/>
      <c r="Y15" s="12"/>
    </row>
    <row r="16" spans="1:25" s="6" customFormat="1" ht="18" customHeight="1">
      <c r="A16" s="7" t="s">
        <v>6</v>
      </c>
      <c r="B16" s="19" t="s">
        <v>7</v>
      </c>
      <c r="C16" s="218">
        <v>34603.718</v>
      </c>
      <c r="D16" s="203"/>
      <c r="E16" s="203">
        <v>35003.591</v>
      </c>
      <c r="F16" s="203"/>
      <c r="G16" s="203">
        <v>36374.955</v>
      </c>
      <c r="H16" s="203"/>
      <c r="I16" s="203">
        <v>37425.822</v>
      </c>
      <c r="J16" s="203"/>
      <c r="K16" s="203">
        <v>36756.893</v>
      </c>
      <c r="L16" s="203"/>
      <c r="M16" s="203">
        <v>30063.969</v>
      </c>
      <c r="N16" s="203"/>
      <c r="O16" s="203">
        <v>36896.484</v>
      </c>
      <c r="P16" s="203"/>
      <c r="Q16" s="203">
        <v>40693.956</v>
      </c>
      <c r="R16" s="203"/>
      <c r="S16" s="203">
        <v>34254.266</v>
      </c>
      <c r="T16" s="203"/>
      <c r="U16" s="203">
        <v>31969.77</v>
      </c>
      <c r="V16" s="203"/>
      <c r="W16" s="203">
        <v>38445.091</v>
      </c>
      <c r="X16" s="203"/>
      <c r="Y16" s="20"/>
    </row>
    <row r="17" spans="1:25" s="6" customFormat="1" ht="18" customHeight="1">
      <c r="A17" s="7"/>
      <c r="B17" s="17"/>
      <c r="C17" s="15"/>
      <c r="E17" s="15"/>
      <c r="G17" s="15"/>
      <c r="I17" s="15"/>
      <c r="K17" s="15"/>
      <c r="M17" s="15"/>
      <c r="O17" s="15"/>
      <c r="Q17" s="15"/>
      <c r="S17" s="15"/>
      <c r="U17" s="15"/>
      <c r="W17" s="15"/>
      <c r="X17" s="15"/>
      <c r="Y17" s="12"/>
    </row>
    <row r="18" spans="1:151" s="133" customFormat="1" ht="18" customHeight="1">
      <c r="A18" s="216" t="s">
        <v>8</v>
      </c>
      <c r="B18" s="217"/>
      <c r="C18" s="219">
        <f>C8+C10+C12+C14-C16</f>
        <v>4340718.436</v>
      </c>
      <c r="D18" s="213"/>
      <c r="E18" s="213">
        <f>E8+E10+E12+E14-E16</f>
        <v>4392178.759</v>
      </c>
      <c r="F18" s="213"/>
      <c r="G18" s="213">
        <f>G8+G10+G12+G14-G16</f>
        <v>4515509.067</v>
      </c>
      <c r="H18" s="213"/>
      <c r="I18" s="213">
        <f>I8+I10+I12+I14-I16</f>
        <v>4662194.512</v>
      </c>
      <c r="J18" s="213"/>
      <c r="K18" s="213">
        <f>K8+K10+K12+K14-K16</f>
        <v>4613056.045</v>
      </c>
      <c r="L18" s="213"/>
      <c r="M18" s="213">
        <f>M8+M10+M12+M14-M16</f>
        <v>4647356.188000001</v>
      </c>
      <c r="N18" s="213"/>
      <c r="O18" s="213">
        <f>O8+O10+O12+O14-O16</f>
        <v>4683807.375</v>
      </c>
      <c r="P18" s="213"/>
      <c r="Q18" s="213">
        <f>Q8+Q10+Q12+Q14-Q16</f>
        <v>4659590.334</v>
      </c>
      <c r="R18" s="213"/>
      <c r="S18" s="213">
        <f>S8+S10+S12+S14-S16</f>
        <v>4559702.856000001</v>
      </c>
      <c r="T18" s="213"/>
      <c r="U18" s="213">
        <f>U8+U10+U12+U14-U16</f>
        <v>4475631.9778</v>
      </c>
      <c r="V18" s="213"/>
      <c r="W18" s="213">
        <f>W8+W10+W12+W14-W16</f>
        <v>4459929.896722</v>
      </c>
      <c r="X18" s="213"/>
      <c r="Y18" s="131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</row>
    <row r="19" spans="1:151" s="26" customFormat="1" ht="18" customHeight="1">
      <c r="A19" s="24"/>
      <c r="B19" s="25"/>
      <c r="C19" s="21"/>
      <c r="E19" s="27"/>
      <c r="G19" s="27"/>
      <c r="I19" s="27"/>
      <c r="K19" s="27"/>
      <c r="M19" s="27"/>
      <c r="O19" s="27"/>
      <c r="Q19" s="27"/>
      <c r="S19" s="27"/>
      <c r="U19" s="27"/>
      <c r="W19" s="27"/>
      <c r="X19" s="27"/>
      <c r="Y19" s="28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</row>
    <row r="20" spans="1:25" ht="18" customHeight="1">
      <c r="A20" s="26" t="s">
        <v>9</v>
      </c>
      <c r="B20" s="29" t="s">
        <v>10</v>
      </c>
      <c r="C20" s="218">
        <v>2161879.64</v>
      </c>
      <c r="D20" s="203"/>
      <c r="E20" s="203">
        <v>2192912.312</v>
      </c>
      <c r="F20" s="203"/>
      <c r="G20" s="203">
        <v>2227633.331</v>
      </c>
      <c r="H20" s="203"/>
      <c r="I20" s="203">
        <v>2279589.234</v>
      </c>
      <c r="J20" s="203"/>
      <c r="K20" s="203">
        <v>2292274.102</v>
      </c>
      <c r="L20" s="203"/>
      <c r="M20" s="203">
        <v>2312380.499</v>
      </c>
      <c r="N20" s="203"/>
      <c r="O20" s="203">
        <v>2333761.732</v>
      </c>
      <c r="P20" s="203"/>
      <c r="Q20" s="203">
        <v>2345313.819</v>
      </c>
      <c r="R20" s="203"/>
      <c r="S20" s="203">
        <v>2328701.037</v>
      </c>
      <c r="T20" s="203"/>
      <c r="U20" s="203">
        <v>2341352.567</v>
      </c>
      <c r="V20" s="203"/>
      <c r="W20" s="203">
        <v>2321252.031</v>
      </c>
      <c r="X20" s="203"/>
      <c r="Y20" s="28"/>
    </row>
    <row r="21" spans="1:25" ht="18" customHeight="1">
      <c r="A21" s="26"/>
      <c r="B21" s="31"/>
      <c r="X21" s="32"/>
      <c r="Y21" s="28"/>
    </row>
    <row r="22" spans="1:25" ht="18" customHeight="1">
      <c r="A22" s="26" t="s">
        <v>11</v>
      </c>
      <c r="B22" s="29" t="s">
        <v>12</v>
      </c>
      <c r="C22" s="215">
        <v>658693.163</v>
      </c>
      <c r="D22" s="202"/>
      <c r="E22" s="202">
        <v>696481.962</v>
      </c>
      <c r="F22" s="202"/>
      <c r="G22" s="202">
        <v>728714.603</v>
      </c>
      <c r="H22" s="202"/>
      <c r="I22" s="202">
        <v>768126.337</v>
      </c>
      <c r="J22" s="202"/>
      <c r="K22" s="202">
        <v>774510.666</v>
      </c>
      <c r="L22" s="202"/>
      <c r="M22" s="202">
        <v>790736.714</v>
      </c>
      <c r="N22" s="202"/>
      <c r="O22" s="202">
        <v>813449.199</v>
      </c>
      <c r="P22" s="202"/>
      <c r="Q22" s="202">
        <v>841240.25</v>
      </c>
      <c r="R22" s="202"/>
      <c r="S22" s="202">
        <v>869805.94</v>
      </c>
      <c r="T22" s="202"/>
      <c r="U22" s="202">
        <v>876732.3058</v>
      </c>
      <c r="V22" s="202"/>
      <c r="W22" s="202">
        <v>884897.7217</v>
      </c>
      <c r="X22" s="202"/>
      <c r="Y22" s="28"/>
    </row>
    <row r="23" spans="1:25" ht="18" customHeight="1">
      <c r="A23" s="26"/>
      <c r="B23" s="31"/>
      <c r="X23" s="32"/>
      <c r="Y23" s="28"/>
    </row>
    <row r="24" spans="1:25" ht="18" customHeight="1">
      <c r="A24" s="26" t="s">
        <v>13</v>
      </c>
      <c r="B24" s="29" t="s">
        <v>14</v>
      </c>
      <c r="C24" s="215">
        <v>1261305.721949935</v>
      </c>
      <c r="D24" s="202"/>
      <c r="E24" s="202">
        <v>1221356.5522649486</v>
      </c>
      <c r="F24" s="202"/>
      <c r="G24" s="202">
        <v>1235168.0954568412</v>
      </c>
      <c r="H24" s="202"/>
      <c r="I24" s="202">
        <v>1371253.6639290117</v>
      </c>
      <c r="J24" s="202"/>
      <c r="K24" s="202">
        <v>1214547.7236402407</v>
      </c>
      <c r="L24" s="202"/>
      <c r="M24" s="202">
        <v>1260762.9024550687</v>
      </c>
      <c r="N24" s="202"/>
      <c r="O24" s="202">
        <v>1299461.2798659143</v>
      </c>
      <c r="P24" s="202"/>
      <c r="Q24" s="202">
        <v>1327574.749645942</v>
      </c>
      <c r="R24" s="202"/>
      <c r="S24" s="202">
        <v>1188780.4820812624</v>
      </c>
      <c r="T24" s="202"/>
      <c r="U24" s="202">
        <v>1171486.5565927094</v>
      </c>
      <c r="V24" s="202"/>
      <c r="W24" s="202">
        <v>1093161.7782117787</v>
      </c>
      <c r="X24" s="202"/>
      <c r="Y24" s="28"/>
    </row>
    <row r="25" spans="1:25" ht="18" customHeight="1">
      <c r="A25" s="26"/>
      <c r="B25" s="31"/>
      <c r="X25" s="32"/>
      <c r="Y25" s="28"/>
    </row>
    <row r="26" spans="1:25" ht="18" customHeight="1">
      <c r="A26" s="26" t="s">
        <v>15</v>
      </c>
      <c r="B26" s="29" t="s">
        <v>44</v>
      </c>
      <c r="C26" s="215">
        <v>5264.797904206885</v>
      </c>
      <c r="D26" s="202"/>
      <c r="E26" s="202">
        <v>-6149.939492574137</v>
      </c>
      <c r="F26" s="202"/>
      <c r="G26" s="202">
        <v>42379.21628812577</v>
      </c>
      <c r="H26" s="202"/>
      <c r="I26" s="202">
        <v>15904.055016865776</v>
      </c>
      <c r="J26" s="202"/>
      <c r="K26" s="202">
        <v>34726.8342416911</v>
      </c>
      <c r="L26" s="202"/>
      <c r="M26" s="202">
        <v>-12239.051814957684</v>
      </c>
      <c r="N26" s="202"/>
      <c r="O26" s="202">
        <v>-17638.62603610103</v>
      </c>
      <c r="P26" s="202"/>
      <c r="Q26" s="202">
        <v>9095.556785958524</v>
      </c>
      <c r="R26" s="202"/>
      <c r="S26" s="202">
        <v>-23343.096238240134</v>
      </c>
      <c r="T26" s="202"/>
      <c r="U26" s="202">
        <v>19206.950743426743</v>
      </c>
      <c r="V26" s="202"/>
      <c r="W26" s="202">
        <v>-31051.770985521078</v>
      </c>
      <c r="X26" s="202"/>
      <c r="Y26" s="28"/>
    </row>
    <row r="27" spans="1:25" ht="18" customHeight="1">
      <c r="A27" s="26"/>
      <c r="B27" s="31"/>
      <c r="X27" s="32"/>
      <c r="Y27" s="28"/>
    </row>
    <row r="28" spans="1:25" ht="18" customHeight="1">
      <c r="A28" s="26" t="s">
        <v>16</v>
      </c>
      <c r="B28" s="29" t="s">
        <v>17</v>
      </c>
      <c r="C28" s="215">
        <v>2652954.087</v>
      </c>
      <c r="D28" s="202"/>
      <c r="E28" s="202">
        <v>2610615.444</v>
      </c>
      <c r="F28" s="202"/>
      <c r="G28" s="202">
        <v>2669225.371</v>
      </c>
      <c r="H28" s="202"/>
      <c r="I28" s="202">
        <v>2803201.531</v>
      </c>
      <c r="J28" s="202"/>
      <c r="K28" s="202">
        <v>2803394.151</v>
      </c>
      <c r="L28" s="202"/>
      <c r="M28" s="202">
        <v>2668384.812</v>
      </c>
      <c r="N28" s="202"/>
      <c r="O28" s="202">
        <v>2593863.139</v>
      </c>
      <c r="P28" s="202"/>
      <c r="Q28" s="202">
        <v>2611123.792</v>
      </c>
      <c r="R28" s="202"/>
      <c r="S28" s="202">
        <v>2466333.963</v>
      </c>
      <c r="T28" s="202"/>
      <c r="U28" s="202">
        <v>2428266.142</v>
      </c>
      <c r="V28" s="202"/>
      <c r="W28" s="202">
        <v>2443516.982</v>
      </c>
      <c r="X28" s="202"/>
      <c r="Y28" s="28"/>
    </row>
    <row r="29" spans="1:25" ht="18" customHeight="1">
      <c r="A29" s="26"/>
      <c r="B29" s="31"/>
      <c r="X29" s="32"/>
      <c r="Y29" s="28"/>
    </row>
    <row r="30" spans="1:25" ht="18" customHeight="1">
      <c r="A30" s="26" t="s">
        <v>18</v>
      </c>
      <c r="B30" s="29" t="s">
        <v>19</v>
      </c>
      <c r="C30" s="215">
        <v>2442556.177</v>
      </c>
      <c r="D30" s="202"/>
      <c r="E30" s="202">
        <v>2415383.812</v>
      </c>
      <c r="F30" s="202"/>
      <c r="G30" s="202">
        <v>2446142.573</v>
      </c>
      <c r="H30" s="202"/>
      <c r="I30" s="202">
        <v>2562258.094</v>
      </c>
      <c r="J30" s="202"/>
      <c r="K30" s="202">
        <v>2493613.057</v>
      </c>
      <c r="L30" s="202"/>
      <c r="M30" s="202">
        <v>2514170.487</v>
      </c>
      <c r="N30" s="202"/>
      <c r="O30" s="202">
        <v>2558884.191</v>
      </c>
      <c r="P30" s="202"/>
      <c r="Q30" s="202">
        <v>2613303.134</v>
      </c>
      <c r="R30" s="202"/>
      <c r="S30" s="202">
        <v>2521278.746</v>
      </c>
      <c r="T30" s="202"/>
      <c r="U30" s="202">
        <v>2547181.701</v>
      </c>
      <c r="V30" s="202"/>
      <c r="W30" s="202">
        <v>2465996.749</v>
      </c>
      <c r="X30" s="202"/>
      <c r="Y30" s="28"/>
    </row>
    <row r="31" spans="1:25" ht="18" customHeight="1">
      <c r="A31" s="26"/>
      <c r="B31" s="31"/>
      <c r="X31" s="32"/>
      <c r="Y31" s="28"/>
    </row>
    <row r="32" spans="1:25" ht="18" customHeight="1">
      <c r="A32" s="26" t="s">
        <v>20</v>
      </c>
      <c r="B32" s="29" t="s">
        <v>21</v>
      </c>
      <c r="C32" s="215">
        <v>43177.20314585781</v>
      </c>
      <c r="D32" s="202"/>
      <c r="E32" s="202">
        <v>92346.24022762585</v>
      </c>
      <c r="F32" s="202"/>
      <c r="G32" s="202">
        <v>58531.02325503349</v>
      </c>
      <c r="H32" s="202"/>
      <c r="I32" s="202">
        <v>-13622.214945877075</v>
      </c>
      <c r="J32" s="202"/>
      <c r="K32" s="202">
        <v>-12784.374881931304</v>
      </c>
      <c r="L32" s="202"/>
      <c r="M32" s="202">
        <v>141500.79935988903</v>
      </c>
      <c r="N32" s="202"/>
      <c r="O32" s="202">
        <v>219794.842170187</v>
      </c>
      <c r="P32" s="202"/>
      <c r="Q32" s="202">
        <v>138545.30056809998</v>
      </c>
      <c r="R32" s="202"/>
      <c r="S32" s="202">
        <v>250703.27615697766</v>
      </c>
      <c r="T32" s="202"/>
      <c r="U32" s="202">
        <v>185769.15666386412</v>
      </c>
      <c r="V32" s="202"/>
      <c r="W32" s="202">
        <v>214149.90379574298</v>
      </c>
      <c r="X32" s="202"/>
      <c r="Y32" s="28"/>
    </row>
    <row r="33" spans="1:25" ht="18" customHeight="1">
      <c r="A33" s="26"/>
      <c r="B33" s="31" t="s">
        <v>22</v>
      </c>
      <c r="C33" s="32"/>
      <c r="E33" s="32"/>
      <c r="G33" s="32"/>
      <c r="I33" s="32"/>
      <c r="K33" s="32"/>
      <c r="M33" s="32"/>
      <c r="O33" s="32"/>
      <c r="Q33" s="32"/>
      <c r="S33" s="32"/>
      <c r="U33" s="32"/>
      <c r="W33" s="32"/>
      <c r="X33" s="32"/>
      <c r="Y33" s="28"/>
    </row>
    <row r="34" spans="1:25" s="132" customFormat="1" ht="18" customHeight="1">
      <c r="A34" s="220" t="s">
        <v>23</v>
      </c>
      <c r="B34" s="221"/>
      <c r="C34" s="214">
        <v>4340718.436</v>
      </c>
      <c r="D34" s="212"/>
      <c r="E34" s="212">
        <v>4392178.759</v>
      </c>
      <c r="F34" s="212"/>
      <c r="G34" s="212">
        <v>4515509.067</v>
      </c>
      <c r="H34" s="212"/>
      <c r="I34" s="212">
        <v>4662194.512</v>
      </c>
      <c r="J34" s="212"/>
      <c r="K34" s="212">
        <v>4613056.045</v>
      </c>
      <c r="L34" s="212"/>
      <c r="M34" s="212">
        <v>4647356.188</v>
      </c>
      <c r="N34" s="212"/>
      <c r="O34" s="212">
        <v>4683807.375</v>
      </c>
      <c r="P34" s="212"/>
      <c r="Q34" s="212">
        <v>4659590.334</v>
      </c>
      <c r="R34" s="212"/>
      <c r="S34" s="212">
        <v>4559702.856</v>
      </c>
      <c r="T34" s="212"/>
      <c r="U34" s="212">
        <v>4475631.9778</v>
      </c>
      <c r="V34" s="212"/>
      <c r="W34" s="212">
        <v>4459929.896722</v>
      </c>
      <c r="X34" s="212"/>
      <c r="Y34" s="131"/>
    </row>
    <row r="35" spans="2:160" s="26" customFormat="1" ht="15" customHeight="1">
      <c r="B35" s="30"/>
      <c r="C35" s="33"/>
      <c r="D35" s="33"/>
      <c r="E35" s="34"/>
      <c r="F35" s="33"/>
      <c r="G35" s="34"/>
      <c r="H35" s="33"/>
      <c r="I35" s="34"/>
      <c r="J35" s="33"/>
      <c r="K35" s="34"/>
      <c r="L35" s="33"/>
      <c r="M35" s="34"/>
      <c r="N35" s="33"/>
      <c r="O35" s="34"/>
      <c r="P35" s="33"/>
      <c r="Q35" s="34"/>
      <c r="R35" s="33"/>
      <c r="S35" s="34"/>
      <c r="T35" s="33"/>
      <c r="U35" s="34"/>
      <c r="V35" s="33"/>
      <c r="W35" s="34"/>
      <c r="X35" s="33"/>
      <c r="Y35" s="35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</row>
    <row r="36" ht="15" customHeight="1"/>
    <row r="37" ht="15" customHeight="1" thickBot="1"/>
    <row r="38" spans="1:150" s="26" customFormat="1" ht="18" customHeight="1">
      <c r="A38" s="222" t="s">
        <v>45</v>
      </c>
      <c r="B38" s="223"/>
      <c r="C38" s="200" t="s">
        <v>46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26"/>
      <c r="N38" s="200" t="s">
        <v>47</v>
      </c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</row>
    <row r="39" spans="1:150" s="26" customFormat="1" ht="18" customHeight="1">
      <c r="A39" s="224"/>
      <c r="B39" s="225"/>
      <c r="C39" s="36" t="s">
        <v>24</v>
      </c>
      <c r="D39" s="36" t="s">
        <v>25</v>
      </c>
      <c r="E39" s="36" t="s">
        <v>26</v>
      </c>
      <c r="F39" s="36" t="s">
        <v>27</v>
      </c>
      <c r="G39" s="36" t="s">
        <v>28</v>
      </c>
      <c r="H39" s="36" t="s">
        <v>29</v>
      </c>
      <c r="I39" s="36" t="s">
        <v>30</v>
      </c>
      <c r="J39" s="36" t="s">
        <v>31</v>
      </c>
      <c r="K39" s="36" t="s">
        <v>32</v>
      </c>
      <c r="L39" s="36" t="s">
        <v>33</v>
      </c>
      <c r="M39" s="36" t="s">
        <v>48</v>
      </c>
      <c r="N39" s="36" t="s">
        <v>24</v>
      </c>
      <c r="O39" s="36" t="s">
        <v>25</v>
      </c>
      <c r="P39" s="36" t="s">
        <v>26</v>
      </c>
      <c r="Q39" s="36" t="s">
        <v>27</v>
      </c>
      <c r="R39" s="36" t="s">
        <v>28</v>
      </c>
      <c r="S39" s="36" t="s">
        <v>29</v>
      </c>
      <c r="T39" s="36" t="s">
        <v>30</v>
      </c>
      <c r="U39" s="36" t="s">
        <v>31</v>
      </c>
      <c r="V39" s="36" t="s">
        <v>32</v>
      </c>
      <c r="W39" s="36" t="s">
        <v>33</v>
      </c>
      <c r="X39" s="130" t="s">
        <v>48</v>
      </c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</row>
    <row r="40" spans="1:150" s="26" customFormat="1" ht="18" customHeight="1">
      <c r="A40" s="30"/>
      <c r="B40" s="31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8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</row>
    <row r="41" spans="1:150" s="26" customFormat="1" ht="18" customHeight="1">
      <c r="A41" s="26" t="s">
        <v>2</v>
      </c>
      <c r="B41" s="31" t="s">
        <v>40</v>
      </c>
      <c r="C41" s="39">
        <v>5.109601967793724</v>
      </c>
      <c r="D41" s="53">
        <f>(E8-C8)/C8*100</f>
        <v>4.193724755364106</v>
      </c>
      <c r="E41" s="53">
        <f>(G8-E8)/E8*100</f>
        <v>3.7769725463670856</v>
      </c>
      <c r="F41" s="53">
        <f>(I8-G8)/G8*100</f>
        <v>-0.5465595693694422</v>
      </c>
      <c r="G41" s="53">
        <f>(K8-I8)/I8*100</f>
        <v>3.014293798335734</v>
      </c>
      <c r="H41" s="53">
        <f>(M8-K8)/K8*100</f>
        <v>-0.1290877615545262</v>
      </c>
      <c r="I41" s="53">
        <f>(O8-M8)/M8*100</f>
        <v>-0.2836277406279063</v>
      </c>
      <c r="J41" s="53">
        <f>(Q8-O8)/O8*100</f>
        <v>3.6411962630433656</v>
      </c>
      <c r="K41" s="53">
        <f>(S8-Q8)/Q8*100</f>
        <v>-1.6997977468821173</v>
      </c>
      <c r="L41" s="53">
        <f>(U8-S8)/S8*100</f>
        <v>-4.876107500330357</v>
      </c>
      <c r="M41" s="53">
        <f>(W8-U8)/U8*100</f>
        <v>-2.64565659816841</v>
      </c>
      <c r="N41" s="53">
        <f>C8/$C$18*100</f>
        <v>47.95956161852282</v>
      </c>
      <c r="O41" s="53">
        <f>E8/$E$18*100</f>
        <v>49.3853773951098</v>
      </c>
      <c r="P41" s="53">
        <f>G8/G$18*100</f>
        <v>49.85086087969094</v>
      </c>
      <c r="Q41" s="53">
        <f>I8/$I$18*100</f>
        <v>48.01852370676035</v>
      </c>
      <c r="R41" s="53">
        <f>K8/$K$18*100</f>
        <v>49.99285639504951</v>
      </c>
      <c r="S41" s="53">
        <f>M8/$M$18*100</f>
        <v>49.55982220487378</v>
      </c>
      <c r="T41" s="53">
        <f>O8/$O$18*100</f>
        <v>49.034657173535024</v>
      </c>
      <c r="U41" s="53">
        <f>Q8/$Q$18*100</f>
        <v>51.08422990818231</v>
      </c>
      <c r="V41" s="53">
        <f>S8/$S$18*100</f>
        <v>51.315959787183104</v>
      </c>
      <c r="W41" s="53">
        <f>U8/$U$18*100</f>
        <v>49.730662307361435</v>
      </c>
      <c r="X41" s="53">
        <f>W8/$W$18*100</f>
        <v>48.58541437148216</v>
      </c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</row>
    <row r="42" spans="2:150" s="26" customFormat="1" ht="18" customHeight="1">
      <c r="B42" s="31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</row>
    <row r="43" spans="1:24" ht="18" customHeight="1">
      <c r="A43" s="26" t="s">
        <v>3</v>
      </c>
      <c r="B43" s="29" t="s">
        <v>41</v>
      </c>
      <c r="C43" s="39">
        <v>-4.894481994385515</v>
      </c>
      <c r="D43" s="53">
        <f>(E10-C10)/C10*100</f>
        <v>-7.271935247512832</v>
      </c>
      <c r="E43" s="53">
        <f>(G10-E10)/E10*100</f>
        <v>-0.8211420007047108</v>
      </c>
      <c r="F43" s="53">
        <f>(I10-G10)/G10*100</f>
        <v>10.359099694646536</v>
      </c>
      <c r="G43" s="53">
        <f>(K10-I10)/I10*100</f>
        <v>-9.822767761568034</v>
      </c>
      <c r="H43" s="53">
        <f>(M10-K10)/K10*100</f>
        <v>-0.5851491683336354</v>
      </c>
      <c r="I43" s="53">
        <f>(O10-M10)/M10*100</f>
        <v>0.7731639139372706</v>
      </c>
      <c r="J43" s="53">
        <f>(Q10-O10)/O10*100</f>
        <v>-7.843625796530995</v>
      </c>
      <c r="K43" s="53">
        <f>(S10-Q10)/Q10*100</f>
        <v>-4.511241903073366</v>
      </c>
      <c r="L43" s="53">
        <f>(U10-S10)/S10*100</f>
        <v>3.7594109056762646</v>
      </c>
      <c r="M43" s="53">
        <f>(W10-U10)/U10*100</f>
        <v>4.921998304723177</v>
      </c>
      <c r="N43" s="53">
        <f>C10/$C$18*100</f>
        <v>29.801301514319185</v>
      </c>
      <c r="O43" s="53">
        <f>E10/$E$18*100</f>
        <v>27.310398433626236</v>
      </c>
      <c r="P43" s="53">
        <f>G10/G$18*100</f>
        <v>26.346348248845185</v>
      </c>
      <c r="Q43" s="53">
        <f>I10/$I$18*100</f>
        <v>28.16079472061289</v>
      </c>
      <c r="R43" s="53">
        <f>K10/$K$18*100</f>
        <v>25.665129871622877</v>
      </c>
      <c r="S43" s="53">
        <f>M10/$M$18*100</f>
        <v>25.326635669527462</v>
      </c>
      <c r="T43" s="53">
        <f>O10/$O$18*100</f>
        <v>25.323826557582034</v>
      </c>
      <c r="U43" s="53">
        <f>Q10/$Q$18*100</f>
        <v>23.45881121831686</v>
      </c>
      <c r="V43" s="53">
        <f>S10/$S$18*100</f>
        <v>22.891246358883343</v>
      </c>
      <c r="W43" s="53">
        <f>U10/$U$18*100</f>
        <v>24.197979824345513</v>
      </c>
      <c r="X43" s="53">
        <f>W10/$W$18*100</f>
        <v>25.47839108092666</v>
      </c>
    </row>
    <row r="44" spans="1:24" ht="18" customHeight="1">
      <c r="A44" s="26"/>
      <c r="B44" s="3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150" s="26" customFormat="1" ht="18" customHeight="1">
      <c r="A45" s="26" t="s">
        <v>4</v>
      </c>
      <c r="B45" s="29" t="s">
        <v>49</v>
      </c>
      <c r="C45" s="39">
        <v>8.763122690704337</v>
      </c>
      <c r="D45" s="53">
        <f>(E12-C12)/C12*100</f>
        <v>6.023186297140756</v>
      </c>
      <c r="E45" s="53">
        <f>(G12-E12)/E12*100</f>
        <v>5.800679552461601</v>
      </c>
      <c r="F45" s="53">
        <f>(I12-G12)/G12*100</f>
        <v>3.7592092271988222</v>
      </c>
      <c r="G45" s="53">
        <f>(K12-I12)/I12*100</f>
        <v>-0.1847340975255272</v>
      </c>
      <c r="H45" s="53">
        <f>(M12-K12)/K12*100</f>
        <v>2.5743851217889997</v>
      </c>
      <c r="I45" s="53">
        <f>(O12-M12)/M12*100</f>
        <v>3.9607545039680314</v>
      </c>
      <c r="J45" s="53">
        <f>(Q12-O12)/O12*100</f>
        <v>0.2321027141217968</v>
      </c>
      <c r="K45" s="53">
        <f>(S12-Q12)/Q12*100</f>
        <v>0.502548281819618</v>
      </c>
      <c r="L45" s="53">
        <f>(U12-S12)/S12*100</f>
        <v>-0.03393660811722619</v>
      </c>
      <c r="M45" s="53">
        <f>(W12-U12)/U12*100</f>
        <v>0.3861856064927097</v>
      </c>
      <c r="N45" s="53">
        <f>C12/$C$18*100</f>
        <v>15.781994549991587</v>
      </c>
      <c r="O45" s="53">
        <f>E12/$E$18*100</f>
        <v>16.536528721917623</v>
      </c>
      <c r="P45" s="53">
        <f>G12/G$18*100</f>
        <v>17.017905015757997</v>
      </c>
      <c r="Q45" s="53">
        <f>I12/$I$18*100</f>
        <v>17.102085701223956</v>
      </c>
      <c r="R45" s="53">
        <f>K12/$K$18*100</f>
        <v>17.25232791963619</v>
      </c>
      <c r="S45" s="53">
        <f>M12/$M$18*100</f>
        <v>17.565859232135097</v>
      </c>
      <c r="T45" s="53">
        <f>O12/$O$18*100</f>
        <v>18.11948101302949</v>
      </c>
      <c r="U45" s="53">
        <f>Q12/$Q$18*100</f>
        <v>18.255926809552008</v>
      </c>
      <c r="V45" s="53">
        <f>S12/$S$18*100</f>
        <v>18.749606323030974</v>
      </c>
      <c r="W45" s="53">
        <f>U12/$U$18*100</f>
        <v>19.09531896811804</v>
      </c>
      <c r="X45" s="53">
        <f>W12/$W$18*100</f>
        <v>19.236550884590677</v>
      </c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</row>
    <row r="46" spans="2:150" s="26" customFormat="1" ht="18" customHeight="1">
      <c r="B46" s="31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</row>
    <row r="47" spans="1:24" ht="18" customHeight="1">
      <c r="A47" s="26" t="s">
        <v>5</v>
      </c>
      <c r="B47" s="29" t="s">
        <v>43</v>
      </c>
      <c r="C47" s="39">
        <v>5.338360612400915</v>
      </c>
      <c r="D47" s="53">
        <f>(E14-C14)/C14*100</f>
        <v>5.513920198535308</v>
      </c>
      <c r="E47" s="53">
        <f>(G14-E14)/E14*100</f>
        <v>3.1585033126259807</v>
      </c>
      <c r="F47" s="53">
        <f>(I14-G14)/G14*100</f>
        <v>2.308623240802356</v>
      </c>
      <c r="G47" s="53">
        <f>(K14-I14)/I14*100</f>
        <v>3.7495720567707904</v>
      </c>
      <c r="H47" s="53">
        <f>(M14-K14)/K14*100</f>
        <v>4.679281539747484</v>
      </c>
      <c r="I47" s="53">
        <f>(O14-M14)/M14*100</f>
        <v>2.201090290019098</v>
      </c>
      <c r="J47" s="53">
        <f>(Q14-O14)/O14*100</f>
        <v>-3.3353301420609784</v>
      </c>
      <c r="K47" s="53">
        <f>(S14-Q14)/Q14*100</f>
        <v>-5.536432453810809</v>
      </c>
      <c r="L47" s="53">
        <f>(U14-S14)/S14*100</f>
        <v>-3.154475626378849</v>
      </c>
      <c r="M47" s="53">
        <f>(W14-U14)/U14*100</f>
        <v>-2.0183805021402024</v>
      </c>
      <c r="N47" s="53">
        <f>C14/$C$18*100</f>
        <v>7.254331043184946</v>
      </c>
      <c r="O47" s="53">
        <f>E14/$E$18*100</f>
        <v>7.564648235666222</v>
      </c>
      <c r="P47" s="53">
        <f>G14/G$18*100</f>
        <v>7.59044187298495</v>
      </c>
      <c r="Q47" s="53">
        <f>I14/$I$18*100</f>
        <v>7.521347063007311</v>
      </c>
      <c r="R47" s="53">
        <f>K14/$K$18*100</f>
        <v>7.88648716709879</v>
      </c>
      <c r="S47" s="53">
        <f>M14/$M$18*100</f>
        <v>8.194587666496286</v>
      </c>
      <c r="T47" s="53">
        <f>O14/$O$18*100</f>
        <v>8.309780802285104</v>
      </c>
      <c r="U47" s="53">
        <f>Q14/$Q$18*100</f>
        <v>8.07436969844139</v>
      </c>
      <c r="V47" s="53">
        <f>S14/$S$18*100</f>
        <v>7.794426527867586</v>
      </c>
      <c r="W47" s="53">
        <f>U14/$U$18*100</f>
        <v>7.69034629092063</v>
      </c>
      <c r="X47" s="53">
        <f>W14/$W$18*100</f>
        <v>7.561654768337749</v>
      </c>
    </row>
    <row r="48" spans="1:24" ht="18" customHeight="1">
      <c r="A48" s="26"/>
      <c r="B48" s="3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8" customHeight="1">
      <c r="A49" s="26" t="s">
        <v>6</v>
      </c>
      <c r="B49" s="29" t="s">
        <v>7</v>
      </c>
      <c r="C49" s="39">
        <v>8.813558096187455</v>
      </c>
      <c r="D49" s="53">
        <f>(E16-C16)/C16*100</f>
        <v>1.1555781375862546</v>
      </c>
      <c r="E49" s="53">
        <f>(G16-E16)/E16*100</f>
        <v>3.9177808928232576</v>
      </c>
      <c r="F49" s="53">
        <f>(I16-G16)/G16*100</f>
        <v>2.8889850173010476</v>
      </c>
      <c r="G49" s="53">
        <f>(K16-I16)/I16*100</f>
        <v>-1.7873461803992006</v>
      </c>
      <c r="H49" s="53">
        <f>(M16-K16)/K16*100</f>
        <v>-18.20862280171503</v>
      </c>
      <c r="I49" s="53">
        <f>(O16-M16)/M16*100</f>
        <v>22.726590091946928</v>
      </c>
      <c r="J49" s="53">
        <f>(Q16-O16)/O16*100</f>
        <v>10.292232723313154</v>
      </c>
      <c r="K49" s="53">
        <f>(S16-Q16)/Q16*100</f>
        <v>-15.824684137369186</v>
      </c>
      <c r="L49" s="53">
        <f>(U16-S16)/S16*100</f>
        <v>-6.669230629551374</v>
      </c>
      <c r="M49" s="53">
        <f>(W16-U16)/U16*100</f>
        <v>20.254512309597473</v>
      </c>
      <c r="N49" s="53">
        <f>C16/$C$18*100</f>
        <v>0.7971887260185332</v>
      </c>
      <c r="O49" s="53">
        <f>E16/$E$18*100</f>
        <v>0.7969527863198704</v>
      </c>
      <c r="P49" s="53">
        <f>G16/G$18*100</f>
        <v>0.8055560172790592</v>
      </c>
      <c r="Q49" s="53">
        <f>I16/$I$18*100</f>
        <v>0.8027511916045085</v>
      </c>
      <c r="R49" s="53">
        <f>K16/$K$18*100</f>
        <v>0.7968013534073592</v>
      </c>
      <c r="S49" s="53">
        <f>M16/$M$18*100</f>
        <v>0.6469047730326453</v>
      </c>
      <c r="T49" s="53">
        <f>O16/$O$18*100</f>
        <v>0.787745546431657</v>
      </c>
      <c r="U49" s="53">
        <f>Q16/$Q$18*100</f>
        <v>0.8733376344925692</v>
      </c>
      <c r="V49" s="53">
        <f>S16/$S$18*100</f>
        <v>0.751238996965025</v>
      </c>
      <c r="W49" s="53">
        <f>U16/$U$18*100</f>
        <v>0.7143073907456251</v>
      </c>
      <c r="X49" s="53">
        <f>W16/$W$18*100</f>
        <v>0.8620111053372548</v>
      </c>
    </row>
    <row r="50" spans="1:24" ht="18" customHeight="1">
      <c r="A50" s="26"/>
      <c r="B50" s="31"/>
      <c r="C50" s="40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</row>
    <row r="51" spans="1:150" s="133" customFormat="1" ht="18" customHeight="1">
      <c r="A51" s="216" t="s">
        <v>8</v>
      </c>
      <c r="B51" s="217"/>
      <c r="C51" s="41">
        <v>2.43001348442087</v>
      </c>
      <c r="D51" s="163">
        <f>(E18-C18)/C18*100</f>
        <v>1.1855254782989537</v>
      </c>
      <c r="E51" s="163">
        <f>(G18-E18)/E18*100</f>
        <v>2.807952835418742</v>
      </c>
      <c r="F51" s="163">
        <f>(I18-G18)/G18*100</f>
        <v>3.2484807985881146</v>
      </c>
      <c r="G51" s="163">
        <f>(K18-I18)/I18*100</f>
        <v>-1.053977196222142</v>
      </c>
      <c r="H51" s="163">
        <f>(M18-K18)/K18*100</f>
        <v>0.743544900937814</v>
      </c>
      <c r="I51" s="163">
        <f>(O18-M18)/M18*100</f>
        <v>0.7843424417116999</v>
      </c>
      <c r="J51" s="163">
        <f>(Q18-O18)/O18*100</f>
        <v>-0.5170375094684632</v>
      </c>
      <c r="K51" s="163">
        <f>(S18-Q18)/Q18*100</f>
        <v>-2.143696566437233</v>
      </c>
      <c r="L51" s="163">
        <f>(U18-S18)/S18*100</f>
        <v>-1.8437797561604998</v>
      </c>
      <c r="M51" s="163">
        <f>(W18-U18)/U18*100</f>
        <v>-0.35083494701721957</v>
      </c>
      <c r="N51" s="41">
        <v>100</v>
      </c>
      <c r="O51" s="41">
        <v>100</v>
      </c>
      <c r="P51" s="41">
        <v>100</v>
      </c>
      <c r="Q51" s="41">
        <v>100</v>
      </c>
      <c r="R51" s="41">
        <v>100</v>
      </c>
      <c r="S51" s="41">
        <v>100</v>
      </c>
      <c r="T51" s="41">
        <v>100</v>
      </c>
      <c r="U51" s="41">
        <v>100</v>
      </c>
      <c r="V51" s="41">
        <v>100</v>
      </c>
      <c r="W51" s="41">
        <v>100</v>
      </c>
      <c r="X51" s="41">
        <v>100</v>
      </c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</row>
    <row r="52" spans="1:150" s="26" customFormat="1" ht="18" customHeight="1">
      <c r="A52" s="23"/>
      <c r="B52" s="25"/>
      <c r="C52" s="40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</row>
    <row r="53" spans="1:24" ht="18" customHeight="1">
      <c r="A53" s="26" t="s">
        <v>9</v>
      </c>
      <c r="B53" s="29" t="s">
        <v>10</v>
      </c>
      <c r="C53" s="39">
        <v>1.5909775287287882</v>
      </c>
      <c r="D53" s="53">
        <f>(E20-C20)/C20*100</f>
        <v>1.4354486450503685</v>
      </c>
      <c r="E53" s="53">
        <f>(G20-E20)/E20*100</f>
        <v>1.583329110334251</v>
      </c>
      <c r="F53" s="53">
        <f>(I20-G20)/G20*100</f>
        <v>2.332336398319064</v>
      </c>
      <c r="G53" s="53">
        <f>(K20-I20)/I20*100</f>
        <v>0.5564541107145702</v>
      </c>
      <c r="H53" s="53">
        <f>(M20-K20)/K20*100</f>
        <v>0.8771375544686008</v>
      </c>
      <c r="I53" s="53">
        <f>(O20-M20)/M20*100</f>
        <v>0.924641641340879</v>
      </c>
      <c r="J53" s="53">
        <f>(Q20-O20)/O20*100</f>
        <v>0.4949985614041379</v>
      </c>
      <c r="K53" s="53">
        <f>(S20-Q20)/Q20*100</f>
        <v>-0.7083394070940799</v>
      </c>
      <c r="L53" s="53">
        <f>(U20-S20)/S20*100</f>
        <v>0.5432869998760512</v>
      </c>
      <c r="M53" s="53">
        <f>(W20-U20)/U20*100</f>
        <v>-0.8585010341161426</v>
      </c>
      <c r="N53" s="53">
        <f>C20/$C$34*100</f>
        <v>49.804650356271125</v>
      </c>
      <c r="O53" s="53">
        <f>E20/$E$34*100</f>
        <v>49.927665341637336</v>
      </c>
      <c r="P53" s="53">
        <f>G20/$G$34*100</f>
        <v>49.33293894324938</v>
      </c>
      <c r="Q53" s="53">
        <f>I20/$I$34*100</f>
        <v>48.895197918760715</v>
      </c>
      <c r="R53" s="53">
        <f>K20/$K$34*100</f>
        <v>49.69100916266886</v>
      </c>
      <c r="S53" s="53">
        <f>M20/$M$34*100</f>
        <v>49.756902751952346</v>
      </c>
      <c r="T53" s="53">
        <f>O20/$O$34*100</f>
        <v>49.82616801144603</v>
      </c>
      <c r="U53" s="53">
        <f>Q20/$Q$34*100</f>
        <v>50.333047561858905</v>
      </c>
      <c r="V53" s="53">
        <f>S20/$S$34*100</f>
        <v>51.07133316671546</v>
      </c>
      <c r="W53" s="53">
        <f>U20/$U$34*100</f>
        <v>52.31333985040685</v>
      </c>
      <c r="X53" s="53">
        <f>W20/$W$34*100</f>
        <v>52.04682774736201</v>
      </c>
    </row>
    <row r="54" spans="1:24" ht="18" customHeight="1">
      <c r="A54" s="26"/>
      <c r="B54" s="3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8" customHeight="1">
      <c r="A55" s="26" t="s">
        <v>11</v>
      </c>
      <c r="B55" s="29" t="s">
        <v>12</v>
      </c>
      <c r="C55" s="39">
        <v>4.903364587937967</v>
      </c>
      <c r="D55" s="53">
        <f>(E22-C22)/C22*100</f>
        <v>5.736935059093686</v>
      </c>
      <c r="E55" s="53">
        <f>(G22-E22)/E22*100</f>
        <v>4.627921864256399</v>
      </c>
      <c r="F55" s="53">
        <f>(I22-G22)/G22*100</f>
        <v>5.408390862176815</v>
      </c>
      <c r="G55" s="53">
        <f>(K22-I22)/I22*100</f>
        <v>0.8311561122789506</v>
      </c>
      <c r="H55" s="53">
        <f>(M22-K22)/K22*100</f>
        <v>2.0950063972392177</v>
      </c>
      <c r="I55" s="53">
        <f>(O22-M22)/M22*100</f>
        <v>2.872319521513957</v>
      </c>
      <c r="J55" s="53">
        <f>(Q22-O22)/O22*100</f>
        <v>3.4164458006922174</v>
      </c>
      <c r="K55" s="53">
        <f>(S22-Q22)/Q22*100</f>
        <v>3.395663723888621</v>
      </c>
      <c r="L55" s="53">
        <f>(U22-S22)/S22*100</f>
        <v>0.7963116232570255</v>
      </c>
      <c r="M55" s="53">
        <f>(W22-U22)/U22*100</f>
        <v>0.9313465291494248</v>
      </c>
      <c r="N55" s="53">
        <f>C22/$C$34*100</f>
        <v>15.174749818764793</v>
      </c>
      <c r="O55" s="53">
        <f>E22/$E$34*100</f>
        <v>15.85732275975428</v>
      </c>
      <c r="P55" s="53">
        <f>G22/$G$34*100</f>
        <v>16.138038750172218</v>
      </c>
      <c r="Q55" s="53">
        <f>I22/$I$34*100</f>
        <v>16.475638994102955</v>
      </c>
      <c r="R55" s="53">
        <f>K22/$K$34*100</f>
        <v>16.78953514643458</v>
      </c>
      <c r="S55" s="53">
        <f>M22/$M$34*100</f>
        <v>17.014764567471108</v>
      </c>
      <c r="T55" s="53">
        <f>O22/$O$34*100</f>
        <v>17.367264148005233</v>
      </c>
      <c r="U55" s="53">
        <f>Q22/$Q$34*100</f>
        <v>18.053953023759536</v>
      </c>
      <c r="V55" s="53">
        <f>S22/$S$34*100</f>
        <v>19.07593471481248</v>
      </c>
      <c r="W55" s="53">
        <f>U22/$U$34*100</f>
        <v>19.58901692875468</v>
      </c>
      <c r="X55" s="53">
        <f>W22/$W$34*100</f>
        <v>19.84106795827419</v>
      </c>
    </row>
    <row r="56" spans="1:24" ht="18" customHeight="1">
      <c r="A56" s="26"/>
      <c r="B56" s="3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8" customHeight="1">
      <c r="A57" s="26" t="s">
        <v>13</v>
      </c>
      <c r="B57" s="29" t="s">
        <v>14</v>
      </c>
      <c r="C57" s="39">
        <v>-0.7582921376927846</v>
      </c>
      <c r="D57" s="53">
        <f>(E24-C24)/C24*100</f>
        <v>-3.167286803648708</v>
      </c>
      <c r="E57" s="53">
        <f>(G24-E24)/E24*100</f>
        <v>1.1308362956156988</v>
      </c>
      <c r="F57" s="53">
        <f>(I24-G24)/G24*100</f>
        <v>11.017574771621485</v>
      </c>
      <c r="G57" s="53">
        <f>(K24-I24)/I24*100</f>
        <v>-11.427932293706048</v>
      </c>
      <c r="H57" s="53">
        <f>(M24-K24)/K24*100</f>
        <v>3.805134859280116</v>
      </c>
      <c r="I57" s="53">
        <f>(O24-M24)/M24*100</f>
        <v>3.0694413148966158</v>
      </c>
      <c r="J57" s="53">
        <f>(Q24-O24)/O24*100</f>
        <v>2.163471141127694</v>
      </c>
      <c r="K57" s="53">
        <f>(S24-Q24)/Q24*100</f>
        <v>-10.454723366928702</v>
      </c>
      <c r="L57" s="53">
        <f>(U24-S24)/S24*100</f>
        <v>-1.4547618966855511</v>
      </c>
      <c r="M57" s="53">
        <f>(W24-U24)/U24*100</f>
        <v>-6.6859306186781815</v>
      </c>
      <c r="N57" s="53">
        <f>C24/$C$34*100</f>
        <v>29.057533690488256</v>
      </c>
      <c r="O57" s="53">
        <f>E24/$E$34*100</f>
        <v>27.8075328733438</v>
      </c>
      <c r="P57" s="53">
        <f>G24/$G$34*100</f>
        <v>27.353905775178934</v>
      </c>
      <c r="Q57" s="53">
        <f>I24/$I$34*100</f>
        <v>29.412193343704313</v>
      </c>
      <c r="R57" s="53">
        <f>K24/$K$34*100</f>
        <v>26.328484019973374</v>
      </c>
      <c r="S57" s="53">
        <f>M24/$M$34*100</f>
        <v>27.128604984281196</v>
      </c>
      <c r="T57" s="53">
        <f>O24/$O$34*100</f>
        <v>27.743696011109215</v>
      </c>
      <c r="U57" s="53">
        <f>Q24/$Q$34*100</f>
        <v>28.491233230503603</v>
      </c>
      <c r="V57" s="53">
        <f>S24/$S$34*100</f>
        <v>26.071446311835334</v>
      </c>
      <c r="W57" s="53">
        <f>U24/$U$34*100</f>
        <v>26.17477402975734</v>
      </c>
      <c r="X57" s="53">
        <f>W24/$W$34*100</f>
        <v>24.510739036845415</v>
      </c>
    </row>
    <row r="58" spans="1:24" ht="18" customHeight="1">
      <c r="A58" s="26"/>
      <c r="B58" s="3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150" s="26" customFormat="1" ht="18" customHeight="1">
      <c r="A59" s="26" t="s">
        <v>15</v>
      </c>
      <c r="B59" s="29" t="s">
        <v>44</v>
      </c>
      <c r="C59" s="39">
        <v>224.28553546333262</v>
      </c>
      <c r="D59" s="53">
        <f>(E26-C26)/C26*100</f>
        <v>-216.81245138887425</v>
      </c>
      <c r="E59" s="53">
        <v>789.1</v>
      </c>
      <c r="F59" s="53">
        <f>(I26-G26)/G26*100</f>
        <v>-62.47204075521818</v>
      </c>
      <c r="G59" s="53">
        <f>(K26-I26)/I26*100</f>
        <v>118.35207564903621</v>
      </c>
      <c r="H59" s="53">
        <f>(M26-K26)/K26*100</f>
        <v>-135.24378793003874</v>
      </c>
      <c r="I59" s="53">
        <v>-44.1</v>
      </c>
      <c r="J59" s="53">
        <v>151.6</v>
      </c>
      <c r="K59" s="53">
        <f>(S26-Q26)/Q26*100</f>
        <v>-356.6428508728193</v>
      </c>
      <c r="L59" s="53">
        <f>(U26-S26)/S26*100</f>
        <v>-182.28107594382595</v>
      </c>
      <c r="M59" s="53">
        <f>(W26-U26)/U26*100</f>
        <v>-261.66944665148384</v>
      </c>
      <c r="N59" s="53">
        <f>C26/$C$34*100</f>
        <v>0.12128862956286171</v>
      </c>
      <c r="O59" s="53">
        <f>E26/$E$34*100</f>
        <v>-0.14002024576008695</v>
      </c>
      <c r="P59" s="53">
        <f>G26/$G$34*100</f>
        <v>0.9385257710551237</v>
      </c>
      <c r="Q59" s="53">
        <f>I26/$I$34*100</f>
        <v>0.341128088412665</v>
      </c>
      <c r="R59" s="53">
        <f>K26/$K$34*100</f>
        <v>0.7527945445044143</v>
      </c>
      <c r="S59" s="53">
        <f>M26/$M$34*100</f>
        <v>-0.26335514903205187</v>
      </c>
      <c r="T59" s="53">
        <f>O26/$O$34*100</f>
        <v>-0.3765873492203772</v>
      </c>
      <c r="U59" s="53">
        <f>Q26/$Q$34*100</f>
        <v>0.19520078234325147</v>
      </c>
      <c r="V59" s="53">
        <f>S26/$S$34*100</f>
        <v>-0.5119433650708957</v>
      </c>
      <c r="W59" s="53">
        <f>U26/$U$34*100</f>
        <v>0.42914499759356733</v>
      </c>
      <c r="X59" s="53">
        <f>W26/$W$34*100</f>
        <v>-0.6962389926429963</v>
      </c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</row>
    <row r="60" spans="1:24" ht="18" customHeight="1">
      <c r="A60" s="26"/>
      <c r="B60" s="3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150" ht="18" customHeight="1">
      <c r="A61" s="26" t="s">
        <v>16</v>
      </c>
      <c r="B61" s="29" t="s">
        <v>17</v>
      </c>
      <c r="C61" s="39">
        <v>-4.525498746877104</v>
      </c>
      <c r="D61" s="53">
        <f>(E28-C28)/C28*100</f>
        <v>-1.595905606036208</v>
      </c>
      <c r="E61" s="53">
        <f>(G28-E28)/E28*100</f>
        <v>2.2450616820912237</v>
      </c>
      <c r="F61" s="53">
        <f>(I28-G28)/G28*100</f>
        <v>5.019289920423889</v>
      </c>
      <c r="G61" s="53">
        <f>(K28-I28)/I28*100</f>
        <v>0.006871428895495697</v>
      </c>
      <c r="H61" s="53">
        <f>(M28-K28)/K28*100</f>
        <v>-4.815924259235574</v>
      </c>
      <c r="I61" s="53">
        <f>(O28-M28)/M28*100</f>
        <v>-2.7927633475077642</v>
      </c>
      <c r="J61" s="53">
        <f>(Q28-O28)/O28*100</f>
        <v>0.6654419325552524</v>
      </c>
      <c r="K61" s="53">
        <f>(S28-Q28)/Q28*100</f>
        <v>-5.54511545732183</v>
      </c>
      <c r="L61" s="53">
        <f>(U28-S28)/S28*100</f>
        <v>-1.5434982273728677</v>
      </c>
      <c r="M61" s="53">
        <f>(W28-U28)/U28*100</f>
        <v>0.6280547150996701</v>
      </c>
      <c r="N61" s="53">
        <f>C28/$C$34*100</f>
        <v>61.11785701181564</v>
      </c>
      <c r="O61" s="53">
        <f>E28/$E$34*100</f>
        <v>59.43782316807111</v>
      </c>
      <c r="P61" s="53">
        <f>G28/$G$34*100</f>
        <v>59.1123909042081</v>
      </c>
      <c r="Q61" s="53">
        <f>I28/$I$34*100</f>
        <v>60.126224330298804</v>
      </c>
      <c r="R61" s="53">
        <f>K28/$K$34*100</f>
        <v>60.77086694055113</v>
      </c>
      <c r="S61" s="53">
        <f>M28/$M$34*100</f>
        <v>57.41726487180112</v>
      </c>
      <c r="T61" s="53">
        <f>O28/$O$34*100</f>
        <v>55.379372619908395</v>
      </c>
      <c r="U61" s="53">
        <f>Q28/$Q$34*100</f>
        <v>56.037625731756016</v>
      </c>
      <c r="V61" s="53">
        <f>S28/$S$34*100</f>
        <v>54.08979578032398</v>
      </c>
      <c r="W61" s="53">
        <f>U28/$U$34*100</f>
        <v>54.25526839661236</v>
      </c>
      <c r="X61" s="53">
        <f>W28/$W$34*100</f>
        <v>54.78823745180296</v>
      </c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</row>
    <row r="62" spans="1:150" ht="18" customHeight="1">
      <c r="A62" s="26"/>
      <c r="B62" s="3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</row>
    <row r="63" spans="1:24" ht="18" customHeight="1">
      <c r="A63" s="26" t="s">
        <v>18</v>
      </c>
      <c r="B63" s="29" t="s">
        <v>19</v>
      </c>
      <c r="C63" s="39">
        <v>-0.9988377522760171</v>
      </c>
      <c r="D63" s="53">
        <f>(E30-C30)/C30*100</f>
        <v>-1.1124560923455977</v>
      </c>
      <c r="E63" s="53">
        <f>(G30-E30)/E30*100</f>
        <v>1.2734523120998684</v>
      </c>
      <c r="F63" s="53">
        <f>(I30-G30)/G30*100</f>
        <v>4.746882797497519</v>
      </c>
      <c r="G63" s="53">
        <f>(K30-I30)/I30*100</f>
        <v>-2.679083623962201</v>
      </c>
      <c r="H63" s="53">
        <f>(M30-K30)/K30*100</f>
        <v>0.8244033669254309</v>
      </c>
      <c r="I63" s="53">
        <f>(O30-M30)/M30*100</f>
        <v>1.7784674599913044</v>
      </c>
      <c r="J63" s="53">
        <f>(Q30-O30)/O30*100</f>
        <v>2.126666896118237</v>
      </c>
      <c r="K63" s="53">
        <f>(S30-Q30)/Q30*100</f>
        <v>-3.5213820701751115</v>
      </c>
      <c r="L63" s="53">
        <f>(U30-S30)/S30*100</f>
        <v>1.02737371030851</v>
      </c>
      <c r="M63" s="53">
        <f>(W30-U30)/U30*100</f>
        <v>-3.187246201090703</v>
      </c>
      <c r="N63" s="53">
        <f>C30/$C$34*100</f>
        <v>56.27078127764563</v>
      </c>
      <c r="O63" s="53">
        <f>E30/$E$34*100</f>
        <v>54.99283942054145</v>
      </c>
      <c r="P63" s="53">
        <f>G30/$G$34*100</f>
        <v>54.17202217302069</v>
      </c>
      <c r="Q63" s="53">
        <f>I30/$I$34*100</f>
        <v>54.95819806327291</v>
      </c>
      <c r="R63" s="53">
        <f>K30/$K$34*100</f>
        <v>54.0555552040773</v>
      </c>
      <c r="S63" s="53">
        <f>M30/$M$34*100</f>
        <v>54.09894110315609</v>
      </c>
      <c r="T63" s="53">
        <f>O30/$O$34*100</f>
        <v>54.6325667587899</v>
      </c>
      <c r="U63" s="53">
        <f>Q30/$Q$34*100</f>
        <v>56.08439683916643</v>
      </c>
      <c r="V63" s="53">
        <f>S30/$S$34*100</f>
        <v>55.29480375420324</v>
      </c>
      <c r="W63" s="53">
        <f>U30/$U$34*100</f>
        <v>56.9122240978372</v>
      </c>
      <c r="X63" s="53">
        <f>W30/$W$34*100</f>
        <v>55.292276024618246</v>
      </c>
    </row>
    <row r="64" spans="1:24" ht="18" customHeight="1">
      <c r="A64" s="26"/>
      <c r="B64" s="31"/>
      <c r="C64" s="40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8" customHeight="1">
      <c r="A65" s="26" t="s">
        <v>20</v>
      </c>
      <c r="B65" s="29" t="s">
        <v>21</v>
      </c>
      <c r="C65" s="39" t="s">
        <v>34</v>
      </c>
      <c r="D65" s="53" t="s">
        <v>34</v>
      </c>
      <c r="E65" s="53" t="s">
        <v>34</v>
      </c>
      <c r="F65" s="53" t="s">
        <v>34</v>
      </c>
      <c r="G65" s="53" t="s">
        <v>34</v>
      </c>
      <c r="H65" s="53" t="s">
        <v>34</v>
      </c>
      <c r="I65" s="53" t="s">
        <v>34</v>
      </c>
      <c r="J65" s="53" t="s">
        <v>34</v>
      </c>
      <c r="K65" s="53" t="s">
        <v>34</v>
      </c>
      <c r="L65" s="53" t="s">
        <v>34</v>
      </c>
      <c r="M65" s="53" t="s">
        <v>34</v>
      </c>
      <c r="N65" s="53">
        <f>C32/$C$34*100</f>
        <v>0.9947017707429531</v>
      </c>
      <c r="O65" s="53">
        <f>E32/$E$34*100</f>
        <v>2.1025155234950184</v>
      </c>
      <c r="P65" s="53">
        <f>G32/$G$34*100</f>
        <v>1.2962220291569508</v>
      </c>
      <c r="Q65" s="53">
        <f>I32/$I$34*100</f>
        <v>-0.29218461200653295</v>
      </c>
      <c r="R65" s="53">
        <f>K32/$K$34*100</f>
        <v>-0.27713461005504225</v>
      </c>
      <c r="S65" s="53">
        <f>M32/$M$34*100</f>
        <v>3.0447590766823533</v>
      </c>
      <c r="T65" s="53">
        <f>O32/$O$34*100</f>
        <v>4.692653317541416</v>
      </c>
      <c r="U65" s="53">
        <f>Q32/$Q$34*100</f>
        <v>2.9733365089451227</v>
      </c>
      <c r="V65" s="53">
        <f>S32/$S$34*100</f>
        <v>5.498237145586876</v>
      </c>
      <c r="W65" s="53">
        <f>U32/$U$34*100</f>
        <v>4.150679894712413</v>
      </c>
      <c r="X65" s="53">
        <f>W32/$W$34*100</f>
        <v>4.801642822976675</v>
      </c>
    </row>
    <row r="66" spans="1:24" ht="18" customHeight="1">
      <c r="A66" s="26"/>
      <c r="B66" s="31"/>
      <c r="C66" s="4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"/>
      <c r="S66" s="64"/>
      <c r="T66" s="64"/>
      <c r="U66" s="64"/>
      <c r="V66" s="64"/>
      <c r="W66" s="64"/>
      <c r="X66" s="64"/>
    </row>
    <row r="67" spans="1:150" s="133" customFormat="1" ht="18" customHeight="1">
      <c r="A67" s="220" t="s">
        <v>23</v>
      </c>
      <c r="B67" s="217"/>
      <c r="C67" s="41">
        <v>2.43001348442087</v>
      </c>
      <c r="D67" s="163">
        <f>(E34-C34)/C34*100</f>
        <v>1.1855254782989537</v>
      </c>
      <c r="E67" s="163">
        <f>(G34-E34)/E34*100</f>
        <v>2.807952835418742</v>
      </c>
      <c r="F67" s="163">
        <f>(I34-G34)/G34*100</f>
        <v>3.2484807985881146</v>
      </c>
      <c r="G67" s="163">
        <f>(K34-I34)/I34*100</f>
        <v>-1.053977196222142</v>
      </c>
      <c r="H67" s="163">
        <f>(M34-K34)/K34*100</f>
        <v>0.7435449009377938</v>
      </c>
      <c r="I67" s="163">
        <f>(O34-M34)/M34*100</f>
        <v>0.7843424417117202</v>
      </c>
      <c r="J67" s="163">
        <f>(Q34-O34)/O34*100</f>
        <v>-0.5170375094684632</v>
      </c>
      <c r="K67" s="163">
        <f>(S34-Q34)/Q34*100</f>
        <v>-2.143696566437253</v>
      </c>
      <c r="L67" s="163">
        <f>(U34-S34)/S34*100</f>
        <v>-1.8437797561604796</v>
      </c>
      <c r="M67" s="163">
        <f>(W34-U34)/U34*100</f>
        <v>-0.35083494701721957</v>
      </c>
      <c r="N67" s="42">
        <v>100</v>
      </c>
      <c r="O67" s="42">
        <v>100</v>
      </c>
      <c r="P67" s="42">
        <v>100</v>
      </c>
      <c r="Q67" s="42">
        <v>100</v>
      </c>
      <c r="R67" s="42">
        <v>100</v>
      </c>
      <c r="S67" s="42">
        <v>100</v>
      </c>
      <c r="T67" s="42">
        <v>100</v>
      </c>
      <c r="U67" s="42">
        <v>100</v>
      </c>
      <c r="V67" s="42">
        <v>100</v>
      </c>
      <c r="W67" s="42">
        <v>100</v>
      </c>
      <c r="X67" s="42">
        <v>100</v>
      </c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</row>
    <row r="68" spans="1:23" ht="15" customHeight="1">
      <c r="A68" s="26" t="s">
        <v>50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W68" s="38"/>
    </row>
    <row r="69" spans="1:25" ht="14.25">
      <c r="A69" s="28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</sheetData>
  <sheetProtection/>
  <mergeCells count="175">
    <mergeCell ref="W16:X16"/>
    <mergeCell ref="W22:X22"/>
    <mergeCell ref="W18:X18"/>
    <mergeCell ref="W20:X20"/>
    <mergeCell ref="Q16:R16"/>
    <mergeCell ref="M16:N16"/>
    <mergeCell ref="M22:N22"/>
    <mergeCell ref="M18:N18"/>
    <mergeCell ref="M20:N20"/>
    <mergeCell ref="Q18:R18"/>
    <mergeCell ref="O32:P32"/>
    <mergeCell ref="O30:P30"/>
    <mergeCell ref="U12:V12"/>
    <mergeCell ref="U14:V14"/>
    <mergeCell ref="U16:V16"/>
    <mergeCell ref="U22:V22"/>
    <mergeCell ref="U20:V20"/>
    <mergeCell ref="U18:V18"/>
    <mergeCell ref="Q26:R26"/>
    <mergeCell ref="S12:T12"/>
    <mergeCell ref="K24:L24"/>
    <mergeCell ref="K26:L26"/>
    <mergeCell ref="O12:P12"/>
    <mergeCell ref="O14:P14"/>
    <mergeCell ref="O16:P16"/>
    <mergeCell ref="M12:N12"/>
    <mergeCell ref="M14:N14"/>
    <mergeCell ref="O22:P22"/>
    <mergeCell ref="O26:P26"/>
    <mergeCell ref="K12:L12"/>
    <mergeCell ref="K14:L14"/>
    <mergeCell ref="K16:L16"/>
    <mergeCell ref="K22:L22"/>
    <mergeCell ref="K20:L20"/>
    <mergeCell ref="K18:L18"/>
    <mergeCell ref="I8:J8"/>
    <mergeCell ref="I12:J12"/>
    <mergeCell ref="I14:J14"/>
    <mergeCell ref="I16:J16"/>
    <mergeCell ref="I10:J10"/>
    <mergeCell ref="I18:J18"/>
    <mergeCell ref="I20:J20"/>
    <mergeCell ref="I24:J24"/>
    <mergeCell ref="I22:J22"/>
    <mergeCell ref="G8:H8"/>
    <mergeCell ref="G12:H12"/>
    <mergeCell ref="G14:H14"/>
    <mergeCell ref="G16:H16"/>
    <mergeCell ref="G10:H10"/>
    <mergeCell ref="G22:H22"/>
    <mergeCell ref="G20:H20"/>
    <mergeCell ref="E24:F24"/>
    <mergeCell ref="E26:F26"/>
    <mergeCell ref="E18:F18"/>
    <mergeCell ref="E20:F20"/>
    <mergeCell ref="G26:H26"/>
    <mergeCell ref="E22:F22"/>
    <mergeCell ref="G24:H24"/>
    <mergeCell ref="G32:H32"/>
    <mergeCell ref="G30:H30"/>
    <mergeCell ref="C8:D8"/>
    <mergeCell ref="C12:D12"/>
    <mergeCell ref="C14:D14"/>
    <mergeCell ref="C16:D16"/>
    <mergeCell ref="C10:D10"/>
    <mergeCell ref="E8:F8"/>
    <mergeCell ref="E12:F12"/>
    <mergeCell ref="E14:F14"/>
    <mergeCell ref="E16:F16"/>
    <mergeCell ref="E10:F10"/>
    <mergeCell ref="A51:B51"/>
    <mergeCell ref="A67:B67"/>
    <mergeCell ref="A38:B39"/>
    <mergeCell ref="C38:M38"/>
    <mergeCell ref="C28:D28"/>
    <mergeCell ref="G34:H34"/>
    <mergeCell ref="E28:F28"/>
    <mergeCell ref="M30:N30"/>
    <mergeCell ref="M32:N32"/>
    <mergeCell ref="A18:B18"/>
    <mergeCell ref="C20:D20"/>
    <mergeCell ref="C18:D18"/>
    <mergeCell ref="A34:B34"/>
    <mergeCell ref="G18:H18"/>
    <mergeCell ref="C22:D22"/>
    <mergeCell ref="C24:D24"/>
    <mergeCell ref="C26:D26"/>
    <mergeCell ref="C32:D32"/>
    <mergeCell ref="C34:D34"/>
    <mergeCell ref="C30:D30"/>
    <mergeCell ref="I28:J28"/>
    <mergeCell ref="I30:J30"/>
    <mergeCell ref="K30:L30"/>
    <mergeCell ref="K28:L28"/>
    <mergeCell ref="G28:H28"/>
    <mergeCell ref="E34:F34"/>
    <mergeCell ref="E32:F32"/>
    <mergeCell ref="E30:F30"/>
    <mergeCell ref="I26:J26"/>
    <mergeCell ref="O34:P34"/>
    <mergeCell ref="O28:P28"/>
    <mergeCell ref="M34:N34"/>
    <mergeCell ref="M28:N28"/>
    <mergeCell ref="I32:J32"/>
    <mergeCell ref="I34:J34"/>
    <mergeCell ref="K32:L32"/>
    <mergeCell ref="K34:L34"/>
    <mergeCell ref="M26:N26"/>
    <mergeCell ref="M24:N24"/>
    <mergeCell ref="O18:P18"/>
    <mergeCell ref="O20:P20"/>
    <mergeCell ref="O24:P24"/>
    <mergeCell ref="S30:T30"/>
    <mergeCell ref="S34:T34"/>
    <mergeCell ref="Q34:R34"/>
    <mergeCell ref="Q30:R30"/>
    <mergeCell ref="S32:T32"/>
    <mergeCell ref="Q32:R32"/>
    <mergeCell ref="S14:T14"/>
    <mergeCell ref="S16:T16"/>
    <mergeCell ref="S22:T22"/>
    <mergeCell ref="S18:T18"/>
    <mergeCell ref="S20:T20"/>
    <mergeCell ref="Q12:R12"/>
    <mergeCell ref="Q14:R14"/>
    <mergeCell ref="K10:L10"/>
    <mergeCell ref="M10:N10"/>
    <mergeCell ref="O10:P10"/>
    <mergeCell ref="Q10:R10"/>
    <mergeCell ref="W30:X30"/>
    <mergeCell ref="W34:X34"/>
    <mergeCell ref="U34:V34"/>
    <mergeCell ref="U30:V30"/>
    <mergeCell ref="U32:V32"/>
    <mergeCell ref="W32:X32"/>
    <mergeCell ref="W24:X24"/>
    <mergeCell ref="W28:X28"/>
    <mergeCell ref="W26:X26"/>
    <mergeCell ref="U8:V8"/>
    <mergeCell ref="W8:X8"/>
    <mergeCell ref="W10:X10"/>
    <mergeCell ref="U10:V10"/>
    <mergeCell ref="U26:V26"/>
    <mergeCell ref="W12:X12"/>
    <mergeCell ref="W14:X14"/>
    <mergeCell ref="S8:T8"/>
    <mergeCell ref="Q5:R6"/>
    <mergeCell ref="S28:T28"/>
    <mergeCell ref="S26:T26"/>
    <mergeCell ref="S24:T24"/>
    <mergeCell ref="S10:T10"/>
    <mergeCell ref="Q28:R28"/>
    <mergeCell ref="Q24:R24"/>
    <mergeCell ref="Q20:R20"/>
    <mergeCell ref="Q22:R22"/>
    <mergeCell ref="A2:X2"/>
    <mergeCell ref="A3:X3"/>
    <mergeCell ref="A5:B6"/>
    <mergeCell ref="C5:D6"/>
    <mergeCell ref="E5:F6"/>
    <mergeCell ref="G5:H6"/>
    <mergeCell ref="I5:J6"/>
    <mergeCell ref="O5:P6"/>
    <mergeCell ref="M5:N6"/>
    <mergeCell ref="U5:V6"/>
    <mergeCell ref="K5:L6"/>
    <mergeCell ref="S5:T6"/>
    <mergeCell ref="N38:X38"/>
    <mergeCell ref="W5:X6"/>
    <mergeCell ref="U28:V28"/>
    <mergeCell ref="U24:V24"/>
    <mergeCell ref="K8:L8"/>
    <mergeCell ref="M8:N8"/>
    <mergeCell ref="Q8:R8"/>
    <mergeCell ref="O8:P8"/>
  </mergeCells>
  <printOptions/>
  <pageMargins left="0.787" right="0.787" top="0.984" bottom="0.984" header="0.512" footer="0.512"/>
  <pageSetup fitToHeight="1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52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3.59765625" style="6" customWidth="1"/>
    <col min="2" max="2" width="4.59765625" style="6" customWidth="1"/>
    <col min="3" max="3" width="3.59765625" style="6" customWidth="1"/>
    <col min="4" max="4" width="23.69921875" style="6" customWidth="1"/>
    <col min="5" max="5" width="13.5" style="6" customWidth="1"/>
    <col min="6" max="6" width="12.09765625" style="6" customWidth="1"/>
    <col min="7" max="7" width="12" style="6" customWidth="1"/>
    <col min="8" max="13" width="8.09765625" style="6" customWidth="1"/>
    <col min="14" max="14" width="7.59765625" style="6" customWidth="1"/>
    <col min="15" max="15" width="3.59765625" style="6" customWidth="1"/>
    <col min="16" max="16" width="4.59765625" style="6" customWidth="1"/>
    <col min="17" max="17" width="3.59765625" style="6" customWidth="1"/>
    <col min="18" max="18" width="24" style="6" customWidth="1"/>
    <col min="19" max="21" width="12.5" style="6" customWidth="1"/>
    <col min="22" max="27" width="8.09765625" style="6" customWidth="1"/>
    <col min="28" max="16384" width="10.59765625" style="6" customWidth="1"/>
  </cols>
  <sheetData>
    <row r="1" spans="1:27" s="2" customFormat="1" ht="19.5" customHeight="1">
      <c r="A1" s="1" t="s">
        <v>113</v>
      </c>
      <c r="AA1" s="3" t="s">
        <v>114</v>
      </c>
    </row>
    <row r="2" spans="1:27" s="2" customFormat="1" ht="19.5" customHeight="1">
      <c r="A2" s="1"/>
      <c r="AA2" s="3"/>
    </row>
    <row r="3" spans="1:152" s="7" customFormat="1" ht="19.5" customHeight="1">
      <c r="A3" s="206" t="s">
        <v>115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6"/>
      <c r="O3" s="206" t="s">
        <v>116</v>
      </c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</row>
    <row r="4" spans="1:152" s="7" customFormat="1" ht="19.5" customHeight="1" thickBot="1">
      <c r="A4" s="8"/>
      <c r="B4" s="43"/>
      <c r="C4" s="44"/>
      <c r="D4" s="45"/>
      <c r="E4" s="44"/>
      <c r="F4" s="44"/>
      <c r="G4" s="44"/>
      <c r="H4" s="44"/>
      <c r="I4" s="44"/>
      <c r="J4" s="44"/>
      <c r="K4" s="44"/>
      <c r="L4" s="44"/>
      <c r="M4" s="46" t="s">
        <v>117</v>
      </c>
      <c r="N4" s="6"/>
      <c r="O4" s="6"/>
      <c r="P4" s="45"/>
      <c r="Q4" s="45"/>
      <c r="R4" s="44"/>
      <c r="S4" s="44"/>
      <c r="T4" s="44"/>
      <c r="U4" s="44"/>
      <c r="V4" s="44"/>
      <c r="W4" s="44"/>
      <c r="X4" s="44"/>
      <c r="Y4" s="44"/>
      <c r="Z4" s="44"/>
      <c r="AA4" s="46" t="s">
        <v>117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</row>
    <row r="5" spans="1:152" s="7" customFormat="1" ht="21" customHeight="1">
      <c r="A5" s="207" t="s">
        <v>118</v>
      </c>
      <c r="B5" s="197"/>
      <c r="C5" s="197"/>
      <c r="D5" s="242"/>
      <c r="E5" s="240" t="s">
        <v>119</v>
      </c>
      <c r="F5" s="240" t="s">
        <v>120</v>
      </c>
      <c r="G5" s="240" t="s">
        <v>121</v>
      </c>
      <c r="H5" s="237" t="s">
        <v>122</v>
      </c>
      <c r="I5" s="238"/>
      <c r="J5" s="239"/>
      <c r="K5" s="237" t="s">
        <v>123</v>
      </c>
      <c r="L5" s="238"/>
      <c r="M5" s="238"/>
      <c r="N5" s="6"/>
      <c r="O5" s="207" t="s">
        <v>51</v>
      </c>
      <c r="P5" s="197"/>
      <c r="Q5" s="197"/>
      <c r="R5" s="242"/>
      <c r="S5" s="240" t="s">
        <v>119</v>
      </c>
      <c r="T5" s="240" t="s">
        <v>120</v>
      </c>
      <c r="U5" s="240" t="s">
        <v>121</v>
      </c>
      <c r="V5" s="237" t="s">
        <v>122</v>
      </c>
      <c r="W5" s="238"/>
      <c r="X5" s="239"/>
      <c r="Y5" s="237" t="s">
        <v>123</v>
      </c>
      <c r="Z5" s="238"/>
      <c r="AA5" s="238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</row>
    <row r="6" spans="1:152" s="7" customFormat="1" ht="21" customHeight="1">
      <c r="A6" s="199"/>
      <c r="B6" s="199"/>
      <c r="C6" s="199"/>
      <c r="D6" s="243"/>
      <c r="E6" s="241"/>
      <c r="F6" s="241"/>
      <c r="G6" s="241"/>
      <c r="H6" s="11" t="s">
        <v>124</v>
      </c>
      <c r="I6" s="11" t="s">
        <v>120</v>
      </c>
      <c r="J6" s="11" t="s">
        <v>121</v>
      </c>
      <c r="K6" s="11" t="s">
        <v>124</v>
      </c>
      <c r="L6" s="11" t="s">
        <v>120</v>
      </c>
      <c r="M6" s="142" t="s">
        <v>121</v>
      </c>
      <c r="N6" s="6"/>
      <c r="O6" s="199"/>
      <c r="P6" s="199"/>
      <c r="Q6" s="199"/>
      <c r="R6" s="243"/>
      <c r="S6" s="241"/>
      <c r="T6" s="241"/>
      <c r="U6" s="241"/>
      <c r="V6" s="11" t="s">
        <v>124</v>
      </c>
      <c r="W6" s="11" t="s">
        <v>120</v>
      </c>
      <c r="X6" s="11" t="s">
        <v>121</v>
      </c>
      <c r="Y6" s="11" t="s">
        <v>124</v>
      </c>
      <c r="Z6" s="11" t="s">
        <v>120</v>
      </c>
      <c r="AA6" s="142" t="s">
        <v>121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</row>
    <row r="7" spans="1:152" s="7" customFormat="1" ht="21" customHeight="1">
      <c r="A7" s="134" t="s">
        <v>2</v>
      </c>
      <c r="B7" s="233" t="s">
        <v>52</v>
      </c>
      <c r="C7" s="233"/>
      <c r="D7" s="234"/>
      <c r="E7" s="187">
        <f>SUM(E8,E12:E13,E27:E33)</f>
        <v>4155019.7390000005</v>
      </c>
      <c r="F7" s="188">
        <f>SUM(F8,F12:F13,F27:F33)</f>
        <v>4071960.1619999995</v>
      </c>
      <c r="G7" s="188">
        <f>SUM(G8,G12:G13,G27:G33)</f>
        <v>4050437.0890220003</v>
      </c>
      <c r="H7" s="135">
        <v>-2.188068202525939</v>
      </c>
      <c r="I7" s="135">
        <f>(F7-E7)/E7*100</f>
        <v>-1.9990176272902893</v>
      </c>
      <c r="J7" s="135">
        <f>(G7-F7)/F7*100</f>
        <v>-0.5285678671136083</v>
      </c>
      <c r="K7" s="135">
        <f>E7/$E$44*100</f>
        <v>91.12479190464158</v>
      </c>
      <c r="L7" s="135">
        <f>F7/$F$44*100</f>
        <v>90.98067451027495</v>
      </c>
      <c r="M7" s="135">
        <f>G7/$G$44*100</f>
        <v>90.8184025941535</v>
      </c>
      <c r="N7" s="6"/>
      <c r="O7" s="134" t="s">
        <v>2</v>
      </c>
      <c r="P7" s="233" t="s">
        <v>52</v>
      </c>
      <c r="Q7" s="233"/>
      <c r="R7" s="234"/>
      <c r="S7" s="138">
        <f>SUM(S8,S12:S20)</f>
        <v>3147695.882</v>
      </c>
      <c r="T7" s="138">
        <f>SUM(T8,T12:T20)</f>
        <v>3085909.511</v>
      </c>
      <c r="U7" s="138">
        <f>SUM(U8,U12:U20)</f>
        <v>3082337.4960219995</v>
      </c>
      <c r="V7" s="159">
        <v>-2.1197367421906255</v>
      </c>
      <c r="W7" s="163">
        <f>(T7-S7)/S7*100</f>
        <v>-1.962907895687245</v>
      </c>
      <c r="X7" s="163">
        <f>(U7-T7)/T7*100</f>
        <v>-0.11575242129646583</v>
      </c>
      <c r="Y7" s="41">
        <f>S7/$S$38*100</f>
        <v>93.02724149443448</v>
      </c>
      <c r="Z7" s="41">
        <f>T7/$T$38*100</f>
        <v>93.26444052986118</v>
      </c>
      <c r="AA7" s="41">
        <f>U7/$U$38*100</f>
        <v>93.31385564283856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</row>
    <row r="8" spans="1:152" s="7" customFormat="1" ht="21" customHeight="1">
      <c r="A8" s="47"/>
      <c r="B8" s="48" t="s">
        <v>125</v>
      </c>
      <c r="C8" s="229" t="s">
        <v>53</v>
      </c>
      <c r="D8" s="230"/>
      <c r="E8" s="183">
        <f>SUM(E9:E11)</f>
        <v>47303.603</v>
      </c>
      <c r="F8" s="50">
        <f>SUM(F9:F11)</f>
        <v>46486.82</v>
      </c>
      <c r="G8" s="50">
        <f>SUM(G9:G11)</f>
        <v>47620.9219</v>
      </c>
      <c r="H8" s="51">
        <v>-2.153450921447786</v>
      </c>
      <c r="I8" s="51">
        <f aca="true" t="shared" si="0" ref="I8:J15">(F8-E8)/E8*100</f>
        <v>-1.726682426283687</v>
      </c>
      <c r="J8" s="51">
        <f t="shared" si="0"/>
        <v>2.4396203052822316</v>
      </c>
      <c r="K8" s="51">
        <f>E8/$E$44*100</f>
        <v>1.0374273169523394</v>
      </c>
      <c r="L8" s="51">
        <f>F8/$F$44*100</f>
        <v>1.0386649356020248</v>
      </c>
      <c r="M8" s="51">
        <f>G8/$G$44*100</f>
        <v>1.0677504580285186</v>
      </c>
      <c r="N8" s="6"/>
      <c r="O8" s="47"/>
      <c r="P8" s="48" t="s">
        <v>54</v>
      </c>
      <c r="Q8" s="229" t="s">
        <v>53</v>
      </c>
      <c r="R8" s="230"/>
      <c r="S8" s="57">
        <f>SUM(S9:S11)</f>
        <v>31780.974000000002</v>
      </c>
      <c r="T8" s="57">
        <f>SUM(T9:T11)</f>
        <v>32138.879</v>
      </c>
      <c r="U8" s="57">
        <f>SUM(U9:U11)</f>
        <v>35595.3259</v>
      </c>
      <c r="V8" s="51">
        <v>0.6617786492521871</v>
      </c>
      <c r="W8" s="53">
        <f>(T8-S8)/S8*100</f>
        <v>1.1261612057578814</v>
      </c>
      <c r="X8" s="53">
        <f>(U8-T8)/T8*100</f>
        <v>10.75472140767574</v>
      </c>
      <c r="Y8" s="54">
        <f>S8/$S$38*100</f>
        <v>0.9392573025027529</v>
      </c>
      <c r="Z8" s="54">
        <f>T8/$T$38*100</f>
        <v>0.9713228980005255</v>
      </c>
      <c r="AA8" s="54">
        <f>U8/$U$38*100</f>
        <v>1.077603314652954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</row>
    <row r="9" spans="1:152" s="7" customFormat="1" ht="21" customHeight="1">
      <c r="A9" s="6"/>
      <c r="B9" s="55"/>
      <c r="C9" s="56" t="s">
        <v>55</v>
      </c>
      <c r="D9" s="19" t="s">
        <v>56</v>
      </c>
      <c r="E9" s="57">
        <v>29191.374</v>
      </c>
      <c r="F9" s="57">
        <v>27423.421</v>
      </c>
      <c r="G9" s="57">
        <v>32058.989</v>
      </c>
      <c r="H9" s="51">
        <v>0.7076805121767338</v>
      </c>
      <c r="I9" s="51">
        <f t="shared" si="0"/>
        <v>-6.056422695279781</v>
      </c>
      <c r="J9" s="51">
        <f t="shared" si="0"/>
        <v>16.903682439911503</v>
      </c>
      <c r="K9" s="51">
        <f aca="true" t="shared" si="1" ref="K9:K33">E9/$E$44*100</f>
        <v>0.6402034282033923</v>
      </c>
      <c r="L9" s="51">
        <f aca="true" t="shared" si="2" ref="L9:L33">F9/$F$44*100</f>
        <v>0.6127273452335997</v>
      </c>
      <c r="M9" s="51">
        <f aca="true" t="shared" si="3" ref="M9:M33">G9/$G$44*100</f>
        <v>0.7188227111722767</v>
      </c>
      <c r="N9" s="6"/>
      <c r="O9" s="6"/>
      <c r="P9" s="55"/>
      <c r="Q9" s="56" t="s">
        <v>55</v>
      </c>
      <c r="R9" s="19" t="s">
        <v>56</v>
      </c>
      <c r="S9" s="57">
        <v>17099.142</v>
      </c>
      <c r="T9" s="57">
        <v>16624.127</v>
      </c>
      <c r="U9" s="57">
        <v>21860.917</v>
      </c>
      <c r="V9" s="51">
        <v>7.338822200514827</v>
      </c>
      <c r="W9" s="53">
        <f aca="true" t="shared" si="4" ref="W9:W20">(T9-S9)/S9*100</f>
        <v>-2.7780048846895324</v>
      </c>
      <c r="X9" s="53">
        <f aca="true" t="shared" si="5" ref="X9:X20">(U9-T9)/T9*100</f>
        <v>31.501142887082136</v>
      </c>
      <c r="Y9" s="54">
        <f aca="true" t="shared" si="6" ref="Y9:Y20">S9/$S$38*100</f>
        <v>0.5053493322775924</v>
      </c>
      <c r="Z9" s="54">
        <f aca="true" t="shared" si="7" ref="Z9:Z20">T9/$T$38*100</f>
        <v>0.5024255890931597</v>
      </c>
      <c r="AA9" s="54">
        <f aca="true" t="shared" si="8" ref="AA9:AA20">U9/$U$38*100</f>
        <v>0.661811516678742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</row>
    <row r="10" spans="1:152" s="7" customFormat="1" ht="21" customHeight="1">
      <c r="A10" s="6"/>
      <c r="B10" s="55"/>
      <c r="C10" s="56" t="s">
        <v>57</v>
      </c>
      <c r="D10" s="19" t="s">
        <v>58</v>
      </c>
      <c r="E10" s="57">
        <v>2592.792</v>
      </c>
      <c r="F10" s="57">
        <v>2991.387</v>
      </c>
      <c r="G10" s="57">
        <v>2725.5239000000006</v>
      </c>
      <c r="H10" s="51">
        <v>-17.042522237619128</v>
      </c>
      <c r="I10" s="51">
        <f t="shared" si="0"/>
        <v>15.373196153027328</v>
      </c>
      <c r="J10" s="51">
        <f t="shared" si="0"/>
        <v>-8.887619689461763</v>
      </c>
      <c r="K10" s="51">
        <f t="shared" si="1"/>
        <v>0.05686317906852654</v>
      </c>
      <c r="L10" s="51">
        <f t="shared" si="2"/>
        <v>0.06683719784910507</v>
      </c>
      <c r="M10" s="51">
        <f t="shared" si="3"/>
        <v>0.06111136190735264</v>
      </c>
      <c r="N10" s="6"/>
      <c r="O10" s="6"/>
      <c r="P10" s="55"/>
      <c r="Q10" s="56" t="s">
        <v>57</v>
      </c>
      <c r="R10" s="19" t="s">
        <v>58</v>
      </c>
      <c r="S10" s="57">
        <v>2365.202</v>
      </c>
      <c r="T10" s="57">
        <v>2984.414</v>
      </c>
      <c r="U10" s="57">
        <v>3806.6999000000005</v>
      </c>
      <c r="V10" s="51">
        <v>-19.34929819422645</v>
      </c>
      <c r="W10" s="53">
        <f t="shared" si="4"/>
        <v>26.18008948072934</v>
      </c>
      <c r="X10" s="53">
        <f t="shared" si="5"/>
        <v>27.552675332577863</v>
      </c>
      <c r="Y10" s="54">
        <f t="shared" si="6"/>
        <v>0.06990135829047013</v>
      </c>
      <c r="Z10" s="54">
        <f t="shared" si="7"/>
        <v>0.09019697467709875</v>
      </c>
      <c r="AA10" s="54">
        <f t="shared" si="8"/>
        <v>0.11524300807508742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</row>
    <row r="11" spans="2:27" ht="21" customHeight="1">
      <c r="B11" s="55"/>
      <c r="C11" s="56" t="s">
        <v>59</v>
      </c>
      <c r="D11" s="19" t="s">
        <v>60</v>
      </c>
      <c r="E11" s="57">
        <v>15519.437</v>
      </c>
      <c r="F11" s="57">
        <v>16072.012</v>
      </c>
      <c r="G11" s="57">
        <v>12836.409</v>
      </c>
      <c r="H11" s="51">
        <v>-4.3957025541380474</v>
      </c>
      <c r="I11" s="51">
        <f t="shared" si="0"/>
        <v>3.5605350889984004</v>
      </c>
      <c r="J11" s="51">
        <f t="shared" si="0"/>
        <v>-20.13191005581629</v>
      </c>
      <c r="K11" s="51">
        <f t="shared" si="1"/>
        <v>0.34036070968042037</v>
      </c>
      <c r="L11" s="51">
        <f t="shared" si="2"/>
        <v>0.35910039251931986</v>
      </c>
      <c r="M11" s="51">
        <f t="shared" si="3"/>
        <v>0.28781638494888945</v>
      </c>
      <c r="P11" s="55"/>
      <c r="Q11" s="56" t="s">
        <v>59</v>
      </c>
      <c r="R11" s="19" t="s">
        <v>60</v>
      </c>
      <c r="S11" s="57">
        <v>12316.63</v>
      </c>
      <c r="T11" s="57">
        <v>12530.338</v>
      </c>
      <c r="U11" s="57">
        <v>9927.709</v>
      </c>
      <c r="V11" s="51">
        <v>-3.089817909291015</v>
      </c>
      <c r="W11" s="53">
        <f t="shared" si="4"/>
        <v>1.7351174793754502</v>
      </c>
      <c r="X11" s="53">
        <f t="shared" si="5"/>
        <v>-20.77062087231804</v>
      </c>
      <c r="Y11" s="54">
        <f t="shared" si="6"/>
        <v>0.3640066119346902</v>
      </c>
      <c r="Z11" s="54">
        <f t="shared" si="7"/>
        <v>0.378700334230267</v>
      </c>
      <c r="AA11" s="54">
        <f t="shared" si="8"/>
        <v>0.3005487898991245</v>
      </c>
    </row>
    <row r="12" spans="1:152" s="7" customFormat="1" ht="21" customHeight="1">
      <c r="A12" s="6"/>
      <c r="B12" s="55" t="s">
        <v>61</v>
      </c>
      <c r="C12" s="229" t="s">
        <v>62</v>
      </c>
      <c r="D12" s="230"/>
      <c r="E12" s="57">
        <v>6328.823</v>
      </c>
      <c r="F12" s="57">
        <v>6243.169</v>
      </c>
      <c r="G12" s="57">
        <v>7803.999</v>
      </c>
      <c r="H12" s="51">
        <v>-12.970016651533289</v>
      </c>
      <c r="I12" s="51">
        <f t="shared" si="0"/>
        <v>-1.3533954101734311</v>
      </c>
      <c r="J12" s="51">
        <f t="shared" si="0"/>
        <v>25.000604660870145</v>
      </c>
      <c r="K12" s="51">
        <f t="shared" si="1"/>
        <v>0.13879902265280414</v>
      </c>
      <c r="L12" s="51">
        <f t="shared" si="2"/>
        <v>0.13949245672940325</v>
      </c>
      <c r="M12" s="51">
        <f t="shared" si="3"/>
        <v>0.17498030643342297</v>
      </c>
      <c r="N12" s="6"/>
      <c r="O12" s="6"/>
      <c r="P12" s="55" t="s">
        <v>61</v>
      </c>
      <c r="Q12" s="229" t="s">
        <v>62</v>
      </c>
      <c r="R12" s="230"/>
      <c r="S12" s="57">
        <v>4895.102</v>
      </c>
      <c r="T12" s="57">
        <v>4709.374</v>
      </c>
      <c r="U12" s="57">
        <v>5958.375</v>
      </c>
      <c r="V12" s="51">
        <v>-10.416815740105479</v>
      </c>
      <c r="W12" s="53">
        <f t="shared" si="4"/>
        <v>-3.7941599582603196</v>
      </c>
      <c r="X12" s="53">
        <f t="shared" si="5"/>
        <v>26.521592891114622</v>
      </c>
      <c r="Y12" s="54">
        <f t="shared" si="6"/>
        <v>0.1446702136943893</v>
      </c>
      <c r="Z12" s="54">
        <f t="shared" si="7"/>
        <v>0.14232988031251267</v>
      </c>
      <c r="AA12" s="54">
        <f t="shared" si="8"/>
        <v>0.1803822408589127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</row>
    <row r="13" spans="2:27" ht="21" customHeight="1">
      <c r="B13" s="55" t="s">
        <v>63</v>
      </c>
      <c r="C13" s="229" t="s">
        <v>64</v>
      </c>
      <c r="D13" s="230"/>
      <c r="E13" s="183">
        <f>SUM(E14:E26)</f>
        <v>1001034.899</v>
      </c>
      <c r="F13" s="50">
        <f>SUM(F14:F26)</f>
        <v>941399.801</v>
      </c>
      <c r="G13" s="50">
        <f>SUM(G14:G26)</f>
        <v>943417.6501219999</v>
      </c>
      <c r="H13" s="51">
        <v>-3.0538655723895025</v>
      </c>
      <c r="I13" s="51">
        <f t="shared" si="0"/>
        <v>-5.957344550082464</v>
      </c>
      <c r="J13" s="51">
        <f t="shared" si="0"/>
        <v>0.21434560745142187</v>
      </c>
      <c r="K13" s="51">
        <f t="shared" si="1"/>
        <v>21.953950303642323</v>
      </c>
      <c r="L13" s="51">
        <f t="shared" si="2"/>
        <v>21.03389656856339</v>
      </c>
      <c r="M13" s="51">
        <f t="shared" si="3"/>
        <v>21.153194601004863</v>
      </c>
      <c r="P13" s="55" t="s">
        <v>63</v>
      </c>
      <c r="Q13" s="229" t="s">
        <v>64</v>
      </c>
      <c r="R13" s="230"/>
      <c r="S13" s="57">
        <v>767338.37</v>
      </c>
      <c r="T13" s="57">
        <v>723107.6</v>
      </c>
      <c r="U13" s="57">
        <v>737486.4941219997</v>
      </c>
      <c r="V13" s="51">
        <v>-0.7619121449138455</v>
      </c>
      <c r="W13" s="53">
        <f t="shared" si="4"/>
        <v>-5.764180670386653</v>
      </c>
      <c r="X13" s="53">
        <f t="shared" si="5"/>
        <v>1.98848610110027</v>
      </c>
      <c r="Y13" s="54">
        <f t="shared" si="6"/>
        <v>22.677976059294444</v>
      </c>
      <c r="Z13" s="54">
        <f t="shared" si="7"/>
        <v>21.854246055010343</v>
      </c>
      <c r="AA13" s="54">
        <f t="shared" si="8"/>
        <v>22.3264676044911</v>
      </c>
    </row>
    <row r="14" spans="2:27" ht="21" customHeight="1">
      <c r="B14" s="55"/>
      <c r="C14" s="49" t="s">
        <v>55</v>
      </c>
      <c r="D14" s="19" t="s">
        <v>65</v>
      </c>
      <c r="E14" s="57">
        <v>220190.932</v>
      </c>
      <c r="F14" s="57">
        <v>204628.084</v>
      </c>
      <c r="G14" s="57">
        <v>204379.771122</v>
      </c>
      <c r="H14" s="51">
        <v>-5.2923771172504015</v>
      </c>
      <c r="I14" s="51">
        <f t="shared" si="0"/>
        <v>-7.067887791128473</v>
      </c>
      <c r="J14" s="51">
        <f t="shared" si="0"/>
        <v>-0.12134838637300488</v>
      </c>
      <c r="K14" s="51">
        <f t="shared" si="1"/>
        <v>4.829063185778787</v>
      </c>
      <c r="L14" s="51">
        <f t="shared" si="2"/>
        <v>4.572048931078221</v>
      </c>
      <c r="M14" s="51">
        <f t="shared" si="3"/>
        <v>4.582578108956755</v>
      </c>
      <c r="P14" s="55" t="s">
        <v>66</v>
      </c>
      <c r="Q14" s="229" t="s">
        <v>67</v>
      </c>
      <c r="R14" s="230"/>
      <c r="S14" s="57">
        <v>294179.497</v>
      </c>
      <c r="T14" s="57">
        <v>270701.128</v>
      </c>
      <c r="U14" s="57">
        <v>247812.748</v>
      </c>
      <c r="V14" s="51">
        <v>-11.750761922689534</v>
      </c>
      <c r="W14" s="53">
        <f t="shared" si="4"/>
        <v>-7.980967144015462</v>
      </c>
      <c r="X14" s="53">
        <f t="shared" si="5"/>
        <v>-8.455221509088071</v>
      </c>
      <c r="Y14" s="54">
        <f t="shared" si="6"/>
        <v>8.694203041223236</v>
      </c>
      <c r="Z14" s="54">
        <f t="shared" si="7"/>
        <v>8.181312239949975</v>
      </c>
      <c r="AA14" s="54">
        <f t="shared" si="8"/>
        <v>7.502216426063321</v>
      </c>
    </row>
    <row r="15" spans="1:152" s="7" customFormat="1" ht="21" customHeight="1">
      <c r="A15" s="6"/>
      <c r="B15" s="55"/>
      <c r="C15" s="49" t="s">
        <v>57</v>
      </c>
      <c r="D15" s="19" t="s">
        <v>68</v>
      </c>
      <c r="E15" s="57">
        <v>83634.192</v>
      </c>
      <c r="F15" s="57">
        <v>72579.287</v>
      </c>
      <c r="G15" s="57">
        <v>71291.721</v>
      </c>
      <c r="H15" s="51">
        <v>-4.829121816760262</v>
      </c>
      <c r="I15" s="51">
        <f t="shared" si="0"/>
        <v>-13.218164408164546</v>
      </c>
      <c r="J15" s="51">
        <f t="shared" si="0"/>
        <v>-1.7740130183422602</v>
      </c>
      <c r="K15" s="51">
        <f t="shared" si="1"/>
        <v>1.8342026803336056</v>
      </c>
      <c r="L15" s="51">
        <f t="shared" si="2"/>
        <v>1.6216544917009998</v>
      </c>
      <c r="M15" s="51">
        <f t="shared" si="3"/>
        <v>1.5984942062071121</v>
      </c>
      <c r="N15" s="6"/>
      <c r="O15" s="6"/>
      <c r="P15" s="55" t="s">
        <v>69</v>
      </c>
      <c r="Q15" s="229" t="s">
        <v>70</v>
      </c>
      <c r="R15" s="230"/>
      <c r="S15" s="57">
        <v>67855.747</v>
      </c>
      <c r="T15" s="57">
        <v>70056.426</v>
      </c>
      <c r="U15" s="57">
        <v>56007.479</v>
      </c>
      <c r="V15" s="51">
        <v>-10.651575185315455</v>
      </c>
      <c r="W15" s="53">
        <f t="shared" si="4"/>
        <v>3.2431726085043375</v>
      </c>
      <c r="X15" s="53">
        <f t="shared" si="5"/>
        <v>-20.053759236875724</v>
      </c>
      <c r="Y15" s="54">
        <f t="shared" si="6"/>
        <v>2.005413864487893</v>
      </c>
      <c r="Z15" s="54">
        <f t="shared" si="7"/>
        <v>2.117292601458793</v>
      </c>
      <c r="AA15" s="54">
        <f t="shared" si="8"/>
        <v>1.6955553430051813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</row>
    <row r="16" spans="2:27" ht="21" customHeight="1">
      <c r="B16" s="55"/>
      <c r="C16" s="49" t="s">
        <v>59</v>
      </c>
      <c r="D16" s="19" t="s">
        <v>71</v>
      </c>
      <c r="E16" s="57">
        <v>9735.335</v>
      </c>
      <c r="F16" s="57">
        <v>9280.297</v>
      </c>
      <c r="G16" s="57">
        <v>7857.795</v>
      </c>
      <c r="H16" s="51">
        <v>-0.12439137990820637</v>
      </c>
      <c r="I16" s="51">
        <f aca="true" t="shared" si="9" ref="I16:I34">(F16-E16)/E16*100</f>
        <v>-4.674086716070876</v>
      </c>
      <c r="J16" s="51">
        <f aca="true" t="shared" si="10" ref="J16:J34">(G16-F16)/F16*100</f>
        <v>-15.328194776524937</v>
      </c>
      <c r="K16" s="51">
        <f t="shared" si="1"/>
        <v>0.2135081014586183</v>
      </c>
      <c r="L16" s="51">
        <f t="shared" si="2"/>
        <v>0.20735165549875564</v>
      </c>
      <c r="M16" s="51">
        <f t="shared" si="3"/>
        <v>0.1761865137336664</v>
      </c>
      <c r="P16" s="55" t="s">
        <v>72</v>
      </c>
      <c r="Q16" s="229" t="s">
        <v>73</v>
      </c>
      <c r="R16" s="230"/>
      <c r="S16" s="57">
        <v>437629.195</v>
      </c>
      <c r="T16" s="57">
        <v>439202.591</v>
      </c>
      <c r="U16" s="57">
        <v>445295.836</v>
      </c>
      <c r="V16" s="51">
        <v>-3.2381280816191182</v>
      </c>
      <c r="W16" s="53">
        <f t="shared" si="4"/>
        <v>0.35952720201859656</v>
      </c>
      <c r="X16" s="53">
        <f t="shared" si="5"/>
        <v>1.3873426807721168</v>
      </c>
      <c r="Y16" s="54">
        <f t="shared" si="6"/>
        <v>12.933726234826887</v>
      </c>
      <c r="Z16" s="54">
        <f t="shared" si="7"/>
        <v>13.27387720957721</v>
      </c>
      <c r="AA16" s="54">
        <f t="shared" si="8"/>
        <v>13.480766273157178</v>
      </c>
    </row>
    <row r="17" spans="2:27" ht="21" customHeight="1">
      <c r="B17" s="55"/>
      <c r="C17" s="49" t="s">
        <v>74</v>
      </c>
      <c r="D17" s="19" t="s">
        <v>75</v>
      </c>
      <c r="E17" s="57">
        <v>62513.508</v>
      </c>
      <c r="F17" s="57">
        <v>58572.62</v>
      </c>
      <c r="G17" s="57">
        <v>57143.357</v>
      </c>
      <c r="H17" s="51">
        <v>-7.704112653188955</v>
      </c>
      <c r="I17" s="51">
        <f t="shared" si="9"/>
        <v>-6.3040583164841735</v>
      </c>
      <c r="J17" s="51">
        <f t="shared" si="10"/>
        <v>-2.440155485617681</v>
      </c>
      <c r="K17" s="51">
        <f t="shared" si="1"/>
        <v>1.3709996018214214</v>
      </c>
      <c r="L17" s="51">
        <f t="shared" si="2"/>
        <v>1.308700543086016</v>
      </c>
      <c r="M17" s="51">
        <f t="shared" si="3"/>
        <v>1.2812613274930564</v>
      </c>
      <c r="P17" s="55" t="s">
        <v>76</v>
      </c>
      <c r="Q17" s="229" t="s">
        <v>77</v>
      </c>
      <c r="R17" s="230"/>
      <c r="S17" s="57">
        <v>239388.757</v>
      </c>
      <c r="T17" s="57">
        <v>238948.577</v>
      </c>
      <c r="U17" s="57">
        <v>252601.235</v>
      </c>
      <c r="V17" s="51">
        <v>8.119416991820373</v>
      </c>
      <c r="W17" s="53">
        <f t="shared" si="4"/>
        <v>-0.18387663878467864</v>
      </c>
      <c r="X17" s="53">
        <f t="shared" si="5"/>
        <v>5.713638545752878</v>
      </c>
      <c r="Y17" s="54">
        <f t="shared" si="6"/>
        <v>7.07491337897029</v>
      </c>
      <c r="Z17" s="54">
        <f t="shared" si="7"/>
        <v>7.221665207574343</v>
      </c>
      <c r="AA17" s="54">
        <f t="shared" si="8"/>
        <v>7.647181792523769</v>
      </c>
    </row>
    <row r="18" spans="2:27" ht="21" customHeight="1">
      <c r="B18" s="55"/>
      <c r="C18" s="49" t="s">
        <v>78</v>
      </c>
      <c r="D18" s="19" t="s">
        <v>79</v>
      </c>
      <c r="E18" s="57">
        <v>3351.877</v>
      </c>
      <c r="F18" s="57">
        <v>2635.422</v>
      </c>
      <c r="G18" s="57">
        <v>2632.136</v>
      </c>
      <c r="H18" s="51">
        <v>8.999344744214488</v>
      </c>
      <c r="I18" s="51">
        <f t="shared" si="9"/>
        <v>-21.374740182888573</v>
      </c>
      <c r="J18" s="51">
        <f t="shared" si="10"/>
        <v>-0.12468591367910181</v>
      </c>
      <c r="K18" s="51">
        <f t="shared" si="1"/>
        <v>0.07351086476149091</v>
      </c>
      <c r="L18" s="51">
        <f t="shared" si="2"/>
        <v>0.05888379592138501</v>
      </c>
      <c r="M18" s="51">
        <f t="shared" si="3"/>
        <v>0.05901742989132164</v>
      </c>
      <c r="P18" s="55" t="s">
        <v>80</v>
      </c>
      <c r="Q18" s="229" t="s">
        <v>81</v>
      </c>
      <c r="R18" s="230"/>
      <c r="S18" s="57">
        <v>424391.646</v>
      </c>
      <c r="T18" s="57">
        <v>432641.33</v>
      </c>
      <c r="U18" s="57">
        <v>426913.191</v>
      </c>
      <c r="V18" s="51">
        <v>1.8969178531238473</v>
      </c>
      <c r="W18" s="53">
        <f t="shared" si="4"/>
        <v>1.9438846352786143</v>
      </c>
      <c r="X18" s="53">
        <f t="shared" si="5"/>
        <v>-1.323992555218898</v>
      </c>
      <c r="Y18" s="54">
        <f t="shared" si="6"/>
        <v>12.542502713310899</v>
      </c>
      <c r="Z18" s="54">
        <f t="shared" si="7"/>
        <v>13.075578350147238</v>
      </c>
      <c r="AA18" s="54">
        <f t="shared" si="8"/>
        <v>12.924255026716008</v>
      </c>
    </row>
    <row r="19" spans="2:27" ht="21" customHeight="1">
      <c r="B19" s="55"/>
      <c r="C19" s="49" t="s">
        <v>82</v>
      </c>
      <c r="D19" s="19" t="s">
        <v>83</v>
      </c>
      <c r="E19" s="57">
        <v>28298.581</v>
      </c>
      <c r="F19" s="57">
        <v>28039.826</v>
      </c>
      <c r="G19" s="57">
        <v>25035.217</v>
      </c>
      <c r="H19" s="51">
        <v>-2.8368262499029573</v>
      </c>
      <c r="I19" s="51">
        <f t="shared" si="9"/>
        <v>-0.9143744698718194</v>
      </c>
      <c r="J19" s="51">
        <f t="shared" si="10"/>
        <v>-10.715505153277343</v>
      </c>
      <c r="K19" s="51">
        <f t="shared" si="1"/>
        <v>0.6206233584445658</v>
      </c>
      <c r="L19" s="51">
        <f t="shared" si="2"/>
        <v>0.6264998136371122</v>
      </c>
      <c r="M19" s="51">
        <f t="shared" si="3"/>
        <v>0.5613365586396462</v>
      </c>
      <c r="P19" s="55" t="s">
        <v>84</v>
      </c>
      <c r="Q19" s="229" t="s">
        <v>85</v>
      </c>
      <c r="R19" s="230"/>
      <c r="S19" s="57">
        <v>186060.614</v>
      </c>
      <c r="T19" s="57">
        <v>186979.388</v>
      </c>
      <c r="U19" s="57">
        <v>182011.783</v>
      </c>
      <c r="V19" s="51">
        <v>-2.8150708057462226</v>
      </c>
      <c r="W19" s="53">
        <f t="shared" si="4"/>
        <v>0.4938035945640838</v>
      </c>
      <c r="X19" s="53">
        <f t="shared" si="5"/>
        <v>-2.6567661030102476</v>
      </c>
      <c r="Y19" s="54">
        <f t="shared" si="6"/>
        <v>5.4988494187637516</v>
      </c>
      <c r="Z19" s="54">
        <f t="shared" si="7"/>
        <v>5.651017293369962</v>
      </c>
      <c r="AA19" s="54">
        <f t="shared" si="8"/>
        <v>5.510175724130514</v>
      </c>
    </row>
    <row r="20" spans="1:152" s="7" customFormat="1" ht="21" customHeight="1">
      <c r="A20" s="6"/>
      <c r="B20" s="55"/>
      <c r="C20" s="49" t="s">
        <v>86</v>
      </c>
      <c r="D20" s="19" t="s">
        <v>87</v>
      </c>
      <c r="E20" s="57">
        <v>23476.729</v>
      </c>
      <c r="F20" s="57">
        <v>18472.492</v>
      </c>
      <c r="G20" s="57">
        <v>16736.612</v>
      </c>
      <c r="H20" s="51">
        <v>-6.986762625750775</v>
      </c>
      <c r="I20" s="51">
        <f t="shared" si="9"/>
        <v>-21.315733550444786</v>
      </c>
      <c r="J20" s="51">
        <f t="shared" si="10"/>
        <v>-9.397107872614034</v>
      </c>
      <c r="K20" s="51">
        <f t="shared" si="1"/>
        <v>0.5148740990678273</v>
      </c>
      <c r="L20" s="51">
        <f t="shared" si="2"/>
        <v>0.4127348292180217</v>
      </c>
      <c r="M20" s="51">
        <f t="shared" si="3"/>
        <v>0.37526625726339846</v>
      </c>
      <c r="N20" s="6"/>
      <c r="O20" s="6"/>
      <c r="P20" s="55" t="s">
        <v>88</v>
      </c>
      <c r="Q20" s="229" t="s">
        <v>89</v>
      </c>
      <c r="R20" s="230"/>
      <c r="S20" s="57">
        <v>694175.98</v>
      </c>
      <c r="T20" s="57">
        <v>687424.218</v>
      </c>
      <c r="U20" s="57">
        <v>692655.029</v>
      </c>
      <c r="V20" s="51">
        <v>-2.868266278693443</v>
      </c>
      <c r="W20" s="53">
        <f t="shared" si="4"/>
        <v>-0.972629735762391</v>
      </c>
      <c r="X20" s="53">
        <f t="shared" si="5"/>
        <v>0.7609291123345303</v>
      </c>
      <c r="Y20" s="54">
        <f t="shared" si="6"/>
        <v>20.515729267359927</v>
      </c>
      <c r="Z20" s="54">
        <f t="shared" si="7"/>
        <v>20.775798794460286</v>
      </c>
      <c r="AA20" s="54">
        <f t="shared" si="8"/>
        <v>20.969251897239626</v>
      </c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</row>
    <row r="21" spans="1:152" s="7" customFormat="1" ht="21" customHeight="1">
      <c r="A21" s="6"/>
      <c r="B21" s="55"/>
      <c r="C21" s="49" t="s">
        <v>90</v>
      </c>
      <c r="D21" s="19" t="s">
        <v>91</v>
      </c>
      <c r="E21" s="57">
        <v>51728.977</v>
      </c>
      <c r="F21" s="57">
        <v>50028.904</v>
      </c>
      <c r="G21" s="57">
        <v>49377.344</v>
      </c>
      <c r="H21" s="51">
        <v>-5.113467222291224</v>
      </c>
      <c r="I21" s="51">
        <f t="shared" si="9"/>
        <v>-3.2865003303660862</v>
      </c>
      <c r="J21" s="51">
        <f t="shared" si="10"/>
        <v>-1.3023671276108806</v>
      </c>
      <c r="K21" s="51">
        <f t="shared" si="1"/>
        <v>1.134481316736048</v>
      </c>
      <c r="L21" s="51">
        <f t="shared" si="2"/>
        <v>1.1178064739941316</v>
      </c>
      <c r="M21" s="51">
        <f t="shared" si="3"/>
        <v>1.107132738482993</v>
      </c>
      <c r="N21" s="6"/>
      <c r="O21" s="6"/>
      <c r="P21" s="55"/>
      <c r="Q21" s="49"/>
      <c r="R21" s="19"/>
      <c r="S21" s="52"/>
      <c r="T21" s="52"/>
      <c r="U21" s="52"/>
      <c r="V21" s="51"/>
      <c r="W21" s="53"/>
      <c r="X21" s="53"/>
      <c r="Y21" s="54"/>
      <c r="Z21" s="54"/>
      <c r="AA21" s="54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</row>
    <row r="22" spans="2:27" ht="21" customHeight="1">
      <c r="B22" s="55"/>
      <c r="C22" s="49" t="s">
        <v>92</v>
      </c>
      <c r="D22" s="19" t="s">
        <v>93</v>
      </c>
      <c r="E22" s="57">
        <v>223389.564</v>
      </c>
      <c r="F22" s="57">
        <v>170708.004</v>
      </c>
      <c r="G22" s="57">
        <v>173827.592</v>
      </c>
      <c r="H22" s="51">
        <v>14.049656497427577</v>
      </c>
      <c r="I22" s="51">
        <f t="shared" si="9"/>
        <v>-23.582820547516725</v>
      </c>
      <c r="J22" s="51">
        <f t="shared" si="10"/>
        <v>1.827440967560032</v>
      </c>
      <c r="K22" s="51">
        <f t="shared" si="1"/>
        <v>4.899213195571442</v>
      </c>
      <c r="L22" s="51">
        <f t="shared" si="2"/>
        <v>3.8141653479719664</v>
      </c>
      <c r="M22" s="51">
        <f t="shared" si="3"/>
        <v>3.8975409036756696</v>
      </c>
      <c r="O22" s="134" t="s">
        <v>3</v>
      </c>
      <c r="P22" s="233" t="s">
        <v>435</v>
      </c>
      <c r="Q22" s="233"/>
      <c r="R22" s="234"/>
      <c r="S22" s="138">
        <f>SUM(S23:S25)</f>
        <v>337435.53500000003</v>
      </c>
      <c r="T22" s="138">
        <f>SUM(T23:T25)</f>
        <v>328628.119</v>
      </c>
      <c r="U22" s="138">
        <f>SUM(U23:U25)</f>
        <v>320954.67000000004</v>
      </c>
      <c r="V22" s="137">
        <v>1.2585885300438804</v>
      </c>
      <c r="W22" s="163">
        <f aca="true" t="shared" si="11" ref="W22:X25">(T22-S22)/S22*100</f>
        <v>-2.6101032898031993</v>
      </c>
      <c r="X22" s="163">
        <f t="shared" si="11"/>
        <v>-2.334994650898989</v>
      </c>
      <c r="Y22" s="41">
        <f>S22/$S$38*100</f>
        <v>9.972595250626153</v>
      </c>
      <c r="Z22" s="41">
        <f>T22/$T$38*100</f>
        <v>9.932020868292934</v>
      </c>
      <c r="AA22" s="41">
        <f>U22/$U$38*100</f>
        <v>9.716495284155974</v>
      </c>
    </row>
    <row r="23" spans="2:27" ht="21" customHeight="1">
      <c r="B23" s="55"/>
      <c r="C23" s="49" t="s">
        <v>95</v>
      </c>
      <c r="D23" s="19" t="s">
        <v>96</v>
      </c>
      <c r="E23" s="57">
        <v>123170.423</v>
      </c>
      <c r="F23" s="57">
        <v>164018.742</v>
      </c>
      <c r="G23" s="57">
        <v>165932.313</v>
      </c>
      <c r="H23" s="51">
        <v>-23.29207164285404</v>
      </c>
      <c r="I23" s="51">
        <f t="shared" si="9"/>
        <v>33.16406488268698</v>
      </c>
      <c r="J23" s="51">
        <f t="shared" si="10"/>
        <v>1.1666782568055523</v>
      </c>
      <c r="K23" s="51">
        <f t="shared" si="1"/>
        <v>2.7012817915957625</v>
      </c>
      <c r="L23" s="51">
        <f t="shared" si="2"/>
        <v>3.6647057401851773</v>
      </c>
      <c r="M23" s="51">
        <f t="shared" si="3"/>
        <v>3.7205139283009454</v>
      </c>
      <c r="O23" s="56"/>
      <c r="P23" s="55" t="s">
        <v>97</v>
      </c>
      <c r="Q23" s="229" t="s">
        <v>70</v>
      </c>
      <c r="R23" s="230"/>
      <c r="S23" s="57">
        <v>7762.071</v>
      </c>
      <c r="T23" s="57">
        <v>7866.01</v>
      </c>
      <c r="U23" s="57">
        <v>7623.391</v>
      </c>
      <c r="V23" s="51">
        <v>-0.757570042817568</v>
      </c>
      <c r="W23" s="53">
        <f t="shared" si="11"/>
        <v>1.3390627320981774</v>
      </c>
      <c r="X23" s="53">
        <f t="shared" si="11"/>
        <v>-3.08439729926609</v>
      </c>
      <c r="Y23" s="54">
        <f>S23/$S$38*100</f>
        <v>0.22940083174590067</v>
      </c>
      <c r="Z23" s="54">
        <f>T23/$T$38*100</f>
        <v>0.23773186454017622</v>
      </c>
      <c r="AA23" s="54">
        <f>U23/$U$38*100</f>
        <v>0.23078848704951727</v>
      </c>
    </row>
    <row r="24" spans="1:152" s="7" customFormat="1" ht="21" customHeight="1">
      <c r="A24" s="6"/>
      <c r="B24" s="55"/>
      <c r="C24" s="49" t="s">
        <v>98</v>
      </c>
      <c r="D24" s="19" t="s">
        <v>99</v>
      </c>
      <c r="E24" s="57">
        <v>22267.791</v>
      </c>
      <c r="F24" s="57">
        <v>20795.973</v>
      </c>
      <c r="G24" s="57">
        <v>26036.227</v>
      </c>
      <c r="H24" s="51">
        <v>38.14699392533403</v>
      </c>
      <c r="I24" s="51">
        <f t="shared" si="9"/>
        <v>-6.609627331242687</v>
      </c>
      <c r="J24" s="51">
        <f t="shared" si="10"/>
        <v>25.198407403202516</v>
      </c>
      <c r="K24" s="51">
        <f t="shared" si="1"/>
        <v>0.48836057311713543</v>
      </c>
      <c r="L24" s="51">
        <f t="shared" si="2"/>
        <v>0.464648860834672</v>
      </c>
      <c r="M24" s="51">
        <f t="shared" si="3"/>
        <v>0.5837810818312714</v>
      </c>
      <c r="N24" s="6"/>
      <c r="O24" s="56"/>
      <c r="P24" s="55" t="s">
        <v>100</v>
      </c>
      <c r="Q24" s="229" t="s">
        <v>89</v>
      </c>
      <c r="R24" s="230"/>
      <c r="S24" s="57">
        <v>126230.56</v>
      </c>
      <c r="T24" s="57">
        <v>122544.992</v>
      </c>
      <c r="U24" s="57">
        <v>118896.856</v>
      </c>
      <c r="V24" s="51">
        <v>0.4955380115381658</v>
      </c>
      <c r="W24" s="53">
        <f t="shared" si="11"/>
        <v>-2.919711359911577</v>
      </c>
      <c r="X24" s="53">
        <f t="shared" si="11"/>
        <v>-2.976976815176583</v>
      </c>
      <c r="Y24" s="54">
        <f>S24/$S$38*100</f>
        <v>3.730627490492012</v>
      </c>
      <c r="Z24" s="54">
        <f>T24/$T$38*100</f>
        <v>3.7036374779870576</v>
      </c>
      <c r="AA24" s="54">
        <f>U24/$U$38*100</f>
        <v>3.5994514135749194</v>
      </c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</row>
    <row r="25" spans="1:152" s="7" customFormat="1" ht="21" customHeight="1">
      <c r="A25" s="6"/>
      <c r="B25" s="55"/>
      <c r="C25" s="49" t="s">
        <v>101</v>
      </c>
      <c r="D25" s="19" t="s">
        <v>102</v>
      </c>
      <c r="E25" s="57">
        <v>1239.525</v>
      </c>
      <c r="F25" s="57">
        <v>1921.075</v>
      </c>
      <c r="G25" s="57">
        <v>2333.259</v>
      </c>
      <c r="H25" s="51">
        <v>57.422588892120395</v>
      </c>
      <c r="I25" s="51">
        <f t="shared" si="9"/>
        <v>54.984772392650406</v>
      </c>
      <c r="J25" s="51">
        <f t="shared" si="10"/>
        <v>21.45590359564306</v>
      </c>
      <c r="K25" s="51">
        <f t="shared" si="1"/>
        <v>0.027184337206731343</v>
      </c>
      <c r="L25" s="51">
        <f t="shared" si="2"/>
        <v>0.04292298851936226</v>
      </c>
      <c r="M25" s="51">
        <f t="shared" si="3"/>
        <v>0.0523160465305726</v>
      </c>
      <c r="N25" s="6"/>
      <c r="O25" s="56"/>
      <c r="P25" s="55" t="s">
        <v>103</v>
      </c>
      <c r="Q25" s="229" t="s">
        <v>104</v>
      </c>
      <c r="R25" s="230"/>
      <c r="S25" s="57">
        <v>203442.904</v>
      </c>
      <c r="T25" s="57">
        <v>198217.117</v>
      </c>
      <c r="U25" s="57">
        <v>194434.423</v>
      </c>
      <c r="V25" s="51">
        <v>1.8171856087686455</v>
      </c>
      <c r="W25" s="53">
        <f t="shared" si="11"/>
        <v>-2.5686749929601924</v>
      </c>
      <c r="X25" s="53">
        <f t="shared" si="11"/>
        <v>-1.9083589032323525</v>
      </c>
      <c r="Y25" s="54">
        <f>S25/$S$38*100</f>
        <v>6.012566928388239</v>
      </c>
      <c r="Z25" s="54">
        <f>T25/$T$38*100</f>
        <v>5.990651525765701</v>
      </c>
      <c r="AA25" s="54">
        <f>U25/$U$38*100</f>
        <v>5.8862553835315365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</row>
    <row r="26" spans="2:152" ht="21" customHeight="1">
      <c r="B26" s="55"/>
      <c r="C26" s="49" t="s">
        <v>105</v>
      </c>
      <c r="D26" s="19" t="s">
        <v>106</v>
      </c>
      <c r="E26" s="57">
        <v>148037.465</v>
      </c>
      <c r="F26" s="57">
        <v>139719.075</v>
      </c>
      <c r="G26" s="57">
        <v>140834.306</v>
      </c>
      <c r="H26" s="51">
        <v>-0.9196048281704727</v>
      </c>
      <c r="I26" s="51">
        <f t="shared" si="9"/>
        <v>-5.619111351305553</v>
      </c>
      <c r="J26" s="51">
        <f t="shared" si="10"/>
        <v>0.7981952356899011</v>
      </c>
      <c r="K26" s="51">
        <f t="shared" si="1"/>
        <v>3.2466471977488864</v>
      </c>
      <c r="L26" s="51">
        <f t="shared" si="2"/>
        <v>3.1217730969175665</v>
      </c>
      <c r="M26" s="51">
        <f t="shared" si="3"/>
        <v>3.157769499998457</v>
      </c>
      <c r="O26" s="56"/>
      <c r="P26" s="55"/>
      <c r="Q26" s="49"/>
      <c r="R26" s="19"/>
      <c r="S26" s="52"/>
      <c r="T26" s="52"/>
      <c r="U26" s="52"/>
      <c r="V26" s="51"/>
      <c r="W26" s="53"/>
      <c r="X26" s="53"/>
      <c r="Y26" s="54"/>
      <c r="Z26" s="54"/>
      <c r="AA26" s="54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</row>
    <row r="27" spans="1:152" s="7" customFormat="1" ht="21" customHeight="1">
      <c r="A27" s="6"/>
      <c r="B27" s="55" t="s">
        <v>66</v>
      </c>
      <c r="C27" s="229" t="s">
        <v>67</v>
      </c>
      <c r="D27" s="230"/>
      <c r="E27" s="57">
        <v>359934.249</v>
      </c>
      <c r="F27" s="57">
        <v>330735.121</v>
      </c>
      <c r="G27" s="57">
        <v>307739.806</v>
      </c>
      <c r="H27" s="51">
        <v>-11.611635378374341</v>
      </c>
      <c r="I27" s="51">
        <f t="shared" si="9"/>
        <v>-8.112350542112491</v>
      </c>
      <c r="J27" s="51">
        <f t="shared" si="10"/>
        <v>-6.952788966128579</v>
      </c>
      <c r="K27" s="51">
        <f t="shared" si="1"/>
        <v>7.893809319753618</v>
      </c>
      <c r="L27" s="51">
        <f t="shared" si="2"/>
        <v>7.389685359308141</v>
      </c>
      <c r="M27" s="51">
        <f t="shared" si="3"/>
        <v>6.900104107604592</v>
      </c>
      <c r="N27" s="6"/>
      <c r="O27" s="134" t="s">
        <v>4</v>
      </c>
      <c r="P27" s="231" t="s">
        <v>107</v>
      </c>
      <c r="Q27" s="231"/>
      <c r="R27" s="236"/>
      <c r="S27" s="138">
        <f>SUM(S28)</f>
        <v>88087.741</v>
      </c>
      <c r="T27" s="138">
        <f>SUM(T28)</f>
        <v>88480.606</v>
      </c>
      <c r="U27" s="138">
        <f>SUM(U28)</f>
        <v>86760.433</v>
      </c>
      <c r="V27" s="137">
        <v>-1.1146213757548429</v>
      </c>
      <c r="W27" s="163">
        <f>(T27-S27)/S27*100</f>
        <v>0.4459928198181462</v>
      </c>
      <c r="X27" s="163">
        <f>(U27-T27)/T27*100</f>
        <v>-1.9441243429096713</v>
      </c>
      <c r="Y27" s="41">
        <f>S27/$S$38*100</f>
        <v>2.603351741051773</v>
      </c>
      <c r="Z27" s="41">
        <f>T27/$T$38*100</f>
        <v>2.6741206075284296</v>
      </c>
      <c r="AA27" s="41">
        <f>U27/$U$38*100</f>
        <v>2.626561994239966</v>
      </c>
      <c r="AB27" s="6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</row>
    <row r="28" spans="1:152" s="7" customFormat="1" ht="21" customHeight="1">
      <c r="A28" s="6"/>
      <c r="B28" s="55" t="s">
        <v>69</v>
      </c>
      <c r="C28" s="229" t="s">
        <v>70</v>
      </c>
      <c r="D28" s="230"/>
      <c r="E28" s="57">
        <v>133800.421</v>
      </c>
      <c r="F28" s="57">
        <v>136122.569</v>
      </c>
      <c r="G28" s="57">
        <v>116786.318</v>
      </c>
      <c r="H28" s="51">
        <v>-8.081794826873434</v>
      </c>
      <c r="I28" s="51">
        <f t="shared" si="9"/>
        <v>1.7355311609968598</v>
      </c>
      <c r="J28" s="51">
        <f t="shared" si="10"/>
        <v>-14.205029439313616</v>
      </c>
      <c r="K28" s="51">
        <f t="shared" si="1"/>
        <v>2.934410974257572</v>
      </c>
      <c r="L28" s="51">
        <f t="shared" si="2"/>
        <v>3.041415596170423</v>
      </c>
      <c r="M28" s="51">
        <f t="shared" si="3"/>
        <v>2.6185684686621795</v>
      </c>
      <c r="N28" s="6"/>
      <c r="O28" s="56"/>
      <c r="P28" s="55" t="s">
        <v>97</v>
      </c>
      <c r="Q28" s="229" t="s">
        <v>89</v>
      </c>
      <c r="R28" s="230"/>
      <c r="S28" s="57">
        <v>88087.741</v>
      </c>
      <c r="T28" s="57">
        <v>88480.606</v>
      </c>
      <c r="U28" s="57">
        <v>86760.433</v>
      </c>
      <c r="V28" s="51">
        <v>-1.1146213757548429</v>
      </c>
      <c r="W28" s="53">
        <f>(T28-S28)/S28*100</f>
        <v>0.4459928198181462</v>
      </c>
      <c r="X28" s="53">
        <f>(U28-T28)/T28*100</f>
        <v>-1.9441243429096713</v>
      </c>
      <c r="Y28" s="54">
        <f>S28/$S$38*100</f>
        <v>2.603351741051773</v>
      </c>
      <c r="Z28" s="54">
        <f>T28/$T$38*100</f>
        <v>2.6741206075284296</v>
      </c>
      <c r="AA28" s="54">
        <f>U28/$U$38*100</f>
        <v>2.626561994239966</v>
      </c>
      <c r="AB28" s="6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</row>
    <row r="29" spans="1:152" s="7" customFormat="1" ht="21" customHeight="1">
      <c r="A29" s="6"/>
      <c r="B29" s="55" t="s">
        <v>72</v>
      </c>
      <c r="C29" s="229" t="s">
        <v>73</v>
      </c>
      <c r="D29" s="230"/>
      <c r="E29" s="57">
        <v>532319.027</v>
      </c>
      <c r="F29" s="57">
        <v>529815.345</v>
      </c>
      <c r="G29" s="57">
        <v>539018.456</v>
      </c>
      <c r="H29" s="51">
        <v>-3.3508956798541267</v>
      </c>
      <c r="I29" s="51">
        <f t="shared" si="9"/>
        <v>-0.4703348693188887</v>
      </c>
      <c r="J29" s="51">
        <f t="shared" si="10"/>
        <v>1.7370412327336486</v>
      </c>
      <c r="K29" s="51">
        <f t="shared" si="1"/>
        <v>11.674423615116375</v>
      </c>
      <c r="L29" s="51">
        <f t="shared" si="2"/>
        <v>11.837777270963889</v>
      </c>
      <c r="M29" s="51">
        <f t="shared" si="3"/>
        <v>12.085805572777561</v>
      </c>
      <c r="N29" s="6"/>
      <c r="O29" s="56"/>
      <c r="P29" s="55"/>
      <c r="Q29" s="49"/>
      <c r="R29" s="19"/>
      <c r="S29" s="52"/>
      <c r="T29" s="52"/>
      <c r="U29" s="52"/>
      <c r="V29" s="51"/>
      <c r="W29" s="53"/>
      <c r="X29" s="53"/>
      <c r="Y29" s="54"/>
      <c r="Z29" s="54"/>
      <c r="AA29" s="54"/>
      <c r="AB29" s="6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</row>
    <row r="30" spans="1:152" s="7" customFormat="1" ht="21" customHeight="1">
      <c r="A30" s="6"/>
      <c r="B30" s="55" t="s">
        <v>76</v>
      </c>
      <c r="C30" s="229" t="s">
        <v>77</v>
      </c>
      <c r="D30" s="230"/>
      <c r="E30" s="57">
        <v>263178.923</v>
      </c>
      <c r="F30" s="57">
        <v>265163.571</v>
      </c>
      <c r="G30" s="57">
        <v>275212.579</v>
      </c>
      <c r="H30" s="51">
        <v>7.9166255488617</v>
      </c>
      <c r="I30" s="51">
        <f t="shared" si="9"/>
        <v>0.7541059813517006</v>
      </c>
      <c r="J30" s="51">
        <f t="shared" si="10"/>
        <v>3.789739277572194</v>
      </c>
      <c r="K30" s="51">
        <f t="shared" si="1"/>
        <v>5.77184372121287</v>
      </c>
      <c r="L30" s="51">
        <f t="shared" si="2"/>
        <v>5.924606230254466</v>
      </c>
      <c r="M30" s="51">
        <f t="shared" si="3"/>
        <v>6.1707826215447525</v>
      </c>
      <c r="N30" s="6"/>
      <c r="O30" s="134" t="s">
        <v>5</v>
      </c>
      <c r="P30" s="233" t="s">
        <v>108</v>
      </c>
      <c r="Q30" s="233"/>
      <c r="R30" s="234"/>
      <c r="S30" s="138">
        <f>SUM(S7,S22,S27)</f>
        <v>3573219.1580000003</v>
      </c>
      <c r="T30" s="138">
        <f>SUM(T7,T22,T27)</f>
        <v>3503018.236</v>
      </c>
      <c r="U30" s="138">
        <f>SUM(U7,U22,U27)</f>
        <v>3490052.5990219996</v>
      </c>
      <c r="V30" s="137">
        <v>-1.78568723484952</v>
      </c>
      <c r="W30" s="163">
        <f>(T30-S30)/S30*100</f>
        <v>-1.9646408153507458</v>
      </c>
      <c r="X30" s="163">
        <f>(U30-T30)/T30*100</f>
        <v>-0.3701275901094225</v>
      </c>
      <c r="Y30" s="41">
        <f>S30/$S$38*100</f>
        <v>105.60318848611242</v>
      </c>
      <c r="Z30" s="41">
        <f>T30/$T$38*100</f>
        <v>105.87058200568255</v>
      </c>
      <c r="AA30" s="41">
        <f>U30/$U$38*100</f>
        <v>105.65691292123451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</row>
    <row r="31" spans="1:152" s="7" customFormat="1" ht="21" customHeight="1">
      <c r="A31" s="6"/>
      <c r="B31" s="55" t="s">
        <v>80</v>
      </c>
      <c r="C31" s="229" t="s">
        <v>81</v>
      </c>
      <c r="D31" s="230"/>
      <c r="E31" s="57">
        <v>648340.859</v>
      </c>
      <c r="F31" s="57">
        <v>656828.776</v>
      </c>
      <c r="G31" s="57">
        <v>646845.477</v>
      </c>
      <c r="H31" s="51">
        <v>2.533533615426742</v>
      </c>
      <c r="I31" s="51">
        <f t="shared" si="9"/>
        <v>1.3091750862488676</v>
      </c>
      <c r="J31" s="51">
        <f t="shared" si="10"/>
        <v>-1.519924120985832</v>
      </c>
      <c r="K31" s="51">
        <f t="shared" si="1"/>
        <v>14.218927844099843</v>
      </c>
      <c r="L31" s="51">
        <f t="shared" si="2"/>
        <v>14.67566545368336</v>
      </c>
      <c r="M31" s="51">
        <f t="shared" si="3"/>
        <v>14.503489785241342</v>
      </c>
      <c r="N31" s="6"/>
      <c r="O31" s="47"/>
      <c r="P31" s="49"/>
      <c r="Q31" s="49"/>
      <c r="R31" s="19"/>
      <c r="S31" s="193"/>
      <c r="T31" s="193"/>
      <c r="U31" s="193"/>
      <c r="V31" s="163"/>
      <c r="W31" s="163"/>
      <c r="X31" s="163"/>
      <c r="Y31" s="41"/>
      <c r="Z31" s="41"/>
      <c r="AA31" s="41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</row>
    <row r="32" spans="1:152" s="7" customFormat="1" ht="21" customHeight="1">
      <c r="A32" s="6"/>
      <c r="B32" s="55" t="s">
        <v>84</v>
      </c>
      <c r="C32" s="229" t="s">
        <v>85</v>
      </c>
      <c r="D32" s="230"/>
      <c r="E32" s="57">
        <v>249588.764</v>
      </c>
      <c r="F32" s="57">
        <v>253004.648</v>
      </c>
      <c r="G32" s="57">
        <v>248253.757</v>
      </c>
      <c r="H32" s="51">
        <v>-1.3305069259950564</v>
      </c>
      <c r="I32" s="51">
        <f t="shared" si="9"/>
        <v>1.3686048783830633</v>
      </c>
      <c r="J32" s="51">
        <f t="shared" si="10"/>
        <v>-1.877788031783501</v>
      </c>
      <c r="K32" s="51">
        <f t="shared" si="1"/>
        <v>5.4737944967526175</v>
      </c>
      <c r="L32" s="51">
        <f t="shared" si="2"/>
        <v>5.652936819983232</v>
      </c>
      <c r="M32" s="51">
        <f t="shared" si="3"/>
        <v>5.56631522801432</v>
      </c>
      <c r="N32" s="6"/>
      <c r="O32" s="134" t="s">
        <v>6</v>
      </c>
      <c r="P32" s="233" t="s">
        <v>109</v>
      </c>
      <c r="Q32" s="235"/>
      <c r="R32" s="217"/>
      <c r="S32" s="160" t="s">
        <v>449</v>
      </c>
      <c r="T32" s="160" t="s">
        <v>110</v>
      </c>
      <c r="U32" s="160" t="s">
        <v>110</v>
      </c>
      <c r="V32" s="160" t="s">
        <v>110</v>
      </c>
      <c r="W32" s="160" t="s">
        <v>110</v>
      </c>
      <c r="X32" s="160" t="s">
        <v>110</v>
      </c>
      <c r="Y32" s="160" t="s">
        <v>110</v>
      </c>
      <c r="Z32" s="160" t="s">
        <v>110</v>
      </c>
      <c r="AA32" s="160" t="s">
        <v>110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</row>
    <row r="33" spans="1:152" s="7" customFormat="1" ht="21" customHeight="1">
      <c r="A33" s="6"/>
      <c r="B33" s="55" t="s">
        <v>126</v>
      </c>
      <c r="C33" s="229" t="s">
        <v>127</v>
      </c>
      <c r="D33" s="230"/>
      <c r="E33" s="57">
        <v>913190.171</v>
      </c>
      <c r="F33" s="57">
        <v>906160.342</v>
      </c>
      <c r="G33" s="57">
        <v>917738.125</v>
      </c>
      <c r="H33" s="51">
        <v>-1.4979306835332773</v>
      </c>
      <c r="I33" s="51">
        <f t="shared" si="9"/>
        <v>-0.7698099720348421</v>
      </c>
      <c r="J33" s="51">
        <f t="shared" si="10"/>
        <v>1.2776748731296887</v>
      </c>
      <c r="K33" s="51">
        <f t="shared" si="1"/>
        <v>20.027405290201212</v>
      </c>
      <c r="L33" s="51">
        <f t="shared" si="2"/>
        <v>20.24653381901663</v>
      </c>
      <c r="M33" s="51">
        <f t="shared" si="3"/>
        <v>20.577411444841935</v>
      </c>
      <c r="N33" s="22"/>
      <c r="O33" s="47"/>
      <c r="P33" s="49"/>
      <c r="Q33" s="58"/>
      <c r="R33" s="59"/>
      <c r="S33" s="160"/>
      <c r="T33" s="160"/>
      <c r="U33" s="160"/>
      <c r="V33" s="160"/>
      <c r="W33" s="160"/>
      <c r="X33" s="160"/>
      <c r="Y33" s="160"/>
      <c r="Z33" s="160"/>
      <c r="AA33" s="160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</row>
    <row r="34" spans="1:28" ht="21" customHeight="1">
      <c r="A34" s="134" t="s">
        <v>3</v>
      </c>
      <c r="B34" s="233" t="s">
        <v>94</v>
      </c>
      <c r="C34" s="233"/>
      <c r="D34" s="234"/>
      <c r="E34" s="136">
        <v>483144.028</v>
      </c>
      <c r="F34" s="189">
        <f>SUM(F35:F37)</f>
        <v>482844.5848</v>
      </c>
      <c r="G34" s="189">
        <f>SUM(G35:G37)</f>
        <v>481185.76170000003</v>
      </c>
      <c r="H34" s="137">
        <v>2.8012684422627387</v>
      </c>
      <c r="I34" s="137">
        <f t="shared" si="9"/>
        <v>-0.06197804022116148</v>
      </c>
      <c r="J34" s="137">
        <f t="shared" si="10"/>
        <v>-0.34355218060218773</v>
      </c>
      <c r="K34" s="137">
        <f aca="true" t="shared" si="12" ref="K34:K43">E34/$E$44*100</f>
        <v>10.595954237768861</v>
      </c>
      <c r="L34" s="137">
        <f aca="true" t="shared" si="13" ref="L34:L43">F34/$F$44*100</f>
        <v>10.788299556241498</v>
      </c>
      <c r="M34" s="137">
        <f aca="true" t="shared" si="14" ref="M34:M43">G34/$G$44*100</f>
        <v>10.789088009066383</v>
      </c>
      <c r="O34" s="134" t="s">
        <v>9</v>
      </c>
      <c r="P34" s="216" t="s">
        <v>436</v>
      </c>
      <c r="Q34" s="235"/>
      <c r="R34" s="217"/>
      <c r="S34" s="160" t="s">
        <v>110</v>
      </c>
      <c r="T34" s="160" t="s">
        <v>110</v>
      </c>
      <c r="U34" s="160" t="s">
        <v>110</v>
      </c>
      <c r="V34" s="160" t="s">
        <v>110</v>
      </c>
      <c r="W34" s="160" t="s">
        <v>110</v>
      </c>
      <c r="X34" s="160" t="s">
        <v>110</v>
      </c>
      <c r="Y34" s="160" t="s">
        <v>110</v>
      </c>
      <c r="Z34" s="160" t="s">
        <v>110</v>
      </c>
      <c r="AA34" s="160" t="s">
        <v>110</v>
      </c>
      <c r="AB34" s="161"/>
    </row>
    <row r="35" spans="1:27" ht="21" customHeight="1">
      <c r="A35" s="56"/>
      <c r="B35" s="55" t="s">
        <v>97</v>
      </c>
      <c r="C35" s="229" t="s">
        <v>128</v>
      </c>
      <c r="D35" s="230"/>
      <c r="E35" s="57">
        <v>66201.782</v>
      </c>
      <c r="F35" s="57">
        <v>69918.688</v>
      </c>
      <c r="G35" s="57">
        <v>71198.238</v>
      </c>
      <c r="H35" s="51">
        <v>6.119088316019394</v>
      </c>
      <c r="I35" s="51">
        <f aca="true" t="shared" si="15" ref="I35:J38">(F35-E35)/E35*100</f>
        <v>5.6145104976177045</v>
      </c>
      <c r="J35" s="51">
        <f t="shared" si="15"/>
        <v>1.830054362576144</v>
      </c>
      <c r="K35" s="51">
        <f t="shared" si="12"/>
        <v>1.451888074524126</v>
      </c>
      <c r="L35" s="51">
        <f t="shared" si="13"/>
        <v>1.5622081606979796</v>
      </c>
      <c r="M35" s="51">
        <f t="shared" si="14"/>
        <v>1.596398141870569</v>
      </c>
      <c r="O35" s="47"/>
      <c r="P35" s="60"/>
      <c r="Q35" s="58"/>
      <c r="R35" s="59"/>
      <c r="S35" s="160"/>
      <c r="T35" s="160"/>
      <c r="U35" s="160"/>
      <c r="V35" s="160"/>
      <c r="W35" s="160"/>
      <c r="X35" s="160"/>
      <c r="Y35" s="160"/>
      <c r="Z35" s="160"/>
      <c r="AA35" s="160"/>
    </row>
    <row r="36" spans="1:152" s="7" customFormat="1" ht="21" customHeight="1">
      <c r="A36" s="56"/>
      <c r="B36" s="55" t="s">
        <v>100</v>
      </c>
      <c r="C36" s="229" t="s">
        <v>127</v>
      </c>
      <c r="D36" s="230"/>
      <c r="E36" s="57">
        <v>132831.505</v>
      </c>
      <c r="F36" s="57">
        <v>129178.289</v>
      </c>
      <c r="G36" s="57">
        <v>125564.553</v>
      </c>
      <c r="H36" s="51">
        <v>0.6771639251228034</v>
      </c>
      <c r="I36" s="51">
        <f t="shared" si="15"/>
        <v>-2.75026319998407</v>
      </c>
      <c r="J36" s="51">
        <f t="shared" si="15"/>
        <v>-2.797479381384285</v>
      </c>
      <c r="K36" s="51">
        <f t="shared" si="12"/>
        <v>2.913161431675537</v>
      </c>
      <c r="L36" s="51">
        <f t="shared" si="13"/>
        <v>2.8862580668104365</v>
      </c>
      <c r="M36" s="51">
        <f t="shared" si="14"/>
        <v>2.815392974949866</v>
      </c>
      <c r="N36" s="6"/>
      <c r="O36" s="134" t="s">
        <v>11</v>
      </c>
      <c r="P36" s="216" t="s">
        <v>437</v>
      </c>
      <c r="Q36" s="216"/>
      <c r="R36" s="217"/>
      <c r="S36" s="138">
        <v>189591.06</v>
      </c>
      <c r="T36" s="138">
        <v>194244.288</v>
      </c>
      <c r="U36" s="138">
        <v>186858.797</v>
      </c>
      <c r="V36" s="137">
        <v>15.05328523021554</v>
      </c>
      <c r="W36" s="163">
        <f>(T36-S36)/S36*100</f>
        <v>2.4543499044733452</v>
      </c>
      <c r="X36" s="163">
        <f>(U36-T36)/T36*100</f>
        <v>-3.8021663730981934</v>
      </c>
      <c r="Y36" s="41">
        <f>S36/$S$38*100</f>
        <v>5.6031884861123995</v>
      </c>
      <c r="Z36" s="41">
        <f>T36/$T$38*100</f>
        <v>5.8705820056825475</v>
      </c>
      <c r="AA36" s="41">
        <f>U36/$U$38*100</f>
        <v>5.65691292123451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</row>
    <row r="37" spans="1:152" s="7" customFormat="1" ht="21" customHeight="1">
      <c r="A37" s="56"/>
      <c r="B37" s="55" t="s">
        <v>103</v>
      </c>
      <c r="C37" s="229" t="s">
        <v>129</v>
      </c>
      <c r="D37" s="230"/>
      <c r="E37" s="57">
        <v>284110.741</v>
      </c>
      <c r="F37" s="57">
        <v>283747.6078</v>
      </c>
      <c r="G37" s="57">
        <v>284422.9707</v>
      </c>
      <c r="H37" s="51">
        <v>3.067070451809073</v>
      </c>
      <c r="I37" s="51">
        <f t="shared" si="15"/>
        <v>-0.12781396392189975</v>
      </c>
      <c r="J37" s="51">
        <f t="shared" si="15"/>
        <v>0.23801536345498922</v>
      </c>
      <c r="K37" s="51">
        <f t="shared" si="12"/>
        <v>6.230904731569199</v>
      </c>
      <c r="L37" s="51">
        <f t="shared" si="13"/>
        <v>6.339833328733081</v>
      </c>
      <c r="M37" s="51">
        <f t="shared" si="14"/>
        <v>6.377296892245947</v>
      </c>
      <c r="N37" s="22"/>
      <c r="O37" s="47"/>
      <c r="P37" s="60"/>
      <c r="Q37" s="60"/>
      <c r="R37" s="59"/>
      <c r="S37" s="193"/>
      <c r="T37" s="193"/>
      <c r="U37" s="193"/>
      <c r="V37" s="137"/>
      <c r="W37" s="163"/>
      <c r="X37" s="163"/>
      <c r="Y37" s="41"/>
      <c r="Z37" s="41"/>
      <c r="AA37" s="41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</row>
    <row r="38" spans="1:27" ht="21" customHeight="1">
      <c r="A38" s="134" t="s">
        <v>4</v>
      </c>
      <c r="B38" s="231" t="s">
        <v>107</v>
      </c>
      <c r="C38" s="231"/>
      <c r="D38" s="231"/>
      <c r="E38" s="136">
        <f>SUM(E39)</f>
        <v>98924.302</v>
      </c>
      <c r="F38" s="189">
        <f>SUM(F39)</f>
        <v>103787.277</v>
      </c>
      <c r="G38" s="189">
        <f>SUM(G39)</f>
        <v>102119.618</v>
      </c>
      <c r="H38" s="137">
        <v>-0.7200175348202498</v>
      </c>
      <c r="I38" s="137">
        <f t="shared" si="15"/>
        <v>4.915854751242021</v>
      </c>
      <c r="J38" s="137">
        <f t="shared" si="15"/>
        <v>-1.6068048495000014</v>
      </c>
      <c r="K38" s="137">
        <f t="shared" si="12"/>
        <v>2.1695339614033826</v>
      </c>
      <c r="L38" s="137">
        <f t="shared" si="13"/>
        <v>2.3189412694074254</v>
      </c>
      <c r="M38" s="137">
        <f t="shared" si="14"/>
        <v>2.289713523861817</v>
      </c>
      <c r="O38" s="139" t="s">
        <v>13</v>
      </c>
      <c r="P38" s="228" t="s">
        <v>111</v>
      </c>
      <c r="Q38" s="228"/>
      <c r="R38" s="232"/>
      <c r="S38" s="194">
        <f>S30-S36</f>
        <v>3383628.098</v>
      </c>
      <c r="T38" s="194">
        <f>T30-T36</f>
        <v>3308773.948</v>
      </c>
      <c r="U38" s="194">
        <f>U30-U36</f>
        <v>3303193.802022</v>
      </c>
      <c r="V38" s="137">
        <v>-2.584563604489243</v>
      </c>
      <c r="W38" s="195">
        <f>(T38-S38)/S38*100</f>
        <v>-2.212245194566308</v>
      </c>
      <c r="X38" s="195">
        <f>(U38-T38)/T38*100</f>
        <v>-0.168646938887226</v>
      </c>
      <c r="Y38" s="42">
        <v>100</v>
      </c>
      <c r="Z38" s="42">
        <v>100</v>
      </c>
      <c r="AA38" s="42">
        <v>100</v>
      </c>
    </row>
    <row r="39" spans="1:152" s="7" customFormat="1" ht="21" customHeight="1">
      <c r="A39" s="56"/>
      <c r="B39" s="55" t="s">
        <v>97</v>
      </c>
      <c r="C39" s="229" t="s">
        <v>130</v>
      </c>
      <c r="D39" s="229"/>
      <c r="E39" s="61">
        <v>98924.302</v>
      </c>
      <c r="F39" s="57">
        <v>103787.277</v>
      </c>
      <c r="G39" s="57">
        <v>102119.618</v>
      </c>
      <c r="H39" s="51">
        <v>-0.7200175348202498</v>
      </c>
      <c r="I39" s="51">
        <f aca="true" t="shared" si="16" ref="I39:I44">(F39-E39)/E39*100</f>
        <v>4.915854751242021</v>
      </c>
      <c r="J39" s="51">
        <f aca="true" t="shared" si="17" ref="J39:J44">(G39-F39)/F39*100</f>
        <v>-1.6068048495000014</v>
      </c>
      <c r="K39" s="51">
        <f t="shared" si="12"/>
        <v>2.1695339614033826</v>
      </c>
      <c r="L39" s="51">
        <f t="shared" si="13"/>
        <v>2.3189412694074254</v>
      </c>
      <c r="M39" s="51">
        <f t="shared" si="14"/>
        <v>2.289713523861817</v>
      </c>
      <c r="N39" s="22"/>
      <c r="O39" s="6"/>
      <c r="P39" s="6"/>
      <c r="Q39" s="6"/>
      <c r="R39" s="6"/>
      <c r="S39" s="62"/>
      <c r="T39" s="62"/>
      <c r="U39" s="62"/>
      <c r="V39" s="63"/>
      <c r="W39" s="63"/>
      <c r="X39" s="63"/>
      <c r="Y39" s="64"/>
      <c r="Z39" s="64"/>
      <c r="AA39" s="64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</row>
    <row r="40" spans="1:152" s="7" customFormat="1" ht="21" customHeight="1">
      <c r="A40" s="134" t="s">
        <v>5</v>
      </c>
      <c r="B40" s="233" t="s">
        <v>431</v>
      </c>
      <c r="C40" s="233"/>
      <c r="D40" s="233"/>
      <c r="E40" s="136">
        <f>SUM(E7,E34,E38)</f>
        <v>4737088.069000001</v>
      </c>
      <c r="F40" s="189">
        <f>SUM(F7,F34,F38)</f>
        <v>4658592.0238</v>
      </c>
      <c r="G40" s="189">
        <f>SUM(G7,G34,G38)</f>
        <v>4633742.468722</v>
      </c>
      <c r="H40" s="137">
        <v>-1.6709711424374274</v>
      </c>
      <c r="I40" s="137">
        <f t="shared" si="16"/>
        <v>-1.6570526884160708</v>
      </c>
      <c r="J40" s="137">
        <f t="shared" si="17"/>
        <v>-0.5334134208586508</v>
      </c>
      <c r="K40" s="137">
        <f t="shared" si="12"/>
        <v>103.89028010381385</v>
      </c>
      <c r="L40" s="137">
        <f t="shared" si="13"/>
        <v>104.08791533592388</v>
      </c>
      <c r="M40" s="137">
        <f t="shared" si="14"/>
        <v>103.89720412708168</v>
      </c>
      <c r="N40" s="22"/>
      <c r="O40" s="6"/>
      <c r="P40" s="6"/>
      <c r="Q40" s="6"/>
      <c r="R40" s="6"/>
      <c r="S40" s="62"/>
      <c r="T40" s="62"/>
      <c r="U40" s="62"/>
      <c r="V40" s="64"/>
      <c r="W40" s="64"/>
      <c r="X40" s="64"/>
      <c r="Y40" s="64"/>
      <c r="Z40" s="64"/>
      <c r="AA40" s="64"/>
      <c r="AB40" s="65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</row>
    <row r="41" spans="1:152" s="7" customFormat="1" ht="21" customHeight="1">
      <c r="A41" s="134" t="s">
        <v>6</v>
      </c>
      <c r="B41" s="233" t="s">
        <v>432</v>
      </c>
      <c r="C41" s="233"/>
      <c r="D41" s="233"/>
      <c r="E41" s="179">
        <v>35941.829</v>
      </c>
      <c r="F41" s="180">
        <v>34968.632</v>
      </c>
      <c r="G41" s="180">
        <v>36009.689</v>
      </c>
      <c r="H41" s="137">
        <v>2.094263205103042</v>
      </c>
      <c r="I41" s="137">
        <f t="shared" si="16"/>
        <v>-2.7077002675629007</v>
      </c>
      <c r="J41" s="137">
        <f t="shared" si="17"/>
        <v>2.977116748519075</v>
      </c>
      <c r="K41" s="137">
        <f t="shared" si="12"/>
        <v>0.7882493692040705</v>
      </c>
      <c r="L41" s="137">
        <f t="shared" si="13"/>
        <v>0.7813116041142607</v>
      </c>
      <c r="M41" s="137">
        <f t="shared" si="14"/>
        <v>0.8074048210144902</v>
      </c>
      <c r="N41" s="22"/>
      <c r="O41" s="6"/>
      <c r="P41" s="6"/>
      <c r="Q41" s="6"/>
      <c r="R41" s="6"/>
      <c r="S41" s="62"/>
      <c r="T41" s="62"/>
      <c r="U41" s="62"/>
      <c r="V41" s="64"/>
      <c r="W41" s="64"/>
      <c r="X41" s="64"/>
      <c r="Y41" s="64"/>
      <c r="Z41" s="64"/>
      <c r="AA41" s="64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</row>
    <row r="42" spans="1:152" s="7" customFormat="1" ht="21" customHeight="1">
      <c r="A42" s="134" t="s">
        <v>9</v>
      </c>
      <c r="B42" s="216" t="s">
        <v>433</v>
      </c>
      <c r="C42" s="216"/>
      <c r="D42" s="216"/>
      <c r="E42" s="179">
        <v>23735.982</v>
      </c>
      <c r="F42" s="180">
        <v>23684.39</v>
      </c>
      <c r="G42" s="180">
        <v>22963.464</v>
      </c>
      <c r="H42" s="137">
        <v>-16.473670236490968</v>
      </c>
      <c r="I42" s="137">
        <f t="shared" si="16"/>
        <v>-0.21735776510110497</v>
      </c>
      <c r="J42" s="137">
        <f t="shared" si="17"/>
        <v>-3.0438867118806923</v>
      </c>
      <c r="K42" s="137">
        <f t="shared" si="12"/>
        <v>0.5205598423758337</v>
      </c>
      <c r="L42" s="137">
        <f t="shared" si="13"/>
        <v>0.5291853780087181</v>
      </c>
      <c r="M42" s="137">
        <f t="shared" si="14"/>
        <v>0.514883967500877</v>
      </c>
      <c r="N42" s="22"/>
      <c r="O42" s="6"/>
      <c r="P42" s="6"/>
      <c r="Q42" s="6"/>
      <c r="R42" s="6"/>
      <c r="S42" s="62"/>
      <c r="T42" s="62"/>
      <c r="U42" s="62"/>
      <c r="V42" s="64"/>
      <c r="W42" s="64"/>
      <c r="X42" s="64"/>
      <c r="Y42" s="64"/>
      <c r="Z42" s="64"/>
      <c r="AA42" s="64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</row>
    <row r="43" spans="1:152" s="7" customFormat="1" ht="21" customHeight="1">
      <c r="A43" s="134" t="s">
        <v>11</v>
      </c>
      <c r="B43" s="216" t="s">
        <v>434</v>
      </c>
      <c r="C43" s="216"/>
      <c r="D43" s="216"/>
      <c r="E43" s="179">
        <v>189591.06</v>
      </c>
      <c r="F43" s="180">
        <v>194244.288</v>
      </c>
      <c r="G43" s="180">
        <v>186858.797</v>
      </c>
      <c r="H43" s="137">
        <v>15.05328523021554</v>
      </c>
      <c r="I43" s="137">
        <f t="shared" si="16"/>
        <v>2.4543499044733452</v>
      </c>
      <c r="J43" s="137">
        <f t="shared" si="17"/>
        <v>-3.8021663730981934</v>
      </c>
      <c r="K43" s="137">
        <f t="shared" si="12"/>
        <v>4.157969630642088</v>
      </c>
      <c r="L43" s="137">
        <f t="shared" si="13"/>
        <v>4.340041562029434</v>
      </c>
      <c r="M43" s="137">
        <f t="shared" si="14"/>
        <v>4.1897249805953045</v>
      </c>
      <c r="N43" s="6"/>
      <c r="O43" s="6"/>
      <c r="P43" s="6"/>
      <c r="Q43" s="6"/>
      <c r="R43" s="6"/>
      <c r="S43" s="62"/>
      <c r="T43" s="62"/>
      <c r="U43" s="62"/>
      <c r="V43" s="64"/>
      <c r="W43" s="64"/>
      <c r="X43" s="64"/>
      <c r="Y43" s="64"/>
      <c r="Z43" s="64"/>
      <c r="AA43" s="64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</row>
    <row r="44" spans="1:27" ht="21" customHeight="1">
      <c r="A44" s="139" t="s">
        <v>13</v>
      </c>
      <c r="B44" s="228" t="s">
        <v>112</v>
      </c>
      <c r="C44" s="228"/>
      <c r="D44" s="228"/>
      <c r="E44" s="190">
        <f>E40+E41-E42-E43</f>
        <v>4559702.856000002</v>
      </c>
      <c r="F44" s="191">
        <f>F40+F41-F42-F43</f>
        <v>4475631.9778</v>
      </c>
      <c r="G44" s="191">
        <f>G40+G41-G42-G43</f>
        <v>4459929.896722</v>
      </c>
      <c r="H44" s="140">
        <v>-2.1436965664372476</v>
      </c>
      <c r="I44" s="140">
        <f t="shared" si="16"/>
        <v>-1.8437797561605198</v>
      </c>
      <c r="J44" s="140">
        <f t="shared" si="17"/>
        <v>-0.35083494701721957</v>
      </c>
      <c r="K44" s="141">
        <v>100</v>
      </c>
      <c r="L44" s="141">
        <v>100</v>
      </c>
      <c r="M44" s="141">
        <v>100</v>
      </c>
      <c r="S44" s="62"/>
      <c r="T44" s="62"/>
      <c r="U44" s="62"/>
      <c r="V44" s="64"/>
      <c r="W44" s="64"/>
      <c r="X44" s="64"/>
      <c r="Y44" s="64"/>
      <c r="Z44" s="64"/>
      <c r="AA44" s="64"/>
    </row>
    <row r="45" spans="1:27" ht="21" customHeight="1">
      <c r="A45" s="23"/>
      <c r="B45" s="22"/>
      <c r="C45" s="22"/>
      <c r="E45" s="62"/>
      <c r="F45" s="62"/>
      <c r="G45" s="62"/>
      <c r="H45" s="64"/>
      <c r="I45" s="64"/>
      <c r="J45" s="64"/>
      <c r="K45" s="64"/>
      <c r="L45" s="64"/>
      <c r="M45" s="64"/>
      <c r="S45" s="62"/>
      <c r="T45" s="62"/>
      <c r="U45" s="62"/>
      <c r="V45" s="64"/>
      <c r="W45" s="64"/>
      <c r="X45" s="64"/>
      <c r="Y45" s="64"/>
      <c r="Z45" s="64"/>
      <c r="AA45" s="64"/>
    </row>
    <row r="46" spans="5:27" ht="21" customHeight="1">
      <c r="E46" s="52"/>
      <c r="F46" s="52"/>
      <c r="G46" s="52"/>
      <c r="H46" s="54"/>
      <c r="I46" s="54"/>
      <c r="J46" s="54"/>
      <c r="K46" s="54"/>
      <c r="L46" s="51"/>
      <c r="M46" s="54"/>
      <c r="S46" s="62"/>
      <c r="T46" s="62"/>
      <c r="U46" s="62"/>
      <c r="V46" s="64"/>
      <c r="W46" s="64"/>
      <c r="X46" s="64"/>
      <c r="Y46" s="64"/>
      <c r="Z46" s="64"/>
      <c r="AA46" s="64"/>
    </row>
    <row r="47" spans="5:27" ht="21" customHeight="1">
      <c r="E47" s="52"/>
      <c r="F47" s="52"/>
      <c r="G47" s="52"/>
      <c r="H47" s="54"/>
      <c r="I47" s="54"/>
      <c r="J47" s="54"/>
      <c r="K47" s="54"/>
      <c r="L47" s="51"/>
      <c r="M47" s="54"/>
      <c r="S47" s="62"/>
      <c r="T47" s="62"/>
      <c r="U47" s="62"/>
      <c r="V47" s="64"/>
      <c r="W47" s="64"/>
      <c r="X47" s="64"/>
      <c r="Y47" s="64"/>
      <c r="Z47" s="64"/>
      <c r="AA47" s="64"/>
    </row>
    <row r="48" spans="1:27" ht="21" customHeight="1">
      <c r="A48" s="6" t="s">
        <v>131</v>
      </c>
      <c r="B48" s="12"/>
      <c r="C48" s="12"/>
      <c r="E48" s="52"/>
      <c r="F48" s="52"/>
      <c r="G48" s="52"/>
      <c r="H48" s="54"/>
      <c r="I48" s="122"/>
      <c r="J48" s="122"/>
      <c r="K48" s="122"/>
      <c r="L48" s="70"/>
      <c r="M48" s="122"/>
      <c r="O48" s="6" t="s">
        <v>131</v>
      </c>
      <c r="S48" s="52"/>
      <c r="T48" s="52"/>
      <c r="U48" s="52"/>
      <c r="V48" s="51"/>
      <c r="W48" s="70"/>
      <c r="X48" s="70"/>
      <c r="Y48" s="70"/>
      <c r="Z48" s="70"/>
      <c r="AA48" s="122"/>
    </row>
    <row r="49" spans="1:27" s="147" customFormat="1" ht="21" customHeight="1">
      <c r="A49" s="143" t="s">
        <v>132</v>
      </c>
      <c r="B49" s="144"/>
      <c r="C49" s="144"/>
      <c r="D49" s="145"/>
      <c r="E49" s="181">
        <f>SUM(E8)</f>
        <v>47303.603</v>
      </c>
      <c r="F49" s="182">
        <f>SUM(F8)</f>
        <v>46486.82</v>
      </c>
      <c r="G49" s="182">
        <f>SUM(G8)</f>
        <v>47620.9219</v>
      </c>
      <c r="H49" s="186">
        <v>-2.2</v>
      </c>
      <c r="I49" s="51">
        <f aca="true" t="shared" si="18" ref="I49:J51">(F49-E49)/E49*100</f>
        <v>-1.726682426283687</v>
      </c>
      <c r="J49" s="51">
        <f t="shared" si="18"/>
        <v>2.4396203052822316</v>
      </c>
      <c r="K49" s="51">
        <f>E49/$E$44*100</f>
        <v>1.0374273169523394</v>
      </c>
      <c r="L49" s="51">
        <f>F49/$F$44*100</f>
        <v>1.0386649356020248</v>
      </c>
      <c r="M49" s="51">
        <f>G49/$G$44*100</f>
        <v>1.0677504580285186</v>
      </c>
      <c r="O49" s="148" t="s">
        <v>132</v>
      </c>
      <c r="P49" s="148"/>
      <c r="Q49" s="148"/>
      <c r="R49" s="149"/>
      <c r="S49" s="125">
        <f>SUM(S8)</f>
        <v>31780.974000000002</v>
      </c>
      <c r="T49" s="125">
        <f>SUM(T8)</f>
        <v>32138.879</v>
      </c>
      <c r="U49" s="125">
        <f>SUM(U8)</f>
        <v>35595.3259</v>
      </c>
      <c r="V49" s="146">
        <v>0.6617786492521871</v>
      </c>
      <c r="W49" s="123">
        <f aca="true" t="shared" si="19" ref="W49:X51">(T49-S49)/S49*100</f>
        <v>1.1261612057578814</v>
      </c>
      <c r="X49" s="123">
        <f t="shared" si="19"/>
        <v>10.75472140767574</v>
      </c>
      <c r="Y49" s="124">
        <f>S49/$S$38*100</f>
        <v>0.9392573025027529</v>
      </c>
      <c r="Z49" s="124">
        <f>T49/$T$38*100</f>
        <v>0.9713228980005255</v>
      </c>
      <c r="AA49" s="124">
        <f>U49/$U$38*100</f>
        <v>1.077603314652954</v>
      </c>
    </row>
    <row r="50" spans="1:27" s="147" customFormat="1" ht="21" customHeight="1">
      <c r="A50" s="147" t="s">
        <v>133</v>
      </c>
      <c r="B50" s="150"/>
      <c r="C50" s="150"/>
      <c r="D50" s="151"/>
      <c r="E50" s="183">
        <f>SUM(E12:E13,E27)</f>
        <v>1367297.971</v>
      </c>
      <c r="F50" s="50">
        <f>SUM(F12:F13,F27)</f>
        <v>1278378.091</v>
      </c>
      <c r="G50" s="50">
        <f>SUM(G12:G13,G27)</f>
        <v>1258961.4551219998</v>
      </c>
      <c r="H50" s="51">
        <v>-5.5</v>
      </c>
      <c r="I50" s="51">
        <f t="shared" si="18"/>
        <v>-6.503328600346464</v>
      </c>
      <c r="J50" s="51">
        <f t="shared" si="18"/>
        <v>-1.5188492367552766</v>
      </c>
      <c r="K50" s="51">
        <f>E50/$E$44*100</f>
        <v>29.986558646048746</v>
      </c>
      <c r="L50" s="51">
        <f>F50/$F$44*100</f>
        <v>28.563074384600935</v>
      </c>
      <c r="M50" s="51">
        <f>G50/$G$44*100</f>
        <v>28.22827901504288</v>
      </c>
      <c r="O50" s="147" t="s">
        <v>133</v>
      </c>
      <c r="R50" s="153"/>
      <c r="S50" s="126">
        <f>SUM(S12:S14)</f>
        <v>1066412.969</v>
      </c>
      <c r="T50" s="126">
        <f>SUM(T12:T14)</f>
        <v>998518.102</v>
      </c>
      <c r="U50" s="126">
        <f>SUM(U12:U14)</f>
        <v>991257.6171219997</v>
      </c>
      <c r="V50" s="152">
        <v>-4.103413157578295</v>
      </c>
      <c r="W50" s="123">
        <f t="shared" si="19"/>
        <v>-6.3666580371454655</v>
      </c>
      <c r="X50" s="123">
        <f t="shared" si="19"/>
        <v>-0.7271260143864895</v>
      </c>
      <c r="Y50" s="124">
        <f>S50/$S$38*100</f>
        <v>31.51684931421207</v>
      </c>
      <c r="Z50" s="124">
        <f>T50/$T$38*100</f>
        <v>30.177888175272834</v>
      </c>
      <c r="AA50" s="124">
        <f>U50/$U$38*100</f>
        <v>30.00906627141334</v>
      </c>
    </row>
    <row r="51" spans="1:27" s="147" customFormat="1" ht="21" customHeight="1">
      <c r="A51" s="154" t="s">
        <v>134</v>
      </c>
      <c r="B51" s="155"/>
      <c r="C51" s="155"/>
      <c r="D51" s="156"/>
      <c r="E51" s="184">
        <f>SUM(E28:E33,E34,E38)</f>
        <v>3322486.495</v>
      </c>
      <c r="F51" s="185">
        <f>SUM(F28:F33,F34,F38)</f>
        <v>3333727.1128000002</v>
      </c>
      <c r="G51" s="185">
        <f>SUM(G28:G33,G34,G38)</f>
        <v>3327160.0917</v>
      </c>
      <c r="H51" s="70">
        <v>0</v>
      </c>
      <c r="I51" s="70">
        <f t="shared" si="18"/>
        <v>0.3383194428906211</v>
      </c>
      <c r="J51" s="70">
        <f t="shared" si="18"/>
        <v>-0.1969873621264809</v>
      </c>
      <c r="K51" s="70">
        <f>E51/$E$44*100</f>
        <v>72.86629414081274</v>
      </c>
      <c r="L51" s="70">
        <f>F51/$F$44*100</f>
        <v>74.48617601572093</v>
      </c>
      <c r="M51" s="70">
        <f>G51/$G$44*100</f>
        <v>74.6011746540103</v>
      </c>
      <c r="O51" s="154" t="s">
        <v>134</v>
      </c>
      <c r="P51" s="154"/>
      <c r="Q51" s="154"/>
      <c r="R51" s="158"/>
      <c r="S51" s="127">
        <f>SUM(S15:S20,S22,S27)</f>
        <v>2475025.215</v>
      </c>
      <c r="T51" s="127">
        <f>SUM(T15:T20,T22,T27)</f>
        <v>2472361.2550000004</v>
      </c>
      <c r="U51" s="127">
        <f>SUM(U15:U20,U22,U27)</f>
        <v>2463199.656</v>
      </c>
      <c r="V51" s="157">
        <v>-0.7834525786494684</v>
      </c>
      <c r="W51" s="128">
        <f t="shared" si="19"/>
        <v>-0.10763365091613812</v>
      </c>
      <c r="X51" s="128">
        <f t="shared" si="19"/>
        <v>-0.3705606930003598</v>
      </c>
      <c r="Y51" s="129">
        <f>S51/$S$38*100</f>
        <v>73.14708186939757</v>
      </c>
      <c r="Z51" s="129">
        <f>T51/$T$38*100</f>
        <v>74.7213709324092</v>
      </c>
      <c r="AA51" s="129">
        <f>U51/$U$38*100</f>
        <v>74.57024333516821</v>
      </c>
    </row>
    <row r="52" spans="1:26" ht="15" customHeight="1">
      <c r="A52" s="6" t="s">
        <v>50</v>
      </c>
      <c r="L52" s="7"/>
      <c r="O52" s="6" t="s">
        <v>50</v>
      </c>
      <c r="S52" s="66"/>
      <c r="T52" s="66"/>
      <c r="V52" s="7"/>
      <c r="W52" s="7"/>
      <c r="X52" s="7"/>
      <c r="Y52" s="7"/>
      <c r="Z52" s="7"/>
    </row>
  </sheetData>
  <sheetProtection/>
  <mergeCells count="58">
    <mergeCell ref="A3:M3"/>
    <mergeCell ref="O3:AA3"/>
    <mergeCell ref="A5:D6"/>
    <mergeCell ref="E5:E6"/>
    <mergeCell ref="F5:F6"/>
    <mergeCell ref="G5:G6"/>
    <mergeCell ref="H5:J5"/>
    <mergeCell ref="K5:M5"/>
    <mergeCell ref="O5:R6"/>
    <mergeCell ref="S5:S6"/>
    <mergeCell ref="C13:D13"/>
    <mergeCell ref="Q13:R13"/>
    <mergeCell ref="V5:X5"/>
    <mergeCell ref="Y5:AA5"/>
    <mergeCell ref="B7:D7"/>
    <mergeCell ref="P7:R7"/>
    <mergeCell ref="T5:T6"/>
    <mergeCell ref="U5:U6"/>
    <mergeCell ref="C8:D8"/>
    <mergeCell ref="Q8:R8"/>
    <mergeCell ref="C12:D12"/>
    <mergeCell ref="Q12:R12"/>
    <mergeCell ref="Q25:R25"/>
    <mergeCell ref="C27:D27"/>
    <mergeCell ref="P27:R27"/>
    <mergeCell ref="Q14:R14"/>
    <mergeCell ref="Q15:R15"/>
    <mergeCell ref="Q16:R16"/>
    <mergeCell ref="Q17:R17"/>
    <mergeCell ref="Q18:R18"/>
    <mergeCell ref="Q19:R19"/>
    <mergeCell ref="Q20:R20"/>
    <mergeCell ref="P22:R22"/>
    <mergeCell ref="Q23:R23"/>
    <mergeCell ref="Q24:R24"/>
    <mergeCell ref="C35:D35"/>
    <mergeCell ref="C28:D28"/>
    <mergeCell ref="Q28:R28"/>
    <mergeCell ref="C29:D29"/>
    <mergeCell ref="C30:D30"/>
    <mergeCell ref="B42:D42"/>
    <mergeCell ref="P30:R30"/>
    <mergeCell ref="C31:D31"/>
    <mergeCell ref="C32:D32"/>
    <mergeCell ref="P32:R32"/>
    <mergeCell ref="C33:D33"/>
    <mergeCell ref="B34:D34"/>
    <mergeCell ref="P34:R34"/>
    <mergeCell ref="B43:D43"/>
    <mergeCell ref="B44:D44"/>
    <mergeCell ref="C36:D36"/>
    <mergeCell ref="P36:R36"/>
    <mergeCell ref="C37:D37"/>
    <mergeCell ref="B38:D38"/>
    <mergeCell ref="P38:R38"/>
    <mergeCell ref="C39:D39"/>
    <mergeCell ref="B40:D40"/>
    <mergeCell ref="B41:D41"/>
  </mergeCells>
  <printOptions/>
  <pageMargins left="0.787" right="0.787" top="0.984" bottom="0.984" header="0.512" footer="0.512"/>
  <pageSetup fitToHeight="1" fitToWidth="1" horizontalDpi="600" verticalDpi="600" orientation="landscape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60"/>
  <sheetViews>
    <sheetView zoomScalePageLayoutView="0" workbookViewId="0" topLeftCell="U1">
      <selection activeCell="AB1" sqref="AB1"/>
    </sheetView>
  </sheetViews>
  <sheetFormatPr defaultColWidth="10.59765625" defaultRowHeight="15"/>
  <cols>
    <col min="1" max="1" width="2.59765625" style="6" customWidth="1"/>
    <col min="2" max="2" width="3.59765625" style="6" customWidth="1"/>
    <col min="3" max="3" width="2.59765625" style="6" customWidth="1"/>
    <col min="4" max="4" width="28.59765625" style="6" customWidth="1"/>
    <col min="5" max="7" width="12.69921875" style="6" customWidth="1"/>
    <col min="8" max="13" width="8.59765625" style="6" customWidth="1"/>
    <col min="14" max="14" width="6.59765625" style="6" customWidth="1"/>
    <col min="15" max="15" width="2.59765625" style="6" customWidth="1"/>
    <col min="16" max="16" width="3.59765625" style="6" customWidth="1"/>
    <col min="17" max="17" width="2.59765625" style="6" customWidth="1"/>
    <col min="18" max="18" width="4.09765625" style="6" customWidth="1"/>
    <col min="19" max="19" width="31.69921875" style="6" customWidth="1"/>
    <col min="20" max="22" width="12.69921875" style="6" customWidth="1"/>
    <col min="23" max="28" width="8.59765625" style="6" customWidth="1"/>
    <col min="29" max="29" width="10.59765625" style="6" customWidth="1"/>
    <col min="30" max="30" width="36.59765625" style="6" hidden="1" customWidth="1"/>
    <col min="31" max="33" width="11" style="6" hidden="1" customWidth="1"/>
    <col min="34" max="39" width="0" style="6" hidden="1" customWidth="1"/>
    <col min="40" max="136" width="10.59765625" style="6" customWidth="1"/>
    <col min="137" max="16384" width="10.59765625" style="12" customWidth="1"/>
  </cols>
  <sheetData>
    <row r="1" spans="1:136" s="71" customFormat="1" ht="19.5" customHeight="1">
      <c r="A1" s="1" t="s">
        <v>243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244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</row>
    <row r="2" spans="1:136" s="71" customFormat="1" ht="19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28" ht="19.5" customHeight="1">
      <c r="A3" s="206" t="s">
        <v>245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O3" s="206" t="s">
        <v>135</v>
      </c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</row>
    <row r="4" spans="1:30" ht="19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O4" s="265" t="s">
        <v>136</v>
      </c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D4" s="6" t="s">
        <v>137</v>
      </c>
    </row>
    <row r="5" spans="2:37" ht="18" customHeight="1" thickBo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6" t="s">
        <v>138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6" t="s">
        <v>138</v>
      </c>
      <c r="AH5" s="6" t="s">
        <v>139</v>
      </c>
      <c r="AK5" s="6" t="s">
        <v>140</v>
      </c>
    </row>
    <row r="6" spans="1:41" ht="21.75" customHeight="1">
      <c r="A6" s="207" t="s">
        <v>246</v>
      </c>
      <c r="B6" s="197"/>
      <c r="C6" s="197"/>
      <c r="D6" s="242"/>
      <c r="E6" s="240" t="s">
        <v>247</v>
      </c>
      <c r="F6" s="240" t="s">
        <v>248</v>
      </c>
      <c r="G6" s="240" t="s">
        <v>249</v>
      </c>
      <c r="H6" s="237" t="s">
        <v>250</v>
      </c>
      <c r="I6" s="238"/>
      <c r="J6" s="239"/>
      <c r="K6" s="237" t="s">
        <v>251</v>
      </c>
      <c r="L6" s="238"/>
      <c r="M6" s="238"/>
      <c r="O6" s="207" t="s">
        <v>246</v>
      </c>
      <c r="P6" s="207"/>
      <c r="Q6" s="207"/>
      <c r="R6" s="207"/>
      <c r="S6" s="208"/>
      <c r="T6" s="240" t="s">
        <v>247</v>
      </c>
      <c r="U6" s="240" t="s">
        <v>248</v>
      </c>
      <c r="V6" s="240" t="s">
        <v>249</v>
      </c>
      <c r="W6" s="237" t="s">
        <v>250</v>
      </c>
      <c r="X6" s="238"/>
      <c r="Y6" s="239"/>
      <c r="Z6" s="237" t="s">
        <v>251</v>
      </c>
      <c r="AA6" s="238"/>
      <c r="AB6" s="238"/>
      <c r="AD6" s="73" t="s">
        <v>252</v>
      </c>
      <c r="AE6" s="74" t="s">
        <v>141</v>
      </c>
      <c r="AF6" s="74" t="s">
        <v>142</v>
      </c>
      <c r="AG6" s="74" t="s">
        <v>143</v>
      </c>
      <c r="AH6" s="75" t="s">
        <v>29</v>
      </c>
      <c r="AI6" s="75" t="s">
        <v>144</v>
      </c>
      <c r="AJ6" s="75" t="s">
        <v>145</v>
      </c>
      <c r="AK6" s="75" t="s">
        <v>29</v>
      </c>
      <c r="AL6" s="75" t="s">
        <v>144</v>
      </c>
      <c r="AM6" s="75" t="s">
        <v>145</v>
      </c>
      <c r="AN6" s="76"/>
      <c r="AO6" s="77"/>
    </row>
    <row r="7" spans="1:41" ht="21.75" customHeight="1">
      <c r="A7" s="199"/>
      <c r="B7" s="199"/>
      <c r="C7" s="199"/>
      <c r="D7" s="243"/>
      <c r="E7" s="241"/>
      <c r="F7" s="241"/>
      <c r="G7" s="241"/>
      <c r="H7" s="11" t="s">
        <v>146</v>
      </c>
      <c r="I7" s="11" t="s">
        <v>147</v>
      </c>
      <c r="J7" s="11" t="s">
        <v>148</v>
      </c>
      <c r="K7" s="11" t="s">
        <v>146</v>
      </c>
      <c r="L7" s="11" t="s">
        <v>147</v>
      </c>
      <c r="M7" s="142" t="s">
        <v>148</v>
      </c>
      <c r="O7" s="199"/>
      <c r="P7" s="199"/>
      <c r="Q7" s="199"/>
      <c r="R7" s="199"/>
      <c r="S7" s="243"/>
      <c r="T7" s="241"/>
      <c r="U7" s="241"/>
      <c r="V7" s="241"/>
      <c r="W7" s="11" t="s">
        <v>146</v>
      </c>
      <c r="X7" s="11" t="s">
        <v>147</v>
      </c>
      <c r="Y7" s="11" t="s">
        <v>148</v>
      </c>
      <c r="Z7" s="11" t="s">
        <v>146</v>
      </c>
      <c r="AA7" s="11" t="s">
        <v>147</v>
      </c>
      <c r="AB7" s="11" t="s">
        <v>148</v>
      </c>
      <c r="AD7" s="78"/>
      <c r="AE7" s="79">
        <v>1998</v>
      </c>
      <c r="AF7" s="79">
        <v>1999</v>
      </c>
      <c r="AG7" s="79">
        <v>2000</v>
      </c>
      <c r="AH7" s="80">
        <v>1998</v>
      </c>
      <c r="AI7" s="80">
        <v>1999</v>
      </c>
      <c r="AJ7" s="80">
        <v>2000</v>
      </c>
      <c r="AK7" s="80">
        <v>1998</v>
      </c>
      <c r="AL7" s="80">
        <v>1999</v>
      </c>
      <c r="AM7" s="80">
        <v>2000</v>
      </c>
      <c r="AN7" s="81"/>
      <c r="AO7" s="77"/>
    </row>
    <row r="8" spans="1:40" ht="21.75" customHeight="1">
      <c r="A8" s="132" t="s">
        <v>2</v>
      </c>
      <c r="B8" s="262" t="s">
        <v>253</v>
      </c>
      <c r="C8" s="263"/>
      <c r="D8" s="264"/>
      <c r="E8" s="160">
        <f>SUM(E9:E10)</f>
        <v>2350028.149</v>
      </c>
      <c r="F8" s="160">
        <f>SUM(F9:F10)</f>
        <v>2235381.316</v>
      </c>
      <c r="G8" s="160">
        <f>SUM(G9:G10)</f>
        <v>2176119.6969999997</v>
      </c>
      <c r="H8" s="162">
        <v>-1.6972485394045678</v>
      </c>
      <c r="I8" s="162">
        <f aca="true" t="shared" si="0" ref="I8:J13">(F8-E8)/E8*100</f>
        <v>-4.87853020180994</v>
      </c>
      <c r="J8" s="162">
        <f t="shared" si="0"/>
        <v>-2.6510742742559636</v>
      </c>
      <c r="K8" s="163">
        <f aca="true" t="shared" si="1" ref="K8:K14">E8/$E$40*100</f>
        <v>68.91506047430718</v>
      </c>
      <c r="L8" s="163">
        <f aca="true" t="shared" si="2" ref="L8:L14">F8/$F$40*100</f>
        <v>66.91545237958431</v>
      </c>
      <c r="M8" s="163">
        <f aca="true" t="shared" si="3" ref="M8:M14">G8/$G$40*100</f>
        <v>64.63097096839178</v>
      </c>
      <c r="O8" s="132" t="s">
        <v>2</v>
      </c>
      <c r="P8" s="233" t="s">
        <v>149</v>
      </c>
      <c r="Q8" s="233"/>
      <c r="R8" s="233"/>
      <c r="S8" s="234"/>
      <c r="T8" s="160">
        <f>SUM(T9,T22)</f>
        <v>2328701.037</v>
      </c>
      <c r="U8" s="160">
        <f>SUM(U9,U22)</f>
        <v>2341352.567</v>
      </c>
      <c r="V8" s="160">
        <f>SUM(V9,V22)</f>
        <v>2321252.0310000004</v>
      </c>
      <c r="W8" s="163">
        <v>-0.7083394070940718</v>
      </c>
      <c r="X8" s="162">
        <f>(U8-T8)/T8*100</f>
        <v>0.5432869998760512</v>
      </c>
      <c r="Y8" s="162">
        <f>(V8-U8)/U8*100</f>
        <v>-0.8585010341161227</v>
      </c>
      <c r="Z8" s="163">
        <f>T8/$T$44*100</f>
        <v>51.07133316671546</v>
      </c>
      <c r="AA8" s="163">
        <f>U8/$U$44*100</f>
        <v>52.31333985040685</v>
      </c>
      <c r="AB8" s="163">
        <f>V8/$V$44*100</f>
        <v>52.04682774736201</v>
      </c>
      <c r="AD8" s="6" t="s">
        <v>150</v>
      </c>
      <c r="AE8" s="52">
        <v>2690546.415</v>
      </c>
      <c r="AF8" s="52">
        <v>2683004.139</v>
      </c>
      <c r="AG8" s="52">
        <v>2716468.715</v>
      </c>
      <c r="AH8" s="54">
        <v>-0.8314068853366136</v>
      </c>
      <c r="AI8" s="54">
        <v>-0.28032506549418035</v>
      </c>
      <c r="AJ8" s="54">
        <v>1.2472800736145226</v>
      </c>
      <c r="AK8" s="54">
        <v>76.1204148102367</v>
      </c>
      <c r="AL8" s="54">
        <v>76.712590275846</v>
      </c>
      <c r="AM8" s="54">
        <v>77.45548789065873</v>
      </c>
      <c r="AN8" s="54"/>
    </row>
    <row r="9" spans="2:40" ht="21.75" customHeight="1">
      <c r="B9" s="6" t="s">
        <v>97</v>
      </c>
      <c r="C9" s="229" t="s">
        <v>151</v>
      </c>
      <c r="D9" s="230"/>
      <c r="E9" s="20">
        <v>2002738.663</v>
      </c>
      <c r="F9" s="20">
        <v>1896556.639</v>
      </c>
      <c r="G9" s="20">
        <v>1864040.504</v>
      </c>
      <c r="H9" s="53">
        <v>-2.0294538751793776</v>
      </c>
      <c r="I9" s="53">
        <f t="shared" si="0"/>
        <v>-5.3018412218069795</v>
      </c>
      <c r="J9" s="53">
        <f t="shared" si="0"/>
        <v>-1.7144826751467248</v>
      </c>
      <c r="K9" s="53">
        <f t="shared" si="1"/>
        <v>58.730724622855604</v>
      </c>
      <c r="L9" s="53">
        <f t="shared" si="2"/>
        <v>56.77283985234354</v>
      </c>
      <c r="M9" s="53">
        <f t="shared" si="3"/>
        <v>55.36218796420847</v>
      </c>
      <c r="P9" s="6" t="s">
        <v>97</v>
      </c>
      <c r="Q9" s="229" t="s">
        <v>152</v>
      </c>
      <c r="R9" s="229"/>
      <c r="S9" s="230"/>
      <c r="T9" s="20">
        <f>SUM(T10:T11,T14:T21)</f>
        <v>2253615.251</v>
      </c>
      <c r="U9" s="20">
        <f>SUM(U10:U11,U14:U21)</f>
        <v>2267321.94</v>
      </c>
      <c r="V9" s="20">
        <f>SUM(V10:V11,V14:V21)</f>
        <v>2245252.5760000004</v>
      </c>
      <c r="W9" s="53">
        <v>-0.8750061067506198</v>
      </c>
      <c r="X9" s="53">
        <f>(U9-T9)/T9*100</f>
        <v>0.6082089209290579</v>
      </c>
      <c r="Y9" s="53">
        <f>(V9-U9)/U9*100</f>
        <v>-0.9733670199477537</v>
      </c>
      <c r="Z9" s="53">
        <f>T9/$T$44*100</f>
        <v>49.424607746851834</v>
      </c>
      <c r="AA9" s="53">
        <f>U9/$U$44*100</f>
        <v>50.65925775949307</v>
      </c>
      <c r="AB9" s="53">
        <f>V9/$V$44*100</f>
        <v>50.34277730800738</v>
      </c>
      <c r="AD9" s="6" t="s">
        <v>153</v>
      </c>
      <c r="AE9" s="52">
        <v>2343873.511</v>
      </c>
      <c r="AF9" s="52">
        <v>2318686.334</v>
      </c>
      <c r="AG9" s="52">
        <v>2338148.482</v>
      </c>
      <c r="AH9" s="54">
        <v>-0.5503953532627787</v>
      </c>
      <c r="AI9" s="54">
        <v>-1.0745962562311726</v>
      </c>
      <c r="AJ9" s="54">
        <v>0.8393609655009097</v>
      </c>
      <c r="AK9" s="54">
        <v>66.31241257365406</v>
      </c>
      <c r="AL9" s="54">
        <v>66.29599713723938</v>
      </c>
      <c r="AM9" s="54">
        <v>66.66832952431521</v>
      </c>
      <c r="AN9" s="54"/>
    </row>
    <row r="10" spans="2:40" ht="21.75" customHeight="1">
      <c r="B10" s="6" t="s">
        <v>100</v>
      </c>
      <c r="C10" s="229" t="s">
        <v>254</v>
      </c>
      <c r="D10" s="251"/>
      <c r="E10" s="20">
        <f>SUM(E11:E12)</f>
        <v>347289.48600000003</v>
      </c>
      <c r="F10" s="20">
        <f>SUM(F11:F12)</f>
        <v>338824.677</v>
      </c>
      <c r="G10" s="20">
        <f>SUM(G11:G12)</f>
        <v>312079.19299999997</v>
      </c>
      <c r="H10" s="53">
        <v>0.2633373727141431</v>
      </c>
      <c r="I10" s="53">
        <f t="shared" si="0"/>
        <v>-2.4373928210426756</v>
      </c>
      <c r="J10" s="53">
        <f t="shared" si="0"/>
        <v>-7.893605695077532</v>
      </c>
      <c r="K10" s="53">
        <f t="shared" si="1"/>
        <v>10.184335851451563</v>
      </c>
      <c r="L10" s="53">
        <f t="shared" si="2"/>
        <v>10.14261252724076</v>
      </c>
      <c r="M10" s="53">
        <f t="shared" si="3"/>
        <v>9.26878300418331</v>
      </c>
      <c r="Q10" s="56" t="s">
        <v>255</v>
      </c>
      <c r="R10" s="229" t="s">
        <v>256</v>
      </c>
      <c r="S10" s="230"/>
      <c r="T10" s="20">
        <v>505234.86</v>
      </c>
      <c r="U10" s="20">
        <v>506550.565</v>
      </c>
      <c r="V10" s="20">
        <v>496372.322</v>
      </c>
      <c r="W10" s="53">
        <v>-2.0863915416665324</v>
      </c>
      <c r="X10" s="53">
        <f aca="true" t="shared" si="4" ref="X10:X23">(U10-T10)/T10*100</f>
        <v>0.2604145327580952</v>
      </c>
      <c r="Y10" s="53">
        <f aca="true" t="shared" si="5" ref="Y10:Y23">(V10-U10)/U10*100</f>
        <v>-2.009324182670691</v>
      </c>
      <c r="Z10" s="53">
        <f aca="true" t="shared" si="6" ref="Z10:Z22">T10/$T$44*100</f>
        <v>11.080433878167609</v>
      </c>
      <c r="AA10" s="53">
        <f aca="true" t="shared" si="7" ref="AA10:AA22">U10/$U$44*100</f>
        <v>11.317967328694332</v>
      </c>
      <c r="AB10" s="53">
        <f aca="true" t="shared" si="8" ref="AB10:AB22">V10/$V$44*100</f>
        <v>11.129599197620307</v>
      </c>
      <c r="AD10" s="6" t="s">
        <v>155</v>
      </c>
      <c r="AE10" s="52">
        <v>346672.904</v>
      </c>
      <c r="AF10" s="52">
        <v>364317.805</v>
      </c>
      <c r="AG10" s="52">
        <v>378320.233</v>
      </c>
      <c r="AH10" s="54">
        <v>-2.6904556975618146</v>
      </c>
      <c r="AI10" s="54">
        <v>5.089783711506918</v>
      </c>
      <c r="AJ10" s="54">
        <v>3.8434651855678625</v>
      </c>
      <c r="AK10" s="54">
        <v>9.808002236582624</v>
      </c>
      <c r="AL10" s="54">
        <v>10.41659313860662</v>
      </c>
      <c r="AM10" s="54">
        <v>10.787158366343526</v>
      </c>
      <c r="AN10" s="54"/>
    </row>
    <row r="11" spans="3:40" ht="21.75" customHeight="1">
      <c r="C11" s="49"/>
      <c r="D11" s="19" t="s">
        <v>257</v>
      </c>
      <c r="E11" s="20">
        <v>233836.326</v>
      </c>
      <c r="F11" s="20">
        <v>229115.385</v>
      </c>
      <c r="G11" s="20">
        <v>227056.631</v>
      </c>
      <c r="H11" s="53">
        <v>-2.7227260974919094</v>
      </c>
      <c r="I11" s="53">
        <f t="shared" si="0"/>
        <v>-2.0189083025534673</v>
      </c>
      <c r="J11" s="53">
        <f t="shared" si="0"/>
        <v>-0.8985664581189148</v>
      </c>
      <c r="K11" s="53">
        <f t="shared" si="1"/>
        <v>6.857298519695224</v>
      </c>
      <c r="L11" s="53">
        <f t="shared" si="2"/>
        <v>6.858498603643882</v>
      </c>
      <c r="M11" s="53">
        <f t="shared" si="3"/>
        <v>6.743604474778047</v>
      </c>
      <c r="Q11" s="56" t="s">
        <v>258</v>
      </c>
      <c r="R11" s="229" t="s">
        <v>259</v>
      </c>
      <c r="S11" s="230"/>
      <c r="T11" s="20">
        <f>SUM(T12:T13)</f>
        <v>652627.936</v>
      </c>
      <c r="U11" s="20">
        <f>SUM(U12:U13)</f>
        <v>661144.386</v>
      </c>
      <c r="V11" s="20">
        <f>SUM(V12:V13)</f>
        <v>652871.253</v>
      </c>
      <c r="W11" s="53">
        <v>2.446421308184621</v>
      </c>
      <c r="X11" s="53">
        <f t="shared" si="4"/>
        <v>1.304947203485949</v>
      </c>
      <c r="Y11" s="53">
        <f t="shared" si="5"/>
        <v>-1.2513352869943344</v>
      </c>
      <c r="Z11" s="53">
        <f t="shared" si="6"/>
        <v>14.312948817294599</v>
      </c>
      <c r="AA11" s="53">
        <f t="shared" si="7"/>
        <v>14.772090048498269</v>
      </c>
      <c r="AB11" s="53">
        <f t="shared" si="8"/>
        <v>14.638598994119912</v>
      </c>
      <c r="AD11" s="6" t="s">
        <v>157</v>
      </c>
      <c r="AE11" s="52">
        <v>256217.979</v>
      </c>
      <c r="AF11" s="52">
        <v>271548.976</v>
      </c>
      <c r="AG11" s="52">
        <v>285872.35</v>
      </c>
      <c r="AH11" s="54">
        <v>-3.079702858378849</v>
      </c>
      <c r="AI11" s="54">
        <v>5.983575805193605</v>
      </c>
      <c r="AJ11" s="54">
        <v>5.27469269484557</v>
      </c>
      <c r="AK11" s="54">
        <v>7.248869127322047</v>
      </c>
      <c r="AL11" s="54">
        <v>7.764142079735175</v>
      </c>
      <c r="AM11" s="54">
        <v>8.151164127689634</v>
      </c>
      <c r="AN11" s="54"/>
    </row>
    <row r="12" spans="3:40" ht="21.75" customHeight="1">
      <c r="C12" s="49"/>
      <c r="D12" s="19" t="s">
        <v>260</v>
      </c>
      <c r="E12" s="20">
        <v>113453.16</v>
      </c>
      <c r="F12" s="20">
        <v>109709.292</v>
      </c>
      <c r="G12" s="20">
        <v>85022.562</v>
      </c>
      <c r="H12" s="53">
        <v>7.03522514640539</v>
      </c>
      <c r="I12" s="53">
        <f t="shared" si="0"/>
        <v>-3.299923950994403</v>
      </c>
      <c r="J12" s="53">
        <f t="shared" si="0"/>
        <v>-22.50194997156667</v>
      </c>
      <c r="K12" s="53">
        <f t="shared" si="1"/>
        <v>3.3270373317563386</v>
      </c>
      <c r="L12" s="53">
        <f t="shared" si="2"/>
        <v>3.2841139235968764</v>
      </c>
      <c r="M12" s="53">
        <f t="shared" si="3"/>
        <v>2.5251785294052653</v>
      </c>
      <c r="Q12" s="56"/>
      <c r="R12" s="49" t="s">
        <v>261</v>
      </c>
      <c r="S12" s="19" t="s">
        <v>262</v>
      </c>
      <c r="T12" s="20">
        <v>635028.078</v>
      </c>
      <c r="U12" s="20">
        <v>643567.236</v>
      </c>
      <c r="V12" s="20">
        <v>633555.708</v>
      </c>
      <c r="W12" s="53">
        <v>2.6931600868405514</v>
      </c>
      <c r="X12" s="53">
        <f t="shared" si="4"/>
        <v>1.3446898327541439</v>
      </c>
      <c r="Y12" s="53">
        <f t="shared" si="5"/>
        <v>-1.5556304671793528</v>
      </c>
      <c r="Z12" s="53">
        <f t="shared" si="6"/>
        <v>13.926961866920392</v>
      </c>
      <c r="AA12" s="53">
        <f t="shared" si="7"/>
        <v>14.379360036576239</v>
      </c>
      <c r="AB12" s="53">
        <f t="shared" si="8"/>
        <v>14.205508218092316</v>
      </c>
      <c r="AD12" s="6" t="s">
        <v>158</v>
      </c>
      <c r="AE12" s="52">
        <v>90454.925</v>
      </c>
      <c r="AF12" s="52">
        <v>92768.829</v>
      </c>
      <c r="AG12" s="52">
        <v>92447.883</v>
      </c>
      <c r="AH12" s="54">
        <v>-1.5707281255248002</v>
      </c>
      <c r="AI12" s="54">
        <v>2.558074090493132</v>
      </c>
      <c r="AJ12" s="54">
        <v>-0.34596318985550234</v>
      </c>
      <c r="AK12" s="54">
        <v>2.559133109260577</v>
      </c>
      <c r="AL12" s="54">
        <v>2.652451058871445</v>
      </c>
      <c r="AM12" s="54">
        <v>2.63599423865389</v>
      </c>
      <c r="AN12" s="54"/>
    </row>
    <row r="13" spans="1:40" ht="21.75" customHeight="1">
      <c r="A13" s="132" t="s">
        <v>3</v>
      </c>
      <c r="B13" s="233" t="s">
        <v>159</v>
      </c>
      <c r="C13" s="233"/>
      <c r="D13" s="234"/>
      <c r="E13" s="160">
        <f>E14-E15</f>
        <v>55619.244000000006</v>
      </c>
      <c r="F13" s="160">
        <f>F14-F15</f>
        <v>54841.17500000002</v>
      </c>
      <c r="G13" s="160">
        <f>G14-G15</f>
        <v>59063.61600000001</v>
      </c>
      <c r="H13" s="163">
        <v>-50.98064413313842</v>
      </c>
      <c r="I13" s="163">
        <f t="shared" si="0"/>
        <v>-1.3989204887430482</v>
      </c>
      <c r="J13" s="163">
        <f t="shared" si="0"/>
        <v>7.6993992196556515</v>
      </c>
      <c r="K13" s="163">
        <f t="shared" si="1"/>
        <v>1.6310458091433042</v>
      </c>
      <c r="L13" s="163">
        <f t="shared" si="2"/>
        <v>1.6416537115553802</v>
      </c>
      <c r="M13" s="163">
        <f t="shared" si="3"/>
        <v>1.7541952569276529</v>
      </c>
      <c r="Q13" s="56"/>
      <c r="R13" s="49" t="s">
        <v>263</v>
      </c>
      <c r="S13" s="19" t="s">
        <v>264</v>
      </c>
      <c r="T13" s="20">
        <v>17599.858</v>
      </c>
      <c r="U13" s="20">
        <v>17577.15</v>
      </c>
      <c r="V13" s="20">
        <v>19315.545</v>
      </c>
      <c r="W13" s="53">
        <v>-5.726360948715426</v>
      </c>
      <c r="X13" s="53">
        <f t="shared" si="4"/>
        <v>-0.12902376825994116</v>
      </c>
      <c r="Y13" s="53">
        <f t="shared" si="5"/>
        <v>9.89008457002413</v>
      </c>
      <c r="Z13" s="53">
        <f t="shared" si="6"/>
        <v>0.3859869503742066</v>
      </c>
      <c r="AA13" s="53">
        <f t="shared" si="7"/>
        <v>0.39273001192202717</v>
      </c>
      <c r="AB13" s="53">
        <f t="shared" si="8"/>
        <v>0.4330907760275943</v>
      </c>
      <c r="AD13" s="6" t="s">
        <v>160</v>
      </c>
      <c r="AE13" s="52">
        <v>172022.824</v>
      </c>
      <c r="AF13" s="52">
        <v>154824.17053574184</v>
      </c>
      <c r="AG13" s="52">
        <v>145660.922</v>
      </c>
      <c r="AH13" s="54">
        <v>-19.49839389072577</v>
      </c>
      <c r="AI13" s="54">
        <v>-9.99789043357302</v>
      </c>
      <c r="AJ13" s="54">
        <v>-5.918487083789331</v>
      </c>
      <c r="AK13" s="54">
        <v>4.866836210929422</v>
      </c>
      <c r="AL13" s="54">
        <v>4.426740528075672</v>
      </c>
      <c r="AM13" s="54">
        <v>4.153273592960627</v>
      </c>
      <c r="AN13" s="54"/>
    </row>
    <row r="14" spans="4:40" ht="21.75" customHeight="1">
      <c r="D14" s="19" t="s">
        <v>265</v>
      </c>
      <c r="E14" s="20">
        <f>SUM(E17,E21,E23,E24,E25,E27)</f>
        <v>233745.312</v>
      </c>
      <c r="F14" s="20">
        <f>SUM(F17,F21,F23,F24,F25,F27)</f>
        <v>220004.08000000002</v>
      </c>
      <c r="G14" s="20">
        <f>SUM(G17,G21,G23,G24,G25,G27)</f>
        <v>214045.351</v>
      </c>
      <c r="H14" s="53">
        <v>-23.656908159237762</v>
      </c>
      <c r="I14" s="53">
        <f aca="true" t="shared" si="9" ref="I14:I28">(F14-E14)/E14*100</f>
        <v>-5.87871982647506</v>
      </c>
      <c r="J14" s="53">
        <f aca="true" t="shared" si="10" ref="J14:J20">(G14-F14)/F14*100</f>
        <v>-2.708462952141624</v>
      </c>
      <c r="K14" s="53">
        <f t="shared" si="1"/>
        <v>6.85462951536152</v>
      </c>
      <c r="L14" s="53">
        <f t="shared" si="2"/>
        <v>6.585754489930726</v>
      </c>
      <c r="M14" s="53">
        <f t="shared" si="3"/>
        <v>6.357168167482577</v>
      </c>
      <c r="Q14" s="56" t="s">
        <v>266</v>
      </c>
      <c r="R14" s="229" t="s">
        <v>162</v>
      </c>
      <c r="S14" s="230"/>
      <c r="T14" s="20">
        <v>105462.521</v>
      </c>
      <c r="U14" s="20">
        <v>105622.387</v>
      </c>
      <c r="V14" s="20">
        <v>104358.098</v>
      </c>
      <c r="W14" s="53">
        <v>-2.3201539455369957</v>
      </c>
      <c r="X14" s="53">
        <f t="shared" si="4"/>
        <v>0.15158560452012054</v>
      </c>
      <c r="Y14" s="53">
        <f t="shared" si="5"/>
        <v>-1.1969896116814747</v>
      </c>
      <c r="Z14" s="53">
        <f t="shared" si="6"/>
        <v>2.3129253008499115</v>
      </c>
      <c r="AA14" s="53">
        <f t="shared" si="7"/>
        <v>2.359943523594153</v>
      </c>
      <c r="AB14" s="53">
        <f t="shared" si="8"/>
        <v>2.3399044473031303</v>
      </c>
      <c r="AD14" s="6" t="s">
        <v>163</v>
      </c>
      <c r="AE14" s="52">
        <v>352011.34</v>
      </c>
      <c r="AF14" s="52">
        <v>328247.3797209591</v>
      </c>
      <c r="AG14" s="52">
        <v>318420.559</v>
      </c>
      <c r="AH14" s="54">
        <v>-10.265829551689693</v>
      </c>
      <c r="AI14" s="54">
        <v>-6.7509075926477</v>
      </c>
      <c r="AJ14" s="54">
        <v>-2.9937240410914536</v>
      </c>
      <c r="AK14" s="54">
        <v>9.959036227482166</v>
      </c>
      <c r="AL14" s="54">
        <v>9.38526571153157</v>
      </c>
      <c r="AM14" s="54">
        <v>9.079220981111607</v>
      </c>
      <c r="AN14" s="54"/>
    </row>
    <row r="15" spans="4:40" ht="21.75" customHeight="1">
      <c r="D15" s="19" t="s">
        <v>267</v>
      </c>
      <c r="E15" s="20">
        <f>SUM(E18,E22,E28)</f>
        <v>178126.068</v>
      </c>
      <c r="F15" s="20">
        <f>SUM(F18,F22,F28)</f>
        <v>165162.905</v>
      </c>
      <c r="G15" s="20">
        <f>SUM(G18,G22,G28)</f>
        <v>154981.735</v>
      </c>
      <c r="H15" s="53">
        <v>-7.569531308024102</v>
      </c>
      <c r="I15" s="53">
        <f t="shared" si="9"/>
        <v>-7.277521558495302</v>
      </c>
      <c r="J15" s="53">
        <f t="shared" si="10"/>
        <v>-6.164320008781641</v>
      </c>
      <c r="K15" s="53">
        <f aca="true" t="shared" si="11" ref="K15:K21">E15/$E$40*100</f>
        <v>5.223583706218215</v>
      </c>
      <c r="L15" s="53">
        <f aca="true" t="shared" si="12" ref="L15:L21">F15/$F$40*100</f>
        <v>4.944100778375346</v>
      </c>
      <c r="M15" s="53">
        <f aca="true" t="shared" si="13" ref="M15:M21">G15/$G$40*100</f>
        <v>4.602972910554923</v>
      </c>
      <c r="Q15" s="56" t="s">
        <v>268</v>
      </c>
      <c r="R15" s="229" t="s">
        <v>165</v>
      </c>
      <c r="S15" s="230"/>
      <c r="T15" s="20">
        <v>63729.586</v>
      </c>
      <c r="U15" s="20">
        <v>60246.898</v>
      </c>
      <c r="V15" s="20">
        <v>59610.584</v>
      </c>
      <c r="W15" s="53">
        <v>-3.8233478315585656</v>
      </c>
      <c r="X15" s="53">
        <f t="shared" si="4"/>
        <v>-5.464789932889258</v>
      </c>
      <c r="Y15" s="53">
        <f t="shared" si="5"/>
        <v>-1.0561771993638551</v>
      </c>
      <c r="Z15" s="53">
        <f t="shared" si="6"/>
        <v>1.3976697169233259</v>
      </c>
      <c r="AA15" s="53">
        <f t="shared" si="7"/>
        <v>1.3461092935888441</v>
      </c>
      <c r="AB15" s="53">
        <f t="shared" si="8"/>
        <v>1.3365811880543934</v>
      </c>
      <c r="AD15" s="6" t="s">
        <v>166</v>
      </c>
      <c r="AE15" s="52">
        <v>179988.516</v>
      </c>
      <c r="AF15" s="52">
        <v>173423.2091852173</v>
      </c>
      <c r="AG15" s="52">
        <v>172759.637</v>
      </c>
      <c r="AH15" s="54">
        <v>0.7810024171236236</v>
      </c>
      <c r="AI15" s="54">
        <v>-3.647625393379375</v>
      </c>
      <c r="AJ15" s="54">
        <v>-0.3826317067565135</v>
      </c>
      <c r="AK15" s="54">
        <v>5.092200016552742</v>
      </c>
      <c r="AL15" s="54">
        <v>4.958525183455898</v>
      </c>
      <c r="AM15" s="54">
        <v>4.92594738815098</v>
      </c>
      <c r="AN15" s="54"/>
    </row>
    <row r="16" spans="2:40" ht="21.75" customHeight="1">
      <c r="B16" s="6" t="s">
        <v>97</v>
      </c>
      <c r="C16" s="229" t="s">
        <v>167</v>
      </c>
      <c r="D16" s="230"/>
      <c r="E16" s="20">
        <f>E17-E18</f>
        <v>-90536.57800000001</v>
      </c>
      <c r="F16" s="20">
        <f>F17-F18</f>
        <v>-92874.964</v>
      </c>
      <c r="G16" s="20">
        <f>G17-G18</f>
        <v>-91516.511</v>
      </c>
      <c r="H16" s="53">
        <v>11.001656027469622</v>
      </c>
      <c r="I16" s="53">
        <v>-2.6</v>
      </c>
      <c r="J16" s="53">
        <v>1.5</v>
      </c>
      <c r="K16" s="53">
        <f t="shared" si="11"/>
        <v>-2.6550038350229266</v>
      </c>
      <c r="L16" s="53">
        <f t="shared" si="12"/>
        <v>-2.7801834909841427</v>
      </c>
      <c r="M16" s="53">
        <f t="shared" si="13"/>
        <v>-2.7180494591927347</v>
      </c>
      <c r="Q16" s="56" t="s">
        <v>269</v>
      </c>
      <c r="R16" s="229" t="s">
        <v>168</v>
      </c>
      <c r="S16" s="230"/>
      <c r="T16" s="20">
        <v>98894.866</v>
      </c>
      <c r="U16" s="20">
        <v>96742.383</v>
      </c>
      <c r="V16" s="20">
        <v>92623.983</v>
      </c>
      <c r="W16" s="53">
        <v>-4.728891602217333</v>
      </c>
      <c r="X16" s="53">
        <f t="shared" si="4"/>
        <v>-2.176536646502957</v>
      </c>
      <c r="Y16" s="53">
        <f t="shared" si="5"/>
        <v>-4.2570793402928775</v>
      </c>
      <c r="Z16" s="53">
        <f t="shared" si="6"/>
        <v>2.1688883930203193</v>
      </c>
      <c r="AA16" s="53">
        <f t="shared" si="7"/>
        <v>2.1615356999829505</v>
      </c>
      <c r="AB16" s="53">
        <f t="shared" si="8"/>
        <v>2.0768035629456327</v>
      </c>
      <c r="AD16" s="6" t="s">
        <v>169</v>
      </c>
      <c r="AE16" s="52">
        <v>-69616.463</v>
      </c>
      <c r="AF16" s="52">
        <v>-66372.38757785181</v>
      </c>
      <c r="AG16" s="52">
        <v>-86664.501</v>
      </c>
      <c r="AH16" s="54">
        <v>-4.294162146088919</v>
      </c>
      <c r="AI16" s="54">
        <v>4.659925658889322</v>
      </c>
      <c r="AJ16" s="54">
        <v>-30.57312560640742</v>
      </c>
      <c r="AK16" s="54">
        <v>-1.9695754035826563</v>
      </c>
      <c r="AL16" s="54">
        <v>-1.89772266836201</v>
      </c>
      <c r="AM16" s="54">
        <v>-2.4710909316529652</v>
      </c>
      <c r="AN16" s="54"/>
    </row>
    <row r="17" spans="4:40" ht="21.75" customHeight="1">
      <c r="D17" s="19" t="s">
        <v>265</v>
      </c>
      <c r="E17" s="20">
        <v>49623.34</v>
      </c>
      <c r="F17" s="20">
        <v>37537.626</v>
      </c>
      <c r="G17" s="20">
        <v>30549.19</v>
      </c>
      <c r="H17" s="53">
        <v>-6.604678832059648</v>
      </c>
      <c r="I17" s="53">
        <f>(F17-E17)/E17*100</f>
        <v>-24.35489832002441</v>
      </c>
      <c r="J17" s="53">
        <f t="shared" si="10"/>
        <v>-18.617149630080494</v>
      </c>
      <c r="K17" s="53">
        <f t="shared" si="11"/>
        <v>1.4552146868931424</v>
      </c>
      <c r="L17" s="53">
        <f t="shared" si="12"/>
        <v>1.1236772925794847</v>
      </c>
      <c r="M17" s="53">
        <f t="shared" si="13"/>
        <v>0.9073139748331981</v>
      </c>
      <c r="Q17" s="56" t="s">
        <v>270</v>
      </c>
      <c r="R17" s="229" t="s">
        <v>170</v>
      </c>
      <c r="S17" s="230"/>
      <c r="T17" s="20">
        <v>85802.639</v>
      </c>
      <c r="U17" s="20">
        <v>86478.15</v>
      </c>
      <c r="V17" s="20">
        <v>91553.985</v>
      </c>
      <c r="W17" s="53">
        <v>2.896085549155769</v>
      </c>
      <c r="X17" s="53">
        <f t="shared" si="4"/>
        <v>0.7872846428418113</v>
      </c>
      <c r="Y17" s="53">
        <f t="shared" si="5"/>
        <v>5.869499983521857</v>
      </c>
      <c r="Z17" s="53">
        <f t="shared" si="6"/>
        <v>1.8817594415630492</v>
      </c>
      <c r="AA17" s="53">
        <f t="shared" si="7"/>
        <v>1.9321997525477592</v>
      </c>
      <c r="AB17" s="53">
        <f t="shared" si="8"/>
        <v>2.052812199296925</v>
      </c>
      <c r="AD17" s="6" t="s">
        <v>163</v>
      </c>
      <c r="AE17" s="52">
        <v>86402.455</v>
      </c>
      <c r="AF17" s="52">
        <v>84499.14260736547</v>
      </c>
      <c r="AG17" s="52">
        <v>64794.174</v>
      </c>
      <c r="AH17" s="54">
        <v>0.11619326981814936</v>
      </c>
      <c r="AI17" s="54">
        <v>-2.2028452694249587</v>
      </c>
      <c r="AJ17" s="54">
        <v>-23.319726093466738</v>
      </c>
      <c r="AK17" s="54">
        <v>2.4444814178099983</v>
      </c>
      <c r="AL17" s="54">
        <v>2.4160037665521874</v>
      </c>
      <c r="AM17" s="54">
        <v>1.847495732945423</v>
      </c>
      <c r="AN17" s="54"/>
    </row>
    <row r="18" spans="4:40" ht="21.75" customHeight="1">
      <c r="D18" s="19" t="s">
        <v>267</v>
      </c>
      <c r="E18" s="20">
        <v>140159.918</v>
      </c>
      <c r="F18" s="20">
        <v>130412.59</v>
      </c>
      <c r="G18" s="20">
        <v>122065.701</v>
      </c>
      <c r="H18" s="53">
        <v>-9.493059390222951</v>
      </c>
      <c r="I18" s="53">
        <f t="shared" si="9"/>
        <v>-6.954433292405328</v>
      </c>
      <c r="J18" s="53">
        <f t="shared" si="10"/>
        <v>-6.400370547046107</v>
      </c>
      <c r="K18" s="53">
        <f t="shared" si="11"/>
        <v>4.110218521916068</v>
      </c>
      <c r="L18" s="53">
        <f t="shared" si="12"/>
        <v>3.9038607835636263</v>
      </c>
      <c r="M18" s="53">
        <f t="shared" si="13"/>
        <v>3.6253634340259326</v>
      </c>
      <c r="Q18" s="56" t="s">
        <v>271</v>
      </c>
      <c r="R18" s="229" t="s">
        <v>171</v>
      </c>
      <c r="S18" s="230"/>
      <c r="T18" s="20">
        <v>255861.104</v>
      </c>
      <c r="U18" s="20">
        <v>268504.243</v>
      </c>
      <c r="V18" s="20">
        <v>272395.759</v>
      </c>
      <c r="W18" s="53">
        <v>-4.699245193045421</v>
      </c>
      <c r="X18" s="53">
        <f t="shared" si="4"/>
        <v>4.941407194115767</v>
      </c>
      <c r="Y18" s="53">
        <f t="shared" si="5"/>
        <v>1.4493312867312875</v>
      </c>
      <c r="Z18" s="53">
        <f t="shared" si="6"/>
        <v>5.611354776404316</v>
      </c>
      <c r="AA18" s="53">
        <f t="shared" si="7"/>
        <v>5.999247577366346</v>
      </c>
      <c r="AB18" s="53">
        <f t="shared" si="8"/>
        <v>6.107624229703877</v>
      </c>
      <c r="AD18" s="6" t="s">
        <v>166</v>
      </c>
      <c r="AE18" s="52">
        <v>156018.918</v>
      </c>
      <c r="AF18" s="52">
        <v>150871.5301852173</v>
      </c>
      <c r="AG18" s="52">
        <v>151458.675</v>
      </c>
      <c r="AH18" s="54">
        <v>1.938314814708848</v>
      </c>
      <c r="AI18" s="54">
        <v>-3.299207481225261</v>
      </c>
      <c r="AJ18" s="54">
        <v>0.3891687278984185</v>
      </c>
      <c r="AK18" s="54">
        <v>4.414056821392655</v>
      </c>
      <c r="AL18" s="54">
        <v>4.313726434914198</v>
      </c>
      <c r="AM18" s="54">
        <v>4.318586664598388</v>
      </c>
      <c r="AN18" s="54"/>
    </row>
    <row r="19" spans="2:40" ht="21.75" customHeight="1">
      <c r="B19" s="6" t="s">
        <v>100</v>
      </c>
      <c r="C19" s="229" t="s">
        <v>172</v>
      </c>
      <c r="D19" s="230"/>
      <c r="E19" s="20">
        <f>SUM(E20,E23,E24,E25)</f>
        <v>145533.793</v>
      </c>
      <c r="F19" s="20">
        <f>SUM(F20,F23,F24,F25)</f>
        <v>146517.113</v>
      </c>
      <c r="G19" s="20">
        <f>SUM(G20,G23,G24,G25)</f>
        <v>149100.33299999998</v>
      </c>
      <c r="H19" s="53">
        <v>-31.7742519324675</v>
      </c>
      <c r="I19" s="53">
        <f t="shared" si="9"/>
        <v>0.6756643798873619</v>
      </c>
      <c r="J19" s="53">
        <f t="shared" si="10"/>
        <v>1.76308415249758</v>
      </c>
      <c r="K19" s="53">
        <f t="shared" si="11"/>
        <v>4.267808515365277</v>
      </c>
      <c r="L19" s="53">
        <f t="shared" si="12"/>
        <v>4.385944727895217</v>
      </c>
      <c r="M19" s="53">
        <f t="shared" si="13"/>
        <v>4.428294687459257</v>
      </c>
      <c r="Q19" s="56" t="s">
        <v>272</v>
      </c>
      <c r="R19" s="229" t="s">
        <v>173</v>
      </c>
      <c r="S19" s="230"/>
      <c r="T19" s="20">
        <v>48342.909</v>
      </c>
      <c r="U19" s="20">
        <v>53192.115</v>
      </c>
      <c r="V19" s="20">
        <v>50831.336</v>
      </c>
      <c r="W19" s="53">
        <v>-9.169724645067856</v>
      </c>
      <c r="X19" s="53">
        <f t="shared" si="4"/>
        <v>10.030852715131394</v>
      </c>
      <c r="Y19" s="53">
        <f t="shared" si="5"/>
        <v>-4.438212317746709</v>
      </c>
      <c r="Z19" s="53">
        <f t="shared" si="6"/>
        <v>1.0602206004802872</v>
      </c>
      <c r="AA19" s="53">
        <f t="shared" si="7"/>
        <v>1.1884827721278954</v>
      </c>
      <c r="AB19" s="53">
        <f t="shared" si="8"/>
        <v>1.139733968405209</v>
      </c>
      <c r="AD19" s="6" t="s">
        <v>174</v>
      </c>
      <c r="AE19" s="52">
        <v>243339.324</v>
      </c>
      <c r="AF19" s="52">
        <v>222027.39811359363</v>
      </c>
      <c r="AG19" s="52">
        <v>233457.268</v>
      </c>
      <c r="AH19" s="54">
        <v>-13.237345163390584</v>
      </c>
      <c r="AI19" s="54">
        <v>-8.758110089270389</v>
      </c>
      <c r="AJ19" s="54">
        <v>5.147954704472386</v>
      </c>
      <c r="AK19" s="54">
        <v>6.884508729994381</v>
      </c>
      <c r="AL19" s="54">
        <v>6.348218615811928</v>
      </c>
      <c r="AM19" s="54">
        <v>6.656637160851776</v>
      </c>
      <c r="AN19" s="54"/>
    </row>
    <row r="20" spans="3:40" ht="21.75" customHeight="1">
      <c r="C20" s="6" t="s">
        <v>175</v>
      </c>
      <c r="D20" s="19" t="s">
        <v>176</v>
      </c>
      <c r="E20" s="20">
        <f>E21-E22</f>
        <v>26444.384</v>
      </c>
      <c r="F20" s="20">
        <f>F21-F22</f>
        <v>16833.373</v>
      </c>
      <c r="G20" s="20">
        <f>G21-G22</f>
        <v>19021.329999999998</v>
      </c>
      <c r="H20" s="53">
        <v>-66.03024441015262</v>
      </c>
      <c r="I20" s="53">
        <f t="shared" si="9"/>
        <v>-36.34424231625134</v>
      </c>
      <c r="J20" s="53">
        <f t="shared" si="10"/>
        <v>12.997733728112593</v>
      </c>
      <c r="K20" s="53">
        <f t="shared" si="11"/>
        <v>0.7754870184603057</v>
      </c>
      <c r="L20" s="53">
        <f t="shared" si="12"/>
        <v>0.5039018449813687</v>
      </c>
      <c r="M20" s="53">
        <f t="shared" si="13"/>
        <v>0.5649353887587184</v>
      </c>
      <c r="Q20" s="56" t="s">
        <v>273</v>
      </c>
      <c r="R20" s="229" t="s">
        <v>177</v>
      </c>
      <c r="S20" s="230"/>
      <c r="T20" s="20">
        <v>235187.63</v>
      </c>
      <c r="U20" s="20">
        <v>231734.906</v>
      </c>
      <c r="V20" s="20">
        <v>229829.354</v>
      </c>
      <c r="W20" s="53">
        <v>-1.613380698328648</v>
      </c>
      <c r="X20" s="53">
        <f t="shared" si="4"/>
        <v>-1.4680721090645867</v>
      </c>
      <c r="Y20" s="53">
        <f t="shared" si="5"/>
        <v>-0.8222982169116966</v>
      </c>
      <c r="Z20" s="53">
        <f t="shared" si="6"/>
        <v>5.157959573846407</v>
      </c>
      <c r="AA20" s="53">
        <f t="shared" si="7"/>
        <v>5.177702437319464</v>
      </c>
      <c r="AB20" s="53">
        <f t="shared" si="8"/>
        <v>5.153205528385593</v>
      </c>
      <c r="AD20" s="6" t="s">
        <v>178</v>
      </c>
      <c r="AE20" s="52">
        <v>113067.362791</v>
      </c>
      <c r="AF20" s="52">
        <v>100088.76179100001</v>
      </c>
      <c r="AG20" s="52">
        <v>89851.358091</v>
      </c>
      <c r="AH20" s="54">
        <v>-24.230158890053886</v>
      </c>
      <c r="AI20" s="54">
        <v>-11.478644835813817</v>
      </c>
      <c r="AJ20" s="54">
        <v>-10.228324855668818</v>
      </c>
      <c r="AK20" s="54">
        <v>3.198879792285777</v>
      </c>
      <c r="AL20" s="54">
        <v>2.8617429480938026</v>
      </c>
      <c r="AM20" s="54">
        <v>2.5619587445080123</v>
      </c>
      <c r="AN20" s="54"/>
    </row>
    <row r="21" spans="4:40" ht="21.75" customHeight="1">
      <c r="D21" s="19" t="s">
        <v>265</v>
      </c>
      <c r="E21" s="20">
        <v>58830.628</v>
      </c>
      <c r="F21" s="20">
        <v>46945.862</v>
      </c>
      <c r="G21" s="20">
        <v>47651.325</v>
      </c>
      <c r="H21" s="53">
        <v>-46.33982890842769</v>
      </c>
      <c r="I21" s="53">
        <f t="shared" si="9"/>
        <v>-20.201664343953624</v>
      </c>
      <c r="J21" s="53">
        <f aca="true" t="shared" si="14" ref="J21:J29">(G21-F21)/F21*100</f>
        <v>1.50271604342891</v>
      </c>
      <c r="K21" s="53">
        <f t="shared" si="11"/>
        <v>1.7252203077170327</v>
      </c>
      <c r="L21" s="53">
        <f t="shared" si="12"/>
        <v>1.4053099444799761</v>
      </c>
      <c r="M21" s="53">
        <f t="shared" si="13"/>
        <v>1.4152490816227383</v>
      </c>
      <c r="Q21" s="56" t="s">
        <v>274</v>
      </c>
      <c r="R21" s="229" t="s">
        <v>179</v>
      </c>
      <c r="S21" s="230"/>
      <c r="T21" s="20">
        <v>202471.2</v>
      </c>
      <c r="U21" s="20">
        <v>197105.907</v>
      </c>
      <c r="V21" s="20">
        <v>194805.902</v>
      </c>
      <c r="W21" s="53">
        <v>2.104665905951819</v>
      </c>
      <c r="X21" s="53">
        <f t="shared" si="4"/>
        <v>-2.649904282683169</v>
      </c>
      <c r="Y21" s="53">
        <f t="shared" si="5"/>
        <v>-1.1668879106702799</v>
      </c>
      <c r="Z21" s="53">
        <f t="shared" si="6"/>
        <v>4.440447248302007</v>
      </c>
      <c r="AA21" s="53">
        <f t="shared" si="7"/>
        <v>4.4039793257730615</v>
      </c>
      <c r="AB21" s="53">
        <f t="shared" si="8"/>
        <v>4.367913992172393</v>
      </c>
      <c r="AD21" s="6" t="s">
        <v>163</v>
      </c>
      <c r="AE21" s="52">
        <v>128400.65079100001</v>
      </c>
      <c r="AF21" s="52">
        <v>115650.31779100001</v>
      </c>
      <c r="AG21" s="52">
        <v>104528.991091</v>
      </c>
      <c r="AH21" s="54">
        <v>-22.45467094398253</v>
      </c>
      <c r="AI21" s="54">
        <v>-9.930115557400047</v>
      </c>
      <c r="AJ21" s="54">
        <v>-9.616339074915603</v>
      </c>
      <c r="AK21" s="54">
        <v>3.6326861880638717</v>
      </c>
      <c r="AL21" s="54">
        <v>3.3066797456671266</v>
      </c>
      <c r="AM21" s="54">
        <v>2.9804665001163935</v>
      </c>
      <c r="AN21" s="54"/>
    </row>
    <row r="22" spans="3:40" ht="21.75" customHeight="1">
      <c r="C22" s="49"/>
      <c r="D22" s="19" t="s">
        <v>267</v>
      </c>
      <c r="E22" s="20">
        <v>32386.244</v>
      </c>
      <c r="F22" s="20">
        <v>30112.489</v>
      </c>
      <c r="G22" s="20">
        <v>28629.995</v>
      </c>
      <c r="H22" s="53">
        <v>1.8797050902663233</v>
      </c>
      <c r="I22" s="53">
        <f t="shared" si="9"/>
        <v>-7.020743127853904</v>
      </c>
      <c r="J22" s="53">
        <f t="shared" si="14"/>
        <v>-4.923186522376156</v>
      </c>
      <c r="K22" s="53">
        <f aca="true" t="shared" si="15" ref="K22:K29">E22/$E$40*100</f>
        <v>0.949733289256727</v>
      </c>
      <c r="L22" s="53">
        <f aca="true" t="shared" si="16" ref="L22:L29">F22/$F$40*100</f>
        <v>0.9014080994986076</v>
      </c>
      <c r="M22" s="53">
        <f aca="true" t="shared" si="17" ref="M22:M29">G22/$G$40*100</f>
        <v>0.8503136928640199</v>
      </c>
      <c r="P22" s="6" t="s">
        <v>100</v>
      </c>
      <c r="Q22" s="229" t="s">
        <v>180</v>
      </c>
      <c r="R22" s="229"/>
      <c r="S22" s="230"/>
      <c r="T22" s="20">
        <v>75085.786</v>
      </c>
      <c r="U22" s="20">
        <v>74030.627</v>
      </c>
      <c r="V22" s="20">
        <v>75999.455</v>
      </c>
      <c r="W22" s="53">
        <v>4.5686881661501255</v>
      </c>
      <c r="X22" s="53">
        <f t="shared" si="4"/>
        <v>-1.405271298618356</v>
      </c>
      <c r="Y22" s="53">
        <f t="shared" si="5"/>
        <v>2.659477678069657</v>
      </c>
      <c r="Z22" s="53">
        <f t="shared" si="6"/>
        <v>1.6467254198636316</v>
      </c>
      <c r="AA22" s="53">
        <f t="shared" si="7"/>
        <v>1.6540820909137794</v>
      </c>
      <c r="AB22" s="53">
        <f t="shared" si="8"/>
        <v>1.7040504393546356</v>
      </c>
      <c r="AD22" s="6" t="s">
        <v>166</v>
      </c>
      <c r="AE22" s="52">
        <v>15333.288</v>
      </c>
      <c r="AF22" s="52">
        <v>15561.556</v>
      </c>
      <c r="AG22" s="52">
        <v>14677.633</v>
      </c>
      <c r="AH22" s="54">
        <v>-6.256567281827155</v>
      </c>
      <c r="AI22" s="54">
        <v>1.4887087492258675</v>
      </c>
      <c r="AJ22" s="54">
        <v>-5.6801710574443876</v>
      </c>
      <c r="AK22" s="54">
        <v>0.433806395778095</v>
      </c>
      <c r="AL22" s="54">
        <v>0.4449367975733239</v>
      </c>
      <c r="AM22" s="54">
        <v>0.41850775560838116</v>
      </c>
      <c r="AN22" s="54"/>
    </row>
    <row r="23" spans="3:40" ht="21.75" customHeight="1">
      <c r="C23" s="6" t="s">
        <v>181</v>
      </c>
      <c r="D23" s="19" t="s">
        <v>275</v>
      </c>
      <c r="E23" s="20">
        <v>18629.421</v>
      </c>
      <c r="F23" s="20">
        <v>24621.649</v>
      </c>
      <c r="G23" s="20">
        <v>28702.531</v>
      </c>
      <c r="H23" s="53">
        <v>-23.68086384640328</v>
      </c>
      <c r="I23" s="53">
        <f t="shared" si="9"/>
        <v>32.165401168399185</v>
      </c>
      <c r="J23" s="53">
        <f t="shared" si="14"/>
        <v>16.574365104465578</v>
      </c>
      <c r="K23" s="53">
        <f t="shared" si="15"/>
        <v>0.5463116156130468</v>
      </c>
      <c r="L23" s="53">
        <f t="shared" si="16"/>
        <v>0.7370414923725431</v>
      </c>
      <c r="M23" s="53">
        <f t="shared" si="17"/>
        <v>0.8524680192628049</v>
      </c>
      <c r="O23" s="132" t="s">
        <v>3</v>
      </c>
      <c r="P23" s="233" t="s">
        <v>182</v>
      </c>
      <c r="Q23" s="233"/>
      <c r="R23" s="233"/>
      <c r="S23" s="234"/>
      <c r="T23" s="160">
        <v>869805.94</v>
      </c>
      <c r="U23" s="160">
        <v>876732.3058</v>
      </c>
      <c r="V23" s="160">
        <v>884897.7217</v>
      </c>
      <c r="W23" s="163">
        <v>3.39566372388862</v>
      </c>
      <c r="X23" s="163">
        <f t="shared" si="4"/>
        <v>0.7963116232570255</v>
      </c>
      <c r="Y23" s="163">
        <f t="shared" si="5"/>
        <v>0.9313465291494248</v>
      </c>
      <c r="Z23" s="163">
        <f>T23/$T$44*100</f>
        <v>19.07593471481248</v>
      </c>
      <c r="AA23" s="163">
        <f>U23/$U$44*100</f>
        <v>19.58901692875468</v>
      </c>
      <c r="AB23" s="163">
        <f>V23/$V$44*100</f>
        <v>19.841067958274188</v>
      </c>
      <c r="AD23" s="6" t="s">
        <v>183</v>
      </c>
      <c r="AE23" s="52">
        <v>25665.234</v>
      </c>
      <c r="AF23" s="52">
        <v>22561.077</v>
      </c>
      <c r="AG23" s="52">
        <v>30969.56</v>
      </c>
      <c r="AH23" s="54">
        <v>5.634031159141523</v>
      </c>
      <c r="AI23" s="54">
        <v>-12.09479329118916</v>
      </c>
      <c r="AJ23" s="54">
        <v>37.269865263967674</v>
      </c>
      <c r="AK23" s="54">
        <v>0.7261157984081051</v>
      </c>
      <c r="AL23" s="54">
        <v>0.6450674566338465</v>
      </c>
      <c r="AM23" s="54">
        <v>0.883044360611762</v>
      </c>
      <c r="AN23" s="54"/>
    </row>
    <row r="24" spans="3:40" ht="21.75" customHeight="1">
      <c r="C24" s="6" t="s">
        <v>184</v>
      </c>
      <c r="D24" s="82" t="s">
        <v>276</v>
      </c>
      <c r="E24" s="20">
        <v>89219.641</v>
      </c>
      <c r="F24" s="20">
        <v>93827.445</v>
      </c>
      <c r="G24" s="20">
        <v>90474.836</v>
      </c>
      <c r="H24" s="53">
        <v>-10.412497484797148</v>
      </c>
      <c r="I24" s="53">
        <f t="shared" si="9"/>
        <v>5.164562363571944</v>
      </c>
      <c r="J24" s="53">
        <f t="shared" si="14"/>
        <v>-3.573164546897777</v>
      </c>
      <c r="K24" s="53">
        <f t="shared" si="15"/>
        <v>2.616384385705065</v>
      </c>
      <c r="L24" s="53">
        <f t="shared" si="16"/>
        <v>2.8086957168588795</v>
      </c>
      <c r="M24" s="53">
        <f t="shared" si="17"/>
        <v>2.687111608312421</v>
      </c>
      <c r="P24" s="6" t="s">
        <v>185</v>
      </c>
      <c r="Q24" s="49"/>
      <c r="R24" s="49"/>
      <c r="S24" s="19"/>
      <c r="T24" s="20"/>
      <c r="U24" s="20"/>
      <c r="V24" s="20"/>
      <c r="W24" s="53"/>
      <c r="X24" s="53"/>
      <c r="Y24" s="53"/>
      <c r="Z24" s="53"/>
      <c r="AA24" s="53"/>
      <c r="AB24" s="53"/>
      <c r="AD24" s="6" t="s">
        <v>186</v>
      </c>
      <c r="AE24" s="52">
        <v>77644.036209</v>
      </c>
      <c r="AF24" s="52">
        <v>75886.26020899999</v>
      </c>
      <c r="AG24" s="52">
        <v>89011.997909</v>
      </c>
      <c r="AH24" s="54">
        <v>-5.453730544134451</v>
      </c>
      <c r="AI24" s="54">
        <v>-2.263890552094022</v>
      </c>
      <c r="AJ24" s="54">
        <v>17.296593169633258</v>
      </c>
      <c r="AK24" s="54">
        <v>2.196689940310923</v>
      </c>
      <c r="AL24" s="54">
        <v>2.169743796649153</v>
      </c>
      <c r="AM24" s="54">
        <v>2.538025815682509</v>
      </c>
      <c r="AN24" s="54"/>
    </row>
    <row r="25" spans="3:40" ht="21.75" customHeight="1">
      <c r="C25" s="6" t="s">
        <v>187</v>
      </c>
      <c r="D25" s="19" t="s">
        <v>188</v>
      </c>
      <c r="E25" s="20">
        <v>11240.347</v>
      </c>
      <c r="F25" s="20">
        <v>11234.646</v>
      </c>
      <c r="G25" s="20">
        <v>10901.636</v>
      </c>
      <c r="H25" s="53">
        <v>-1.9680099396485211</v>
      </c>
      <c r="I25" s="53">
        <f t="shared" si="9"/>
        <v>-0.050719074775886476</v>
      </c>
      <c r="J25" s="53">
        <f t="shared" si="14"/>
        <v>-2.964134339435352</v>
      </c>
      <c r="K25" s="53">
        <f t="shared" si="15"/>
        <v>0.3296254955868604</v>
      </c>
      <c r="L25" s="53">
        <f t="shared" si="16"/>
        <v>0.33630567368242564</v>
      </c>
      <c r="M25" s="53">
        <f t="shared" si="17"/>
        <v>0.3237796711253126</v>
      </c>
      <c r="Q25" s="229" t="s">
        <v>189</v>
      </c>
      <c r="R25" s="229"/>
      <c r="S25" s="230"/>
      <c r="T25" s="20">
        <v>2905428.676</v>
      </c>
      <c r="U25" s="20">
        <v>2925512.741</v>
      </c>
      <c r="V25" s="20">
        <v>2910615.268</v>
      </c>
      <c r="W25" s="53">
        <v>0.07231694872733563</v>
      </c>
      <c r="X25" s="53">
        <f>(U25-T25)/T25*100</f>
        <v>0.6912599564361134</v>
      </c>
      <c r="Y25" s="53">
        <f>(V25-U25)/U25*100</f>
        <v>-0.5092260509146682</v>
      </c>
      <c r="Z25" s="53">
        <f>T25/$T$44*100</f>
        <v>63.719693316787485</v>
      </c>
      <c r="AA25" s="53">
        <f>U25/$U$44*100</f>
        <v>65.36535522829196</v>
      </c>
      <c r="AB25" s="53">
        <f>V25/$V$44*100</f>
        <v>65.26145781213445</v>
      </c>
      <c r="AD25" s="6" t="s">
        <v>190</v>
      </c>
      <c r="AE25" s="52">
        <v>26962.691</v>
      </c>
      <c r="AF25" s="52">
        <v>23491.299113593624</v>
      </c>
      <c r="AG25" s="52">
        <v>23624.352</v>
      </c>
      <c r="AH25" s="54">
        <v>8.625954131327</v>
      </c>
      <c r="AI25" s="54">
        <v>-12.874797572713994</v>
      </c>
      <c r="AJ25" s="54">
        <v>0.5663922023341026</v>
      </c>
      <c r="AK25" s="54">
        <v>0.762823198989576</v>
      </c>
      <c r="AL25" s="54">
        <v>0.6716644144351251</v>
      </c>
      <c r="AM25" s="54">
        <v>0.6736082400494937</v>
      </c>
      <c r="AN25" s="54"/>
    </row>
    <row r="26" spans="2:40" ht="21.75" customHeight="1">
      <c r="B26" s="83" t="s">
        <v>191</v>
      </c>
      <c r="C26" s="229" t="s">
        <v>192</v>
      </c>
      <c r="D26" s="251"/>
      <c r="E26" s="20">
        <f>E27-E28</f>
        <v>622.0290000000005</v>
      </c>
      <c r="F26" s="20">
        <f>F27-F28</f>
        <v>1199.0259999999998</v>
      </c>
      <c r="G26" s="20">
        <f>G27-G28</f>
        <v>1479.7939999999999</v>
      </c>
      <c r="H26" s="53">
        <v>-66.91512849575635</v>
      </c>
      <c r="I26" s="53">
        <f t="shared" si="9"/>
        <v>92.76046615189951</v>
      </c>
      <c r="J26" s="53">
        <f t="shared" si="14"/>
        <v>23.416339595638465</v>
      </c>
      <c r="K26" s="53">
        <f t="shared" si="15"/>
        <v>0.01824112880095244</v>
      </c>
      <c r="L26" s="53">
        <f t="shared" si="16"/>
        <v>0.03589247464430513</v>
      </c>
      <c r="M26" s="53">
        <f t="shared" si="17"/>
        <v>0.043950028661130375</v>
      </c>
      <c r="Q26" s="229" t="s">
        <v>193</v>
      </c>
      <c r="R26" s="229"/>
      <c r="S26" s="230"/>
      <c r="T26" s="20">
        <v>293078.301</v>
      </c>
      <c r="U26" s="20">
        <v>292572.13180000003</v>
      </c>
      <c r="V26" s="20">
        <v>295534.4847</v>
      </c>
      <c r="W26" s="53">
        <v>3.47896876275664</v>
      </c>
      <c r="X26" s="53">
        <f>(U26-T26)/T26*100</f>
        <v>-0.17270783891979288</v>
      </c>
      <c r="Y26" s="53">
        <f>(V26-U26)/U26*100</f>
        <v>1.012520530159373</v>
      </c>
      <c r="Z26" s="53">
        <f>T26/$T$44*100</f>
        <v>6.4275745647404525</v>
      </c>
      <c r="AA26" s="53">
        <f>U26/$U$44*100</f>
        <v>6.537001550869561</v>
      </c>
      <c r="AB26" s="53">
        <f>V26/$V$44*100</f>
        <v>6.6264378935017465</v>
      </c>
      <c r="AD26" s="6" t="s">
        <v>194</v>
      </c>
      <c r="AE26" s="52">
        <v>-1700.037</v>
      </c>
      <c r="AF26" s="52">
        <v>-830.84</v>
      </c>
      <c r="AG26" s="52">
        <v>-1131.845</v>
      </c>
      <c r="AH26" s="54">
        <v>-6262.175816773325</v>
      </c>
      <c r="AI26" s="54">
        <v>51.128122505568996</v>
      </c>
      <c r="AJ26" s="54">
        <v>-36.228997159501226</v>
      </c>
      <c r="AK26" s="54">
        <v>-0.04809711548230263</v>
      </c>
      <c r="AL26" s="54">
        <v>-0.023755419374246405</v>
      </c>
      <c r="AM26" s="54">
        <v>-0.032272636238184195</v>
      </c>
      <c r="AN26" s="54"/>
    </row>
    <row r="27" spans="4:40" ht="21.75" customHeight="1">
      <c r="D27" s="19" t="s">
        <v>161</v>
      </c>
      <c r="E27" s="20">
        <v>6201.935</v>
      </c>
      <c r="F27" s="20">
        <v>5836.852</v>
      </c>
      <c r="G27" s="20">
        <v>5765.833</v>
      </c>
      <c r="H27" s="53">
        <v>-21.92944548303231</v>
      </c>
      <c r="I27" s="53">
        <f t="shared" si="9"/>
        <v>-5.886598295531967</v>
      </c>
      <c r="J27" s="53">
        <f t="shared" si="14"/>
        <v>-1.2167346370954795</v>
      </c>
      <c r="K27" s="53">
        <f t="shared" si="15"/>
        <v>0.1818730238463719</v>
      </c>
      <c r="L27" s="53">
        <f t="shared" si="16"/>
        <v>0.17472436995741686</v>
      </c>
      <c r="M27" s="53">
        <f t="shared" si="17"/>
        <v>0.1712458123261017</v>
      </c>
      <c r="P27" s="83"/>
      <c r="Q27" s="229"/>
      <c r="R27" s="258"/>
      <c r="S27" s="251"/>
      <c r="T27" s="20"/>
      <c r="U27" s="20"/>
      <c r="V27" s="20"/>
      <c r="W27" s="53"/>
      <c r="X27" s="53"/>
      <c r="Y27" s="53"/>
      <c r="Z27" s="53"/>
      <c r="AA27" s="53"/>
      <c r="AB27" s="53"/>
      <c r="AD27" s="6" t="s">
        <v>163</v>
      </c>
      <c r="AE27" s="52">
        <v>6936.273</v>
      </c>
      <c r="AF27" s="52">
        <v>6159.283</v>
      </c>
      <c r="AG27" s="52">
        <v>5491.484</v>
      </c>
      <c r="AH27" s="54">
        <v>-24.260272778951126</v>
      </c>
      <c r="AI27" s="54">
        <v>-11.20183706725499</v>
      </c>
      <c r="AJ27" s="54">
        <v>-10.84215484172427</v>
      </c>
      <c r="AK27" s="54">
        <v>0.19623968389969026</v>
      </c>
      <c r="AL27" s="54">
        <v>0.17610653159412945</v>
      </c>
      <c r="AM27" s="54">
        <v>0.15658033170602748</v>
      </c>
      <c r="AN27" s="54"/>
    </row>
    <row r="28" spans="4:40" ht="21.75" customHeight="1">
      <c r="D28" s="19" t="s">
        <v>164</v>
      </c>
      <c r="E28" s="20">
        <v>5579.906</v>
      </c>
      <c r="F28" s="20">
        <v>4637.826</v>
      </c>
      <c r="G28" s="20">
        <v>4286.039</v>
      </c>
      <c r="H28" s="53">
        <v>-7.981745117673217</v>
      </c>
      <c r="I28" s="53">
        <f t="shared" si="9"/>
        <v>-16.883438538211934</v>
      </c>
      <c r="J28" s="53">
        <f t="shared" si="14"/>
        <v>-7.585170293150288</v>
      </c>
      <c r="K28" s="53">
        <f t="shared" si="15"/>
        <v>0.16363189504541947</v>
      </c>
      <c r="L28" s="53">
        <f t="shared" si="16"/>
        <v>0.13883189531311174</v>
      </c>
      <c r="M28" s="53">
        <f t="shared" si="17"/>
        <v>0.12729578366497132</v>
      </c>
      <c r="O28" s="132" t="s">
        <v>4</v>
      </c>
      <c r="P28" s="233" t="s">
        <v>195</v>
      </c>
      <c r="Q28" s="233"/>
      <c r="R28" s="233"/>
      <c r="S28" s="234"/>
      <c r="T28" s="160">
        <f>SUM(T29,T37)</f>
        <v>1165437.3858430223</v>
      </c>
      <c r="U28" s="160">
        <f>SUM(U29,U37)</f>
        <v>1190693.5073361362</v>
      </c>
      <c r="V28" s="160">
        <f>SUM(V29,V37)</f>
        <v>1062110.0072262576</v>
      </c>
      <c r="W28" s="163">
        <v>-12.810408053872802</v>
      </c>
      <c r="X28" s="163">
        <f aca="true" t="shared" si="18" ref="X28:Y32">(U28-T28)/T28*100</f>
        <v>2.1670938138684166</v>
      </c>
      <c r="Y28" s="163">
        <f t="shared" si="18"/>
        <v>-10.799042685430475</v>
      </c>
      <c r="Z28" s="163">
        <f>T28/$T$44*100</f>
        <v>25.55950294676444</v>
      </c>
      <c r="AA28" s="163">
        <f>U28/$U$44*100</f>
        <v>26.60391902735091</v>
      </c>
      <c r="AB28" s="163">
        <f>V28/$V$44*100</f>
        <v>23.814500044202415</v>
      </c>
      <c r="AD28" s="6" t="s">
        <v>166</v>
      </c>
      <c r="AE28" s="52">
        <v>8636.31</v>
      </c>
      <c r="AF28" s="52">
        <v>6990.123</v>
      </c>
      <c r="AG28" s="52">
        <v>6623.329</v>
      </c>
      <c r="AH28" s="54">
        <v>-5.971294401954374</v>
      </c>
      <c r="AI28" s="54">
        <v>-19.06123101185576</v>
      </c>
      <c r="AJ28" s="54">
        <v>-5.2473182517675285</v>
      </c>
      <c r="AK28" s="54">
        <v>0.24433679938199288</v>
      </c>
      <c r="AL28" s="54">
        <v>0.19986195096837583</v>
      </c>
      <c r="AM28" s="54">
        <v>0.18885296794421166</v>
      </c>
      <c r="AN28" s="54"/>
    </row>
    <row r="29" spans="1:40" ht="21.75" customHeight="1">
      <c r="A29" s="132" t="s">
        <v>4</v>
      </c>
      <c r="B29" s="259" t="s">
        <v>196</v>
      </c>
      <c r="C29" s="260"/>
      <c r="D29" s="261"/>
      <c r="E29" s="160">
        <f>SUM(E30,E33,E36)</f>
        <v>1004388.284</v>
      </c>
      <c r="F29" s="160">
        <f>SUM(F30,F33,F36)</f>
        <v>1050383.059</v>
      </c>
      <c r="G29" s="160">
        <f>SUM(G30,G33,G36)</f>
        <v>1131808.803</v>
      </c>
      <c r="H29" s="163">
        <v>1.476174889329011</v>
      </c>
      <c r="I29" s="163">
        <f>(F29-E29)/E29*100</f>
        <v>4.579381871802072</v>
      </c>
      <c r="J29" s="163">
        <f t="shared" si="14"/>
        <v>7.752004690319381</v>
      </c>
      <c r="K29" s="163">
        <f t="shared" si="15"/>
        <v>29.453893716549523</v>
      </c>
      <c r="L29" s="163">
        <f t="shared" si="16"/>
        <v>31.442893908860327</v>
      </c>
      <c r="M29" s="163">
        <f t="shared" si="17"/>
        <v>33.614833774680584</v>
      </c>
      <c r="P29" s="6" t="s">
        <v>97</v>
      </c>
      <c r="Q29" s="229" t="s">
        <v>197</v>
      </c>
      <c r="R29" s="229"/>
      <c r="S29" s="230"/>
      <c r="T29" s="20">
        <f>SUM(T30,T33)</f>
        <v>1188780.4820812624</v>
      </c>
      <c r="U29" s="20">
        <f>SUM(U30,U33)</f>
        <v>1171486.5565927094</v>
      </c>
      <c r="V29" s="20">
        <f>SUM(V30,V33)</f>
        <v>1093161.7782117787</v>
      </c>
      <c r="W29" s="53">
        <v>-10.45472336692871</v>
      </c>
      <c r="X29" s="53">
        <f t="shared" si="18"/>
        <v>-1.4547618966855511</v>
      </c>
      <c r="Y29" s="53">
        <f t="shared" si="18"/>
        <v>-6.6859306186781815</v>
      </c>
      <c r="Z29" s="53">
        <f aca="true" t="shared" si="19" ref="Z29:Z39">T29/$T$44*100</f>
        <v>26.071446311835334</v>
      </c>
      <c r="AA29" s="53">
        <f aca="true" t="shared" si="20" ref="AA29:AA39">U29/$U$44*100</f>
        <v>26.17477402975734</v>
      </c>
      <c r="AB29" s="53">
        <f aca="true" t="shared" si="21" ref="AB29:AB39">V29/$V$44*100</f>
        <v>24.51073903684541</v>
      </c>
      <c r="AD29" s="6" t="s">
        <v>198</v>
      </c>
      <c r="AE29" s="52">
        <v>672023.185</v>
      </c>
      <c r="AF29" s="52">
        <v>659647.3060735773</v>
      </c>
      <c r="AG29" s="52">
        <v>645005.608</v>
      </c>
      <c r="AH29" s="54">
        <v>-3.888423505809103</v>
      </c>
      <c r="AI29" s="54">
        <v>-1.841585112338467</v>
      </c>
      <c r="AJ29" s="54">
        <v>-2.219625235905096</v>
      </c>
      <c r="AK29" s="54">
        <v>19.01274897883389</v>
      </c>
      <c r="AL29" s="54">
        <v>18.860669196078312</v>
      </c>
      <c r="AM29" s="54">
        <v>18.391238516380625</v>
      </c>
      <c r="AN29" s="54"/>
    </row>
    <row r="30" spans="2:40" ht="21.75" customHeight="1">
      <c r="B30" s="6" t="s">
        <v>97</v>
      </c>
      <c r="C30" s="229" t="s">
        <v>199</v>
      </c>
      <c r="D30" s="230"/>
      <c r="E30" s="20">
        <f>SUM(E31:E32)</f>
        <v>477828.68</v>
      </c>
      <c r="F30" s="20">
        <f>SUM(F31:F32)</f>
        <v>473884.705</v>
      </c>
      <c r="G30" s="20">
        <f>SUM(G31:G32)</f>
        <v>510373.419</v>
      </c>
      <c r="H30" s="53">
        <v>2.6511871809192207</v>
      </c>
      <c r="I30" s="53">
        <f aca="true" t="shared" si="22" ref="I30:I40">(F30-E30)/E30*100</f>
        <v>-0.825395202313929</v>
      </c>
      <c r="J30" s="53">
        <f aca="true" t="shared" si="23" ref="J30:J40">(G30-F30)/F30*100</f>
        <v>7.699913842967347</v>
      </c>
      <c r="K30" s="53">
        <f aca="true" t="shared" si="24" ref="K30:K39">E30/$E$40*100</f>
        <v>14.01242465651775</v>
      </c>
      <c r="L30" s="53">
        <f aca="true" t="shared" si="25" ref="L30:L39">F30/$F$40*100</f>
        <v>14.185592938382086</v>
      </c>
      <c r="M30" s="53">
        <f aca="true" t="shared" si="26" ref="M30:M39">G30/$G$40*100</f>
        <v>15.158141195956398</v>
      </c>
      <c r="Q30" s="56" t="s">
        <v>154</v>
      </c>
      <c r="R30" s="229" t="s">
        <v>200</v>
      </c>
      <c r="S30" s="230"/>
      <c r="T30" s="20">
        <f>SUM(T31:T32)</f>
        <v>711418.8296</v>
      </c>
      <c r="U30" s="20">
        <f>SUM(U31:U32)</f>
        <v>702480.3554</v>
      </c>
      <c r="V30" s="20">
        <f>SUM(V31:V32)</f>
        <v>709059.4786</v>
      </c>
      <c r="W30" s="53">
        <v>-16.76169191863646</v>
      </c>
      <c r="X30" s="53">
        <f t="shared" si="18"/>
        <v>-1.2564292408489905</v>
      </c>
      <c r="Y30" s="53">
        <f t="shared" si="18"/>
        <v>0.9365561825930074</v>
      </c>
      <c r="Z30" s="53">
        <f t="shared" si="19"/>
        <v>15.60230681838975</v>
      </c>
      <c r="AA30" s="53">
        <f t="shared" si="20"/>
        <v>15.695668430390128</v>
      </c>
      <c r="AB30" s="53">
        <f t="shared" si="21"/>
        <v>15.898444482751867</v>
      </c>
      <c r="AD30" s="6" t="s">
        <v>201</v>
      </c>
      <c r="AE30" s="52">
        <v>244637.924</v>
      </c>
      <c r="AF30" s="52">
        <v>288660.2211373412</v>
      </c>
      <c r="AG30" s="52">
        <v>201413.167</v>
      </c>
      <c r="AH30" s="54">
        <v>-4.458736464841307</v>
      </c>
      <c r="AI30" s="54">
        <v>17.99487847899708</v>
      </c>
      <c r="AJ30" s="54">
        <v>-30.224827582263263</v>
      </c>
      <c r="AK30" s="54">
        <v>6.921248468109091</v>
      </c>
      <c r="AL30" s="54">
        <v>8.25338766763787</v>
      </c>
      <c r="AM30" s="54">
        <v>5.7429540901551395</v>
      </c>
      <c r="AN30" s="54"/>
    </row>
    <row r="31" spans="3:40" ht="21.75" customHeight="1">
      <c r="C31" s="49"/>
      <c r="D31" s="19" t="s">
        <v>202</v>
      </c>
      <c r="E31" s="20">
        <v>351200.437</v>
      </c>
      <c r="F31" s="20">
        <v>349300.237</v>
      </c>
      <c r="G31" s="20">
        <v>378753.821</v>
      </c>
      <c r="H31" s="53">
        <v>-0.5586825419058289</v>
      </c>
      <c r="I31" s="53">
        <f t="shared" si="22"/>
        <v>-0.5410585522705239</v>
      </c>
      <c r="J31" s="53">
        <f t="shared" si="23"/>
        <v>8.432168341185514</v>
      </c>
      <c r="K31" s="53">
        <f t="shared" si="24"/>
        <v>10.299025296678735</v>
      </c>
      <c r="L31" s="53">
        <f t="shared" si="25"/>
        <v>10.456195194910098</v>
      </c>
      <c r="M31" s="53">
        <f t="shared" si="26"/>
        <v>11.249026072860577</v>
      </c>
      <c r="R31" s="6" t="s">
        <v>203</v>
      </c>
      <c r="S31" s="19" t="s">
        <v>204</v>
      </c>
      <c r="T31" s="20">
        <v>164567.532</v>
      </c>
      <c r="U31" s="20">
        <v>157818.088</v>
      </c>
      <c r="V31" s="20">
        <v>158827.406</v>
      </c>
      <c r="W31" s="53">
        <v>-11.305356329755533</v>
      </c>
      <c r="X31" s="53">
        <f t="shared" si="18"/>
        <v>-4.10132176011488</v>
      </c>
      <c r="Y31" s="53">
        <f t="shared" si="18"/>
        <v>0.6395451958586644</v>
      </c>
      <c r="Z31" s="53">
        <f t="shared" si="19"/>
        <v>3.609172290326982</v>
      </c>
      <c r="AA31" s="53">
        <f t="shared" si="20"/>
        <v>3.526163205169867</v>
      </c>
      <c r="AB31" s="53">
        <f t="shared" si="21"/>
        <v>3.56120857677015</v>
      </c>
      <c r="AD31" s="6" t="s">
        <v>205</v>
      </c>
      <c r="AE31" s="52">
        <v>180652.989</v>
      </c>
      <c r="AF31" s="52">
        <v>197974.927</v>
      </c>
      <c r="AG31" s="52">
        <v>125828.427</v>
      </c>
      <c r="AH31" s="54">
        <v>-2.8326798416990018</v>
      </c>
      <c r="AI31" s="54">
        <v>9.588514475118922</v>
      </c>
      <c r="AJ31" s="54">
        <v>-36.44224099145646</v>
      </c>
      <c r="AK31" s="54">
        <v>5.110999157169019</v>
      </c>
      <c r="AL31" s="54">
        <v>5.6605091431212</v>
      </c>
      <c r="AM31" s="54">
        <v>3.5877837097782064</v>
      </c>
      <c r="AN31" s="54"/>
    </row>
    <row r="32" spans="3:40" ht="21.75" customHeight="1">
      <c r="C32" s="49"/>
      <c r="D32" s="19" t="s">
        <v>206</v>
      </c>
      <c r="E32" s="20">
        <v>126628.243</v>
      </c>
      <c r="F32" s="20">
        <v>124584.468</v>
      </c>
      <c r="G32" s="20">
        <v>131619.598</v>
      </c>
      <c r="H32" s="53">
        <v>12.744669365993557</v>
      </c>
      <c r="I32" s="53">
        <f t="shared" si="22"/>
        <v>-1.6139961761927069</v>
      </c>
      <c r="J32" s="53">
        <f t="shared" si="23"/>
        <v>5.646875660294993</v>
      </c>
      <c r="K32" s="53">
        <f t="shared" si="24"/>
        <v>3.713399359839014</v>
      </c>
      <c r="L32" s="53">
        <f t="shared" si="25"/>
        <v>3.7293977434719885</v>
      </c>
      <c r="M32" s="53">
        <f t="shared" si="26"/>
        <v>3.9091151230958223</v>
      </c>
      <c r="R32" s="6" t="s">
        <v>207</v>
      </c>
      <c r="S32" s="19" t="s">
        <v>208</v>
      </c>
      <c r="T32" s="20">
        <v>546851.2976</v>
      </c>
      <c r="U32" s="20">
        <v>544662.2674</v>
      </c>
      <c r="V32" s="20">
        <v>550232.0726000001</v>
      </c>
      <c r="W32" s="53">
        <v>-18.274679015858176</v>
      </c>
      <c r="X32" s="53">
        <f t="shared" si="18"/>
        <v>-0.400297157491839</v>
      </c>
      <c r="Y32" s="53">
        <f t="shared" si="18"/>
        <v>1.0226163135162796</v>
      </c>
      <c r="Z32" s="53">
        <f t="shared" si="19"/>
        <v>11.993134528062766</v>
      </c>
      <c r="AA32" s="53">
        <f t="shared" si="20"/>
        <v>12.169505225220261</v>
      </c>
      <c r="AB32" s="53">
        <f t="shared" si="21"/>
        <v>12.337235905981718</v>
      </c>
      <c r="AD32" s="6" t="s">
        <v>209</v>
      </c>
      <c r="AE32" s="52">
        <v>63984.935</v>
      </c>
      <c r="AF32" s="52">
        <v>90685.2941373412</v>
      </c>
      <c r="AG32" s="52">
        <v>75584.74</v>
      </c>
      <c r="AH32" s="54">
        <v>-8.769203465819626</v>
      </c>
      <c r="AI32" s="54">
        <v>41.72913379898129</v>
      </c>
      <c r="AJ32" s="54">
        <v>-16.651601873255974</v>
      </c>
      <c r="AK32" s="54">
        <v>1.8102493109400721</v>
      </c>
      <c r="AL32" s="54">
        <v>2.592878524516669</v>
      </c>
      <c r="AM32" s="54">
        <v>2.155170380376934</v>
      </c>
      <c r="AN32" s="54"/>
    </row>
    <row r="33" spans="2:40" ht="21.75" customHeight="1">
      <c r="B33" s="6" t="s">
        <v>100</v>
      </c>
      <c r="C33" s="229" t="s">
        <v>210</v>
      </c>
      <c r="D33" s="230"/>
      <c r="E33" s="20">
        <f>SUM(E34:E35)</f>
        <v>35319.253</v>
      </c>
      <c r="F33" s="20">
        <f>SUM(F34:F35)</f>
        <v>40160.67</v>
      </c>
      <c r="G33" s="20">
        <f>SUM(G34:G35)</f>
        <v>42593.274</v>
      </c>
      <c r="H33" s="53">
        <v>160.78939636832004</v>
      </c>
      <c r="I33" s="53">
        <f t="shared" si="22"/>
        <v>13.707586057949758</v>
      </c>
      <c r="J33" s="53">
        <f t="shared" si="23"/>
        <v>6.057179822946179</v>
      </c>
      <c r="K33" s="53">
        <f t="shared" si="24"/>
        <v>1.0357443835037035</v>
      </c>
      <c r="L33" s="53">
        <f t="shared" si="25"/>
        <v>1.202197308209585</v>
      </c>
      <c r="M33" s="53">
        <f t="shared" si="26"/>
        <v>1.265024464939971</v>
      </c>
      <c r="Q33" s="56" t="s">
        <v>156</v>
      </c>
      <c r="R33" s="229" t="s">
        <v>211</v>
      </c>
      <c r="S33" s="230"/>
      <c r="T33" s="20">
        <f>SUM(T34:T36)</f>
        <v>477361.6524812623</v>
      </c>
      <c r="U33" s="20">
        <f>SUM(U34:U36)</f>
        <v>469006.2011927093</v>
      </c>
      <c r="V33" s="20">
        <f>SUM(V34:V36)</f>
        <v>384102.2996117787</v>
      </c>
      <c r="W33" s="53">
        <v>0.9439865381464463</v>
      </c>
      <c r="X33" s="53">
        <f>(U33-T33)/T33*100</f>
        <v>-1.7503398618473922</v>
      </c>
      <c r="Y33" s="53">
        <f aca="true" t="shared" si="27" ref="X33:Y44">(V33-U33)/U33*100</f>
        <v>-18.102937949437596</v>
      </c>
      <c r="Z33" s="53">
        <f t="shared" si="19"/>
        <v>10.469139493445585</v>
      </c>
      <c r="AA33" s="53">
        <f t="shared" si="20"/>
        <v>10.47910559936721</v>
      </c>
      <c r="AB33" s="53">
        <f t="shared" si="21"/>
        <v>8.612294554093545</v>
      </c>
      <c r="AD33" s="6" t="s">
        <v>212</v>
      </c>
      <c r="AE33" s="52">
        <v>18419.697</v>
      </c>
      <c r="AF33" s="52">
        <v>14055.547</v>
      </c>
      <c r="AG33" s="52">
        <v>23154.683</v>
      </c>
      <c r="AH33" s="54">
        <v>-7.4338104423314455</v>
      </c>
      <c r="AI33" s="54">
        <v>-23.69284359020672</v>
      </c>
      <c r="AJ33" s="54">
        <v>64.73697537349489</v>
      </c>
      <c r="AK33" s="54">
        <v>0.5211264776931462</v>
      </c>
      <c r="AL33" s="54">
        <v>0.4018769119438531</v>
      </c>
      <c r="AM33" s="54">
        <v>0.660216426868933</v>
      </c>
      <c r="AN33" s="54"/>
    </row>
    <row r="34" spans="3:40" ht="21.75" customHeight="1">
      <c r="C34" s="49"/>
      <c r="D34" s="19" t="s">
        <v>202</v>
      </c>
      <c r="E34" s="20">
        <v>295.941</v>
      </c>
      <c r="F34" s="20">
        <v>343.03</v>
      </c>
      <c r="G34" s="20">
        <v>228.839</v>
      </c>
      <c r="H34" s="53">
        <v>76.37267347267166</v>
      </c>
      <c r="I34" s="53">
        <f t="shared" si="22"/>
        <v>15.9116175183567</v>
      </c>
      <c r="J34" s="53">
        <f t="shared" si="23"/>
        <v>-33.28892516689502</v>
      </c>
      <c r="K34" s="53">
        <f t="shared" si="24"/>
        <v>0.00867853090206833</v>
      </c>
      <c r="L34" s="53">
        <f t="shared" si="25"/>
        <v>0.010268497578230989</v>
      </c>
      <c r="M34" s="53">
        <f t="shared" si="26"/>
        <v>0.006796541010968023</v>
      </c>
      <c r="R34" s="6" t="s">
        <v>203</v>
      </c>
      <c r="S34" s="19" t="s">
        <v>204</v>
      </c>
      <c r="T34" s="20">
        <v>5408.702</v>
      </c>
      <c r="U34" s="20">
        <v>7896.488</v>
      </c>
      <c r="V34" s="20">
        <v>6855.019</v>
      </c>
      <c r="W34" s="53">
        <v>-40.28055882103862</v>
      </c>
      <c r="X34" s="53">
        <f>(U34-T34)/T34*100</f>
        <v>45.995989425928805</v>
      </c>
      <c r="Y34" s="53">
        <f t="shared" si="27"/>
        <v>-13.189015167249035</v>
      </c>
      <c r="Z34" s="53">
        <f t="shared" si="19"/>
        <v>0.11861961559365264</v>
      </c>
      <c r="AA34" s="53">
        <f t="shared" si="20"/>
        <v>0.17643291582435972</v>
      </c>
      <c r="AB34" s="53">
        <f t="shared" si="21"/>
        <v>0.15370239350708995</v>
      </c>
      <c r="AD34" s="6" t="s">
        <v>205</v>
      </c>
      <c r="AE34" s="52">
        <v>-1401.829</v>
      </c>
      <c r="AF34" s="52">
        <v>-2099.526</v>
      </c>
      <c r="AG34" s="52">
        <v>-2098.858</v>
      </c>
      <c r="AH34" s="54">
        <v>-203.52737606586385</v>
      </c>
      <c r="AI34" s="54">
        <v>-49.77047842497194</v>
      </c>
      <c r="AJ34" s="54">
        <v>0.031816705294417186</v>
      </c>
      <c r="AK34" s="54">
        <v>-0.039660272864320494</v>
      </c>
      <c r="AL34" s="54">
        <v>-0.06002975376382222</v>
      </c>
      <c r="AM34" s="54">
        <v>-0.05984536818168814</v>
      </c>
      <c r="AN34" s="54"/>
    </row>
    <row r="35" spans="3:40" ht="21.75" customHeight="1">
      <c r="C35" s="49"/>
      <c r="D35" s="19" t="s">
        <v>206</v>
      </c>
      <c r="E35" s="20">
        <v>35023.312</v>
      </c>
      <c r="F35" s="20">
        <v>39817.64</v>
      </c>
      <c r="G35" s="20">
        <v>42364.435</v>
      </c>
      <c r="H35" s="53">
        <v>161.84839409854618</v>
      </c>
      <c r="I35" s="53">
        <f t="shared" si="22"/>
        <v>13.688962368835938</v>
      </c>
      <c r="J35" s="53">
        <f t="shared" si="23"/>
        <v>6.396147536619444</v>
      </c>
      <c r="K35" s="53">
        <f t="shared" si="24"/>
        <v>1.0270658526016352</v>
      </c>
      <c r="L35" s="53">
        <f t="shared" si="25"/>
        <v>1.191928810631354</v>
      </c>
      <c r="M35" s="53">
        <f t="shared" si="26"/>
        <v>1.2582279239290028</v>
      </c>
      <c r="R35" s="6" t="s">
        <v>207</v>
      </c>
      <c r="S35" s="19" t="s">
        <v>208</v>
      </c>
      <c r="T35" s="20">
        <v>49810.127554800005</v>
      </c>
      <c r="U35" s="20">
        <v>44072.5645084</v>
      </c>
      <c r="V35" s="20">
        <v>37553.3856112</v>
      </c>
      <c r="W35" s="53">
        <v>-4.61825803325473</v>
      </c>
      <c r="X35" s="53">
        <f>(U35-T35)/T35*100</f>
        <v>-11.518868407007522</v>
      </c>
      <c r="Y35" s="53">
        <f t="shared" si="27"/>
        <v>-14.791920937474556</v>
      </c>
      <c r="Z35" s="53">
        <f t="shared" si="19"/>
        <v>1.0923985427966232</v>
      </c>
      <c r="AA35" s="53">
        <f t="shared" si="20"/>
        <v>0.9847227101559832</v>
      </c>
      <c r="AB35" s="53">
        <f t="shared" si="21"/>
        <v>0.8420173967039554</v>
      </c>
      <c r="AD35" s="6" t="s">
        <v>209</v>
      </c>
      <c r="AE35" s="52">
        <v>19821.526</v>
      </c>
      <c r="AF35" s="52">
        <v>16155.073</v>
      </c>
      <c r="AG35" s="52">
        <v>25253.541</v>
      </c>
      <c r="AH35" s="54">
        <v>6.884082998429595</v>
      </c>
      <c r="AI35" s="54">
        <v>-18.49732962033297</v>
      </c>
      <c r="AJ35" s="54">
        <v>56.319572186396194</v>
      </c>
      <c r="AK35" s="54">
        <v>0.5607867505574669</v>
      </c>
      <c r="AL35" s="54">
        <v>0.4619066657076754</v>
      </c>
      <c r="AM35" s="54">
        <v>0.7200617950506212</v>
      </c>
      <c r="AN35" s="54"/>
    </row>
    <row r="36" spans="2:40" ht="21.75" customHeight="1">
      <c r="B36" s="6" t="s">
        <v>103</v>
      </c>
      <c r="C36" s="229" t="s">
        <v>213</v>
      </c>
      <c r="D36" s="230"/>
      <c r="E36" s="20">
        <f>SUM(E37:E39)</f>
        <v>491240.351</v>
      </c>
      <c r="F36" s="20">
        <f>SUM(F37:F39)</f>
        <v>536337.684</v>
      </c>
      <c r="G36" s="20">
        <f>SUM(G37:G39)</f>
        <v>578842.1100000001</v>
      </c>
      <c r="H36" s="53">
        <v>-3.8191449182715838</v>
      </c>
      <c r="I36" s="53">
        <f t="shared" si="22"/>
        <v>9.180298993801506</v>
      </c>
      <c r="J36" s="53">
        <f t="shared" si="23"/>
        <v>7.92493745414318</v>
      </c>
      <c r="K36" s="53">
        <f t="shared" si="24"/>
        <v>14.40572467652807</v>
      </c>
      <c r="L36" s="53">
        <f t="shared" si="25"/>
        <v>16.055103662268657</v>
      </c>
      <c r="M36" s="53">
        <f t="shared" si="26"/>
        <v>17.19166811378421</v>
      </c>
      <c r="R36" s="6" t="s">
        <v>214</v>
      </c>
      <c r="S36" s="19" t="s">
        <v>215</v>
      </c>
      <c r="T36" s="20">
        <v>422142.8229264623</v>
      </c>
      <c r="U36" s="20">
        <v>417037.14868430933</v>
      </c>
      <c r="V36" s="20">
        <v>339693.8950005787</v>
      </c>
      <c r="W36" s="53">
        <v>2.5567296451201704</v>
      </c>
      <c r="X36" s="53">
        <f>(U36-T36)/T36*100</f>
        <v>-1.2094660775607602</v>
      </c>
      <c r="Y36" s="53">
        <f t="shared" si="27"/>
        <v>-18.545890678501223</v>
      </c>
      <c r="Z36" s="53">
        <f t="shared" si="19"/>
        <v>9.258121335055309</v>
      </c>
      <c r="AA36" s="53">
        <f t="shared" si="20"/>
        <v>9.317949973386868</v>
      </c>
      <c r="AB36" s="53">
        <f t="shared" si="21"/>
        <v>7.6165747638824985</v>
      </c>
      <c r="AD36" s="6" t="s">
        <v>216</v>
      </c>
      <c r="AE36" s="52">
        <v>408965.564</v>
      </c>
      <c r="AF36" s="52">
        <v>356931.53793623607</v>
      </c>
      <c r="AG36" s="52">
        <v>420437.758</v>
      </c>
      <c r="AH36" s="54">
        <v>-3.376724038092909</v>
      </c>
      <c r="AI36" s="54">
        <v>-12.72332700945059</v>
      </c>
      <c r="AJ36" s="54">
        <v>17.79226919284139</v>
      </c>
      <c r="AK36" s="54">
        <v>11.570374033031651</v>
      </c>
      <c r="AL36" s="54">
        <v>10.20540461649659</v>
      </c>
      <c r="AM36" s="54">
        <v>11.98806799935655</v>
      </c>
      <c r="AN36" s="54"/>
    </row>
    <row r="37" spans="4:40" ht="21.75" customHeight="1">
      <c r="D37" s="19" t="s">
        <v>217</v>
      </c>
      <c r="E37" s="20">
        <v>15836.083</v>
      </c>
      <c r="F37" s="20">
        <v>17391.961</v>
      </c>
      <c r="G37" s="20">
        <v>27542.881</v>
      </c>
      <c r="H37" s="53">
        <v>12.933579842360214</v>
      </c>
      <c r="I37" s="53">
        <f t="shared" si="22"/>
        <v>9.824891673022924</v>
      </c>
      <c r="J37" s="53">
        <f t="shared" si="23"/>
        <v>58.36558626137675</v>
      </c>
      <c r="K37" s="53">
        <f t="shared" si="24"/>
        <v>0.46439640226673207</v>
      </c>
      <c r="L37" s="53">
        <f t="shared" si="25"/>
        <v>0.5206230050117711</v>
      </c>
      <c r="M37" s="53">
        <f t="shared" si="26"/>
        <v>0.8180262991741442</v>
      </c>
      <c r="P37" s="6" t="s">
        <v>100</v>
      </c>
      <c r="Q37" s="229" t="s">
        <v>218</v>
      </c>
      <c r="R37" s="229"/>
      <c r="S37" s="230"/>
      <c r="T37" s="20">
        <f>SUM(T38:T39)</f>
        <v>-23343.096238240134</v>
      </c>
      <c r="U37" s="20">
        <f>SUM(U38:U39)</f>
        <v>19206.950743426743</v>
      </c>
      <c r="V37" s="20">
        <f>SUM(V38:V39)</f>
        <v>-31051.770985521078</v>
      </c>
      <c r="W37" s="53">
        <v>-356.6428508728193</v>
      </c>
      <c r="X37" s="53">
        <v>182.3</v>
      </c>
      <c r="Y37" s="53">
        <f t="shared" si="27"/>
        <v>-261.66944665148384</v>
      </c>
      <c r="Z37" s="53">
        <f t="shared" si="19"/>
        <v>-0.5119433650708957</v>
      </c>
      <c r="AA37" s="53">
        <f t="shared" si="20"/>
        <v>0.42914499759356733</v>
      </c>
      <c r="AB37" s="53">
        <f t="shared" si="21"/>
        <v>-0.6962389926429962</v>
      </c>
      <c r="AD37" s="6" t="s">
        <v>219</v>
      </c>
      <c r="AE37" s="52">
        <v>30664.413</v>
      </c>
      <c r="AF37" s="52">
        <v>28201.641</v>
      </c>
      <c r="AG37" s="52">
        <v>27327.536</v>
      </c>
      <c r="AH37" s="54">
        <v>-8.90755325460249</v>
      </c>
      <c r="AI37" s="54">
        <v>-8.031368479155303</v>
      </c>
      <c r="AJ37" s="54">
        <v>-3.0994827570494907</v>
      </c>
      <c r="AK37" s="54">
        <v>0.8675515963817388</v>
      </c>
      <c r="AL37" s="54">
        <v>0.8063427482992415</v>
      </c>
      <c r="AM37" s="54">
        <v>0.7791982370500228</v>
      </c>
      <c r="AN37" s="54"/>
    </row>
    <row r="38" spans="4:40" ht="21.75" customHeight="1">
      <c r="D38" s="84" t="s">
        <v>277</v>
      </c>
      <c r="E38" s="20">
        <v>185492.607</v>
      </c>
      <c r="F38" s="20">
        <v>217935.327</v>
      </c>
      <c r="G38" s="20">
        <v>253360.823</v>
      </c>
      <c r="H38" s="53">
        <v>-13.443562442485218</v>
      </c>
      <c r="I38" s="53">
        <f t="shared" si="22"/>
        <v>17.490033982863803</v>
      </c>
      <c r="J38" s="53">
        <f t="shared" si="23"/>
        <v>16.2550498295304</v>
      </c>
      <c r="K38" s="53">
        <f t="shared" si="24"/>
        <v>5.439608982718569</v>
      </c>
      <c r="L38" s="53">
        <f t="shared" si="25"/>
        <v>6.523827004957231</v>
      </c>
      <c r="M38" s="53">
        <f t="shared" si="26"/>
        <v>7.52484158771936</v>
      </c>
      <c r="Q38" s="6" t="s">
        <v>255</v>
      </c>
      <c r="R38" s="229" t="s">
        <v>220</v>
      </c>
      <c r="S38" s="230"/>
      <c r="T38" s="20">
        <v>-22201.008238240134</v>
      </c>
      <c r="U38" s="20">
        <v>19448.717743426743</v>
      </c>
      <c r="V38" s="20">
        <v>-27986.121985521077</v>
      </c>
      <c r="W38" s="53">
        <v>-429.67615755077554</v>
      </c>
      <c r="X38" s="53">
        <v>187.60285809870246</v>
      </c>
      <c r="Y38" s="53">
        <f t="shared" si="27"/>
        <v>-243.8970031583691</v>
      </c>
      <c r="Z38" s="53">
        <f t="shared" si="19"/>
        <v>-0.48689594342812015</v>
      </c>
      <c r="AA38" s="53">
        <f t="shared" si="20"/>
        <v>0.4345468492471262</v>
      </c>
      <c r="AB38" s="53">
        <f t="shared" si="21"/>
        <v>-0.627501387546261</v>
      </c>
      <c r="AD38" s="6" t="s">
        <v>221</v>
      </c>
      <c r="AE38" s="52">
        <v>119070.272</v>
      </c>
      <c r="AF38" s="52">
        <v>93873.55893623608</v>
      </c>
      <c r="AG38" s="52">
        <v>139467.69</v>
      </c>
      <c r="AH38" s="54">
        <v>-9.069603454689927</v>
      </c>
      <c r="AI38" s="54">
        <v>-21.16121231650829</v>
      </c>
      <c r="AJ38" s="54">
        <v>48.56972674779902</v>
      </c>
      <c r="AK38" s="54">
        <v>3.3687129297145804</v>
      </c>
      <c r="AL38" s="54">
        <v>2.684037553179101</v>
      </c>
      <c r="AM38" s="54">
        <v>3.9766841098823944</v>
      </c>
      <c r="AN38" s="54"/>
    </row>
    <row r="39" spans="4:40" ht="21.75" customHeight="1">
      <c r="D39" s="19" t="s">
        <v>278</v>
      </c>
      <c r="E39" s="20">
        <v>289911.661</v>
      </c>
      <c r="F39" s="20">
        <v>301010.396</v>
      </c>
      <c r="G39" s="20">
        <v>297938.406</v>
      </c>
      <c r="H39" s="53">
        <v>2.652111208746109</v>
      </c>
      <c r="I39" s="53">
        <f t="shared" si="22"/>
        <v>3.8283161711111666</v>
      </c>
      <c r="J39" s="53">
        <f t="shared" si="23"/>
        <v>-1.0205594360933603</v>
      </c>
      <c r="K39" s="53">
        <f t="shared" si="24"/>
        <v>8.501719291542766</v>
      </c>
      <c r="L39" s="53">
        <f t="shared" si="25"/>
        <v>9.010653652299656</v>
      </c>
      <c r="M39" s="53">
        <f t="shared" si="26"/>
        <v>8.848800226890702</v>
      </c>
      <c r="Q39" s="6" t="s">
        <v>258</v>
      </c>
      <c r="R39" s="250" t="s">
        <v>222</v>
      </c>
      <c r="S39" s="251"/>
      <c r="T39" s="20">
        <v>-1142.088</v>
      </c>
      <c r="U39" s="20">
        <v>-241.767</v>
      </c>
      <c r="V39" s="20">
        <v>-3065.649</v>
      </c>
      <c r="W39" s="53">
        <v>-148.36548274942086</v>
      </c>
      <c r="X39" s="53">
        <v>78.8311408577973</v>
      </c>
      <c r="Y39" s="85">
        <v>-1168.017967712715</v>
      </c>
      <c r="Z39" s="53">
        <f t="shared" si="19"/>
        <v>-0.025047421642775576</v>
      </c>
      <c r="AA39" s="53">
        <f t="shared" si="20"/>
        <v>-0.0054018516535588946</v>
      </c>
      <c r="AB39" s="53">
        <f t="shared" si="21"/>
        <v>-0.06873760509673521</v>
      </c>
      <c r="AD39" s="6" t="s">
        <v>223</v>
      </c>
      <c r="AE39" s="52">
        <v>259230.879</v>
      </c>
      <c r="AF39" s="52">
        <v>234856.338</v>
      </c>
      <c r="AG39" s="52">
        <v>253642.532</v>
      </c>
      <c r="AH39" s="54">
        <v>0.22526192068507445</v>
      </c>
      <c r="AI39" s="54">
        <v>-9.402637947310282</v>
      </c>
      <c r="AJ39" s="54">
        <v>7.999015125578607</v>
      </c>
      <c r="AK39" s="54">
        <v>7.334109506935331</v>
      </c>
      <c r="AL39" s="54">
        <v>6.715024315018249</v>
      </c>
      <c r="AM39" s="54">
        <v>7.232185652424134</v>
      </c>
      <c r="AN39" s="54"/>
    </row>
    <row r="40" spans="1:40" ht="21.75" customHeight="1">
      <c r="A40" s="132" t="s">
        <v>5</v>
      </c>
      <c r="B40" s="252" t="s">
        <v>438</v>
      </c>
      <c r="C40" s="253"/>
      <c r="D40" s="254"/>
      <c r="E40" s="160">
        <f>SUM(E8,E13,E29)</f>
        <v>3410035.677</v>
      </c>
      <c r="F40" s="160">
        <f>SUM(F8,F13,F29)</f>
        <v>3340605.55</v>
      </c>
      <c r="G40" s="160">
        <f>SUM(G8,G13,G29)</f>
        <v>3366992.1159999995</v>
      </c>
      <c r="H40" s="163">
        <v>-2.3987396545091673</v>
      </c>
      <c r="I40" s="163">
        <f t="shared" si="22"/>
        <v>-2.0360528034440364</v>
      </c>
      <c r="J40" s="163">
        <f t="shared" si="23"/>
        <v>0.7898737401067792</v>
      </c>
      <c r="K40" s="163">
        <v>100</v>
      </c>
      <c r="L40" s="163">
        <v>100</v>
      </c>
      <c r="M40" s="163">
        <v>100</v>
      </c>
      <c r="O40" s="132" t="s">
        <v>5</v>
      </c>
      <c r="P40" s="252" t="s">
        <v>279</v>
      </c>
      <c r="Q40" s="253"/>
      <c r="R40" s="253"/>
      <c r="S40" s="254"/>
      <c r="T40" s="160">
        <f>T41-T42+T43</f>
        <v>195758.49315697784</v>
      </c>
      <c r="U40" s="160">
        <f>U41-U42+U43</f>
        <v>66853.59766386423</v>
      </c>
      <c r="V40" s="160">
        <f>V41-V42+V43</f>
        <v>191670.136795743</v>
      </c>
      <c r="W40" s="163" t="s">
        <v>34</v>
      </c>
      <c r="X40" s="163" t="s">
        <v>34</v>
      </c>
      <c r="Y40" s="163" t="s">
        <v>34</v>
      </c>
      <c r="Z40" s="163">
        <f>T40/$T$44*100</f>
        <v>4.293229171707628</v>
      </c>
      <c r="AA40" s="163">
        <f>U40/$U$44*100</f>
        <v>1.4937241934875565</v>
      </c>
      <c r="AB40" s="163">
        <f>V40/$V$44*100</f>
        <v>4.297604250161386</v>
      </c>
      <c r="AD40" s="6" t="s">
        <v>224</v>
      </c>
      <c r="AE40" s="52">
        <v>3534592.424</v>
      </c>
      <c r="AF40" s="52">
        <v>3497475.6156093194</v>
      </c>
      <c r="AG40" s="52">
        <v>3507135.245</v>
      </c>
      <c r="AH40" s="54">
        <v>-2.5209874472108917</v>
      </c>
      <c r="AI40" s="54">
        <v>-1.050101509261898</v>
      </c>
      <c r="AJ40" s="54">
        <v>0.2761886129404172</v>
      </c>
      <c r="AK40" s="54">
        <v>100</v>
      </c>
      <c r="AL40" s="54">
        <v>100</v>
      </c>
      <c r="AM40" s="54">
        <v>100</v>
      </c>
      <c r="AN40" s="54"/>
    </row>
    <row r="41" spans="1:40" ht="21.75" customHeight="1">
      <c r="A41" s="132" t="s">
        <v>6</v>
      </c>
      <c r="B41" s="252" t="s">
        <v>439</v>
      </c>
      <c r="C41" s="253"/>
      <c r="D41" s="254"/>
      <c r="E41" s="160">
        <v>321148.423</v>
      </c>
      <c r="F41" s="160">
        <v>312221.828</v>
      </c>
      <c r="G41" s="160">
        <v>298799.411</v>
      </c>
      <c r="H41" s="163">
        <v>-4.288678339040776</v>
      </c>
      <c r="I41" s="163">
        <f aca="true" t="shared" si="28" ref="I41:I52">(F41-E41)/E41*100</f>
        <v>-2.7795855002532677</v>
      </c>
      <c r="J41" s="163">
        <f aca="true" t="shared" si="29" ref="J41:J52">(G41-F41)/F41*100</f>
        <v>-4.29900019674472</v>
      </c>
      <c r="K41" s="163">
        <f aca="true" t="shared" si="30" ref="K41:K52">E41/$E$40*100</f>
        <v>9.417743783916428</v>
      </c>
      <c r="L41" s="163">
        <f aca="true" t="shared" si="31" ref="L41:L52">F41/$F$40*100</f>
        <v>9.346264422029712</v>
      </c>
      <c r="M41" s="163">
        <f aca="true" t="shared" si="32" ref="M41:M52">G41/$G$40*100</f>
        <v>8.874372160840547</v>
      </c>
      <c r="P41" s="6" t="s">
        <v>97</v>
      </c>
      <c r="Q41" s="229" t="s">
        <v>17</v>
      </c>
      <c r="R41" s="229"/>
      <c r="S41" s="230"/>
      <c r="T41" s="20">
        <v>2466333.963</v>
      </c>
      <c r="U41" s="20">
        <v>2428266.142</v>
      </c>
      <c r="V41" s="20">
        <v>2443516.982</v>
      </c>
      <c r="W41" s="53">
        <v>-5.545115457321836</v>
      </c>
      <c r="X41" s="53">
        <f t="shared" si="27"/>
        <v>-1.5434982273728677</v>
      </c>
      <c r="Y41" s="53">
        <f t="shared" si="27"/>
        <v>0.6280547150996701</v>
      </c>
      <c r="Z41" s="53">
        <f>T41/$T$44*100</f>
        <v>54.08979578032398</v>
      </c>
      <c r="AA41" s="53">
        <f>U41/$U$44*100</f>
        <v>54.25526839661236</v>
      </c>
      <c r="AB41" s="53">
        <f>V41/$V$44*100</f>
        <v>54.78823745180294</v>
      </c>
      <c r="AD41" s="6" t="s">
        <v>225</v>
      </c>
      <c r="AE41" s="52">
        <v>325805.48323759995</v>
      </c>
      <c r="AF41" s="52">
        <v>330240.9502205639</v>
      </c>
      <c r="AG41" s="52">
        <v>315418.3528531</v>
      </c>
      <c r="AH41" s="54">
        <v>4.645378345737376</v>
      </c>
      <c r="AI41" s="54">
        <v>1.3613850015315152</v>
      </c>
      <c r="AJ41" s="54">
        <v>-4.4884189430669</v>
      </c>
      <c r="AK41" s="54">
        <v>9.21762523524268</v>
      </c>
      <c r="AL41" s="54">
        <v>9.44226598025989</v>
      </c>
      <c r="AM41" s="54">
        <v>8.993618176053543</v>
      </c>
      <c r="AN41" s="54"/>
    </row>
    <row r="42" spans="1:40" ht="21.75" customHeight="1">
      <c r="A42" s="132" t="s">
        <v>9</v>
      </c>
      <c r="B42" s="252" t="s">
        <v>226</v>
      </c>
      <c r="C42" s="252"/>
      <c r="D42" s="257"/>
      <c r="E42" s="160">
        <f>SUM(E40:E41)</f>
        <v>3731184.1</v>
      </c>
      <c r="F42" s="160">
        <f>SUM(F40:F41)</f>
        <v>3652827.3779999996</v>
      </c>
      <c r="G42" s="160">
        <f>SUM(G40:G41)</f>
        <v>3665791.5269999993</v>
      </c>
      <c r="H42" s="163">
        <v>-2.5643400798022693</v>
      </c>
      <c r="I42" s="163">
        <f t="shared" si="28"/>
        <v>-2.100049740241993</v>
      </c>
      <c r="J42" s="163">
        <f t="shared" si="29"/>
        <v>0.35490724467516144</v>
      </c>
      <c r="K42" s="163">
        <f t="shared" si="30"/>
        <v>109.41774378391642</v>
      </c>
      <c r="L42" s="163">
        <f t="shared" si="31"/>
        <v>109.3462644220297</v>
      </c>
      <c r="M42" s="163">
        <f t="shared" si="32"/>
        <v>108.87437216084055</v>
      </c>
      <c r="O42" s="22"/>
      <c r="P42" s="6" t="s">
        <v>100</v>
      </c>
      <c r="Q42" s="229" t="s">
        <v>227</v>
      </c>
      <c r="R42" s="229"/>
      <c r="S42" s="230"/>
      <c r="T42" s="20">
        <v>2521278.746</v>
      </c>
      <c r="U42" s="20">
        <v>2547181.701</v>
      </c>
      <c r="V42" s="20">
        <v>2465996.749</v>
      </c>
      <c r="W42" s="53">
        <v>-3.5213820701751053</v>
      </c>
      <c r="X42" s="53">
        <f t="shared" si="27"/>
        <v>1.02737371030851</v>
      </c>
      <c r="Y42" s="53">
        <f t="shared" si="27"/>
        <v>-3.187246201090703</v>
      </c>
      <c r="Z42" s="53">
        <f>T42/$T$44*100</f>
        <v>55.29480375420324</v>
      </c>
      <c r="AA42" s="53">
        <f>U42/$U$44*100</f>
        <v>56.9122240978372</v>
      </c>
      <c r="AB42" s="53">
        <f>V42/$V$44*100</f>
        <v>55.29227602461824</v>
      </c>
      <c r="AD42" s="6" t="s">
        <v>228</v>
      </c>
      <c r="AE42" s="52">
        <v>3860397.9072376</v>
      </c>
      <c r="AF42" s="52">
        <v>3827716.5658298833</v>
      </c>
      <c r="AG42" s="52">
        <v>3822553.5978531</v>
      </c>
      <c r="AH42" s="54">
        <v>-1.9543128668150458</v>
      </c>
      <c r="AI42" s="54">
        <v>-0.8465796063780029</v>
      </c>
      <c r="AJ42" s="54">
        <v>-0.1348837587106982</v>
      </c>
      <c r="AK42" s="54">
        <v>109.21762523524268</v>
      </c>
      <c r="AL42" s="54">
        <v>109.4422659802599</v>
      </c>
      <c r="AM42" s="54">
        <v>108.99361817605353</v>
      </c>
      <c r="AN42" s="54"/>
    </row>
    <row r="43" spans="1:40" ht="21.75" customHeight="1">
      <c r="A43" s="132" t="s">
        <v>11</v>
      </c>
      <c r="B43" s="233" t="s">
        <v>229</v>
      </c>
      <c r="C43" s="233"/>
      <c r="D43" s="234"/>
      <c r="E43" s="160">
        <f>SUM(E44:E47)</f>
        <v>442552.481</v>
      </c>
      <c r="F43" s="160">
        <f>SUM(F44:F47)</f>
        <v>429774.76300000004</v>
      </c>
      <c r="G43" s="160">
        <f>SUM(G44:G47)</f>
        <v>423553.87899999996</v>
      </c>
      <c r="H43" s="163">
        <v>-6.126703350107577</v>
      </c>
      <c r="I43" s="163">
        <f t="shared" si="28"/>
        <v>-2.887277452637305</v>
      </c>
      <c r="J43" s="163">
        <f t="shared" si="29"/>
        <v>-1.447475407019206</v>
      </c>
      <c r="K43" s="163">
        <f t="shared" si="30"/>
        <v>12.977942840449645</v>
      </c>
      <c r="L43" s="163">
        <f t="shared" si="31"/>
        <v>12.865175387139018</v>
      </c>
      <c r="M43" s="163">
        <f t="shared" si="32"/>
        <v>12.579592241611296</v>
      </c>
      <c r="O43" s="22"/>
      <c r="P43" s="6" t="s">
        <v>103</v>
      </c>
      <c r="Q43" s="229" t="s">
        <v>230</v>
      </c>
      <c r="R43" s="229"/>
      <c r="S43" s="230"/>
      <c r="T43" s="20">
        <v>250703.27615697766</v>
      </c>
      <c r="U43" s="20">
        <v>185769.15666386412</v>
      </c>
      <c r="V43" s="20">
        <v>214149.90379574298</v>
      </c>
      <c r="W43" s="53" t="s">
        <v>34</v>
      </c>
      <c r="X43" s="53" t="s">
        <v>34</v>
      </c>
      <c r="Y43" s="53" t="s">
        <v>34</v>
      </c>
      <c r="Z43" s="53">
        <f>T43/$T$44*100</f>
        <v>5.498237145586876</v>
      </c>
      <c r="AA43" s="53">
        <f>U43/$U$44*100</f>
        <v>4.150679894712413</v>
      </c>
      <c r="AB43" s="53">
        <f>V43/$V$44*100</f>
        <v>4.8016428229766746</v>
      </c>
      <c r="AD43" s="6" t="s">
        <v>231</v>
      </c>
      <c r="AE43" s="52">
        <v>161925.54500000013</v>
      </c>
      <c r="AF43" s="52">
        <v>175616.34788682952</v>
      </c>
      <c r="AG43" s="52">
        <v>112192.49799999988</v>
      </c>
      <c r="AH43" s="54">
        <v>34.91242792075987</v>
      </c>
      <c r="AI43" s="54">
        <v>8.454998800114819</v>
      </c>
      <c r="AJ43" s="54">
        <v>-36.11500332970207</v>
      </c>
      <c r="AK43" s="54">
        <v>4.581165961328958</v>
      </c>
      <c r="AL43" s="54">
        <v>5.021231516327075</v>
      </c>
      <c r="AM43" s="54">
        <v>3.198978373016803</v>
      </c>
      <c r="AN43" s="54"/>
    </row>
    <row r="44" spans="2:40" ht="21.75" customHeight="1">
      <c r="B44" s="6" t="s">
        <v>97</v>
      </c>
      <c r="C44" s="229" t="s">
        <v>232</v>
      </c>
      <c r="D44" s="230"/>
      <c r="E44" s="20">
        <v>-68585.839</v>
      </c>
      <c r="F44" s="20">
        <v>-52874.723</v>
      </c>
      <c r="G44" s="20">
        <v>-51687.246</v>
      </c>
      <c r="H44" s="53">
        <v>8.820977600253052</v>
      </c>
      <c r="I44" s="53">
        <v>22.9</v>
      </c>
      <c r="J44" s="53">
        <v>2.2</v>
      </c>
      <c r="K44" s="53">
        <f t="shared" si="30"/>
        <v>-2.0112938835976877</v>
      </c>
      <c r="L44" s="53">
        <f t="shared" si="31"/>
        <v>-1.582788575562296</v>
      </c>
      <c r="M44" s="53">
        <f t="shared" si="32"/>
        <v>-1.535116335864922</v>
      </c>
      <c r="O44" s="164" t="s">
        <v>440</v>
      </c>
      <c r="P44" s="233" t="s">
        <v>441</v>
      </c>
      <c r="Q44" s="216"/>
      <c r="R44" s="216"/>
      <c r="S44" s="217"/>
      <c r="T44" s="160">
        <f>SUM(T8,T23,T28,T40)</f>
        <v>4559702.856</v>
      </c>
      <c r="U44" s="160">
        <f>SUM(U8,U23,U28,U40)</f>
        <v>4475631.9778</v>
      </c>
      <c r="V44" s="160">
        <f>SUM(V8,V23,V28,V40)</f>
        <v>4459929.896722001</v>
      </c>
      <c r="W44" s="163">
        <v>-2.1436965664372476</v>
      </c>
      <c r="X44" s="163">
        <f t="shared" si="27"/>
        <v>-1.8437797561604796</v>
      </c>
      <c r="Y44" s="163">
        <f t="shared" si="27"/>
        <v>-0.35083494701719875</v>
      </c>
      <c r="Z44" s="163">
        <v>100</v>
      </c>
      <c r="AA44" s="163">
        <v>100</v>
      </c>
      <c r="AB44" s="163">
        <v>100</v>
      </c>
      <c r="AD44" s="6" t="s">
        <v>233</v>
      </c>
      <c r="AE44" s="52">
        <v>-207408.718</v>
      </c>
      <c r="AF44" s="52">
        <v>-195100.58499999996</v>
      </c>
      <c r="AG44" s="52">
        <v>-201092.513</v>
      </c>
      <c r="AH44" s="54">
        <v>-3.607409920278246</v>
      </c>
      <c r="AI44" s="54">
        <v>5.934240912669848</v>
      </c>
      <c r="AJ44" s="54">
        <v>-3.071199402093051</v>
      </c>
      <c r="AK44" s="54">
        <v>-5.8679670275896</v>
      </c>
      <c r="AL44" s="54">
        <v>-5.578325811029568</v>
      </c>
      <c r="AM44" s="54">
        <v>-5.733811186400369</v>
      </c>
      <c r="AN44" s="54"/>
    </row>
    <row r="45" spans="2:40" ht="21.75" customHeight="1">
      <c r="B45" s="6" t="s">
        <v>100</v>
      </c>
      <c r="C45" s="229" t="s">
        <v>167</v>
      </c>
      <c r="D45" s="230"/>
      <c r="E45" s="20">
        <v>808449.545</v>
      </c>
      <c r="F45" s="20">
        <v>718676.143</v>
      </c>
      <c r="G45" s="20">
        <v>694029.77</v>
      </c>
      <c r="H45" s="53">
        <v>-5.20116879701768</v>
      </c>
      <c r="I45" s="53">
        <f t="shared" si="28"/>
        <v>-11.104391431131301</v>
      </c>
      <c r="J45" s="53">
        <f t="shared" si="29"/>
        <v>-3.4294129894332697</v>
      </c>
      <c r="K45" s="53">
        <f t="shared" si="30"/>
        <v>23.707949757031237</v>
      </c>
      <c r="L45" s="53">
        <f t="shared" si="31"/>
        <v>21.51334936864965</v>
      </c>
      <c r="M45" s="53">
        <f t="shared" si="32"/>
        <v>20.612753047503723</v>
      </c>
      <c r="O45" s="83"/>
      <c r="P45" s="49"/>
      <c r="Q45" s="60"/>
      <c r="R45" s="60"/>
      <c r="S45" s="59"/>
      <c r="T45" s="20"/>
      <c r="U45" s="20"/>
      <c r="V45" s="20"/>
      <c r="W45" s="53"/>
      <c r="X45" s="53"/>
      <c r="Y45" s="53"/>
      <c r="Z45" s="53"/>
      <c r="AA45" s="53"/>
      <c r="AB45" s="53"/>
      <c r="AD45" s="6" t="s">
        <v>234</v>
      </c>
      <c r="AE45" s="52">
        <v>357048.79604588606</v>
      </c>
      <c r="AF45" s="52">
        <v>358308.498968045</v>
      </c>
      <c r="AG45" s="52">
        <v>378556.4027732625</v>
      </c>
      <c r="AH45" s="54">
        <v>-8.875237871306977</v>
      </c>
      <c r="AI45" s="54">
        <v>0.3528097380832625</v>
      </c>
      <c r="AJ45" s="54">
        <v>5.650969447705815</v>
      </c>
      <c r="AK45" s="54">
        <v>10.10155495217816</v>
      </c>
      <c r="AL45" s="54">
        <v>10.244774756081368</v>
      </c>
      <c r="AM45" s="54">
        <v>10.793892345981156</v>
      </c>
      <c r="AN45" s="54"/>
    </row>
    <row r="46" spans="2:40" ht="21.75" customHeight="1">
      <c r="B46" s="6" t="s">
        <v>103</v>
      </c>
      <c r="C46" s="229" t="s">
        <v>235</v>
      </c>
      <c r="D46" s="230"/>
      <c r="E46" s="20">
        <v>-368387.556</v>
      </c>
      <c r="F46" s="20">
        <v>-307456.204</v>
      </c>
      <c r="G46" s="20">
        <v>-293969.262</v>
      </c>
      <c r="H46" s="53">
        <v>2.1658423015040382</v>
      </c>
      <c r="I46" s="53">
        <v>16.5</v>
      </c>
      <c r="J46" s="53">
        <f t="shared" si="29"/>
        <v>-4.386622167494151</v>
      </c>
      <c r="K46" s="53">
        <f t="shared" si="30"/>
        <v>-10.803041108475767</v>
      </c>
      <c r="L46" s="53">
        <f t="shared" si="31"/>
        <v>-9.203606932880778</v>
      </c>
      <c r="M46" s="53">
        <f t="shared" si="32"/>
        <v>-8.730916256175755</v>
      </c>
      <c r="O46" s="248" t="s">
        <v>282</v>
      </c>
      <c r="P46" s="249"/>
      <c r="Q46" s="249"/>
      <c r="R46" s="244" t="s">
        <v>283</v>
      </c>
      <c r="S46" s="245"/>
      <c r="T46" s="20">
        <v>26407.579</v>
      </c>
      <c r="U46" s="20">
        <v>31831.602</v>
      </c>
      <c r="V46" s="20">
        <v>63798.313978000166</v>
      </c>
      <c r="W46" s="53">
        <v>29.1731130742072</v>
      </c>
      <c r="X46" s="53">
        <f aca="true" t="shared" si="33" ref="X46:Y50">(U46-T46)/T46*100</f>
        <v>20.539645076892498</v>
      </c>
      <c r="Y46" s="53">
        <f t="shared" si="33"/>
        <v>100.42445233513591</v>
      </c>
      <c r="Z46" s="53">
        <f>T46/$T$44*100</f>
        <v>0.5791513138899155</v>
      </c>
      <c r="AA46" s="53">
        <f>U46/$U$44*100</f>
        <v>0.7112202736483003</v>
      </c>
      <c r="AB46" s="53">
        <f>V46/$V$44*100</f>
        <v>1.430477954931337</v>
      </c>
      <c r="AD46" s="6" t="s">
        <v>194</v>
      </c>
      <c r="AE46" s="52">
        <v>82921.667</v>
      </c>
      <c r="AF46" s="52">
        <v>82895.399</v>
      </c>
      <c r="AG46" s="52">
        <v>69008.676</v>
      </c>
      <c r="AH46" s="54">
        <v>-4.704972145669326</v>
      </c>
      <c r="AI46" s="54">
        <v>-0.03167808963608557</v>
      </c>
      <c r="AJ46" s="54">
        <v>-16.752103455102493</v>
      </c>
      <c r="AK46" s="54">
        <v>2.3460036420878154</v>
      </c>
      <c r="AL46" s="54">
        <v>2.3701494480772305</v>
      </c>
      <c r="AM46" s="54">
        <v>1.9676650935655606</v>
      </c>
      <c r="AN46" s="54"/>
    </row>
    <row r="47" spans="2:40" ht="21.75" customHeight="1">
      <c r="B47" s="6" t="s">
        <v>236</v>
      </c>
      <c r="C47" s="229" t="s">
        <v>237</v>
      </c>
      <c r="D47" s="230"/>
      <c r="E47" s="20">
        <v>71076.331</v>
      </c>
      <c r="F47" s="20">
        <v>71429.547</v>
      </c>
      <c r="G47" s="20">
        <v>75180.617</v>
      </c>
      <c r="H47" s="53">
        <v>0.9685497558226459</v>
      </c>
      <c r="I47" s="53">
        <f t="shared" si="28"/>
        <v>0.4969530574109126</v>
      </c>
      <c r="J47" s="53">
        <f t="shared" si="29"/>
        <v>5.251426276019911</v>
      </c>
      <c r="K47" s="53">
        <f t="shared" si="30"/>
        <v>2.0843280754918623</v>
      </c>
      <c r="L47" s="53">
        <f t="shared" si="31"/>
        <v>2.138221526932445</v>
      </c>
      <c r="M47" s="53">
        <f t="shared" si="32"/>
        <v>2.2328717861482517</v>
      </c>
      <c r="P47" s="49"/>
      <c r="Q47" s="49"/>
      <c r="R47" s="244" t="s">
        <v>284</v>
      </c>
      <c r="S47" s="245"/>
      <c r="T47" s="20">
        <v>4586110.435</v>
      </c>
      <c r="U47" s="20">
        <v>4507463.5798</v>
      </c>
      <c r="V47" s="20">
        <v>4523728.210700001</v>
      </c>
      <c r="W47" s="53">
        <v>-2.0068969197129305</v>
      </c>
      <c r="X47" s="53">
        <f t="shared" si="33"/>
        <v>-1.7148923104813802</v>
      </c>
      <c r="Y47" s="53">
        <f t="shared" si="33"/>
        <v>0.360837766341351</v>
      </c>
      <c r="Z47" s="53">
        <f>T47/$T$44*100</f>
        <v>100.57915131388991</v>
      </c>
      <c r="AA47" s="53">
        <f>U47/$U$44*100</f>
        <v>100.7112202736483</v>
      </c>
      <c r="AB47" s="53">
        <f>V47/$V$44*100</f>
        <v>101.43047795493132</v>
      </c>
      <c r="AD47" s="6" t="s">
        <v>238</v>
      </c>
      <c r="AE47" s="52">
        <v>-70636.20004588593</v>
      </c>
      <c r="AF47" s="52">
        <v>-70486.9650812155</v>
      </c>
      <c r="AG47" s="52">
        <v>-134280.06777326262</v>
      </c>
      <c r="AH47" s="54">
        <v>55.47109620057099</v>
      </c>
      <c r="AI47" s="54">
        <v>0.21127264005351337</v>
      </c>
      <c r="AJ47" s="54">
        <v>-90.50340388261053</v>
      </c>
      <c r="AK47" s="54">
        <v>-1.9984256053474165</v>
      </c>
      <c r="AL47" s="54">
        <v>-2.0153668768019553</v>
      </c>
      <c r="AM47" s="54">
        <v>-3.8287678801295444</v>
      </c>
      <c r="AN47" s="54"/>
    </row>
    <row r="48" spans="1:40" ht="21.75" customHeight="1">
      <c r="A48" s="132" t="s">
        <v>13</v>
      </c>
      <c r="B48" s="233" t="s">
        <v>239</v>
      </c>
      <c r="C48" s="233"/>
      <c r="D48" s="234"/>
      <c r="E48" s="160">
        <f>SUM(E42:E43)</f>
        <v>4173736.5810000002</v>
      </c>
      <c r="F48" s="160">
        <f>SUM(F42:F43)</f>
        <v>4082602.141</v>
      </c>
      <c r="G48" s="160">
        <f>SUM(G42:G43)</f>
        <v>4089345.4059999995</v>
      </c>
      <c r="H48" s="163">
        <v>-2.9548299785080894</v>
      </c>
      <c r="I48" s="163">
        <f t="shared" si="28"/>
        <v>-2.183521605433115</v>
      </c>
      <c r="J48" s="163">
        <f t="shared" si="29"/>
        <v>0.16517076039028278</v>
      </c>
      <c r="K48" s="163">
        <f t="shared" si="30"/>
        <v>122.39568662436606</v>
      </c>
      <c r="L48" s="163">
        <f t="shared" si="31"/>
        <v>122.21143980916874</v>
      </c>
      <c r="M48" s="163">
        <f t="shared" si="32"/>
        <v>121.45396440245185</v>
      </c>
      <c r="P48" s="49"/>
      <c r="Q48" s="49"/>
      <c r="R48" s="244" t="s">
        <v>285</v>
      </c>
      <c r="S48" s="245"/>
      <c r="T48" s="20">
        <f>SUM(T49:T50)</f>
        <v>4363944.362843023</v>
      </c>
      <c r="U48" s="20">
        <f>SUM(U49:U50)</f>
        <v>4408778.380136136</v>
      </c>
      <c r="V48" s="20">
        <f>SUM(V49:V50)</f>
        <v>4268259.759926258</v>
      </c>
      <c r="W48" s="53">
        <v>-3.5213820798723763</v>
      </c>
      <c r="X48" s="53">
        <f t="shared" si="33"/>
        <v>1.0273737143592916</v>
      </c>
      <c r="Y48" s="53">
        <f t="shared" si="33"/>
        <v>-3.1872461732934587</v>
      </c>
      <c r="Z48" s="53">
        <f>T48/$T$44*100</f>
        <v>95.70677082829239</v>
      </c>
      <c r="AA48" s="53">
        <f>U48/$U$44*100</f>
        <v>98.50627580651243</v>
      </c>
      <c r="AB48" s="53">
        <f>V48/$V$44*100</f>
        <v>95.70239574983862</v>
      </c>
      <c r="AD48" s="6" t="s">
        <v>240</v>
      </c>
      <c r="AE48" s="52">
        <v>4022323.4521050723</v>
      </c>
      <c r="AF48" s="52">
        <v>4003332.913692018</v>
      </c>
      <c r="AG48" s="52">
        <v>3934746.0958605604</v>
      </c>
      <c r="AH48" s="54">
        <v>-0.8637425379451477</v>
      </c>
      <c r="AI48" s="54">
        <v>-0.472128575416173</v>
      </c>
      <c r="AJ48" s="54">
        <v>-1.713242923087412</v>
      </c>
      <c r="AK48" s="54">
        <v>113.7987911928222</v>
      </c>
      <c r="AL48" s="54">
        <v>114.4634974958809</v>
      </c>
      <c r="AM48" s="54">
        <v>112.19259654928307</v>
      </c>
      <c r="AN48" s="54"/>
    </row>
    <row r="49" spans="2:40" ht="21.75" customHeight="1">
      <c r="B49" s="6" t="s">
        <v>97</v>
      </c>
      <c r="C49" s="246" t="s">
        <v>232</v>
      </c>
      <c r="D49" s="247"/>
      <c r="E49" s="87">
        <v>444562.094</v>
      </c>
      <c r="F49" s="20">
        <v>461170.652</v>
      </c>
      <c r="G49" s="20">
        <v>501279.447</v>
      </c>
      <c r="H49" s="53">
        <v>10.091934975387487</v>
      </c>
      <c r="I49" s="53">
        <f t="shared" si="28"/>
        <v>3.735936604617491</v>
      </c>
      <c r="J49" s="53">
        <f t="shared" si="29"/>
        <v>8.697169871078437</v>
      </c>
      <c r="K49" s="53">
        <f t="shared" si="30"/>
        <v>13.036875156423767</v>
      </c>
      <c r="L49" s="53">
        <f t="shared" si="31"/>
        <v>13.805001671029373</v>
      </c>
      <c r="M49" s="53">
        <f t="shared" si="32"/>
        <v>14.888049325031446</v>
      </c>
      <c r="P49" s="49"/>
      <c r="Q49" s="49"/>
      <c r="R49" s="49"/>
      <c r="S49" s="17" t="s">
        <v>286</v>
      </c>
      <c r="T49" s="20">
        <v>3017918.85836176</v>
      </c>
      <c r="U49" s="20">
        <v>3063281.640143426</v>
      </c>
      <c r="V49" s="20">
        <v>3002325.387614479</v>
      </c>
      <c r="W49" s="53">
        <v>-5.887823951312938</v>
      </c>
      <c r="X49" s="53">
        <f t="shared" si="33"/>
        <v>1.5031146929606518</v>
      </c>
      <c r="Y49" s="53">
        <f t="shared" si="33"/>
        <v>-1.9899003646982087</v>
      </c>
      <c r="Z49" s="53">
        <f>T49/$T$44*100</f>
        <v>66.18674404167709</v>
      </c>
      <c r="AA49" s="53">
        <f>U49/$U$44*100</f>
        <v>68.4435551300441</v>
      </c>
      <c r="AB49" s="53">
        <f>V49/$V$44*100</f>
        <v>67.3177708425676</v>
      </c>
      <c r="AD49" s="6" t="s">
        <v>233</v>
      </c>
      <c r="AE49" s="52">
        <v>55648.903</v>
      </c>
      <c r="AF49" s="52">
        <v>107615.18313734117</v>
      </c>
      <c r="AG49" s="52">
        <v>23475.337</v>
      </c>
      <c r="AH49" s="54">
        <v>-26.552128895374</v>
      </c>
      <c r="AI49" s="54">
        <v>93.3823980992782</v>
      </c>
      <c r="AJ49" s="54">
        <v>-78.18585043892907</v>
      </c>
      <c r="AK49" s="54">
        <v>1.5744079182126374</v>
      </c>
      <c r="AL49" s="54">
        <v>3.0769387685521514</v>
      </c>
      <c r="AM49" s="54">
        <v>0.6693593306237039</v>
      </c>
      <c r="AN49" s="54"/>
    </row>
    <row r="50" spans="2:40" ht="21.75" customHeight="1">
      <c r="B50" s="6" t="s">
        <v>100</v>
      </c>
      <c r="C50" s="229" t="s">
        <v>167</v>
      </c>
      <c r="D50" s="230"/>
      <c r="E50" s="87">
        <v>1039061.39</v>
      </c>
      <c r="F50" s="20">
        <v>938023.007</v>
      </c>
      <c r="G50" s="20">
        <v>901312.67</v>
      </c>
      <c r="H50" s="53">
        <v>-4.376360132550347</v>
      </c>
      <c r="I50" s="53">
        <f t="shared" si="28"/>
        <v>-9.724005142756775</v>
      </c>
      <c r="J50" s="53">
        <f t="shared" si="29"/>
        <v>-3.913585991606701</v>
      </c>
      <c r="K50" s="53">
        <f t="shared" si="30"/>
        <v>30.470689705924737</v>
      </c>
      <c r="L50" s="53">
        <f t="shared" si="31"/>
        <v>28.07943029969522</v>
      </c>
      <c r="M50" s="53">
        <f t="shared" si="32"/>
        <v>26.76907574915154</v>
      </c>
      <c r="O50" s="67"/>
      <c r="P50" s="68"/>
      <c r="Q50" s="68"/>
      <c r="R50" s="68"/>
      <c r="S50" s="69" t="s">
        <v>287</v>
      </c>
      <c r="T50" s="88">
        <v>1346025.5044812623</v>
      </c>
      <c r="U50" s="88">
        <v>1345496.7399927094</v>
      </c>
      <c r="V50" s="88">
        <v>1265934.3723117786</v>
      </c>
      <c r="W50" s="53">
        <v>2.2427907068474764</v>
      </c>
      <c r="X50" s="53">
        <f t="shared" si="33"/>
        <v>-0.03928339298122791</v>
      </c>
      <c r="Y50" s="53">
        <f t="shared" si="33"/>
        <v>-5.913233775754959</v>
      </c>
      <c r="Z50" s="53">
        <f>T50/$T$44*100</f>
        <v>29.52002678661529</v>
      </c>
      <c r="AA50" s="53">
        <f>U50/$U$44*100</f>
        <v>30.062720676468334</v>
      </c>
      <c r="AB50" s="53">
        <f>V50/$V$44*100</f>
        <v>28.384624907270993</v>
      </c>
      <c r="AD50" s="6" t="s">
        <v>234</v>
      </c>
      <c r="AE50" s="52">
        <v>613237.8162834859</v>
      </c>
      <c r="AF50" s="52">
        <v>622177.0616107571</v>
      </c>
      <c r="AG50" s="52">
        <v>607310.2546263627</v>
      </c>
      <c r="AH50" s="54">
        <v>-3.642056266114206</v>
      </c>
      <c r="AI50" s="54">
        <v>1.457712667077087</v>
      </c>
      <c r="AJ50" s="54">
        <v>-2.389481692865001</v>
      </c>
      <c r="AK50" s="54">
        <v>17.34960478383818</v>
      </c>
      <c r="AL50" s="54">
        <v>17.78931806797925</v>
      </c>
      <c r="AM50" s="54">
        <v>17.31641959038174</v>
      </c>
      <c r="AN50" s="54"/>
    </row>
    <row r="51" spans="2:40" ht="21.75" customHeight="1">
      <c r="B51" s="6" t="s">
        <v>103</v>
      </c>
      <c r="C51" s="229" t="s">
        <v>235</v>
      </c>
      <c r="D51" s="230"/>
      <c r="E51" s="87">
        <v>2618414.738</v>
      </c>
      <c r="F51" s="20">
        <v>2610779.909</v>
      </c>
      <c r="G51" s="20">
        <v>2610092.878</v>
      </c>
      <c r="H51" s="53">
        <v>-4.371747608184671</v>
      </c>
      <c r="I51" s="53">
        <f t="shared" si="28"/>
        <v>-0.2915821122299195</v>
      </c>
      <c r="J51" s="53">
        <f t="shared" si="29"/>
        <v>-0.02631516343570725</v>
      </c>
      <c r="K51" s="53">
        <f t="shared" si="30"/>
        <v>76.78555258704995</v>
      </c>
      <c r="L51" s="53">
        <f t="shared" si="31"/>
        <v>78.15289383686739</v>
      </c>
      <c r="M51" s="53">
        <f t="shared" si="32"/>
        <v>77.52001751345949</v>
      </c>
      <c r="O51" s="6" t="s">
        <v>288</v>
      </c>
      <c r="W51" s="89"/>
      <c r="X51" s="89"/>
      <c r="Y51" s="89"/>
      <c r="Z51" s="89"/>
      <c r="AA51" s="89"/>
      <c r="AB51" s="89"/>
      <c r="AD51" s="6" t="s">
        <v>194</v>
      </c>
      <c r="AE51" s="52">
        <v>81221.63</v>
      </c>
      <c r="AF51" s="52">
        <v>82064.559</v>
      </c>
      <c r="AG51" s="52">
        <v>67876.831</v>
      </c>
      <c r="AH51" s="54">
        <v>-6.630012075548114</v>
      </c>
      <c r="AI51" s="54">
        <v>1.037813449446889</v>
      </c>
      <c r="AJ51" s="54">
        <v>-17.288495999838357</v>
      </c>
      <c r="AK51" s="54">
        <v>2.2979065266055128</v>
      </c>
      <c r="AL51" s="54">
        <v>2.3463940287029836</v>
      </c>
      <c r="AM51" s="54">
        <v>1.9353924573273764</v>
      </c>
      <c r="AN51" s="54"/>
    </row>
    <row r="52" spans="1:40" ht="21.75" customHeight="1">
      <c r="A52" s="67"/>
      <c r="B52" s="67" t="s">
        <v>236</v>
      </c>
      <c r="C52" s="255" t="s">
        <v>237</v>
      </c>
      <c r="D52" s="256"/>
      <c r="E52" s="90">
        <v>71698.36</v>
      </c>
      <c r="F52" s="88">
        <v>72628.573</v>
      </c>
      <c r="G52" s="88">
        <v>76660.411</v>
      </c>
      <c r="H52" s="91">
        <v>-0.7973282352232486</v>
      </c>
      <c r="I52" s="192">
        <f t="shared" si="28"/>
        <v>1.2973978763252094</v>
      </c>
      <c r="J52" s="192">
        <f t="shared" si="29"/>
        <v>5.5513110521942775</v>
      </c>
      <c r="K52" s="192">
        <f t="shared" si="30"/>
        <v>2.1025692042928146</v>
      </c>
      <c r="L52" s="192">
        <f t="shared" si="31"/>
        <v>2.1741140015767506</v>
      </c>
      <c r="M52" s="192">
        <f t="shared" si="32"/>
        <v>2.2768218148093817</v>
      </c>
      <c r="O52" s="12" t="s">
        <v>289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D52" s="6" t="s">
        <v>238</v>
      </c>
      <c r="AE52" s="52">
        <v>3272215.1028215867</v>
      </c>
      <c r="AF52" s="52">
        <v>3191476.10994392</v>
      </c>
      <c r="AG52" s="52">
        <v>3236083.673234198</v>
      </c>
      <c r="AH52" s="54">
        <v>0.4302513483101062</v>
      </c>
      <c r="AI52" s="54">
        <v>-2.467410923201433</v>
      </c>
      <c r="AJ52" s="54">
        <v>1.3977094533557952</v>
      </c>
      <c r="AK52" s="54">
        <v>92.57687196416586</v>
      </c>
      <c r="AL52" s="54">
        <v>91.2508466306465</v>
      </c>
      <c r="AM52" s="54">
        <v>92.27142517095025</v>
      </c>
      <c r="AN52" s="54"/>
    </row>
    <row r="53" spans="1:15" ht="15" customHeight="1">
      <c r="A53" s="6" t="s">
        <v>290</v>
      </c>
      <c r="O53" s="2" t="s">
        <v>50</v>
      </c>
    </row>
    <row r="54" ht="15" customHeight="1">
      <c r="A54" s="6" t="s">
        <v>50</v>
      </c>
    </row>
    <row r="59" ht="14.25">
      <c r="F59" s="12"/>
    </row>
    <row r="60" spans="5:6" ht="14.25">
      <c r="E60" s="12"/>
      <c r="F60" s="12"/>
    </row>
  </sheetData>
  <sheetProtection/>
  <mergeCells count="72">
    <mergeCell ref="A3:M3"/>
    <mergeCell ref="O3:AB3"/>
    <mergeCell ref="O4:AB4"/>
    <mergeCell ref="A6:D7"/>
    <mergeCell ref="E6:E7"/>
    <mergeCell ref="F6:F7"/>
    <mergeCell ref="G6:G7"/>
    <mergeCell ref="H6:J6"/>
    <mergeCell ref="K6:M6"/>
    <mergeCell ref="O6:S7"/>
    <mergeCell ref="Z6:AB6"/>
    <mergeCell ref="B8:D8"/>
    <mergeCell ref="P8:S8"/>
    <mergeCell ref="T6:T7"/>
    <mergeCell ref="U6:U7"/>
    <mergeCell ref="V6:V7"/>
    <mergeCell ref="W6:Y6"/>
    <mergeCell ref="Q9:S9"/>
    <mergeCell ref="C10:D10"/>
    <mergeCell ref="R10:S10"/>
    <mergeCell ref="C16:D16"/>
    <mergeCell ref="R16:S16"/>
    <mergeCell ref="R14:S14"/>
    <mergeCell ref="R15:S15"/>
    <mergeCell ref="R11:S11"/>
    <mergeCell ref="B13:D13"/>
    <mergeCell ref="C9:D9"/>
    <mergeCell ref="R17:S17"/>
    <mergeCell ref="R18:S18"/>
    <mergeCell ref="Q22:S22"/>
    <mergeCell ref="P23:S23"/>
    <mergeCell ref="C19:D19"/>
    <mergeCell ref="R19:S19"/>
    <mergeCell ref="R20:S20"/>
    <mergeCell ref="R21:S21"/>
    <mergeCell ref="C36:D36"/>
    <mergeCell ref="Q37:S37"/>
    <mergeCell ref="Q25:S25"/>
    <mergeCell ref="C26:D26"/>
    <mergeCell ref="Q26:S26"/>
    <mergeCell ref="Q27:S27"/>
    <mergeCell ref="P28:S28"/>
    <mergeCell ref="B29:D29"/>
    <mergeCell ref="Q29:S29"/>
    <mergeCell ref="C30:D30"/>
    <mergeCell ref="R30:S30"/>
    <mergeCell ref="C33:D33"/>
    <mergeCell ref="R33:S33"/>
    <mergeCell ref="C44:D44"/>
    <mergeCell ref="P44:S44"/>
    <mergeCell ref="B41:D41"/>
    <mergeCell ref="Q41:S41"/>
    <mergeCell ref="B42:D42"/>
    <mergeCell ref="Q42:S42"/>
    <mergeCell ref="R38:S38"/>
    <mergeCell ref="R39:S39"/>
    <mergeCell ref="B40:D40"/>
    <mergeCell ref="P40:S40"/>
    <mergeCell ref="B43:D43"/>
    <mergeCell ref="Q43:S43"/>
    <mergeCell ref="C52:D52"/>
    <mergeCell ref="C47:D47"/>
    <mergeCell ref="R47:S47"/>
    <mergeCell ref="B48:D48"/>
    <mergeCell ref="R48:S48"/>
    <mergeCell ref="R46:S46"/>
    <mergeCell ref="C49:D49"/>
    <mergeCell ref="C50:D50"/>
    <mergeCell ref="C51:D51"/>
    <mergeCell ref="C45:D45"/>
    <mergeCell ref="C46:D46"/>
    <mergeCell ref="O46:Q46"/>
  </mergeCells>
  <printOptions/>
  <pageMargins left="0.787" right="0.787" top="0.984" bottom="0.984" header="0.512" footer="0.512"/>
  <pageSetup fitToHeight="1" fitToWidth="1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tabSelected="1"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2.59765625" style="95" customWidth="1"/>
    <col min="2" max="2" width="3.59765625" style="95" customWidth="1"/>
    <col min="3" max="3" width="2.59765625" style="95" customWidth="1"/>
    <col min="4" max="4" width="4.09765625" style="95" customWidth="1"/>
    <col min="5" max="5" width="33.5" style="95" customWidth="1"/>
    <col min="6" max="6" width="12.69921875" style="95" customWidth="1"/>
    <col min="7" max="8" width="12.3984375" style="95" customWidth="1"/>
    <col min="9" max="9" width="8.5" style="95" customWidth="1"/>
    <col min="10" max="10" width="8.3984375" style="95" customWidth="1"/>
    <col min="11" max="11" width="9.69921875" style="95" customWidth="1"/>
    <col min="12" max="14" width="8.3984375" style="95" customWidth="1"/>
    <col min="15" max="15" width="5.59765625" style="95" customWidth="1"/>
    <col min="16" max="16" width="2.59765625" style="12" customWidth="1"/>
    <col min="17" max="17" width="3.59765625" style="95" customWidth="1"/>
    <col min="18" max="18" width="22.19921875" style="95" customWidth="1"/>
    <col min="19" max="19" width="19.59765625" style="95" customWidth="1"/>
    <col min="20" max="20" width="5.09765625" style="56" customWidth="1"/>
    <col min="21" max="21" width="13.59765625" style="12" customWidth="1"/>
    <col min="22" max="23" width="11.59765625" style="12" customWidth="1"/>
    <col min="24" max="24" width="8.3984375" style="12" customWidth="1"/>
    <col min="25" max="26" width="8.19921875" style="12" customWidth="1"/>
    <col min="27" max="27" width="10.59765625" style="12" customWidth="1"/>
    <col min="28" max="28" width="36.59765625" style="12" hidden="1" customWidth="1"/>
    <col min="29" max="31" width="13.19921875" style="12" hidden="1" customWidth="1"/>
    <col min="32" max="37" width="0" style="12" hidden="1" customWidth="1"/>
    <col min="38" max="38" width="10.59765625" style="12" customWidth="1"/>
    <col min="39" max="39" width="0" style="12" hidden="1" customWidth="1"/>
    <col min="40" max="40" width="12.19921875" style="12" hidden="1" customWidth="1"/>
    <col min="41" max="16384" width="10.59765625" style="12" customWidth="1"/>
  </cols>
  <sheetData>
    <row r="1" spans="1:26" s="71" customFormat="1" ht="19.5" customHeight="1">
      <c r="A1" s="92" t="s">
        <v>358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Q1" s="92"/>
      <c r="R1" s="92"/>
      <c r="S1" s="92"/>
      <c r="T1" s="93"/>
      <c r="Z1" s="94" t="s">
        <v>359</v>
      </c>
    </row>
    <row r="2" spans="1:26" s="71" customFormat="1" ht="19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Q2" s="92"/>
      <c r="R2" s="92"/>
      <c r="S2" s="92"/>
      <c r="T2" s="93"/>
      <c r="Z2" s="94"/>
    </row>
    <row r="3" spans="1:26" ht="19.5" customHeight="1">
      <c r="A3" s="279" t="s">
        <v>360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P3" s="279" t="s">
        <v>361</v>
      </c>
      <c r="Q3" s="279"/>
      <c r="R3" s="279"/>
      <c r="S3" s="279"/>
      <c r="T3" s="279"/>
      <c r="U3" s="279"/>
      <c r="V3" s="279"/>
      <c r="W3" s="279"/>
      <c r="X3" s="279"/>
      <c r="Y3" s="279"/>
      <c r="Z3" s="279"/>
    </row>
    <row r="4" spans="1:40" ht="19.5" customHeight="1">
      <c r="A4" s="280" t="s">
        <v>362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AM4" s="6" t="s">
        <v>291</v>
      </c>
      <c r="AN4" s="6" t="s">
        <v>292</v>
      </c>
    </row>
    <row r="5" spans="1:40" ht="21.75" customHeight="1" thickBot="1">
      <c r="A5" s="12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96" t="s">
        <v>363</v>
      </c>
      <c r="Q5" s="12"/>
      <c r="R5" s="12"/>
      <c r="S5" s="12"/>
      <c r="T5" s="12"/>
      <c r="AF5" s="12" t="s">
        <v>139</v>
      </c>
      <c r="AI5" s="12" t="s">
        <v>140</v>
      </c>
      <c r="AM5" s="6"/>
      <c r="AN5" s="6"/>
    </row>
    <row r="6" spans="1:40" ht="21.75" customHeight="1">
      <c r="A6" s="197" t="s">
        <v>364</v>
      </c>
      <c r="B6" s="197"/>
      <c r="C6" s="197"/>
      <c r="D6" s="197"/>
      <c r="E6" s="242"/>
      <c r="F6" s="240" t="s">
        <v>365</v>
      </c>
      <c r="G6" s="240" t="s">
        <v>366</v>
      </c>
      <c r="H6" s="240" t="s">
        <v>367</v>
      </c>
      <c r="I6" s="237" t="s">
        <v>368</v>
      </c>
      <c r="J6" s="238"/>
      <c r="K6" s="239"/>
      <c r="L6" s="237" t="s">
        <v>369</v>
      </c>
      <c r="M6" s="238"/>
      <c r="N6" s="238"/>
      <c r="P6" s="197" t="s">
        <v>370</v>
      </c>
      <c r="Q6" s="197"/>
      <c r="R6" s="197"/>
      <c r="S6" s="242"/>
      <c r="T6" s="240" t="s">
        <v>293</v>
      </c>
      <c r="U6" s="240" t="s">
        <v>365</v>
      </c>
      <c r="V6" s="240" t="s">
        <v>366</v>
      </c>
      <c r="W6" s="240" t="s">
        <v>367</v>
      </c>
      <c r="X6" s="237" t="s">
        <v>371</v>
      </c>
      <c r="Y6" s="238"/>
      <c r="Z6" s="238"/>
      <c r="AB6" s="275" t="s">
        <v>372</v>
      </c>
      <c r="AC6" s="97" t="s">
        <v>373</v>
      </c>
      <c r="AD6" s="97" t="s">
        <v>374</v>
      </c>
      <c r="AE6" s="97" t="s">
        <v>375</v>
      </c>
      <c r="AF6" s="98" t="s">
        <v>376</v>
      </c>
      <c r="AG6" s="98" t="s">
        <v>377</v>
      </c>
      <c r="AH6" s="98" t="s">
        <v>378</v>
      </c>
      <c r="AI6" s="98" t="s">
        <v>376</v>
      </c>
      <c r="AJ6" s="98" t="s">
        <v>377</v>
      </c>
      <c r="AK6" s="98" t="s">
        <v>378</v>
      </c>
      <c r="AM6" s="211" t="s">
        <v>29</v>
      </c>
      <c r="AN6" s="242"/>
    </row>
    <row r="7" spans="1:40" ht="21.75" customHeight="1">
      <c r="A7" s="199"/>
      <c r="B7" s="199"/>
      <c r="C7" s="199"/>
      <c r="D7" s="199"/>
      <c r="E7" s="243"/>
      <c r="F7" s="241"/>
      <c r="G7" s="241"/>
      <c r="H7" s="241"/>
      <c r="I7" s="11" t="s">
        <v>379</v>
      </c>
      <c r="J7" s="11" t="s">
        <v>366</v>
      </c>
      <c r="K7" s="11" t="s">
        <v>367</v>
      </c>
      <c r="L7" s="11" t="s">
        <v>379</v>
      </c>
      <c r="M7" s="11" t="s">
        <v>366</v>
      </c>
      <c r="N7" s="11" t="s">
        <v>367</v>
      </c>
      <c r="P7" s="199"/>
      <c r="Q7" s="199"/>
      <c r="R7" s="199"/>
      <c r="S7" s="243"/>
      <c r="T7" s="241"/>
      <c r="U7" s="241"/>
      <c r="V7" s="241"/>
      <c r="W7" s="241"/>
      <c r="X7" s="11" t="s">
        <v>379</v>
      </c>
      <c r="Y7" s="11" t="s">
        <v>366</v>
      </c>
      <c r="Z7" s="11" t="s">
        <v>367</v>
      </c>
      <c r="AB7" s="276"/>
      <c r="AC7" s="99">
        <v>1998</v>
      </c>
      <c r="AD7" s="99">
        <v>1999</v>
      </c>
      <c r="AE7" s="99">
        <v>2000</v>
      </c>
      <c r="AF7" s="100">
        <v>1998</v>
      </c>
      <c r="AG7" s="100">
        <v>1999</v>
      </c>
      <c r="AH7" s="100">
        <v>2000</v>
      </c>
      <c r="AI7" s="100">
        <v>1998</v>
      </c>
      <c r="AJ7" s="100">
        <v>1999</v>
      </c>
      <c r="AK7" s="100">
        <v>2000</v>
      </c>
      <c r="AM7" s="198"/>
      <c r="AN7" s="243"/>
    </row>
    <row r="8" spans="1:39" ht="21.75" customHeight="1">
      <c r="A8" s="132" t="s">
        <v>2</v>
      </c>
      <c r="B8" s="233" t="s">
        <v>149</v>
      </c>
      <c r="C8" s="233"/>
      <c r="D8" s="233"/>
      <c r="E8" s="234"/>
      <c r="F8" s="160">
        <f>SUM(F9,F22)</f>
        <v>2325775.7610000004</v>
      </c>
      <c r="G8" s="160">
        <f>SUM(G9,G22)</f>
        <v>2348633.2350000003</v>
      </c>
      <c r="H8" s="160">
        <f>SUM(H9,H22)</f>
        <v>2346844.423</v>
      </c>
      <c r="I8" s="163">
        <v>-0.14490731545230284</v>
      </c>
      <c r="J8" s="163">
        <f>(G8-F8)/F8*100</f>
        <v>0.9827892431973765</v>
      </c>
      <c r="K8" s="163">
        <f>(H8-G8)/G8*100</f>
        <v>-0.07616395669374847</v>
      </c>
      <c r="L8" s="41">
        <f>F8/$F$44*100</f>
        <v>48.48859925873824</v>
      </c>
      <c r="M8" s="41">
        <f>G8/$G$44*100</f>
        <v>49.064734511588206</v>
      </c>
      <c r="N8" s="41">
        <f>H8/$H$44*100</f>
        <v>48.39942544403036</v>
      </c>
      <c r="P8" s="12" t="s">
        <v>2</v>
      </c>
      <c r="Q8" s="277" t="s">
        <v>294</v>
      </c>
      <c r="R8" s="278"/>
      <c r="S8" s="278"/>
      <c r="T8" s="101"/>
      <c r="U8" s="102"/>
      <c r="V8" s="62"/>
      <c r="W8" s="62"/>
      <c r="X8" s="62"/>
      <c r="Y8" s="62"/>
      <c r="Z8" s="103"/>
      <c r="AB8" s="104" t="s">
        <v>295</v>
      </c>
      <c r="AC8" s="103">
        <v>2263546</v>
      </c>
      <c r="AD8" s="103">
        <v>2262197</v>
      </c>
      <c r="AE8" s="103">
        <v>2248044</v>
      </c>
      <c r="AF8" s="105">
        <v>0.41610860176313214</v>
      </c>
      <c r="AG8" s="105">
        <v>-0.05961410946180301</v>
      </c>
      <c r="AH8" s="105">
        <v>-0.6256213873727545</v>
      </c>
      <c r="AI8" s="105">
        <v>50.8484582406545</v>
      </c>
      <c r="AJ8" s="105">
        <v>49.657602283033</v>
      </c>
      <c r="AK8" s="105">
        <v>49.11026215496197</v>
      </c>
      <c r="AM8" s="20">
        <v>2281404.177</v>
      </c>
    </row>
    <row r="9" spans="1:39" ht="21.75" customHeight="1">
      <c r="A9" s="6"/>
      <c r="B9" s="6" t="s">
        <v>97</v>
      </c>
      <c r="C9" s="229" t="s">
        <v>152</v>
      </c>
      <c r="D9" s="229"/>
      <c r="E9" s="230"/>
      <c r="F9" s="20">
        <f>SUM(F10:F11,F14:F21)</f>
        <v>2251872.4280000003</v>
      </c>
      <c r="G9" s="20">
        <f>SUM(G10:G11,G14:G21)</f>
        <v>2273703.4510000004</v>
      </c>
      <c r="H9" s="20">
        <f>SUM(H10:H11,H14:H21)</f>
        <v>2268494.469</v>
      </c>
      <c r="I9" s="53">
        <v>-0.32281126588211695</v>
      </c>
      <c r="J9" s="53">
        <f>(G9-F9)/F9*100</f>
        <v>0.9694609129962686</v>
      </c>
      <c r="K9" s="53">
        <f>(H9-G9)/G9*100</f>
        <v>-0.2290968066969921</v>
      </c>
      <c r="L9" s="54">
        <f aca="true" t="shared" si="0" ref="L9:L22">F9/$F$44*100</f>
        <v>46.9478363194163</v>
      </c>
      <c r="M9" s="54">
        <f aca="true" t="shared" si="1" ref="M9:M22">G9/$G$44*100</f>
        <v>47.4993943366372</v>
      </c>
      <c r="N9" s="54">
        <f aca="true" t="shared" si="2" ref="N9:N22">H9/$H$44*100</f>
        <v>46.78359922223134</v>
      </c>
      <c r="Q9" s="106" t="s">
        <v>97</v>
      </c>
      <c r="R9" s="229" t="s">
        <v>296</v>
      </c>
      <c r="S9" s="251"/>
      <c r="T9" s="107" t="s">
        <v>297</v>
      </c>
      <c r="U9" s="108">
        <v>-2.1436965664372476</v>
      </c>
      <c r="V9" s="108">
        <v>-1.8437797561604907</v>
      </c>
      <c r="W9" s="108">
        <v>-0.35083494701720896</v>
      </c>
      <c r="X9" s="109" t="s">
        <v>110</v>
      </c>
      <c r="Y9" s="109" t="s">
        <v>110</v>
      </c>
      <c r="Z9" s="109" t="s">
        <v>110</v>
      </c>
      <c r="AB9" s="104" t="s">
        <v>298</v>
      </c>
      <c r="AC9" s="103">
        <v>2187923</v>
      </c>
      <c r="AD9" s="103">
        <v>2182583</v>
      </c>
      <c r="AE9" s="103">
        <v>2175133</v>
      </c>
      <c r="AF9" s="105">
        <v>-0.1817884135664416</v>
      </c>
      <c r="AG9" s="105">
        <v>-0.2440692754645979</v>
      </c>
      <c r="AH9" s="105">
        <v>-0.34134800409924004</v>
      </c>
      <c r="AI9" s="105">
        <v>49.149661067607</v>
      </c>
      <c r="AJ9" s="105">
        <v>47.91000174979955</v>
      </c>
      <c r="AK9" s="105">
        <v>47.517466348524756</v>
      </c>
      <c r="AM9" s="20">
        <v>2204794.427</v>
      </c>
    </row>
    <row r="10" spans="1:39" ht="21.75" customHeight="1">
      <c r="A10" s="6"/>
      <c r="B10" s="6"/>
      <c r="C10" s="56" t="s">
        <v>380</v>
      </c>
      <c r="D10" s="229" t="s">
        <v>299</v>
      </c>
      <c r="E10" s="230"/>
      <c r="F10" s="20">
        <v>504730.13</v>
      </c>
      <c r="G10" s="20">
        <v>502530.322</v>
      </c>
      <c r="H10" s="20">
        <v>490002.292</v>
      </c>
      <c r="I10" s="53">
        <v>-1.0104177638770806</v>
      </c>
      <c r="J10" s="53">
        <f aca="true" t="shared" si="3" ref="J10:J23">(G10-F10)/F10*100</f>
        <v>-0.4358384548986642</v>
      </c>
      <c r="K10" s="53">
        <f aca="true" t="shared" si="4" ref="K10:K23">(H10-G10)/G10*100</f>
        <v>-2.492989865793605</v>
      </c>
      <c r="L10" s="54">
        <f t="shared" si="0"/>
        <v>10.522793047279011</v>
      </c>
      <c r="M10" s="54">
        <f t="shared" si="1"/>
        <v>10.498240621615377</v>
      </c>
      <c r="N10" s="54">
        <f t="shared" si="2"/>
        <v>10.105411831578406</v>
      </c>
      <c r="Q10" s="106" t="s">
        <v>100</v>
      </c>
      <c r="R10" s="244" t="s">
        <v>300</v>
      </c>
      <c r="S10" s="274"/>
      <c r="T10" s="107" t="s">
        <v>297</v>
      </c>
      <c r="U10" s="108">
        <v>-1.0834535458872585</v>
      </c>
      <c r="V10" s="108">
        <v>-0.2029859453014815</v>
      </c>
      <c r="W10" s="108">
        <v>1.2974109274286771</v>
      </c>
      <c r="X10" s="109" t="s">
        <v>110</v>
      </c>
      <c r="Y10" s="109" t="s">
        <v>110</v>
      </c>
      <c r="Z10" s="109" t="s">
        <v>110</v>
      </c>
      <c r="AB10" s="104" t="s">
        <v>301</v>
      </c>
      <c r="AC10" s="103">
        <v>521664</v>
      </c>
      <c r="AD10" s="103">
        <v>518021</v>
      </c>
      <c r="AE10" s="103">
        <v>509882</v>
      </c>
      <c r="AF10" s="105">
        <v>-2.073326239110085</v>
      </c>
      <c r="AG10" s="105">
        <v>-0.6982794858029551</v>
      </c>
      <c r="AH10" s="105">
        <v>-1.571174845959844</v>
      </c>
      <c r="AI10" s="105">
        <v>11.718689895632162</v>
      </c>
      <c r="AJ10" s="105">
        <v>11.37110761309835</v>
      </c>
      <c r="AK10" s="105">
        <v>11.138767823038656</v>
      </c>
      <c r="AM10" s="20">
        <v>521663.757</v>
      </c>
    </row>
    <row r="11" spans="1:39" ht="21.75" customHeight="1">
      <c r="A11" s="6"/>
      <c r="B11" s="6"/>
      <c r="C11" s="56" t="s">
        <v>381</v>
      </c>
      <c r="D11" s="229" t="s">
        <v>302</v>
      </c>
      <c r="E11" s="230"/>
      <c r="F11" s="20">
        <f>SUM(F12:F13)</f>
        <v>640459.211</v>
      </c>
      <c r="G11" s="20">
        <f>SUM(G12:G13)</f>
        <v>650732.6630000001</v>
      </c>
      <c r="H11" s="20">
        <f>SUM(H12:H13)</f>
        <v>661470.367</v>
      </c>
      <c r="I11" s="53">
        <v>2.1448126109430365</v>
      </c>
      <c r="J11" s="53">
        <f t="shared" si="3"/>
        <v>1.6040759229552324</v>
      </c>
      <c r="K11" s="53">
        <f t="shared" si="4"/>
        <v>1.6500945181539026</v>
      </c>
      <c r="L11" s="54">
        <f t="shared" si="0"/>
        <v>13.35252114348038</v>
      </c>
      <c r="M11" s="54">
        <f t="shared" si="1"/>
        <v>13.594300239097908</v>
      </c>
      <c r="N11" s="54">
        <f t="shared" si="2"/>
        <v>13.64163103326935</v>
      </c>
      <c r="Q11" s="106" t="s">
        <v>103</v>
      </c>
      <c r="R11" s="273" t="s">
        <v>446</v>
      </c>
      <c r="S11" s="274"/>
      <c r="T11" s="107" t="s">
        <v>297</v>
      </c>
      <c r="U11" s="108">
        <v>-2.3987396545091633</v>
      </c>
      <c r="V11" s="108">
        <v>-2.0360528034440217</v>
      </c>
      <c r="W11" s="108">
        <v>0.7898737401067946</v>
      </c>
      <c r="X11" s="109" t="s">
        <v>110</v>
      </c>
      <c r="Y11" s="109" t="s">
        <v>110</v>
      </c>
      <c r="Z11" s="109" t="s">
        <v>110</v>
      </c>
      <c r="AB11" s="104" t="s">
        <v>303</v>
      </c>
      <c r="AC11" s="103">
        <v>590270</v>
      </c>
      <c r="AD11" s="103">
        <v>557741</v>
      </c>
      <c r="AE11" s="103">
        <v>548531</v>
      </c>
      <c r="AF11" s="105">
        <v>3.4588606086805695</v>
      </c>
      <c r="AG11" s="105">
        <v>-5.510865843045043</v>
      </c>
      <c r="AH11" s="105">
        <v>-1.6514046148337846</v>
      </c>
      <c r="AI11" s="105">
        <v>13.259866882634954</v>
      </c>
      <c r="AJ11" s="105">
        <v>12.243003340621014</v>
      </c>
      <c r="AK11" s="105">
        <v>11.98307314550455</v>
      </c>
      <c r="AM11" s="20">
        <v>575688.366</v>
      </c>
    </row>
    <row r="12" spans="1:39" ht="21.75" customHeight="1">
      <c r="A12" s="6"/>
      <c r="B12" s="6"/>
      <c r="C12" s="56"/>
      <c r="D12" s="49" t="s">
        <v>382</v>
      </c>
      <c r="E12" s="19" t="s">
        <v>383</v>
      </c>
      <c r="F12" s="20">
        <v>623187.515</v>
      </c>
      <c r="G12" s="20">
        <v>633432.319</v>
      </c>
      <c r="H12" s="20">
        <v>641900.413</v>
      </c>
      <c r="I12" s="53">
        <v>2.3908248609088467</v>
      </c>
      <c r="J12" s="53">
        <f t="shared" si="3"/>
        <v>1.643936014989004</v>
      </c>
      <c r="K12" s="53">
        <f t="shared" si="4"/>
        <v>1.3368585318425985</v>
      </c>
      <c r="L12" s="54">
        <f t="shared" si="0"/>
        <v>12.992434689787757</v>
      </c>
      <c r="M12" s="54">
        <f t="shared" si="1"/>
        <v>13.232882895312791</v>
      </c>
      <c r="N12" s="54">
        <f t="shared" si="2"/>
        <v>13.238036095197009</v>
      </c>
      <c r="Q12" s="106" t="s">
        <v>236</v>
      </c>
      <c r="R12" s="273" t="s">
        <v>447</v>
      </c>
      <c r="S12" s="274"/>
      <c r="T12" s="107" t="s">
        <v>297</v>
      </c>
      <c r="U12" s="108">
        <v>-2.0068969197129305</v>
      </c>
      <c r="V12" s="108">
        <v>-1.7148923104813973</v>
      </c>
      <c r="W12" s="108">
        <v>0.3608377663413487</v>
      </c>
      <c r="X12" s="109" t="s">
        <v>110</v>
      </c>
      <c r="Y12" s="109" t="s">
        <v>110</v>
      </c>
      <c r="Z12" s="109" t="s">
        <v>110</v>
      </c>
      <c r="AB12" s="104" t="s">
        <v>304</v>
      </c>
      <c r="AC12" s="103">
        <v>568361</v>
      </c>
      <c r="AD12" s="103">
        <v>533837</v>
      </c>
      <c r="AE12" s="103">
        <v>525581</v>
      </c>
      <c r="AF12" s="105">
        <v>3.6566197871932937</v>
      </c>
      <c r="AG12" s="105">
        <v>-6.07432833233934</v>
      </c>
      <c r="AH12" s="105">
        <v>-1.5464969006964036</v>
      </c>
      <c r="AI12" s="105">
        <v>12.767703153398744</v>
      </c>
      <c r="AJ12" s="105">
        <v>11.718284041082356</v>
      </c>
      <c r="AK12" s="105">
        <v>11.481728542122292</v>
      </c>
      <c r="AM12" s="20">
        <v>553632.772</v>
      </c>
    </row>
    <row r="13" spans="1:39" ht="21.75" customHeight="1">
      <c r="A13" s="6"/>
      <c r="B13" s="6"/>
      <c r="C13" s="56"/>
      <c r="D13" s="49" t="s">
        <v>384</v>
      </c>
      <c r="E13" s="19" t="s">
        <v>385</v>
      </c>
      <c r="F13" s="20">
        <v>17271.696</v>
      </c>
      <c r="G13" s="20">
        <v>17300.344</v>
      </c>
      <c r="H13" s="20">
        <v>19569.954</v>
      </c>
      <c r="I13" s="53">
        <v>-6.003904890299316</v>
      </c>
      <c r="J13" s="53">
        <f t="shared" si="3"/>
        <v>0.1658667452229419</v>
      </c>
      <c r="K13" s="53">
        <f t="shared" si="4"/>
        <v>13.118872087167748</v>
      </c>
      <c r="L13" s="54">
        <f t="shared" si="0"/>
        <v>0.3600864536926232</v>
      </c>
      <c r="M13" s="54">
        <f t="shared" si="1"/>
        <v>0.3614173437851176</v>
      </c>
      <c r="N13" s="54">
        <f t="shared" si="2"/>
        <v>0.403594938072341</v>
      </c>
      <c r="Q13" s="106" t="s">
        <v>305</v>
      </c>
      <c r="R13" s="273" t="s">
        <v>448</v>
      </c>
      <c r="S13" s="274"/>
      <c r="T13" s="107" t="s">
        <v>297</v>
      </c>
      <c r="U13" s="108">
        <v>-0.945363011077105</v>
      </c>
      <c r="V13" s="108">
        <v>-0.0717207898472294</v>
      </c>
      <c r="W13" s="108">
        <v>2.020515870323125</v>
      </c>
      <c r="X13" s="109" t="s">
        <v>110</v>
      </c>
      <c r="Y13" s="109" t="s">
        <v>110</v>
      </c>
      <c r="Z13" s="109" t="s">
        <v>110</v>
      </c>
      <c r="AB13" s="104" t="s">
        <v>306</v>
      </c>
      <c r="AC13" s="103">
        <v>21909</v>
      </c>
      <c r="AD13" s="103">
        <v>23904</v>
      </c>
      <c r="AE13" s="103">
        <v>22949</v>
      </c>
      <c r="AF13" s="105">
        <v>-1.4201411124057706</v>
      </c>
      <c r="AG13" s="105">
        <v>9.1064685398631</v>
      </c>
      <c r="AH13" s="105">
        <v>-3.9942541983032043</v>
      </c>
      <c r="AI13" s="105">
        <v>0.4921637292362102</v>
      </c>
      <c r="AJ13" s="105">
        <v>0.524719299538658</v>
      </c>
      <c r="AK13" s="105">
        <v>0.5013446033822575</v>
      </c>
      <c r="AM13" s="20">
        <v>22055.593</v>
      </c>
    </row>
    <row r="14" spans="1:39" ht="21.75" customHeight="1">
      <c r="A14" s="6"/>
      <c r="B14" s="6"/>
      <c r="C14" s="56" t="s">
        <v>386</v>
      </c>
      <c r="D14" s="229" t="s">
        <v>162</v>
      </c>
      <c r="E14" s="230"/>
      <c r="F14" s="20">
        <v>102390.797</v>
      </c>
      <c r="G14" s="20">
        <v>104369.948</v>
      </c>
      <c r="H14" s="20">
        <v>103222.649</v>
      </c>
      <c r="I14" s="53">
        <v>-2.6994935880187643</v>
      </c>
      <c r="J14" s="53">
        <f t="shared" si="3"/>
        <v>1.9329383674980067</v>
      </c>
      <c r="K14" s="53">
        <f t="shared" si="4"/>
        <v>-1.099261829660008</v>
      </c>
      <c r="L14" s="54">
        <f t="shared" si="0"/>
        <v>2.1346797084948284</v>
      </c>
      <c r="M14" s="54">
        <f t="shared" si="1"/>
        <v>2.180367591369908</v>
      </c>
      <c r="N14" s="54">
        <f t="shared" si="2"/>
        <v>2.1287806108700096</v>
      </c>
      <c r="Q14" s="106"/>
      <c r="R14" s="6"/>
      <c r="S14" s="6"/>
      <c r="T14" s="107"/>
      <c r="U14" s="110"/>
      <c r="V14" s="111"/>
      <c r="W14" s="111"/>
      <c r="X14" s="109"/>
      <c r="Y14" s="109"/>
      <c r="Z14" s="109"/>
      <c r="AB14" s="104" t="s">
        <v>307</v>
      </c>
      <c r="AC14" s="103">
        <v>101108</v>
      </c>
      <c r="AD14" s="103">
        <v>102570</v>
      </c>
      <c r="AE14" s="103">
        <v>105232</v>
      </c>
      <c r="AF14" s="105">
        <v>0.4046623372490066</v>
      </c>
      <c r="AG14" s="105">
        <v>1.4453543339296493</v>
      </c>
      <c r="AH14" s="105">
        <v>2.594957954026844</v>
      </c>
      <c r="AI14" s="105">
        <v>2.271308042970647</v>
      </c>
      <c r="AJ14" s="105">
        <v>2.251516513811386</v>
      </c>
      <c r="AK14" s="105">
        <v>2.298863765792889</v>
      </c>
      <c r="AM14" s="20">
        <v>101108.494</v>
      </c>
    </row>
    <row r="15" spans="1:39" ht="21.75" customHeight="1">
      <c r="A15" s="6"/>
      <c r="B15" s="6"/>
      <c r="C15" s="56" t="s">
        <v>387</v>
      </c>
      <c r="D15" s="229" t="s">
        <v>165</v>
      </c>
      <c r="E15" s="230"/>
      <c r="F15" s="20">
        <v>73932.234</v>
      </c>
      <c r="G15" s="20">
        <v>72586.624</v>
      </c>
      <c r="H15" s="20">
        <v>73775.475</v>
      </c>
      <c r="I15" s="53">
        <v>-1.2571496251290837</v>
      </c>
      <c r="J15" s="53">
        <f t="shared" si="3"/>
        <v>-1.8200586228734823</v>
      </c>
      <c r="K15" s="53">
        <f t="shared" si="4"/>
        <v>1.6378375718369402</v>
      </c>
      <c r="L15" s="54">
        <f>F15/$F$44*100</f>
        <v>1.541365477636544</v>
      </c>
      <c r="M15" s="54">
        <f t="shared" si="1"/>
        <v>1.5163897804811897</v>
      </c>
      <c r="N15" s="54">
        <f t="shared" si="2"/>
        <v>1.5214858585708757</v>
      </c>
      <c r="Q15" s="106"/>
      <c r="R15" s="6"/>
      <c r="S15" s="6"/>
      <c r="T15" s="107"/>
      <c r="U15" s="110"/>
      <c r="V15" s="111"/>
      <c r="W15" s="111"/>
      <c r="X15" s="109"/>
      <c r="Y15" s="109"/>
      <c r="Z15" s="109"/>
      <c r="AB15" s="104" t="s">
        <v>308</v>
      </c>
      <c r="AC15" s="103">
        <v>70948</v>
      </c>
      <c r="AD15" s="103">
        <v>70662</v>
      </c>
      <c r="AE15" s="103">
        <v>74874</v>
      </c>
      <c r="AF15" s="105">
        <v>5.139709671413706</v>
      </c>
      <c r="AG15" s="105">
        <v>-0.40231171904293594</v>
      </c>
      <c r="AH15" s="105">
        <v>5.959635528941454</v>
      </c>
      <c r="AI15" s="105">
        <v>1.5937744222463202</v>
      </c>
      <c r="AJ15" s="105">
        <v>1.5511115992468905</v>
      </c>
      <c r="AK15" s="105">
        <v>1.6356695991811623</v>
      </c>
      <c r="AM15" s="20">
        <v>70947.722</v>
      </c>
    </row>
    <row r="16" spans="1:39" ht="21.75" customHeight="1">
      <c r="A16" s="6"/>
      <c r="B16" s="6"/>
      <c r="C16" s="56" t="s">
        <v>388</v>
      </c>
      <c r="D16" s="229" t="s">
        <v>168</v>
      </c>
      <c r="E16" s="230"/>
      <c r="F16" s="20">
        <v>97337.467</v>
      </c>
      <c r="G16" s="20">
        <v>95879.468</v>
      </c>
      <c r="H16" s="20">
        <v>92531.452</v>
      </c>
      <c r="I16" s="53">
        <v>-3.697412165183478</v>
      </c>
      <c r="J16" s="53">
        <f t="shared" si="3"/>
        <v>-1.4978805643257704</v>
      </c>
      <c r="K16" s="53">
        <f t="shared" si="4"/>
        <v>-3.4919008937346097</v>
      </c>
      <c r="L16" s="54">
        <f t="shared" si="0"/>
        <v>2.0293260895428418</v>
      </c>
      <c r="M16" s="54">
        <f t="shared" si="1"/>
        <v>2.0029950068097016</v>
      </c>
      <c r="N16" s="54">
        <f t="shared" si="2"/>
        <v>1.9082939918859183</v>
      </c>
      <c r="Q16" s="106"/>
      <c r="R16" s="6"/>
      <c r="S16" s="6"/>
      <c r="T16" s="107"/>
      <c r="U16" s="110"/>
      <c r="V16" s="111"/>
      <c r="W16" s="111"/>
      <c r="X16" s="109"/>
      <c r="Y16" s="109"/>
      <c r="Z16" s="109"/>
      <c r="AB16" s="104" t="s">
        <v>309</v>
      </c>
      <c r="AC16" s="103">
        <v>111117</v>
      </c>
      <c r="AD16" s="103">
        <v>103736</v>
      </c>
      <c r="AE16" s="103">
        <v>101075</v>
      </c>
      <c r="AF16" s="105">
        <v>-5.193710267020169</v>
      </c>
      <c r="AG16" s="105">
        <v>-6.6423916529432585</v>
      </c>
      <c r="AH16" s="105">
        <v>-2.5654605488806825</v>
      </c>
      <c r="AI16" s="105">
        <v>2.4961335981302373</v>
      </c>
      <c r="AJ16" s="105">
        <v>2.2771124497803377</v>
      </c>
      <c r="AK16" s="105">
        <v>2.208053007393984</v>
      </c>
      <c r="AM16" s="20">
        <v>111116.724</v>
      </c>
    </row>
    <row r="17" spans="1:39" ht="21.75" customHeight="1">
      <c r="A17" s="6"/>
      <c r="B17" s="6"/>
      <c r="C17" s="56" t="s">
        <v>389</v>
      </c>
      <c r="D17" s="229" t="s">
        <v>170</v>
      </c>
      <c r="E17" s="230"/>
      <c r="F17" s="20">
        <v>78215.715</v>
      </c>
      <c r="G17" s="20">
        <v>79703.364</v>
      </c>
      <c r="H17" s="20">
        <v>80878.079</v>
      </c>
      <c r="I17" s="53">
        <v>2.896086256218511</v>
      </c>
      <c r="J17" s="53">
        <f t="shared" si="3"/>
        <v>1.901982229530223</v>
      </c>
      <c r="K17" s="53">
        <f t="shared" si="4"/>
        <v>1.4738587445317821</v>
      </c>
      <c r="L17" s="54">
        <f t="shared" si="0"/>
        <v>1.630669011160393</v>
      </c>
      <c r="M17" s="54">
        <f t="shared" si="1"/>
        <v>1.6650638916554703</v>
      </c>
      <c r="N17" s="54">
        <f t="shared" si="2"/>
        <v>1.6679642315671719</v>
      </c>
      <c r="Q17" s="106"/>
      <c r="R17" s="6"/>
      <c r="S17" s="6"/>
      <c r="T17" s="107"/>
      <c r="U17" s="110"/>
      <c r="V17" s="111"/>
      <c r="W17" s="111"/>
      <c r="X17" s="109"/>
      <c r="Y17" s="109"/>
      <c r="Z17" s="109"/>
      <c r="AB17" s="104" t="s">
        <v>310</v>
      </c>
      <c r="AC17" s="103">
        <v>73305</v>
      </c>
      <c r="AD17" s="103">
        <v>75237</v>
      </c>
      <c r="AE17" s="103">
        <v>78162</v>
      </c>
      <c r="AF17" s="105">
        <v>1.2892994375649058</v>
      </c>
      <c r="AG17" s="105">
        <v>2.6362452350729093</v>
      </c>
      <c r="AH17" s="105">
        <v>3.8871845810911854</v>
      </c>
      <c r="AI17" s="105">
        <v>1.6467203201062777</v>
      </c>
      <c r="AJ17" s="105">
        <v>1.651534060560128</v>
      </c>
      <c r="AK17" s="105">
        <v>1.7075034590662155</v>
      </c>
      <c r="AM17" s="20">
        <v>73304.637</v>
      </c>
    </row>
    <row r="18" spans="1:39" ht="21.75" customHeight="1">
      <c r="A18" s="6"/>
      <c r="B18" s="6"/>
      <c r="C18" s="56" t="s">
        <v>390</v>
      </c>
      <c r="D18" s="229" t="s">
        <v>171</v>
      </c>
      <c r="E18" s="230"/>
      <c r="F18" s="20">
        <v>267637.138</v>
      </c>
      <c r="G18" s="20">
        <v>280568.697</v>
      </c>
      <c r="H18" s="20">
        <v>286430.872</v>
      </c>
      <c r="I18" s="53">
        <v>-3.9017491950159466</v>
      </c>
      <c r="J18" s="53">
        <f t="shared" si="3"/>
        <v>4.831750592102061</v>
      </c>
      <c r="K18" s="53">
        <f t="shared" si="4"/>
        <v>2.0893902501175994</v>
      </c>
      <c r="L18" s="54">
        <f t="shared" si="0"/>
        <v>5.579794126695097</v>
      </c>
      <c r="M18" s="54">
        <f t="shared" si="1"/>
        <v>5.86129346439536</v>
      </c>
      <c r="N18" s="54">
        <f t="shared" si="2"/>
        <v>5.9071191504510745</v>
      </c>
      <c r="Q18" s="106"/>
      <c r="R18" s="6"/>
      <c r="S18" s="6"/>
      <c r="T18" s="107"/>
      <c r="U18" s="110"/>
      <c r="V18" s="111"/>
      <c r="W18" s="111"/>
      <c r="X18" s="109"/>
      <c r="Y18" s="109"/>
      <c r="Z18" s="109"/>
      <c r="AB18" s="104" t="s">
        <v>311</v>
      </c>
      <c r="AC18" s="103">
        <v>273960</v>
      </c>
      <c r="AD18" s="103">
        <v>280789</v>
      </c>
      <c r="AE18" s="103">
        <v>283926</v>
      </c>
      <c r="AF18" s="105">
        <v>-1.3079654383863382</v>
      </c>
      <c r="AG18" s="105">
        <v>2.4927586191540785</v>
      </c>
      <c r="AH18" s="105">
        <v>1.116959758152647</v>
      </c>
      <c r="AI18" s="105">
        <v>6.154260000032106</v>
      </c>
      <c r="AJ18" s="105">
        <v>6.163621436015264</v>
      </c>
      <c r="AK18" s="105">
        <v>6.2025752357950354</v>
      </c>
      <c r="AM18" s="20">
        <v>271181.941</v>
      </c>
    </row>
    <row r="19" spans="1:39" ht="21.75" customHeight="1">
      <c r="A19" s="6"/>
      <c r="B19" s="6"/>
      <c r="C19" s="56" t="s">
        <v>391</v>
      </c>
      <c r="D19" s="229" t="s">
        <v>173</v>
      </c>
      <c r="E19" s="230"/>
      <c r="F19" s="20">
        <v>45138.104</v>
      </c>
      <c r="G19" s="20">
        <v>49435.051</v>
      </c>
      <c r="H19" s="20">
        <v>47022.512</v>
      </c>
      <c r="I19" s="53">
        <v>-9.593767948939524</v>
      </c>
      <c r="J19" s="53">
        <f t="shared" si="3"/>
        <v>9.519555805888524</v>
      </c>
      <c r="K19" s="53">
        <f t="shared" si="4"/>
        <v>-4.880219502554973</v>
      </c>
      <c r="L19" s="54">
        <f t="shared" si="0"/>
        <v>0.9410552267576278</v>
      </c>
      <c r="M19" s="54">
        <f t="shared" si="1"/>
        <v>1.0327358127850996</v>
      </c>
      <c r="N19" s="54">
        <f t="shared" si="2"/>
        <v>0.9697543396701859</v>
      </c>
      <c r="Q19" s="12"/>
      <c r="R19" s="12"/>
      <c r="S19" s="12"/>
      <c r="T19" s="112"/>
      <c r="U19" s="103"/>
      <c r="V19" s="103"/>
      <c r="W19" s="103"/>
      <c r="X19" s="103"/>
      <c r="Y19" s="103"/>
      <c r="Z19" s="103"/>
      <c r="AB19" s="104" t="s">
        <v>312</v>
      </c>
      <c r="AC19" s="103">
        <v>51181</v>
      </c>
      <c r="AD19" s="103">
        <v>46264</v>
      </c>
      <c r="AE19" s="103">
        <v>49928</v>
      </c>
      <c r="AF19" s="105">
        <v>-11.602950916782751</v>
      </c>
      <c r="AG19" s="105">
        <v>-9.606818510596915</v>
      </c>
      <c r="AH19" s="105">
        <v>7.9193320426036</v>
      </c>
      <c r="AI19" s="105">
        <v>1.1497367679205175</v>
      </c>
      <c r="AJ19" s="105">
        <v>1.015549336285555</v>
      </c>
      <c r="AK19" s="105">
        <v>1.0907176875423918</v>
      </c>
      <c r="AM19" s="20">
        <v>51181.148</v>
      </c>
    </row>
    <row r="20" spans="1:39" ht="21.75" customHeight="1">
      <c r="A20" s="6"/>
      <c r="B20" s="6"/>
      <c r="C20" s="56" t="s">
        <v>392</v>
      </c>
      <c r="D20" s="229" t="s">
        <v>177</v>
      </c>
      <c r="E20" s="230"/>
      <c r="F20" s="20">
        <v>249933.719</v>
      </c>
      <c r="G20" s="20">
        <v>251067.07</v>
      </c>
      <c r="H20" s="20">
        <v>252282.496</v>
      </c>
      <c r="I20" s="53">
        <v>0.791393226242465</v>
      </c>
      <c r="J20" s="53">
        <f t="shared" si="3"/>
        <v>0.45346062329428827</v>
      </c>
      <c r="K20" s="53">
        <f t="shared" si="4"/>
        <v>0.48410410811740734</v>
      </c>
      <c r="L20" s="54">
        <f t="shared" si="0"/>
        <v>5.210706958536012</v>
      </c>
      <c r="M20" s="54">
        <f t="shared" si="1"/>
        <v>5.244982039161314</v>
      </c>
      <c r="N20" s="54">
        <f t="shared" si="2"/>
        <v>5.202870602039004</v>
      </c>
      <c r="P20" s="12" t="s">
        <v>3</v>
      </c>
      <c r="Q20" s="229" t="s">
        <v>313</v>
      </c>
      <c r="R20" s="229"/>
      <c r="S20" s="229"/>
      <c r="T20" s="107"/>
      <c r="U20" s="102"/>
      <c r="V20" s="52"/>
      <c r="W20" s="52"/>
      <c r="X20" s="52"/>
      <c r="Y20" s="52"/>
      <c r="Z20" s="103"/>
      <c r="AB20" s="104" t="s">
        <v>314</v>
      </c>
      <c r="AC20" s="103">
        <v>247238</v>
      </c>
      <c r="AD20" s="103">
        <v>259015</v>
      </c>
      <c r="AE20" s="103">
        <v>247971</v>
      </c>
      <c r="AF20" s="105">
        <v>0.3821198956989402</v>
      </c>
      <c r="AG20" s="105">
        <v>4.763268937025722</v>
      </c>
      <c r="AH20" s="105">
        <v>-4.26366388652708</v>
      </c>
      <c r="AI20" s="105">
        <v>5.5539754555054595</v>
      </c>
      <c r="AJ20" s="105">
        <v>5.6856475155886566</v>
      </c>
      <c r="AK20" s="105">
        <v>5.417124478696181</v>
      </c>
      <c r="AM20" s="20">
        <v>247238.192</v>
      </c>
    </row>
    <row r="21" spans="1:40" ht="21.75" customHeight="1">
      <c r="A21" s="6"/>
      <c r="B21" s="6"/>
      <c r="C21" s="56" t="s">
        <v>393</v>
      </c>
      <c r="D21" s="229" t="s">
        <v>179</v>
      </c>
      <c r="E21" s="230"/>
      <c r="F21" s="20">
        <v>192097.913</v>
      </c>
      <c r="G21" s="20">
        <v>186830.244</v>
      </c>
      <c r="H21" s="20">
        <v>180878.275</v>
      </c>
      <c r="I21" s="53">
        <v>1.8140454854976173</v>
      </c>
      <c r="J21" s="53">
        <f t="shared" si="3"/>
        <v>-2.7421791927536425</v>
      </c>
      <c r="K21" s="53">
        <f t="shared" si="4"/>
        <v>-3.1857631144559293</v>
      </c>
      <c r="L21" s="54">
        <f t="shared" si="0"/>
        <v>4.004925529833554</v>
      </c>
      <c r="M21" s="54">
        <f t="shared" si="1"/>
        <v>3.9030258892658667</v>
      </c>
      <c r="N21" s="54">
        <f t="shared" si="2"/>
        <v>3.7302875723293405</v>
      </c>
      <c r="Q21" s="106" t="s">
        <v>97</v>
      </c>
      <c r="R21" s="49" t="s">
        <v>394</v>
      </c>
      <c r="S21" s="6" t="s">
        <v>395</v>
      </c>
      <c r="T21" s="107" t="s">
        <v>315</v>
      </c>
      <c r="U21" s="15">
        <v>2885</v>
      </c>
      <c r="V21" s="15">
        <v>2830</v>
      </c>
      <c r="W21" s="15">
        <v>2853</v>
      </c>
      <c r="X21" s="111">
        <v>-2.4678837052062197</v>
      </c>
      <c r="Y21" s="53">
        <f aca="true" t="shared" si="5" ref="Y21:Y26">(V21-U21)/U21*100</f>
        <v>-1.9064124783362217</v>
      </c>
      <c r="Z21" s="53">
        <f aca="true" t="shared" si="6" ref="Z21:Z26">(W21-V21)/V21*100</f>
        <v>0.8127208480565371</v>
      </c>
      <c r="AB21" s="104" t="s">
        <v>316</v>
      </c>
      <c r="AC21" s="103">
        <v>147133</v>
      </c>
      <c r="AD21" s="103">
        <v>168548</v>
      </c>
      <c r="AE21" s="103">
        <v>175554</v>
      </c>
      <c r="AF21" s="105">
        <v>-1.3330436702971182</v>
      </c>
      <c r="AG21" s="105">
        <v>14.55495750376279</v>
      </c>
      <c r="AH21" s="105">
        <v>4.157049083992792</v>
      </c>
      <c r="AI21" s="105">
        <v>3.305195682428314</v>
      </c>
      <c r="AJ21" s="105">
        <v>3.6997978847919657</v>
      </c>
      <c r="AK21" s="105">
        <v>3.835118146513689</v>
      </c>
      <c r="AM21" s="20">
        <v>181363.446</v>
      </c>
      <c r="AN21" s="15">
        <v>3076</v>
      </c>
    </row>
    <row r="22" spans="1:40" ht="21.75" customHeight="1">
      <c r="A22" s="6"/>
      <c r="B22" s="6" t="s">
        <v>100</v>
      </c>
      <c r="C22" s="229" t="s">
        <v>180</v>
      </c>
      <c r="D22" s="229"/>
      <c r="E22" s="230"/>
      <c r="F22" s="20">
        <v>73903.333</v>
      </c>
      <c r="G22" s="20">
        <v>74929.784</v>
      </c>
      <c r="H22" s="20">
        <v>78349.954</v>
      </c>
      <c r="I22" s="53">
        <v>5.597908472689728</v>
      </c>
      <c r="J22" s="53">
        <f t="shared" si="3"/>
        <v>1.3889102944788714</v>
      </c>
      <c r="K22" s="53">
        <f t="shared" si="4"/>
        <v>4.564500012438309</v>
      </c>
      <c r="L22" s="54">
        <f t="shared" si="0"/>
        <v>1.5407629393219413</v>
      </c>
      <c r="M22" s="54">
        <f t="shared" si="1"/>
        <v>1.565340174951007</v>
      </c>
      <c r="N22" s="54">
        <f t="shared" si="2"/>
        <v>1.6158262217990276</v>
      </c>
      <c r="Q22" s="106" t="s">
        <v>100</v>
      </c>
      <c r="R22" s="49" t="s">
        <v>396</v>
      </c>
      <c r="S22" s="49" t="s">
        <v>397</v>
      </c>
      <c r="T22" s="107" t="s">
        <v>315</v>
      </c>
      <c r="U22" s="15">
        <v>3531</v>
      </c>
      <c r="V22" s="15">
        <v>3458</v>
      </c>
      <c r="W22" s="15">
        <v>3465</v>
      </c>
      <c r="X22" s="111">
        <v>-3.0477759472817167</v>
      </c>
      <c r="Y22" s="53">
        <f t="shared" si="5"/>
        <v>-2.0674030019824414</v>
      </c>
      <c r="Z22" s="53">
        <f t="shared" si="6"/>
        <v>0.20242914979757085</v>
      </c>
      <c r="AB22" s="104" t="s">
        <v>317</v>
      </c>
      <c r="AC22" s="103">
        <v>75623</v>
      </c>
      <c r="AD22" s="103">
        <v>79614</v>
      </c>
      <c r="AE22" s="103">
        <v>72911</v>
      </c>
      <c r="AF22" s="105">
        <v>21.466027503093965</v>
      </c>
      <c r="AG22" s="105">
        <v>5.277049404607337</v>
      </c>
      <c r="AH22" s="105">
        <v>-8.418900246618911</v>
      </c>
      <c r="AI22" s="105">
        <v>1.6987971730475133</v>
      </c>
      <c r="AJ22" s="105">
        <v>1.7476005332334537</v>
      </c>
      <c r="AK22" s="105">
        <v>1.592795806437222</v>
      </c>
      <c r="AM22" s="20">
        <v>76609.75</v>
      </c>
      <c r="AN22" s="15">
        <v>3273</v>
      </c>
    </row>
    <row r="23" spans="1:40" ht="21.75" customHeight="1">
      <c r="A23" s="132" t="s">
        <v>3</v>
      </c>
      <c r="B23" s="233" t="s">
        <v>182</v>
      </c>
      <c r="C23" s="233"/>
      <c r="D23" s="233"/>
      <c r="E23" s="234"/>
      <c r="F23" s="160">
        <v>884848.362</v>
      </c>
      <c r="G23" s="160">
        <v>908530.887</v>
      </c>
      <c r="H23" s="160">
        <v>925625.233</v>
      </c>
      <c r="I23" s="163">
        <v>3.7112150368523</v>
      </c>
      <c r="J23" s="163">
        <f t="shared" si="3"/>
        <v>2.676450114737289</v>
      </c>
      <c r="K23" s="163">
        <f t="shared" si="4"/>
        <v>1.881537132595033</v>
      </c>
      <c r="L23" s="41">
        <f>F23/$F$44*100</f>
        <v>18.447632978736223</v>
      </c>
      <c r="M23" s="41">
        <f>G23/$G$44*100</f>
        <v>18.979901204639447</v>
      </c>
      <c r="N23" s="41">
        <f>H23/$H$44*100</f>
        <v>19.089347813021494</v>
      </c>
      <c r="Q23" s="106" t="s">
        <v>103</v>
      </c>
      <c r="R23" s="6" t="s">
        <v>398</v>
      </c>
      <c r="S23" s="49" t="s">
        <v>399</v>
      </c>
      <c r="T23" s="107" t="s">
        <v>315</v>
      </c>
      <c r="U23" s="15">
        <v>1906</v>
      </c>
      <c r="V23" s="15">
        <v>1921</v>
      </c>
      <c r="W23" s="15">
        <v>1903</v>
      </c>
      <c r="X23" s="111">
        <v>-0.9870129870129918</v>
      </c>
      <c r="Y23" s="53">
        <f t="shared" si="5"/>
        <v>0.7869884575026233</v>
      </c>
      <c r="Z23" s="53">
        <f t="shared" si="6"/>
        <v>-0.9370119729307652</v>
      </c>
      <c r="AB23" s="104" t="s">
        <v>318</v>
      </c>
      <c r="AC23" s="103">
        <v>802693</v>
      </c>
      <c r="AD23" s="103">
        <v>842671</v>
      </c>
      <c r="AE23" s="103">
        <v>865282</v>
      </c>
      <c r="AF23" s="105">
        <v>3.5416574200270112</v>
      </c>
      <c r="AG23" s="105">
        <v>4.980562750974582</v>
      </c>
      <c r="AH23" s="105">
        <v>2.683217832660656</v>
      </c>
      <c r="AI23" s="105">
        <v>18.03174549158148</v>
      </c>
      <c r="AJ23" s="105">
        <v>18.49752401565397</v>
      </c>
      <c r="AK23" s="105">
        <v>18.90275695391384</v>
      </c>
      <c r="AM23" s="20">
        <v>789385.898</v>
      </c>
      <c r="AN23" s="15">
        <v>1898</v>
      </c>
    </row>
    <row r="24" spans="1:40" ht="21.75" customHeight="1">
      <c r="A24" s="6"/>
      <c r="B24" s="6" t="s">
        <v>185</v>
      </c>
      <c r="C24" s="49"/>
      <c r="D24" s="49"/>
      <c r="E24" s="19"/>
      <c r="F24" s="20"/>
      <c r="G24" s="20"/>
      <c r="H24" s="20"/>
      <c r="I24" s="53"/>
      <c r="J24" s="53"/>
      <c r="K24" s="53"/>
      <c r="L24" s="54"/>
      <c r="M24" s="54"/>
      <c r="N24" s="54"/>
      <c r="Q24" s="106" t="s">
        <v>236</v>
      </c>
      <c r="R24" s="6" t="s">
        <v>400</v>
      </c>
      <c r="S24" s="49" t="s">
        <v>399</v>
      </c>
      <c r="T24" s="107" t="s">
        <v>315</v>
      </c>
      <c r="U24" s="15">
        <v>2458</v>
      </c>
      <c r="V24" s="15">
        <v>2478</v>
      </c>
      <c r="W24" s="15">
        <v>2466</v>
      </c>
      <c r="X24" s="111">
        <v>0</v>
      </c>
      <c r="Y24" s="53">
        <f t="shared" si="5"/>
        <v>0.8136696501220505</v>
      </c>
      <c r="Z24" s="53">
        <f t="shared" si="6"/>
        <v>-0.48426150121065376</v>
      </c>
      <c r="AB24" s="104" t="s">
        <v>319</v>
      </c>
      <c r="AC24" s="103">
        <v>85093</v>
      </c>
      <c r="AD24" s="103">
        <v>87708</v>
      </c>
      <c r="AE24" s="103">
        <v>88392</v>
      </c>
      <c r="AF24" s="105">
        <v>2.6788903542889875</v>
      </c>
      <c r="AG24" s="105">
        <v>3.0725077894332875</v>
      </c>
      <c r="AH24" s="105">
        <v>0.7796947712260582</v>
      </c>
      <c r="AI24" s="105">
        <v>1.9115385200089734</v>
      </c>
      <c r="AJ24" s="105">
        <v>1.925275264755349</v>
      </c>
      <c r="AK24" s="105">
        <v>1.930980777442276</v>
      </c>
      <c r="AM24" s="20">
        <v>0</v>
      </c>
      <c r="AN24" s="15">
        <v>2421</v>
      </c>
    </row>
    <row r="25" spans="1:40" ht="21.75" customHeight="1">
      <c r="A25" s="6"/>
      <c r="B25" s="6"/>
      <c r="C25" s="229" t="s">
        <v>320</v>
      </c>
      <c r="D25" s="229"/>
      <c r="E25" s="230"/>
      <c r="F25" s="20">
        <v>2905968.924</v>
      </c>
      <c r="G25" s="20">
        <v>2947891.255</v>
      </c>
      <c r="H25" s="20">
        <v>2956051.579</v>
      </c>
      <c r="I25" s="53">
        <v>0.5718602390517358</v>
      </c>
      <c r="J25" s="53">
        <f>(G25-F25)/F25*100</f>
        <v>1.4426283314239519</v>
      </c>
      <c r="K25" s="53">
        <f>(H25-G25)/G25*100</f>
        <v>0.27681903076170367</v>
      </c>
      <c r="L25" s="54">
        <f>F25/$F$44*100</f>
        <v>60.584672424996846</v>
      </c>
      <c r="M25" s="54">
        <f>G25/$G$44*100</f>
        <v>61.583690309827176</v>
      </c>
      <c r="N25" s="54">
        <f>H25/$H$44*100</f>
        <v>60.96322219077014</v>
      </c>
      <c r="Q25" s="106" t="s">
        <v>305</v>
      </c>
      <c r="R25" s="49" t="s">
        <v>401</v>
      </c>
      <c r="S25" s="86" t="s">
        <v>402</v>
      </c>
      <c r="T25" s="107" t="s">
        <v>315</v>
      </c>
      <c r="U25" s="15">
        <v>4589</v>
      </c>
      <c r="V25" s="15">
        <v>4461</v>
      </c>
      <c r="W25" s="15">
        <v>4282</v>
      </c>
      <c r="X25" s="111">
        <v>-0.39070978945083823</v>
      </c>
      <c r="Y25" s="53">
        <f t="shared" si="5"/>
        <v>-2.7892787099585967</v>
      </c>
      <c r="Z25" s="53">
        <f t="shared" si="6"/>
        <v>-4.012553239184039</v>
      </c>
      <c r="AB25" s="104" t="s">
        <v>321</v>
      </c>
      <c r="AC25" s="103">
        <v>211364</v>
      </c>
      <c r="AD25" s="103">
        <v>220662</v>
      </c>
      <c r="AE25" s="103">
        <v>225058</v>
      </c>
      <c r="AF25" s="105">
        <v>2.4137168975596035</v>
      </c>
      <c r="AG25" s="105">
        <v>4.398976673058774</v>
      </c>
      <c r="AH25" s="105">
        <v>1.9922262710859506</v>
      </c>
      <c r="AI25" s="105">
        <v>4.74810230285002</v>
      </c>
      <c r="AJ25" s="105">
        <v>4.843766997556753</v>
      </c>
      <c r="AK25" s="105">
        <v>4.916571915651769</v>
      </c>
      <c r="AM25" s="20">
        <v>2808846.481</v>
      </c>
      <c r="AN25" s="15">
        <v>4878</v>
      </c>
    </row>
    <row r="26" spans="1:40" ht="21.75" customHeight="1">
      <c r="A26" s="6"/>
      <c r="B26" s="6"/>
      <c r="C26" s="229" t="s">
        <v>322</v>
      </c>
      <c r="D26" s="229"/>
      <c r="E26" s="230"/>
      <c r="F26" s="20">
        <v>304655.199</v>
      </c>
      <c r="G26" s="20">
        <v>309272.867</v>
      </c>
      <c r="H26" s="20">
        <v>316418.078</v>
      </c>
      <c r="I26" s="53">
        <v>4.016801521787117</v>
      </c>
      <c r="J26" s="53">
        <f>(G26-F26)/F26*100</f>
        <v>1.5157030029873229</v>
      </c>
      <c r="K26" s="53">
        <f>(H26-G26)/G26*100</f>
        <v>2.310325852154354</v>
      </c>
      <c r="L26" s="54">
        <f>F26/$F$44*100</f>
        <v>6.3515598124776185</v>
      </c>
      <c r="M26" s="54">
        <f>G26/$G$44*100</f>
        <v>6.460945406400471</v>
      </c>
      <c r="N26" s="54">
        <f>H26/$H$44*100</f>
        <v>6.525551086904913</v>
      </c>
      <c r="Q26" s="106" t="s">
        <v>323</v>
      </c>
      <c r="R26" s="49" t="s">
        <v>403</v>
      </c>
      <c r="S26" s="165" t="s">
        <v>395</v>
      </c>
      <c r="T26" s="107" t="s">
        <v>315</v>
      </c>
      <c r="U26" s="15">
        <v>2527</v>
      </c>
      <c r="V26" s="15">
        <v>2472</v>
      </c>
      <c r="W26" s="15">
        <v>2461</v>
      </c>
      <c r="X26" s="111">
        <v>-4.171406901782326</v>
      </c>
      <c r="Y26" s="53">
        <f t="shared" si="5"/>
        <v>-2.176493866244559</v>
      </c>
      <c r="Z26" s="53">
        <f t="shared" si="6"/>
        <v>-0.4449838187702265</v>
      </c>
      <c r="AB26" s="104" t="s">
        <v>324</v>
      </c>
      <c r="AC26" s="103">
        <v>231717</v>
      </c>
      <c r="AD26" s="103">
        <v>247634</v>
      </c>
      <c r="AE26" s="103">
        <v>239708</v>
      </c>
      <c r="AF26" s="105">
        <v>10.185575348059285</v>
      </c>
      <c r="AG26" s="105">
        <v>6.869119954084635</v>
      </c>
      <c r="AH26" s="105">
        <v>-3.200697362476146</v>
      </c>
      <c r="AI26" s="105">
        <v>5.20530023913957</v>
      </c>
      <c r="AJ26" s="105">
        <v>5.435818557798947</v>
      </c>
      <c r="AK26" s="105">
        <v>5.236598308945468</v>
      </c>
      <c r="AM26" s="20">
        <v>261943.594</v>
      </c>
      <c r="AN26" s="15">
        <v>2876</v>
      </c>
    </row>
    <row r="27" spans="1:40" ht="21.75" customHeight="1">
      <c r="A27" s="6"/>
      <c r="B27" s="83"/>
      <c r="C27" s="229"/>
      <c r="D27" s="258"/>
      <c r="E27" s="251"/>
      <c r="F27" s="20"/>
      <c r="G27" s="20"/>
      <c r="H27" s="20"/>
      <c r="I27" s="53"/>
      <c r="J27" s="53"/>
      <c r="K27" s="53"/>
      <c r="L27" s="54"/>
      <c r="M27" s="54"/>
      <c r="N27" s="54"/>
      <c r="Q27" s="106"/>
      <c r="R27" s="49"/>
      <c r="S27" s="49"/>
      <c r="T27" s="107"/>
      <c r="U27" s="15"/>
      <c r="V27" s="15"/>
      <c r="W27" s="15"/>
      <c r="X27" s="111"/>
      <c r="Y27" s="111"/>
      <c r="Z27" s="111"/>
      <c r="AB27" s="113" t="s">
        <v>325</v>
      </c>
      <c r="AC27" s="103">
        <v>274519</v>
      </c>
      <c r="AD27" s="103">
        <v>286668</v>
      </c>
      <c r="AE27" s="103">
        <v>312125</v>
      </c>
      <c r="AF27" s="105">
        <v>-0.42269063728975764</v>
      </c>
      <c r="AG27" s="105">
        <v>4.425695712963007</v>
      </c>
      <c r="AH27" s="105">
        <v>8.880228889199904</v>
      </c>
      <c r="AI27" s="105">
        <v>6.166804429582918</v>
      </c>
      <c r="AJ27" s="105">
        <v>6.292663195542919</v>
      </c>
      <c r="AK27" s="105">
        <v>6.818605951874327</v>
      </c>
      <c r="AM27" s="20">
        <v>0</v>
      </c>
      <c r="AN27" s="15">
        <v>0</v>
      </c>
    </row>
    <row r="28" spans="1:39" ht="21.75" customHeight="1">
      <c r="A28" s="132" t="s">
        <v>4</v>
      </c>
      <c r="B28" s="233" t="s">
        <v>195</v>
      </c>
      <c r="C28" s="233"/>
      <c r="D28" s="233"/>
      <c r="E28" s="234"/>
      <c r="F28" s="160">
        <f>SUM(F29,F37)</f>
        <v>1279020.298</v>
      </c>
      <c r="G28" s="160">
        <f>SUM(G29,G37)</f>
        <v>1326362.151</v>
      </c>
      <c r="H28" s="160">
        <f>SUM(H29,H37)</f>
        <v>1225257.224</v>
      </c>
      <c r="I28" s="163">
        <v>-11.313886230583881</v>
      </c>
      <c r="J28" s="163">
        <f aca="true" t="shared" si="7" ref="J28:J36">(G28-F28)/F28*100</f>
        <v>3.7014152999783057</v>
      </c>
      <c r="K28" s="163">
        <f aca="true" t="shared" si="8" ref="K28:K38">(H28-G28)/G28*100</f>
        <v>-7.6227240745502955</v>
      </c>
      <c r="L28" s="41">
        <f aca="true" t="shared" si="9" ref="L28:L38">F28/$F$44*100</f>
        <v>26.66546952353157</v>
      </c>
      <c r="M28" s="41">
        <f aca="true" t="shared" si="10" ref="M28:M39">G28/$G$44*100</f>
        <v>27.708714087508035</v>
      </c>
      <c r="N28" s="41">
        <f aca="true" t="shared" si="11" ref="N28:N39">H28/$H$44*100</f>
        <v>25.268716188242873</v>
      </c>
      <c r="Q28" s="106"/>
      <c r="R28" s="49"/>
      <c r="S28" s="49"/>
      <c r="T28" s="107"/>
      <c r="U28" s="114"/>
      <c r="V28" s="114"/>
      <c r="W28" s="114"/>
      <c r="X28" s="111"/>
      <c r="Y28" s="105"/>
      <c r="Z28" s="105"/>
      <c r="AB28" s="104" t="s">
        <v>326</v>
      </c>
      <c r="AC28" s="103">
        <v>1285691</v>
      </c>
      <c r="AD28" s="103">
        <v>1372161</v>
      </c>
      <c r="AE28" s="103">
        <v>1458350</v>
      </c>
      <c r="AF28" s="105">
        <v>0.5178474105593134</v>
      </c>
      <c r="AG28" s="105">
        <v>6.725549224091143</v>
      </c>
      <c r="AH28" s="105">
        <v>6.281266840929445</v>
      </c>
      <c r="AI28" s="105">
        <v>28.88185684499856</v>
      </c>
      <c r="AJ28" s="105">
        <v>30.12037981088964</v>
      </c>
      <c r="AK28" s="105">
        <v>31.858787777421902</v>
      </c>
      <c r="AM28" s="20">
        <v>1288415.379</v>
      </c>
    </row>
    <row r="29" spans="1:39" ht="21.75" customHeight="1">
      <c r="A29" s="6"/>
      <c r="B29" s="6" t="s">
        <v>97</v>
      </c>
      <c r="C29" s="229" t="s">
        <v>197</v>
      </c>
      <c r="D29" s="229"/>
      <c r="E29" s="230"/>
      <c r="F29" s="20">
        <f>SUM(F30,F33)</f>
        <v>1304226.9649999999</v>
      </c>
      <c r="G29" s="20">
        <f>SUM(G30,G33)</f>
        <v>1305251.354</v>
      </c>
      <c r="H29" s="20">
        <f>SUM(H30,H33)</f>
        <v>1259329.8969999999</v>
      </c>
      <c r="I29" s="53">
        <v>-8.966175144757017</v>
      </c>
      <c r="J29" s="53">
        <f t="shared" si="7"/>
        <v>0.07854376787863755</v>
      </c>
      <c r="K29" s="53">
        <f t="shared" si="8"/>
        <v>-3.518207957361764</v>
      </c>
      <c r="L29" s="54">
        <f t="shared" si="9"/>
        <v>27.19098707139953</v>
      </c>
      <c r="M29" s="54">
        <f t="shared" si="10"/>
        <v>27.267693482546257</v>
      </c>
      <c r="N29" s="54">
        <f t="shared" si="11"/>
        <v>25.971403499076313</v>
      </c>
      <c r="Q29" s="106"/>
      <c r="R29" s="49"/>
      <c r="S29" s="49"/>
      <c r="T29" s="107"/>
      <c r="U29" s="114"/>
      <c r="V29" s="114"/>
      <c r="W29" s="114"/>
      <c r="X29" s="111"/>
      <c r="Y29" s="105"/>
      <c r="Z29" s="105"/>
      <c r="AB29" s="104" t="s">
        <v>327</v>
      </c>
      <c r="AC29" s="103">
        <v>1292215</v>
      </c>
      <c r="AD29" s="103">
        <v>1384729</v>
      </c>
      <c r="AE29" s="103">
        <v>1442669</v>
      </c>
      <c r="AF29" s="105">
        <v>3.5465329401586754</v>
      </c>
      <c r="AG29" s="105">
        <v>7.1593409960187815</v>
      </c>
      <c r="AH29" s="105">
        <v>4.184232431326529</v>
      </c>
      <c r="AI29" s="105">
        <v>29.028399999315475</v>
      </c>
      <c r="AJ29" s="105">
        <v>30.396254174381827</v>
      </c>
      <c r="AK29" s="105">
        <v>31.516221527457322</v>
      </c>
      <c r="AM29" s="20">
        <v>1300617.28</v>
      </c>
    </row>
    <row r="30" spans="1:39" ht="21.75" customHeight="1">
      <c r="A30" s="6"/>
      <c r="B30" s="6"/>
      <c r="C30" s="56" t="s">
        <v>404</v>
      </c>
      <c r="D30" s="229" t="s">
        <v>200</v>
      </c>
      <c r="E30" s="230"/>
      <c r="F30" s="20">
        <f>SUM(F31:F32)</f>
        <v>794846.385</v>
      </c>
      <c r="G30" s="20">
        <f>SUM(G31:G32)</f>
        <v>799491.51</v>
      </c>
      <c r="H30" s="20">
        <f>SUM(H31:H32)</f>
        <v>840208.353</v>
      </c>
      <c r="I30" s="53">
        <v>-15.104885851231021</v>
      </c>
      <c r="J30" s="53">
        <f t="shared" si="7"/>
        <v>0.5844053753858363</v>
      </c>
      <c r="K30" s="53">
        <f t="shared" si="8"/>
        <v>5.092842449321319</v>
      </c>
      <c r="L30" s="54">
        <f t="shared" si="9"/>
        <v>16.571239790525</v>
      </c>
      <c r="M30" s="54">
        <f t="shared" si="10"/>
        <v>16.701985690166204</v>
      </c>
      <c r="N30" s="54">
        <f t="shared" si="11"/>
        <v>17.32777901250553</v>
      </c>
      <c r="Q30" s="106"/>
      <c r="R30" s="49"/>
      <c r="S30" s="49"/>
      <c r="T30" s="107"/>
      <c r="U30" s="114"/>
      <c r="V30" s="114"/>
      <c r="W30" s="114"/>
      <c r="X30" s="111"/>
      <c r="Y30" s="105"/>
      <c r="Z30" s="105"/>
      <c r="AB30" s="104" t="s">
        <v>328</v>
      </c>
      <c r="AC30" s="103">
        <v>789501</v>
      </c>
      <c r="AD30" s="103">
        <v>863976</v>
      </c>
      <c r="AE30" s="103">
        <v>944705</v>
      </c>
      <c r="AF30" s="105">
        <v>-2.4570003681834707</v>
      </c>
      <c r="AG30" s="105">
        <v>9.43324127336227</v>
      </c>
      <c r="AH30" s="105">
        <v>9.343830227482641</v>
      </c>
      <c r="AI30" s="105">
        <v>17.735394255364366</v>
      </c>
      <c r="AJ30" s="105">
        <v>18.965183290568945</v>
      </c>
      <c r="AK30" s="105">
        <v>20.637800395661724</v>
      </c>
      <c r="AM30" s="20">
        <v>787716.604</v>
      </c>
    </row>
    <row r="31" spans="1:39" ht="21.75" customHeight="1">
      <c r="A31" s="6"/>
      <c r="B31" s="6"/>
      <c r="C31" s="6"/>
      <c r="D31" s="6" t="s">
        <v>405</v>
      </c>
      <c r="E31" s="19" t="s">
        <v>204</v>
      </c>
      <c r="F31" s="20">
        <v>168441.691</v>
      </c>
      <c r="G31" s="20">
        <v>163203.814</v>
      </c>
      <c r="H31" s="20">
        <v>164247.576</v>
      </c>
      <c r="I31" s="53">
        <v>-10.30674715300398</v>
      </c>
      <c r="J31" s="53">
        <f t="shared" si="7"/>
        <v>-3.1096084163628936</v>
      </c>
      <c r="K31" s="53">
        <f t="shared" si="8"/>
        <v>0.6395451027878477</v>
      </c>
      <c r="L31" s="54">
        <f t="shared" si="9"/>
        <v>3.5117322100955604</v>
      </c>
      <c r="M31" s="54">
        <f t="shared" si="10"/>
        <v>3.4094517976914442</v>
      </c>
      <c r="N31" s="54">
        <f t="shared" si="11"/>
        <v>3.387309457357545</v>
      </c>
      <c r="Q31" s="106"/>
      <c r="R31" s="49"/>
      <c r="S31" s="49"/>
      <c r="T31" s="107"/>
      <c r="U31" s="114"/>
      <c r="V31" s="114"/>
      <c r="W31" s="114"/>
      <c r="X31" s="111"/>
      <c r="Y31" s="105"/>
      <c r="Z31" s="105"/>
      <c r="AB31" s="104" t="s">
        <v>329</v>
      </c>
      <c r="AC31" s="103">
        <v>192788</v>
      </c>
      <c r="AD31" s="103">
        <v>202852</v>
      </c>
      <c r="AE31" s="103">
        <v>183880</v>
      </c>
      <c r="AF31" s="105">
        <v>-5.767017849879618</v>
      </c>
      <c r="AG31" s="105">
        <v>5.21993621122574</v>
      </c>
      <c r="AH31" s="105">
        <v>-9.352671980369209</v>
      </c>
      <c r="AI31" s="105">
        <v>4.330813152939269</v>
      </c>
      <c r="AJ31" s="105">
        <v>4.452812577524461</v>
      </c>
      <c r="AK31" s="105">
        <v>4.0169969628232804</v>
      </c>
      <c r="AM31" s="20">
        <v>196318.421</v>
      </c>
    </row>
    <row r="32" spans="1:39" ht="21.75" customHeight="1">
      <c r="A32" s="6"/>
      <c r="B32" s="6"/>
      <c r="C32" s="6"/>
      <c r="D32" s="6" t="s">
        <v>406</v>
      </c>
      <c r="E32" s="19" t="s">
        <v>208</v>
      </c>
      <c r="F32" s="20">
        <v>626404.694</v>
      </c>
      <c r="G32" s="20">
        <v>636287.696</v>
      </c>
      <c r="H32" s="20">
        <v>675960.777</v>
      </c>
      <c r="I32" s="53">
        <v>-16.308777834482846</v>
      </c>
      <c r="J32" s="53">
        <f t="shared" si="7"/>
        <v>1.5777343456497117</v>
      </c>
      <c r="K32" s="53">
        <f t="shared" si="8"/>
        <v>6.235085363021071</v>
      </c>
      <c r="L32" s="54">
        <f t="shared" si="9"/>
        <v>13.059507580429441</v>
      </c>
      <c r="M32" s="54">
        <f t="shared" si="10"/>
        <v>13.292533892474761</v>
      </c>
      <c r="N32" s="54">
        <f t="shared" si="11"/>
        <v>13.940469555147983</v>
      </c>
      <c r="Q32" s="106"/>
      <c r="R32" s="49"/>
      <c r="S32" s="49"/>
      <c r="T32" s="107"/>
      <c r="U32" s="114"/>
      <c r="V32" s="114"/>
      <c r="W32" s="114"/>
      <c r="X32" s="111"/>
      <c r="Y32" s="105"/>
      <c r="Z32" s="105"/>
      <c r="AB32" s="104" t="s">
        <v>330</v>
      </c>
      <c r="AC32" s="103">
        <v>596712</v>
      </c>
      <c r="AD32" s="103">
        <v>661124</v>
      </c>
      <c r="AE32" s="103">
        <v>760825</v>
      </c>
      <c r="AF32" s="105">
        <v>-1.33731374879561</v>
      </c>
      <c r="AG32" s="105">
        <v>10.794495074657506</v>
      </c>
      <c r="AH32" s="105">
        <v>15.080454644884366</v>
      </c>
      <c r="AI32" s="105">
        <v>13.404581102425098</v>
      </c>
      <c r="AJ32" s="105">
        <v>14.512370713044481</v>
      </c>
      <c r="AK32" s="105">
        <v>16.620803432838443</v>
      </c>
      <c r="AM32" s="20">
        <v>591398.183</v>
      </c>
    </row>
    <row r="33" spans="1:39" ht="21.75" customHeight="1">
      <c r="A33" s="6"/>
      <c r="B33" s="6"/>
      <c r="C33" s="56" t="s">
        <v>407</v>
      </c>
      <c r="D33" s="229" t="s">
        <v>211</v>
      </c>
      <c r="E33" s="230"/>
      <c r="F33" s="20">
        <f>SUM(F34:F36)</f>
        <v>509380.57999999996</v>
      </c>
      <c r="G33" s="20">
        <f>SUM(G34:G36)</f>
        <v>505759.844</v>
      </c>
      <c r="H33" s="20">
        <f>SUM(H34:H36)</f>
        <v>419121.544</v>
      </c>
      <c r="I33" s="53">
        <v>2.6117995054986354</v>
      </c>
      <c r="J33" s="53">
        <f t="shared" si="7"/>
        <v>-0.7108115507662219</v>
      </c>
      <c r="K33" s="53">
        <f t="shared" si="8"/>
        <v>-17.13032401204236</v>
      </c>
      <c r="L33" s="54">
        <f t="shared" si="9"/>
        <v>10.619747280874533</v>
      </c>
      <c r="M33" s="54">
        <f t="shared" si="10"/>
        <v>10.56570779238005</v>
      </c>
      <c r="N33" s="54">
        <f t="shared" si="11"/>
        <v>8.643624486570788</v>
      </c>
      <c r="O33" s="12"/>
      <c r="Q33" s="106"/>
      <c r="R33" s="49"/>
      <c r="S33" s="49"/>
      <c r="T33" s="107"/>
      <c r="U33" s="114"/>
      <c r="V33" s="114"/>
      <c r="W33" s="114"/>
      <c r="X33" s="111"/>
      <c r="Y33" s="105"/>
      <c r="Z33" s="105"/>
      <c r="AB33" s="104" t="s">
        <v>331</v>
      </c>
      <c r="AC33" s="103">
        <v>502714</v>
      </c>
      <c r="AD33" s="103">
        <v>520753</v>
      </c>
      <c r="AE33" s="103">
        <v>497965</v>
      </c>
      <c r="AF33" s="105">
        <v>14.626180256331512</v>
      </c>
      <c r="AG33" s="105">
        <v>3.5882352310482535</v>
      </c>
      <c r="AH33" s="105">
        <v>-4.376008241162166</v>
      </c>
      <c r="AI33" s="105">
        <v>11.29300574395111</v>
      </c>
      <c r="AJ33" s="105">
        <v>11.431070883812886</v>
      </c>
      <c r="AK33" s="105">
        <v>10.8784211317956</v>
      </c>
      <c r="AM33" s="20">
        <v>512900.676</v>
      </c>
    </row>
    <row r="34" spans="1:39" ht="21.75" customHeight="1">
      <c r="A34" s="6"/>
      <c r="B34" s="6"/>
      <c r="C34" s="6"/>
      <c r="D34" s="6" t="s">
        <v>405</v>
      </c>
      <c r="E34" s="19" t="s">
        <v>204</v>
      </c>
      <c r="F34" s="20">
        <v>5524.721</v>
      </c>
      <c r="G34" s="20">
        <v>8132.325</v>
      </c>
      <c r="H34" s="20">
        <v>7052.489</v>
      </c>
      <c r="I34" s="53">
        <v>-39.4875536315216</v>
      </c>
      <c r="J34" s="53">
        <f t="shared" si="7"/>
        <v>47.19883592311721</v>
      </c>
      <c r="K34" s="53">
        <f t="shared" si="8"/>
        <v>-13.278318316102716</v>
      </c>
      <c r="L34" s="54">
        <f t="shared" si="9"/>
        <v>0.11518134597385012</v>
      </c>
      <c r="M34" s="54">
        <f t="shared" si="10"/>
        <v>0.16989045421855808</v>
      </c>
      <c r="N34" s="54">
        <f t="shared" si="11"/>
        <v>0.14544484167979474</v>
      </c>
      <c r="O34" s="12"/>
      <c r="P34" s="12" t="s">
        <v>4</v>
      </c>
      <c r="Q34" s="229" t="s">
        <v>332</v>
      </c>
      <c r="R34" s="229"/>
      <c r="S34" s="229"/>
      <c r="T34" s="107"/>
      <c r="U34" s="52"/>
      <c r="V34" s="52"/>
      <c r="W34" s="52"/>
      <c r="X34" s="52"/>
      <c r="Y34" s="103"/>
      <c r="Z34" s="103"/>
      <c r="AB34" s="104" t="s">
        <v>329</v>
      </c>
      <c r="AC34" s="103">
        <v>9474</v>
      </c>
      <c r="AD34" s="103">
        <v>11513</v>
      </c>
      <c r="AE34" s="103">
        <v>9767</v>
      </c>
      <c r="AF34" s="105">
        <v>14.266016832190797</v>
      </c>
      <c r="AG34" s="105">
        <v>21.526634291581793</v>
      </c>
      <c r="AH34" s="105">
        <v>-15.17249286156318</v>
      </c>
      <c r="AI34" s="105">
        <v>0.2128234980566306</v>
      </c>
      <c r="AJ34" s="105">
        <v>0.25273068925799713</v>
      </c>
      <c r="AK34" s="105">
        <v>0.21335693644998024</v>
      </c>
      <c r="AM34" s="20">
        <v>9560.978</v>
      </c>
    </row>
    <row r="35" spans="1:40" ht="21.75" customHeight="1">
      <c r="A35" s="6"/>
      <c r="B35" s="6"/>
      <c r="C35" s="6"/>
      <c r="D35" s="6" t="s">
        <v>406</v>
      </c>
      <c r="E35" s="19" t="s">
        <v>208</v>
      </c>
      <c r="F35" s="20">
        <v>53329.901</v>
      </c>
      <c r="G35" s="20">
        <v>47749.257</v>
      </c>
      <c r="H35" s="20">
        <v>40818.897</v>
      </c>
      <c r="I35" s="53">
        <v>-2.8821881177147235</v>
      </c>
      <c r="J35" s="53">
        <f t="shared" si="7"/>
        <v>-10.464380948316405</v>
      </c>
      <c r="K35" s="53">
        <f t="shared" si="8"/>
        <v>-14.514068773886892</v>
      </c>
      <c r="L35" s="54">
        <f t="shared" si="9"/>
        <v>1.1118407206141587</v>
      </c>
      <c r="M35" s="54">
        <f t="shared" si="10"/>
        <v>0.9975182940092366</v>
      </c>
      <c r="N35" s="54">
        <f t="shared" si="11"/>
        <v>0.8418159903133274</v>
      </c>
      <c r="O35" s="12"/>
      <c r="Q35" s="106" t="s">
        <v>97</v>
      </c>
      <c r="R35" s="49" t="s">
        <v>408</v>
      </c>
      <c r="S35" s="165" t="s">
        <v>395</v>
      </c>
      <c r="T35" s="107" t="s">
        <v>315</v>
      </c>
      <c r="U35" s="15">
        <v>3857</v>
      </c>
      <c r="V35" s="15">
        <v>3791</v>
      </c>
      <c r="W35" s="15">
        <v>3779</v>
      </c>
      <c r="X35" s="111">
        <v>-2.25544855549924</v>
      </c>
      <c r="Y35" s="53">
        <f>(V35-U35)/U35*100</f>
        <v>-1.711174487943998</v>
      </c>
      <c r="Z35" s="53">
        <f>(W35-V35)/V35*100</f>
        <v>-0.3165391717225006</v>
      </c>
      <c r="AB35" s="104" t="s">
        <v>330</v>
      </c>
      <c r="AC35" s="103">
        <v>39599</v>
      </c>
      <c r="AD35" s="103">
        <v>41044</v>
      </c>
      <c r="AE35" s="103">
        <v>41637</v>
      </c>
      <c r="AF35" s="105">
        <v>-8.43564460191999</v>
      </c>
      <c r="AG35" s="105">
        <v>3.650766886205359</v>
      </c>
      <c r="AH35" s="105">
        <v>1.4434747359395317</v>
      </c>
      <c r="AI35" s="105">
        <v>0.8895465029020324</v>
      </c>
      <c r="AJ35" s="105">
        <v>0.900965395463727</v>
      </c>
      <c r="AK35" s="105">
        <v>0.9095871326419983</v>
      </c>
      <c r="AM35" s="20">
        <v>61313.827</v>
      </c>
      <c r="AN35" s="15">
        <v>3931</v>
      </c>
    </row>
    <row r="36" spans="1:40" ht="21.75" customHeight="1">
      <c r="A36" s="6"/>
      <c r="B36" s="6"/>
      <c r="C36" s="6"/>
      <c r="D36" s="6" t="s">
        <v>409</v>
      </c>
      <c r="E36" s="19" t="s">
        <v>215</v>
      </c>
      <c r="F36" s="20">
        <v>450525.958</v>
      </c>
      <c r="G36" s="20">
        <v>449878.262</v>
      </c>
      <c r="H36" s="20">
        <v>371250.158</v>
      </c>
      <c r="I36" s="53">
        <v>4.198512906686935</v>
      </c>
      <c r="J36" s="53">
        <f t="shared" si="7"/>
        <v>-0.1437644132372049</v>
      </c>
      <c r="K36" s="53">
        <f t="shared" si="8"/>
        <v>-17.477640206585484</v>
      </c>
      <c r="L36" s="54">
        <f t="shared" si="9"/>
        <v>9.392725214286525</v>
      </c>
      <c r="M36" s="54">
        <f t="shared" si="10"/>
        <v>9.398299044152255</v>
      </c>
      <c r="N36" s="54">
        <f t="shared" si="11"/>
        <v>7.656363654577665</v>
      </c>
      <c r="Q36" s="106" t="s">
        <v>100</v>
      </c>
      <c r="R36" s="49" t="s">
        <v>410</v>
      </c>
      <c r="S36" s="86" t="s">
        <v>333</v>
      </c>
      <c r="T36" s="107" t="s">
        <v>315</v>
      </c>
      <c r="U36" s="15">
        <v>5561</v>
      </c>
      <c r="V36" s="15">
        <v>5561</v>
      </c>
      <c r="W36" s="15">
        <v>5485</v>
      </c>
      <c r="X36" s="111">
        <v>-1.1553501599715577</v>
      </c>
      <c r="Y36" s="53">
        <f>(V36-U36)/U36*100</f>
        <v>0</v>
      </c>
      <c r="Z36" s="53">
        <f>(W36-V36)/V36*100</f>
        <v>-1.3666606725409098</v>
      </c>
      <c r="AB36" s="104" t="s">
        <v>334</v>
      </c>
      <c r="AC36" s="103">
        <v>453642</v>
      </c>
      <c r="AD36" s="103">
        <v>468195</v>
      </c>
      <c r="AE36" s="103">
        <v>446561</v>
      </c>
      <c r="AF36" s="105">
        <v>17.210824075832342</v>
      </c>
      <c r="AG36" s="105">
        <v>3.208147300280273</v>
      </c>
      <c r="AH36" s="105">
        <v>-4.62067673203046</v>
      </c>
      <c r="AI36" s="105">
        <v>10.190635742992447</v>
      </c>
      <c r="AJ36" s="105">
        <v>10.277374799091161</v>
      </c>
      <c r="AK36" s="105">
        <v>9.755477062703621</v>
      </c>
      <c r="AM36" s="20">
        <v>442025.871</v>
      </c>
      <c r="AN36" s="15">
        <v>5572</v>
      </c>
    </row>
    <row r="37" spans="1:39" ht="21.75" customHeight="1">
      <c r="A37" s="6"/>
      <c r="B37" s="6" t="s">
        <v>100</v>
      </c>
      <c r="C37" s="229" t="s">
        <v>218</v>
      </c>
      <c r="D37" s="229"/>
      <c r="E37" s="230"/>
      <c r="F37" s="20">
        <f>SUM(F38:F39)</f>
        <v>-25206.667</v>
      </c>
      <c r="G37" s="20">
        <f>SUM(G38:G39)</f>
        <v>21110.797000000002</v>
      </c>
      <c r="H37" s="20">
        <f>SUM(H38:H39)</f>
        <v>-34072.673</v>
      </c>
      <c r="I37" s="53">
        <v>-365.2253203405897</v>
      </c>
      <c r="J37" s="54">
        <v>183.8</v>
      </c>
      <c r="K37" s="53">
        <f t="shared" si="8"/>
        <v>-261.3992735565597</v>
      </c>
      <c r="L37" s="54">
        <f t="shared" si="9"/>
        <v>-0.5255175478679612</v>
      </c>
      <c r="M37" s="54">
        <f t="shared" si="10"/>
        <v>0.44102060496177586</v>
      </c>
      <c r="N37" s="54">
        <f t="shared" si="11"/>
        <v>-0.7026873108334402</v>
      </c>
      <c r="Q37" s="12"/>
      <c r="R37" s="12"/>
      <c r="S37" s="12"/>
      <c r="T37" s="112"/>
      <c r="U37" s="103"/>
      <c r="V37" s="103"/>
      <c r="W37" s="103"/>
      <c r="X37" s="103"/>
      <c r="Y37" s="103"/>
      <c r="Z37" s="103"/>
      <c r="AB37" s="104" t="s">
        <v>335</v>
      </c>
      <c r="AC37" s="103">
        <v>-6523</v>
      </c>
      <c r="AD37" s="103">
        <v>-12568</v>
      </c>
      <c r="AE37" s="103">
        <v>15681</v>
      </c>
      <c r="AF37" s="105">
        <v>-120.9675620966781</v>
      </c>
      <c r="AG37" s="105">
        <v>-92.65437429015672</v>
      </c>
      <c r="AH37" s="105">
        <v>224.7731527137888</v>
      </c>
      <c r="AI37" s="105">
        <v>-0.14654315431691364</v>
      </c>
      <c r="AJ37" s="105">
        <v>-0.27587436349218764</v>
      </c>
      <c r="AK37" s="105">
        <v>0.34256624996458035</v>
      </c>
      <c r="AM37" s="20">
        <v>-12201.901</v>
      </c>
    </row>
    <row r="38" spans="1:39" ht="21.75" customHeight="1">
      <c r="A38" s="6"/>
      <c r="B38" s="6"/>
      <c r="C38" s="6" t="s">
        <v>411</v>
      </c>
      <c r="D38" s="229" t="s">
        <v>220</v>
      </c>
      <c r="E38" s="230"/>
      <c r="F38" s="20">
        <v>-24105.329</v>
      </c>
      <c r="G38" s="20">
        <v>21348.757</v>
      </c>
      <c r="H38" s="20">
        <v>-30821.72</v>
      </c>
      <c r="I38" s="53">
        <v>-434.68750915501204</v>
      </c>
      <c r="J38" s="54">
        <v>188.6</v>
      </c>
      <c r="K38" s="53">
        <f t="shared" si="8"/>
        <v>-244.37243348640857</v>
      </c>
      <c r="L38" s="54">
        <f t="shared" si="9"/>
        <v>-0.5025564620118341</v>
      </c>
      <c r="M38" s="54">
        <f t="shared" si="10"/>
        <v>0.4459917703401699</v>
      </c>
      <c r="N38" s="54">
        <f t="shared" si="11"/>
        <v>-0.6356422797254931</v>
      </c>
      <c r="Q38" s="12"/>
      <c r="R38" s="12"/>
      <c r="S38" s="12"/>
      <c r="T38" s="112"/>
      <c r="U38" s="103"/>
      <c r="V38" s="103"/>
      <c r="W38" s="103"/>
      <c r="X38" s="103"/>
      <c r="Y38" s="103"/>
      <c r="Z38" s="103"/>
      <c r="AB38" s="104" t="s">
        <v>336</v>
      </c>
      <c r="AC38" s="103">
        <v>-3966</v>
      </c>
      <c r="AD38" s="103">
        <v>-12984</v>
      </c>
      <c r="AE38" s="103">
        <v>13183</v>
      </c>
      <c r="AF38" s="105">
        <v>-112.60947758717887</v>
      </c>
      <c r="AG38" s="105">
        <v>-227.35949785735698</v>
      </c>
      <c r="AH38" s="105">
        <v>201.53320179977828</v>
      </c>
      <c r="AI38" s="105">
        <v>-0.08910064651186658</v>
      </c>
      <c r="AJ38" s="105">
        <v>-0.28501829356632413</v>
      </c>
      <c r="AK38" s="105">
        <v>0.2880002719431702</v>
      </c>
      <c r="AM38" s="20">
        <v>-8561.75</v>
      </c>
    </row>
    <row r="39" spans="1:39" ht="21.75" customHeight="1">
      <c r="A39" s="6"/>
      <c r="B39" s="6"/>
      <c r="C39" s="6" t="s">
        <v>412</v>
      </c>
      <c r="D39" s="229" t="s">
        <v>337</v>
      </c>
      <c r="E39" s="272"/>
      <c r="F39" s="20">
        <v>-1101.338</v>
      </c>
      <c r="G39" s="20">
        <v>-237.96</v>
      </c>
      <c r="H39" s="20">
        <v>-3250.953</v>
      </c>
      <c r="I39" s="53">
        <v>-147.85242860184314</v>
      </c>
      <c r="J39" s="54">
        <v>78.4</v>
      </c>
      <c r="K39" s="54">
        <v>-1266.2</v>
      </c>
      <c r="L39" s="54">
        <f>F39/$F$44*100</f>
        <v>-0.022961085856127057</v>
      </c>
      <c r="M39" s="54">
        <f t="shared" si="10"/>
        <v>-0.004971165378394013</v>
      </c>
      <c r="N39" s="54">
        <f t="shared" si="11"/>
        <v>-0.06704503110794696</v>
      </c>
      <c r="Q39" s="12"/>
      <c r="R39" s="12"/>
      <c r="S39" s="12"/>
      <c r="T39" s="107"/>
      <c r="U39" s="52"/>
      <c r="V39" s="52"/>
      <c r="W39" s="52"/>
      <c r="X39" s="52"/>
      <c r="Y39" s="103"/>
      <c r="Z39" s="103"/>
      <c r="AB39" s="104" t="s">
        <v>338</v>
      </c>
      <c r="AC39" s="103">
        <v>-2557</v>
      </c>
      <c r="AD39" s="103">
        <v>417</v>
      </c>
      <c r="AE39" s="103">
        <v>2498</v>
      </c>
      <c r="AF39" s="105">
        <v>-644.8106722591168</v>
      </c>
      <c r="AG39" s="105">
        <v>116.29043081885459</v>
      </c>
      <c r="AH39" s="105">
        <v>499.6211830228538</v>
      </c>
      <c r="AI39" s="105">
        <v>-0.057442507805047054</v>
      </c>
      <c r="AJ39" s="105">
        <v>0.009143930074136495</v>
      </c>
      <c r="AK39" s="105">
        <v>0.054565978021410166</v>
      </c>
      <c r="AM39" s="20">
        <v>-3640.151</v>
      </c>
    </row>
    <row r="40" spans="1:39" ht="21.75" customHeight="1">
      <c r="A40" s="132" t="s">
        <v>5</v>
      </c>
      <c r="B40" s="252" t="s">
        <v>413</v>
      </c>
      <c r="C40" s="253"/>
      <c r="D40" s="253"/>
      <c r="E40" s="254"/>
      <c r="F40" s="160">
        <f>F41-F42+F43</f>
        <v>306897.0269999998</v>
      </c>
      <c r="G40" s="160">
        <f>G41-G42+G43</f>
        <v>203278.87000000026</v>
      </c>
      <c r="H40" s="160">
        <f>H41-H42+H43</f>
        <v>351182.79500000016</v>
      </c>
      <c r="I40" s="163" t="s">
        <v>34</v>
      </c>
      <c r="J40" s="163" t="s">
        <v>34</v>
      </c>
      <c r="K40" s="163" t="s">
        <v>34</v>
      </c>
      <c r="L40" s="41">
        <f>F40/$F$44*100</f>
        <v>6.39829823899397</v>
      </c>
      <c r="M40" s="41">
        <f>G40/$G$44*100</f>
        <v>4.246650196264324</v>
      </c>
      <c r="N40" s="41">
        <f>H40/$H$44*100</f>
        <v>7.242510554705274</v>
      </c>
      <c r="Q40" s="12"/>
      <c r="R40" s="12"/>
      <c r="S40" s="12"/>
      <c r="T40" s="107"/>
      <c r="U40" s="52"/>
      <c r="V40" s="52"/>
      <c r="W40" s="52"/>
      <c r="X40" s="52"/>
      <c r="Y40" s="103"/>
      <c r="Z40" s="103"/>
      <c r="AB40" s="104" t="s">
        <v>339</v>
      </c>
      <c r="AC40" s="103">
        <v>99623</v>
      </c>
      <c r="AD40" s="103">
        <v>78561</v>
      </c>
      <c r="AE40" s="103">
        <v>5868</v>
      </c>
      <c r="AF40" s="105" t="s">
        <v>34</v>
      </c>
      <c r="AG40" s="105" t="s">
        <v>34</v>
      </c>
      <c r="AH40" s="105" t="s">
        <v>34</v>
      </c>
      <c r="AI40" s="105">
        <v>2.2379394227654488</v>
      </c>
      <c r="AJ40" s="105">
        <v>1.7244938904233922</v>
      </c>
      <c r="AK40" s="105">
        <v>0.12819311370227784</v>
      </c>
      <c r="AM40" s="20">
        <v>174975.293</v>
      </c>
    </row>
    <row r="41" spans="1:39" ht="21.75" customHeight="1">
      <c r="A41" s="6"/>
      <c r="B41" s="6" t="s">
        <v>97</v>
      </c>
      <c r="C41" s="229" t="s">
        <v>17</v>
      </c>
      <c r="D41" s="229"/>
      <c r="E41" s="230"/>
      <c r="F41" s="20">
        <v>2626553.741</v>
      </c>
      <c r="G41" s="20">
        <v>2625152.586</v>
      </c>
      <c r="H41" s="20">
        <v>2650235.338</v>
      </c>
      <c r="I41" s="53">
        <v>-3.5332968490859984</v>
      </c>
      <c r="J41" s="53">
        <f>(G41-F41)/F41*100</f>
        <v>-0.053345757908092054</v>
      </c>
      <c r="K41" s="53">
        <f>(H41-G41)/G41*100</f>
        <v>0.9554778695062056</v>
      </c>
      <c r="L41" s="54">
        <f>F41/$F$44*100</f>
        <v>54.759325432185854</v>
      </c>
      <c r="M41" s="54">
        <f>G41/$G$44*100</f>
        <v>54.84143405834892</v>
      </c>
      <c r="N41" s="54">
        <f>H41/$H$44*100</f>
        <v>54.65631483432407</v>
      </c>
      <c r="Q41" s="12"/>
      <c r="R41" s="12"/>
      <c r="S41" s="12"/>
      <c r="T41" s="107"/>
      <c r="U41" s="52"/>
      <c r="V41" s="52"/>
      <c r="W41" s="52"/>
      <c r="X41" s="52"/>
      <c r="Y41" s="103"/>
      <c r="Z41" s="103"/>
      <c r="AB41" s="104" t="s">
        <v>340</v>
      </c>
      <c r="AC41" s="103">
        <v>2655375</v>
      </c>
      <c r="AD41" s="103">
        <v>2631912</v>
      </c>
      <c r="AE41" s="103">
        <v>2641268</v>
      </c>
      <c r="AF41" s="105">
        <v>-4.1938229458141745</v>
      </c>
      <c r="AG41" s="105">
        <v>-0.883602348219581</v>
      </c>
      <c r="AH41" s="105">
        <v>0.3554904184164709</v>
      </c>
      <c r="AI41" s="105">
        <v>59.650516216478145</v>
      </c>
      <c r="AJ41" s="105">
        <v>57.77323018426165</v>
      </c>
      <c r="AK41" s="105">
        <v>57.70053878290571</v>
      </c>
      <c r="AM41" s="20">
        <v>2709287.698</v>
      </c>
    </row>
    <row r="42" spans="1:39" ht="21.75" customHeight="1">
      <c r="A42" s="22"/>
      <c r="B42" s="6" t="s">
        <v>100</v>
      </c>
      <c r="C42" s="229" t="s">
        <v>227</v>
      </c>
      <c r="D42" s="229"/>
      <c r="E42" s="230"/>
      <c r="F42" s="20">
        <v>2583277.404</v>
      </c>
      <c r="G42" s="20">
        <v>2620557.306</v>
      </c>
      <c r="H42" s="20">
        <v>2531824.178</v>
      </c>
      <c r="I42" s="53">
        <v>-2.236318494471401</v>
      </c>
      <c r="J42" s="53">
        <f>(G42-F42)/F42*100</f>
        <v>1.4431242243777147</v>
      </c>
      <c r="K42" s="53">
        <f>(H42-G42)/G42*100</f>
        <v>-3.386040358546543</v>
      </c>
      <c r="L42" s="54">
        <f>F42/$F$44*100</f>
        <v>53.85708498520621</v>
      </c>
      <c r="M42" s="54">
        <f>G42/$G$44*100</f>
        <v>54.74543516424896</v>
      </c>
      <c r="N42" s="54">
        <f>H42/$H$44*100</f>
        <v>52.21429862992859</v>
      </c>
      <c r="Q42" s="12"/>
      <c r="R42" s="12"/>
      <c r="S42" s="12"/>
      <c r="T42" s="107"/>
      <c r="U42" s="52"/>
      <c r="V42" s="52"/>
      <c r="W42" s="52"/>
      <c r="X42" s="52"/>
      <c r="Y42" s="103"/>
      <c r="Z42" s="103"/>
      <c r="AB42" s="104" t="s">
        <v>341</v>
      </c>
      <c r="AC42" s="103">
        <v>2667766</v>
      </c>
      <c r="AD42" s="103">
        <v>2710007</v>
      </c>
      <c r="AE42" s="103">
        <v>2735575</v>
      </c>
      <c r="AF42" s="105">
        <v>2.5424302077179384</v>
      </c>
      <c r="AG42" s="105">
        <v>1.5833624481697006</v>
      </c>
      <c r="AH42" s="105">
        <v>0.9434840354947793</v>
      </c>
      <c r="AI42" s="105">
        <v>59.92888559558469</v>
      </c>
      <c r="AJ42" s="105">
        <v>59.487500350429336</v>
      </c>
      <c r="AK42" s="105">
        <v>59.76075714229256</v>
      </c>
      <c r="AM42" s="20">
        <v>2673671.726</v>
      </c>
    </row>
    <row r="43" spans="1:39" ht="21.75" customHeight="1">
      <c r="A43" s="22"/>
      <c r="B43" s="6" t="s">
        <v>103</v>
      </c>
      <c r="C43" s="229" t="s">
        <v>230</v>
      </c>
      <c r="D43" s="229"/>
      <c r="E43" s="230"/>
      <c r="F43" s="20">
        <v>263620.69</v>
      </c>
      <c r="G43" s="20">
        <v>198683.59</v>
      </c>
      <c r="H43" s="20">
        <v>232771.635</v>
      </c>
      <c r="I43" s="53" t="s">
        <v>34</v>
      </c>
      <c r="J43" s="53" t="s">
        <v>34</v>
      </c>
      <c r="K43" s="53" t="s">
        <v>34</v>
      </c>
      <c r="L43" s="54">
        <f>F43/$F$44*100</f>
        <v>5.49605779201431</v>
      </c>
      <c r="M43" s="54">
        <f>G43/$G$44*100</f>
        <v>4.150651302164358</v>
      </c>
      <c r="N43" s="54">
        <f>H43/$H$44*100</f>
        <v>4.800494350309795</v>
      </c>
      <c r="P43" s="12" t="s">
        <v>5</v>
      </c>
      <c r="Q43" s="229" t="s">
        <v>343</v>
      </c>
      <c r="R43" s="229"/>
      <c r="S43" s="229"/>
      <c r="T43" s="107"/>
      <c r="U43" s="52"/>
      <c r="V43" s="52"/>
      <c r="W43" s="52"/>
      <c r="X43" s="52"/>
      <c r="Y43" s="103"/>
      <c r="Z43" s="103"/>
      <c r="AB43" s="104" t="s">
        <v>342</v>
      </c>
      <c r="AC43" s="103">
        <v>112015</v>
      </c>
      <c r="AD43" s="103">
        <v>156656</v>
      </c>
      <c r="AE43" s="103">
        <v>100176</v>
      </c>
      <c r="AF43" s="105" t="s">
        <v>34</v>
      </c>
      <c r="AG43" s="105" t="s">
        <v>34</v>
      </c>
      <c r="AH43" s="105" t="s">
        <v>34</v>
      </c>
      <c r="AI43" s="105">
        <v>2.516308801871996</v>
      </c>
      <c r="AJ43" s="105">
        <v>3.438764056591073</v>
      </c>
      <c r="AK43" s="105">
        <v>2.1884114730891286</v>
      </c>
      <c r="AM43" s="20">
        <v>139359.321</v>
      </c>
    </row>
    <row r="44" spans="1:39" ht="21.75" customHeight="1">
      <c r="A44" s="164" t="s">
        <v>280</v>
      </c>
      <c r="B44" s="233" t="s">
        <v>281</v>
      </c>
      <c r="C44" s="216"/>
      <c r="D44" s="216"/>
      <c r="E44" s="217"/>
      <c r="F44" s="160">
        <f>SUM(F8,F23,F28,F40)</f>
        <v>4796541.448</v>
      </c>
      <c r="G44" s="160">
        <f>SUM(G8,G23,G28,G40)</f>
        <v>4786805.143</v>
      </c>
      <c r="H44" s="160">
        <f>SUM(H8,H23,H28,H40)</f>
        <v>4848909.675</v>
      </c>
      <c r="I44" s="163">
        <v>-1.0834535458872585</v>
      </c>
      <c r="J44" s="163">
        <f>(G44-F44)/F44*100</f>
        <v>-0.2029859453014718</v>
      </c>
      <c r="K44" s="163">
        <f>(H44-G44)/G44*100</f>
        <v>1.2974109065379111</v>
      </c>
      <c r="L44" s="41">
        <v>100</v>
      </c>
      <c r="M44" s="41">
        <v>100</v>
      </c>
      <c r="N44" s="41">
        <v>100</v>
      </c>
      <c r="Q44" s="106" t="s">
        <v>97</v>
      </c>
      <c r="R44" s="229" t="s">
        <v>345</v>
      </c>
      <c r="S44" s="230"/>
      <c r="T44" s="107" t="s">
        <v>346</v>
      </c>
      <c r="U44" s="15">
        <v>1182092</v>
      </c>
      <c r="V44" s="15">
        <v>1180476</v>
      </c>
      <c r="W44" s="15">
        <v>1180124</v>
      </c>
      <c r="X44" s="111">
        <v>0.09441335436677356</v>
      </c>
      <c r="Y44" s="53">
        <f aca="true" t="shared" si="12" ref="Y44:Z46">(V44-U44)/U44*100</f>
        <v>-0.13670678762735894</v>
      </c>
      <c r="Z44" s="53">
        <f t="shared" si="12"/>
        <v>-0.02981848000298185</v>
      </c>
      <c r="AB44" s="115" t="s">
        <v>344</v>
      </c>
      <c r="AC44" s="103">
        <v>4451554</v>
      </c>
      <c r="AD44" s="103">
        <v>4555590</v>
      </c>
      <c r="AE44" s="103">
        <v>4577545</v>
      </c>
      <c r="AF44" s="105">
        <v>-0.15036944653408213</v>
      </c>
      <c r="AG44" s="105">
        <v>2.337090493116345</v>
      </c>
      <c r="AH44" s="105">
        <v>0.4819187219670562</v>
      </c>
      <c r="AI44" s="105">
        <v>100</v>
      </c>
      <c r="AJ44" s="105">
        <v>100</v>
      </c>
      <c r="AK44" s="105">
        <v>100</v>
      </c>
      <c r="AM44" s="20">
        <v>4534180.747</v>
      </c>
    </row>
    <row r="45" spans="1:40" ht="21.75" customHeight="1">
      <c r="A45" s="83"/>
      <c r="B45" s="49"/>
      <c r="C45" s="60"/>
      <c r="D45" s="60"/>
      <c r="E45" s="59"/>
      <c r="F45" s="20"/>
      <c r="G45" s="20"/>
      <c r="H45" s="20"/>
      <c r="I45" s="53"/>
      <c r="J45" s="53"/>
      <c r="K45" s="53"/>
      <c r="L45" s="54"/>
      <c r="M45" s="54"/>
      <c r="N45" s="54"/>
      <c r="Q45" s="106" t="s">
        <v>100</v>
      </c>
      <c r="R45" s="250" t="s">
        <v>445</v>
      </c>
      <c r="S45" s="230"/>
      <c r="T45" s="107" t="s">
        <v>348</v>
      </c>
      <c r="U45" s="15">
        <v>415339</v>
      </c>
      <c r="V45" s="15">
        <v>419706</v>
      </c>
      <c r="W45" s="15">
        <v>423530</v>
      </c>
      <c r="X45" s="111">
        <v>0.9719429864759377</v>
      </c>
      <c r="Y45" s="53">
        <f t="shared" si="12"/>
        <v>1.0514302774360222</v>
      </c>
      <c r="Z45" s="53">
        <f t="shared" si="12"/>
        <v>0.9111139702553693</v>
      </c>
      <c r="AB45" s="116" t="s">
        <v>347</v>
      </c>
      <c r="AC45" s="103">
        <v>120350</v>
      </c>
      <c r="AD45" s="103">
        <v>97297</v>
      </c>
      <c r="AE45" s="103">
        <v>126129</v>
      </c>
      <c r="AF45" s="105">
        <v>-27.30099094705801</v>
      </c>
      <c r="AG45" s="105">
        <v>-19.154728552707866</v>
      </c>
      <c r="AH45" s="105">
        <v>29.632874717249535</v>
      </c>
      <c r="AI45" s="105">
        <v>2.7035404703536985</v>
      </c>
      <c r="AJ45" s="105">
        <v>2.1357697599306533</v>
      </c>
      <c r="AK45" s="105">
        <v>2.7553810400462906</v>
      </c>
      <c r="AM45" s="20">
        <v>0</v>
      </c>
      <c r="AN45" s="15">
        <v>1181369</v>
      </c>
    </row>
    <row r="46" spans="1:40" ht="21.75" customHeight="1">
      <c r="A46" s="269" t="s">
        <v>282</v>
      </c>
      <c r="B46" s="270"/>
      <c r="C46" s="270"/>
      <c r="D46" s="244" t="s">
        <v>414</v>
      </c>
      <c r="E46" s="245"/>
      <c r="F46" s="20">
        <v>27768.222</v>
      </c>
      <c r="G46" s="20">
        <v>34044.494</v>
      </c>
      <c r="H46" s="20">
        <v>69345.993</v>
      </c>
      <c r="I46" s="53">
        <v>30.53140259214264</v>
      </c>
      <c r="J46" s="53">
        <f aca="true" t="shared" si="13" ref="J46:K50">(G46-F46)/F46*100</f>
        <v>22.60235459079806</v>
      </c>
      <c r="K46" s="53">
        <f t="shared" si="13"/>
        <v>103.69224168818607</v>
      </c>
      <c r="L46" s="54">
        <f>F46/$F$44*100</f>
        <v>0.5789217564580504</v>
      </c>
      <c r="M46" s="54">
        <f>G46/$G$44*100</f>
        <v>0.7112153719017594</v>
      </c>
      <c r="N46" s="54">
        <f>H46/$H$44*100</f>
        <v>1.4301357964561385</v>
      </c>
      <c r="Q46" s="106" t="s">
        <v>103</v>
      </c>
      <c r="R46" s="250" t="s">
        <v>444</v>
      </c>
      <c r="S46" s="271"/>
      <c r="T46" s="107" t="s">
        <v>416</v>
      </c>
      <c r="U46" s="117">
        <v>4185.32</v>
      </c>
      <c r="V46" s="117">
        <v>4185.37</v>
      </c>
      <c r="W46" s="117">
        <v>4185.39</v>
      </c>
      <c r="X46" s="111">
        <v>0.00238936065486417</v>
      </c>
      <c r="Y46" s="53">
        <f t="shared" si="12"/>
        <v>0.0011946517829026669</v>
      </c>
      <c r="Z46" s="53">
        <f t="shared" si="12"/>
        <v>0.0004778550044664285</v>
      </c>
      <c r="AB46" s="104" t="s">
        <v>349</v>
      </c>
      <c r="AC46" s="103">
        <v>4571903</v>
      </c>
      <c r="AD46" s="103">
        <v>4652887</v>
      </c>
      <c r="AE46" s="103">
        <v>4703673</v>
      </c>
      <c r="AF46" s="105">
        <v>-1.122437113220709</v>
      </c>
      <c r="AG46" s="105">
        <v>1.7713456092904867</v>
      </c>
      <c r="AH46" s="105">
        <v>1.0914968397423896</v>
      </c>
      <c r="AI46" s="105">
        <v>102.7035404703537</v>
      </c>
      <c r="AJ46" s="105">
        <v>102.13576975993067</v>
      </c>
      <c r="AK46" s="105">
        <v>102.75538104004629</v>
      </c>
      <c r="AM46" s="20">
        <v>145829.978</v>
      </c>
      <c r="AN46" s="15">
        <v>405663</v>
      </c>
    </row>
    <row r="47" spans="1:40" ht="21.75" customHeight="1">
      <c r="A47" s="6"/>
      <c r="B47" s="49"/>
      <c r="C47" s="49"/>
      <c r="D47" s="244" t="s">
        <v>415</v>
      </c>
      <c r="E47" s="245"/>
      <c r="F47" s="20">
        <v>4824309.67</v>
      </c>
      <c r="G47" s="20">
        <v>4820849.637</v>
      </c>
      <c r="H47" s="20">
        <v>4918255.669</v>
      </c>
      <c r="I47" s="53">
        <v>-0.945363011077105</v>
      </c>
      <c r="J47" s="53">
        <f t="shared" si="13"/>
        <v>-0.07172078984722018</v>
      </c>
      <c r="K47" s="53">
        <f t="shared" si="13"/>
        <v>2.020515870323123</v>
      </c>
      <c r="L47" s="54">
        <f>F47/$F$44*100</f>
        <v>100.57892175645806</v>
      </c>
      <c r="M47" s="54">
        <f>G47/$G$44*100</f>
        <v>100.71121537190176</v>
      </c>
      <c r="N47" s="54">
        <f>H47/$H$44*100</f>
        <v>101.43013581707933</v>
      </c>
      <c r="Q47" s="106" t="s">
        <v>236</v>
      </c>
      <c r="R47" s="229" t="s">
        <v>351</v>
      </c>
      <c r="S47" s="230"/>
      <c r="T47" s="107" t="s">
        <v>297</v>
      </c>
      <c r="U47" s="118">
        <v>-8.3</v>
      </c>
      <c r="V47" s="108">
        <v>11.1</v>
      </c>
      <c r="W47" s="108">
        <v>5.1</v>
      </c>
      <c r="X47" s="109" t="s">
        <v>110</v>
      </c>
      <c r="Y47" s="109" t="s">
        <v>110</v>
      </c>
      <c r="Z47" s="109" t="s">
        <v>110</v>
      </c>
      <c r="AB47" s="116" t="s">
        <v>350</v>
      </c>
      <c r="AC47" s="103">
        <v>4351931</v>
      </c>
      <c r="AD47" s="103">
        <v>4477030</v>
      </c>
      <c r="AE47" s="103">
        <v>4571677</v>
      </c>
      <c r="AF47" s="105">
        <v>1.0087105147046365</v>
      </c>
      <c r="AG47" s="105">
        <v>2.8745630387981795</v>
      </c>
      <c r="AH47" s="105">
        <v>2.114057757039823</v>
      </c>
      <c r="AI47" s="105">
        <v>97.76206057723454</v>
      </c>
      <c r="AJ47" s="105">
        <v>98.27550610957661</v>
      </c>
      <c r="AK47" s="105">
        <v>99.87180688629773</v>
      </c>
      <c r="AM47" s="20">
        <v>4680010.725</v>
      </c>
      <c r="AN47" s="15">
        <v>4184.91</v>
      </c>
    </row>
    <row r="48" spans="4:39" ht="21.75" customHeight="1">
      <c r="D48" s="244" t="s">
        <v>417</v>
      </c>
      <c r="E48" s="245"/>
      <c r="F48" s="20">
        <f>SUM(F49:F50)</f>
        <v>4489644.421</v>
      </c>
      <c r="G48" s="20">
        <f>SUM(G49:G50)</f>
        <v>4583526.273</v>
      </c>
      <c r="H48" s="20">
        <f>SUM(H49:H50)</f>
        <v>4497726.881</v>
      </c>
      <c r="I48" s="53">
        <v>-2.9166047319973165</v>
      </c>
      <c r="J48" s="53">
        <f t="shared" si="13"/>
        <v>2.0910754437673087</v>
      </c>
      <c r="K48" s="53">
        <f t="shared" si="13"/>
        <v>-1.871907934845168</v>
      </c>
      <c r="L48" s="54">
        <f>F48/$F$44*100</f>
        <v>93.60170176100603</v>
      </c>
      <c r="M48" s="54">
        <f>G48/$G$44*100</f>
        <v>95.75334980373567</v>
      </c>
      <c r="N48" s="54">
        <f>H48/$H$44*100</f>
        <v>92.75748946591793</v>
      </c>
      <c r="Q48" s="106" t="s">
        <v>305</v>
      </c>
      <c r="R48" s="246" t="s">
        <v>443</v>
      </c>
      <c r="S48" s="247"/>
      <c r="T48" s="107" t="s">
        <v>297</v>
      </c>
      <c r="U48" s="118">
        <v>-0.4</v>
      </c>
      <c r="V48" s="108">
        <v>-3.1</v>
      </c>
      <c r="W48" s="108">
        <v>-0.5</v>
      </c>
      <c r="X48" s="109" t="s">
        <v>110</v>
      </c>
      <c r="Y48" s="109" t="s">
        <v>110</v>
      </c>
      <c r="Z48" s="109" t="s">
        <v>110</v>
      </c>
      <c r="AB48" s="104" t="s">
        <v>352</v>
      </c>
      <c r="AC48" s="103">
        <v>3049081</v>
      </c>
      <c r="AD48" s="103">
        <v>3113189</v>
      </c>
      <c r="AE48" s="103">
        <v>3205932</v>
      </c>
      <c r="AF48" s="105">
        <v>-1.4839375265144625</v>
      </c>
      <c r="AG48" s="105">
        <v>2.102535157314614</v>
      </c>
      <c r="AH48" s="105">
        <v>2.9790353235862006</v>
      </c>
      <c r="AI48" s="105">
        <v>68.494751849507</v>
      </c>
      <c r="AJ48" s="105">
        <v>68.33776728003562</v>
      </c>
      <c r="AK48" s="105">
        <v>70.03606282256688</v>
      </c>
      <c r="AM48" s="20">
        <v>4359205.454</v>
      </c>
    </row>
    <row r="49" spans="4:39" ht="21.75" customHeight="1">
      <c r="D49" s="49"/>
      <c r="E49" s="17" t="s">
        <v>418</v>
      </c>
      <c r="F49" s="119">
        <v>3096516.817</v>
      </c>
      <c r="G49" s="119">
        <v>3169473.5020000003</v>
      </c>
      <c r="H49" s="119">
        <v>3156231.057</v>
      </c>
      <c r="I49" s="53">
        <v>-5.38116231045931</v>
      </c>
      <c r="J49" s="53">
        <f t="shared" si="13"/>
        <v>2.3560887704360405</v>
      </c>
      <c r="K49" s="53">
        <f t="shared" si="13"/>
        <v>-0.41781213793534017</v>
      </c>
      <c r="L49" s="54">
        <f>F49/$F$44*100</f>
        <v>64.5572825872514</v>
      </c>
      <c r="M49" s="54">
        <f>G49/$G$44*100</f>
        <v>66.21271197209458</v>
      </c>
      <c r="N49" s="54">
        <f>H49/$H$44*100</f>
        <v>65.09156219743359</v>
      </c>
      <c r="Q49" s="106"/>
      <c r="R49" s="250" t="s">
        <v>442</v>
      </c>
      <c r="S49" s="230"/>
      <c r="T49" s="107"/>
      <c r="U49" s="118"/>
      <c r="V49" s="108"/>
      <c r="W49" s="108"/>
      <c r="X49" s="109"/>
      <c r="Y49" s="109"/>
      <c r="Z49" s="109"/>
      <c r="AB49" s="120" t="s">
        <v>353</v>
      </c>
      <c r="AC49" s="103">
        <v>1302850</v>
      </c>
      <c r="AD49" s="103">
        <v>1363841</v>
      </c>
      <c r="AE49" s="103">
        <v>1365745</v>
      </c>
      <c r="AF49" s="105">
        <v>7.366361699006644</v>
      </c>
      <c r="AG49" s="105">
        <v>4.681352419695283</v>
      </c>
      <c r="AH49" s="105">
        <v>0.13960571650214357</v>
      </c>
      <c r="AI49" s="105">
        <v>29.267308727727542</v>
      </c>
      <c r="AJ49" s="105">
        <v>29.93773882954099</v>
      </c>
      <c r="AK49" s="105">
        <v>29.835744063730854</v>
      </c>
      <c r="AM49" s="20">
        <v>3060559.0310000004</v>
      </c>
    </row>
    <row r="50" spans="1:39" ht="18.75" customHeight="1">
      <c r="A50" s="67"/>
      <c r="B50" s="67"/>
      <c r="C50" s="67"/>
      <c r="D50" s="68"/>
      <c r="E50" s="69" t="s">
        <v>241</v>
      </c>
      <c r="F50" s="121">
        <v>1393127.604</v>
      </c>
      <c r="G50" s="121">
        <v>1414052.771</v>
      </c>
      <c r="H50" s="121">
        <v>1341495.824</v>
      </c>
      <c r="I50" s="53">
        <v>3.0494842724416196</v>
      </c>
      <c r="J50" s="53">
        <f t="shared" si="13"/>
        <v>1.5020280224093456</v>
      </c>
      <c r="K50" s="53">
        <f t="shared" si="13"/>
        <v>-5.131134317475902</v>
      </c>
      <c r="L50" s="122">
        <f>F50/$F$44*100</f>
        <v>29.044419173754633</v>
      </c>
      <c r="M50" s="122">
        <f>G50/$G$44*100</f>
        <v>29.540637831641103</v>
      </c>
      <c r="N50" s="122">
        <f>H50/$H$44*100</f>
        <v>27.665927268484335</v>
      </c>
      <c r="P50" s="166"/>
      <c r="Q50" s="167" t="s">
        <v>323</v>
      </c>
      <c r="R50" s="267" t="s">
        <v>354</v>
      </c>
      <c r="S50" s="268"/>
      <c r="T50" s="168" t="s">
        <v>297</v>
      </c>
      <c r="U50" s="169">
        <v>-0.4</v>
      </c>
      <c r="V50" s="170">
        <v>-0.4</v>
      </c>
      <c r="W50" s="170">
        <v>-0.6</v>
      </c>
      <c r="X50" s="171" t="s">
        <v>110</v>
      </c>
      <c r="Y50" s="171" t="s">
        <v>110</v>
      </c>
      <c r="Z50" s="171" t="s">
        <v>110</v>
      </c>
      <c r="AB50" s="50" t="s">
        <v>355</v>
      </c>
      <c r="AM50" s="20">
        <v>1298646.423</v>
      </c>
    </row>
    <row r="51" spans="1:28" ht="15" customHeight="1">
      <c r="A51" s="6" t="s">
        <v>242</v>
      </c>
      <c r="I51" s="89"/>
      <c r="J51" s="89"/>
      <c r="K51" s="89"/>
      <c r="P51" s="177" t="s">
        <v>419</v>
      </c>
      <c r="Q51" s="172"/>
      <c r="R51" s="89"/>
      <c r="S51" s="178"/>
      <c r="T51" s="173"/>
      <c r="U51" s="174"/>
      <c r="V51" s="175"/>
      <c r="W51" s="175"/>
      <c r="X51" s="176"/>
      <c r="Y51" s="176"/>
      <c r="Z51" s="176"/>
      <c r="AB51" s="50" t="s">
        <v>356</v>
      </c>
    </row>
    <row r="52" spans="1:28" ht="15" customHeight="1">
      <c r="A52" s="12" t="s">
        <v>420</v>
      </c>
      <c r="I52" s="6"/>
      <c r="J52" s="6"/>
      <c r="K52" s="6"/>
      <c r="P52" s="12" t="s">
        <v>357</v>
      </c>
      <c r="Q52" s="12"/>
      <c r="R52" s="12"/>
      <c r="S52" s="12"/>
      <c r="T52" s="12"/>
      <c r="AB52" s="50"/>
    </row>
    <row r="53" spans="1:20" ht="15" customHeight="1">
      <c r="A53" s="12" t="s">
        <v>50</v>
      </c>
      <c r="I53" s="6"/>
      <c r="J53" s="6"/>
      <c r="K53" s="6"/>
      <c r="P53" s="71" t="s">
        <v>50</v>
      </c>
      <c r="Q53" s="12"/>
      <c r="R53" s="12"/>
      <c r="S53" s="12"/>
      <c r="T53" s="12"/>
    </row>
    <row r="54" spans="1:16" ht="21.75" customHeight="1">
      <c r="A54" s="12"/>
      <c r="P54" s="71"/>
    </row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</sheetData>
  <sheetProtection/>
  <mergeCells count="66">
    <mergeCell ref="A3:N3"/>
    <mergeCell ref="P3:Z3"/>
    <mergeCell ref="A4:N4"/>
    <mergeCell ref="A6:E7"/>
    <mergeCell ref="F6:F7"/>
    <mergeCell ref="G6:G7"/>
    <mergeCell ref="H6:H7"/>
    <mergeCell ref="I6:K6"/>
    <mergeCell ref="L6:N6"/>
    <mergeCell ref="AM6:AN7"/>
    <mergeCell ref="T6:T7"/>
    <mergeCell ref="U6:U7"/>
    <mergeCell ref="V6:V7"/>
    <mergeCell ref="W6:W7"/>
    <mergeCell ref="R44:S44"/>
    <mergeCell ref="D10:E10"/>
    <mergeCell ref="R10:S10"/>
    <mergeCell ref="X6:Z6"/>
    <mergeCell ref="AB6:AB7"/>
    <mergeCell ref="B8:E8"/>
    <mergeCell ref="Q8:S8"/>
    <mergeCell ref="C9:E9"/>
    <mergeCell ref="R9:S9"/>
    <mergeCell ref="P6:S7"/>
    <mergeCell ref="D20:E20"/>
    <mergeCell ref="Q20:S20"/>
    <mergeCell ref="D11:E11"/>
    <mergeCell ref="R11:S11"/>
    <mergeCell ref="R12:S12"/>
    <mergeCell ref="R13:S13"/>
    <mergeCell ref="D14:E14"/>
    <mergeCell ref="D15:E15"/>
    <mergeCell ref="D16:E16"/>
    <mergeCell ref="D17:E17"/>
    <mergeCell ref="D18:E18"/>
    <mergeCell ref="D19:E19"/>
    <mergeCell ref="Q34:S34"/>
    <mergeCell ref="C37:E37"/>
    <mergeCell ref="D21:E21"/>
    <mergeCell ref="C22:E22"/>
    <mergeCell ref="B23:E23"/>
    <mergeCell ref="C25:E25"/>
    <mergeCell ref="C26:E26"/>
    <mergeCell ref="C27:E27"/>
    <mergeCell ref="C42:E42"/>
    <mergeCell ref="C43:E43"/>
    <mergeCell ref="B28:E28"/>
    <mergeCell ref="C29:E29"/>
    <mergeCell ref="D30:E30"/>
    <mergeCell ref="D33:E33"/>
    <mergeCell ref="D38:E38"/>
    <mergeCell ref="D39:E39"/>
    <mergeCell ref="B40:E40"/>
    <mergeCell ref="C41:E41"/>
    <mergeCell ref="B44:E44"/>
    <mergeCell ref="Q43:S43"/>
    <mergeCell ref="R45:S45"/>
    <mergeCell ref="A46:C46"/>
    <mergeCell ref="D46:E46"/>
    <mergeCell ref="R46:S46"/>
    <mergeCell ref="R49:S49"/>
    <mergeCell ref="R50:S50"/>
    <mergeCell ref="D47:E47"/>
    <mergeCell ref="R47:S47"/>
    <mergeCell ref="D48:E48"/>
    <mergeCell ref="R48:S48"/>
  </mergeCells>
  <printOptions/>
  <pageMargins left="0.787" right="0.787" top="0.984" bottom="0.984" header="0.512" footer="0.512"/>
  <pageSetup fitToHeight="1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2011-07-08T04:29:38Z</cp:lastPrinted>
  <dcterms:created xsi:type="dcterms:W3CDTF">2006-02-15T04:49:20Z</dcterms:created>
  <dcterms:modified xsi:type="dcterms:W3CDTF">2012-07-05T04:46:48Z</dcterms:modified>
  <cp:category/>
  <cp:version/>
  <cp:contentType/>
  <cp:contentStatus/>
</cp:coreProperties>
</file>