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225" windowWidth="13965" windowHeight="7215" activeTab="1"/>
  </bookViews>
  <sheets>
    <sheet name="１８６" sheetId="1" r:id="rId1"/>
    <sheet name="１８８" sheetId="2" r:id="rId2"/>
    <sheet name="１９０" sheetId="3" r:id="rId3"/>
    <sheet name="１９２" sheetId="4" r:id="rId4"/>
  </sheets>
  <definedNames/>
  <calcPr fullCalcOnLoad="1"/>
</workbook>
</file>

<file path=xl/sharedStrings.xml><?xml version="1.0" encoding="utf-8"?>
<sst xmlns="http://schemas.openxmlformats.org/spreadsheetml/2006/main" count="722" uniqueCount="366">
  <si>
    <t>（単位：百万円）</t>
  </si>
  <si>
    <t>項　　　　　　　　　目</t>
  </si>
  <si>
    <t>１</t>
  </si>
  <si>
    <t>２</t>
  </si>
  <si>
    <t>３</t>
  </si>
  <si>
    <t>４</t>
  </si>
  <si>
    <t>５</t>
  </si>
  <si>
    <t>(控　除)補　　助　　金</t>
  </si>
  <si>
    <t>６</t>
  </si>
  <si>
    <t>民 間 最 終 消 費 支 出</t>
  </si>
  <si>
    <t>７</t>
  </si>
  <si>
    <t>政 府 最 終 消 費 支 出</t>
  </si>
  <si>
    <t>８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</si>
  <si>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</si>
  <si>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</si>
  <si>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</si>
  <si>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</si>
  <si>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</si>
  <si>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</si>
  <si>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</si>
  <si>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 xml:space="preserve"> </t>
  </si>
  <si>
    <t>８年度</t>
  </si>
  <si>
    <t>１０年度</t>
  </si>
  <si>
    <t>１１年度</t>
  </si>
  <si>
    <t>１２年度</t>
  </si>
  <si>
    <t>１３年度</t>
  </si>
  <si>
    <t>１４年度</t>
  </si>
  <si>
    <t>─</t>
  </si>
  <si>
    <t>資料　石川県統計情報室「石川県県民経済計算」</t>
  </si>
  <si>
    <t>１５年度</t>
  </si>
  <si>
    <t>１６年度</t>
  </si>
  <si>
    <t>対　　前　　年　　度　　増　　加　　率　　（％）</t>
  </si>
  <si>
    <t>構　　　　　成　　　　　比　　　　　（％）</t>
  </si>
  <si>
    <t>…</t>
  </si>
  <si>
    <t>１７年度</t>
  </si>
  <si>
    <t>県内雇用者報酬</t>
  </si>
  <si>
    <t>県内総生産（生産側）</t>
  </si>
  <si>
    <t>県内総生産（支出側）</t>
  </si>
  <si>
    <t>（１）　名　　目</t>
  </si>
  <si>
    <t>（２）　実　質　：　連　鎖　方　式</t>
  </si>
  <si>
    <t>（平成１２暦年連鎖価格）</t>
  </si>
  <si>
    <t>項　　　　　　　　　　目</t>
  </si>
  <si>
    <t>平成１５年度</t>
  </si>
  <si>
    <t>１７年度</t>
  </si>
  <si>
    <t>産          　　　　  業</t>
  </si>
  <si>
    <t>農林水産業</t>
  </si>
  <si>
    <t>(1)</t>
  </si>
  <si>
    <t>(2)</t>
  </si>
  <si>
    <t>(3)</t>
  </si>
  <si>
    <t>対家計民間非営利サービス生産者</t>
  </si>
  <si>
    <t>名目県内総生産（4+5-6-7）</t>
  </si>
  <si>
    <t>実質県内総生産</t>
  </si>
  <si>
    <t>―</t>
  </si>
  <si>
    <t>注　「総資本形成に係る消費税」、「帰属利子」は控除項目であるため、県内総生産合計や構成比上はマイナスとなる。</t>
  </si>
  <si>
    <t>１０２　　経　　済　　活　　動　　別　　県　　内　　純　　生　　産　　（　名　目　）</t>
  </si>
  <si>
    <t>項　　　　　　　　　　目</t>
  </si>
  <si>
    <t>県民雇用者報酬</t>
  </si>
  <si>
    <t>賃　金 ・ 俸　給</t>
  </si>
  <si>
    <t>財産所得（非企業部門）</t>
  </si>
  <si>
    <t>一　般　政　府</t>
  </si>
  <si>
    <t>家　　　　計</t>
  </si>
  <si>
    <t>①</t>
  </si>
  <si>
    <t>利子</t>
  </si>
  <si>
    <t>②</t>
  </si>
  <si>
    <t>③</t>
  </si>
  <si>
    <t>民間法人企業</t>
  </si>
  <si>
    <t>公　的　企　業</t>
  </si>
  <si>
    <t>個　人　企　業</t>
  </si>
  <si>
    <t>県内純生産（４＋５－６－７）</t>
  </si>
  <si>
    <t>県民所得（市場価格表示）（４＋５）</t>
  </si>
  <si>
    <t>その他の経常移転（純）</t>
  </si>
  <si>
    <t>非金融法人企業および金融機関</t>
  </si>
  <si>
    <t>家計（個人企業を含む）</t>
  </si>
  <si>
    <t>(4)</t>
  </si>
  <si>
    <t>対家計民間非営利団体</t>
  </si>
  <si>
    <t>県民可処分所得（６＋７）</t>
  </si>
  <si>
    <t>単位</t>
  </si>
  <si>
    <t>民間最終消費支出</t>
  </si>
  <si>
    <t>経　済　成　長　率　に　関　す　る　も　の</t>
  </si>
  <si>
    <t>家計最終消費支出</t>
  </si>
  <si>
    <t>％</t>
  </si>
  <si>
    <t>食　　　料</t>
  </si>
  <si>
    <t>県内総生産 (実質) 連鎖方式  　　　　〃</t>
  </si>
  <si>
    <t>住　　　居</t>
  </si>
  <si>
    <t>県民所得　　　    　　　　 　　　　 〃</t>
  </si>
  <si>
    <t>県民総所得 (名目)      　　 　　 　 〃</t>
  </si>
  <si>
    <t>(5)</t>
  </si>
  <si>
    <t>県民総所得 (実質) 固定基準年方式  　〃</t>
  </si>
  <si>
    <t>光熱・水道</t>
  </si>
  <si>
    <t>家具・家事用品</t>
  </si>
  <si>
    <t>被服及び履物</t>
  </si>
  <si>
    <t>保健医療</t>
  </si>
  <si>
    <t>交通・通信</t>
  </si>
  <si>
    <t>教　　　育</t>
  </si>
  <si>
    <t>教養娯楽</t>
  </si>
  <si>
    <t>１人当たり所得水準に関するもの</t>
  </si>
  <si>
    <t>その他の消費支出</t>
  </si>
  <si>
    <t>千円</t>
  </si>
  <si>
    <t>対家計民間非営利団体最終消費支出</t>
  </si>
  <si>
    <t>政府最終消費支出</t>
  </si>
  <si>
    <t>（再掲）</t>
  </si>
  <si>
    <t>(6)</t>
  </si>
  <si>
    <t>総固定資本形成</t>
  </si>
  <si>
    <t>民    間</t>
  </si>
  <si>
    <t>住    宅</t>
  </si>
  <si>
    <t>企業設備</t>
  </si>
  <si>
    <t>公    的</t>
  </si>
  <si>
    <t>１　人　当　た　り　生　産　水　準</t>
  </si>
  <si>
    <t>一般政府</t>
  </si>
  <si>
    <t>在庫品増加</t>
  </si>
  <si>
    <t>民間企業</t>
  </si>
  <si>
    <t>公的（公的企業・一般政府）</t>
  </si>
  <si>
    <t>(控除)財貨・サービスの移入</t>
  </si>
  <si>
    <t>統計上の不突合</t>
  </si>
  <si>
    <t>人　口・面　積・そ　の　他</t>
  </si>
  <si>
    <t>総　　人　　口</t>
  </si>
  <si>
    <t>人</t>
  </si>
  <si>
    <t>世　　帯　　数</t>
  </si>
  <si>
    <t>世帯</t>
  </si>
  <si>
    <t>総　　面　　積</t>
  </si>
  <si>
    <t>鉱工業生産指数対前年度増加率</t>
  </si>
  <si>
    <t>賃金指数対前年増加率（事業所規模30人以上）（暦年）</t>
  </si>
  <si>
    <t>消費者物価指数対前年度増加率（金沢市)</t>
  </si>
  <si>
    <t>　２　総人口は、各年10月1日現在推計人口（総務省統計局）による。</t>
  </si>
  <si>
    <t>家計最終消費支出 (名目）</t>
  </si>
  <si>
    <t>家計現実最終消費 (名目）</t>
  </si>
  <si>
    <t>県民雇用者報酬</t>
  </si>
  <si>
    <t>（雇用者１人あたり）</t>
  </si>
  <si>
    <t>個人所得</t>
  </si>
  <si>
    <t>県内総生産（名目）</t>
  </si>
  <si>
    <t>県内純生産（名目）</t>
  </si>
  <si>
    <t>県内総生産(支出側)(１+２+３+４)</t>
  </si>
  <si>
    <t>注１　個人所得とは、県民雇用者報酬、家計財産所得及び個人企業所得の合計である。</t>
  </si>
  <si>
    <t>192 県民経済計算</t>
  </si>
  <si>
    <t>県民経済計算　193</t>
  </si>
  <si>
    <t>１０４　　県　　内　　総　　生　　　産　　（支　　　出　　　側）</t>
  </si>
  <si>
    <t>１０５　　関　　　　　　連　　　　　　指　　　　　　標</t>
  </si>
  <si>
    <t>（単位：百万円、％）</t>
  </si>
  <si>
    <t>項　　　　　            　目</t>
  </si>
  <si>
    <t>平成１５年度</t>
  </si>
  <si>
    <t>１６年度</t>
  </si>
  <si>
    <t>１７年度</t>
  </si>
  <si>
    <t>対 前 年 度 増 加 率</t>
  </si>
  <si>
    <t>構　　成　　比</t>
  </si>
  <si>
    <t>項　　　　　　　　　　　目</t>
  </si>
  <si>
    <t>対前年度増加率（％）</t>
  </si>
  <si>
    <t>15年度</t>
  </si>
  <si>
    <t>16年度</t>
  </si>
  <si>
    <t>17年度</t>
  </si>
  <si>
    <t>県内総生産 (名目)  　　　　対前年度増加率</t>
  </si>
  <si>
    <t>ａ</t>
  </si>
  <si>
    <t>ｂ</t>
  </si>
  <si>
    <t>(a)</t>
  </si>
  <si>
    <t>家賃</t>
  </si>
  <si>
    <t>(b)</t>
  </si>
  <si>
    <t>その他</t>
  </si>
  <si>
    <t>ｃ</t>
  </si>
  <si>
    <t>ｄ</t>
  </si>
  <si>
    <t>ｅ</t>
  </si>
  <si>
    <t>ｆ</t>
  </si>
  <si>
    <t>ｇ</t>
  </si>
  <si>
    <t>ｈ</t>
  </si>
  <si>
    <t>ｉ</t>
  </si>
  <si>
    <t>ｊ</t>
  </si>
  <si>
    <t>県民所得</t>
  </si>
  <si>
    <t>（県民１人当たり）</t>
  </si>
  <si>
    <t>県民可処分所得</t>
  </si>
  <si>
    <t>（〃）</t>
  </si>
  <si>
    <t>（〃）</t>
  </si>
  <si>
    <t>家計現実最終消費</t>
  </si>
  <si>
    <t>政府現実最終消費</t>
  </si>
  <si>
    <t>（県民１人当たり）</t>
  </si>
  <si>
    <t>総資本形成</t>
  </si>
  <si>
    <t>ａ</t>
  </si>
  <si>
    <t>(ａ)</t>
  </si>
  <si>
    <t>(ｂ)</t>
  </si>
  <si>
    <t>ｂ</t>
  </si>
  <si>
    <t>（県民１人当たり）</t>
  </si>
  <si>
    <t>(ｃ)</t>
  </si>
  <si>
    <t>（就業者1人当たり）</t>
  </si>
  <si>
    <t>ａ</t>
  </si>
  <si>
    <t>ｂ</t>
  </si>
  <si>
    <t>財貨･サービスの移出入（純）･統計上の不突合</t>
  </si>
  <si>
    <t>５</t>
  </si>
  <si>
    <t>（参考）</t>
  </si>
  <si>
    <t>県外からの所得(純)</t>
  </si>
  <si>
    <t>県民総所得(市場価格)</t>
  </si>
  <si>
    <t>k㎡</t>
  </si>
  <si>
    <t>県内需要</t>
  </si>
  <si>
    <t>民間需要</t>
  </si>
  <si>
    <t>公的需要</t>
  </si>
  <si>
    <r>
      <t>注１　</t>
    </r>
    <r>
      <rPr>
        <sz val="12"/>
        <rFont val="ＭＳ 明朝"/>
        <family val="1"/>
      </rPr>
      <t>「財貨・サービスの移入」は控除項目であるため、県内総生産（支出側）合計や構成比上はマイナスとなる。</t>
    </r>
  </si>
  <si>
    <t>　２　民間需要＝民間最終消費支出＋民間住宅＋民間企業設備＋民間在庫品増加</t>
  </si>
  <si>
    <t>　３　公的需要＝政府最終消費支出＋公的固定資本形成＋公的在庫品増加</t>
  </si>
  <si>
    <t>190 県民経済計算</t>
  </si>
  <si>
    <t>県民経済計算 191</t>
  </si>
  <si>
    <t>１０３　　県　民　所　得　・　県　民　可　処　分　所　得　の　分　配</t>
  </si>
  <si>
    <t>（単位：百万円、％）</t>
  </si>
  <si>
    <t>（単位：百万円、％）</t>
  </si>
  <si>
    <t>１６年度</t>
  </si>
  <si>
    <t>１７年度</t>
  </si>
  <si>
    <t>対 前 年 度 増 加 率</t>
  </si>
  <si>
    <t>構　　成　　比</t>
  </si>
  <si>
    <t>項　　　　　　　　　　　目</t>
  </si>
  <si>
    <t>平成１５年度</t>
  </si>
  <si>
    <t>15年度</t>
  </si>
  <si>
    <t>16年度</t>
  </si>
  <si>
    <t>17年度</t>
  </si>
  <si>
    <t>(1)</t>
  </si>
  <si>
    <t>①</t>
  </si>
  <si>
    <t>農業</t>
  </si>
  <si>
    <t>雇主の社会負担</t>
  </si>
  <si>
    <t>②</t>
  </si>
  <si>
    <t>林業</t>
  </si>
  <si>
    <t>ａ　雇主の現実社会負担</t>
  </si>
  <si>
    <t>③</t>
  </si>
  <si>
    <t>水産業</t>
  </si>
  <si>
    <t>ｂ　雇主の帰属社会負担</t>
  </si>
  <si>
    <r>
      <t>(</t>
    </r>
    <r>
      <rPr>
        <sz val="12"/>
        <rFont val="ＭＳ 明朝"/>
        <family val="1"/>
      </rPr>
      <t>2)</t>
    </r>
  </si>
  <si>
    <t>鉱業</t>
  </si>
  <si>
    <r>
      <t>(</t>
    </r>
    <r>
      <rPr>
        <sz val="12"/>
        <rFont val="ＭＳ 明朝"/>
        <family val="1"/>
      </rPr>
      <t>3)</t>
    </r>
  </si>
  <si>
    <t>製造業</t>
  </si>
  <si>
    <t>a受　　　　　　　　取</t>
  </si>
  <si>
    <r>
      <t>(</t>
    </r>
    <r>
      <rPr>
        <sz val="12"/>
        <rFont val="ＭＳ 明朝"/>
        <family val="1"/>
      </rPr>
      <t>4)</t>
    </r>
  </si>
  <si>
    <t>建設業</t>
  </si>
  <si>
    <t>b支　　　　　　　　払</t>
  </si>
  <si>
    <r>
      <t>(</t>
    </r>
    <r>
      <rPr>
        <sz val="12"/>
        <rFont val="ＭＳ 明朝"/>
        <family val="1"/>
      </rPr>
      <t>5)</t>
    </r>
  </si>
  <si>
    <t>電気・ガス・水道業</t>
  </si>
  <si>
    <r>
      <t>(</t>
    </r>
    <r>
      <rPr>
        <sz val="12"/>
        <rFont val="ＭＳ 明朝"/>
        <family val="1"/>
      </rPr>
      <t>6)</t>
    </r>
  </si>
  <si>
    <t>卸売・小売業</t>
  </si>
  <si>
    <r>
      <t>(</t>
    </r>
    <r>
      <rPr>
        <sz val="12"/>
        <rFont val="ＭＳ 明朝"/>
        <family val="1"/>
      </rPr>
      <t>7)</t>
    </r>
  </si>
  <si>
    <t>金融・保険業</t>
  </si>
  <si>
    <r>
      <t>(</t>
    </r>
    <r>
      <rPr>
        <sz val="12"/>
        <rFont val="ＭＳ 明朝"/>
        <family val="1"/>
      </rPr>
      <t>8)</t>
    </r>
  </si>
  <si>
    <t>不動産業</t>
  </si>
  <si>
    <r>
      <t>(</t>
    </r>
    <r>
      <rPr>
        <sz val="12"/>
        <rFont val="ＭＳ 明朝"/>
        <family val="1"/>
      </rPr>
      <t>9)</t>
    </r>
  </si>
  <si>
    <t>運輸・通信業</t>
  </si>
  <si>
    <r>
      <t>(1</t>
    </r>
    <r>
      <rPr>
        <sz val="12"/>
        <rFont val="ＭＳ 明朝"/>
        <family val="1"/>
      </rPr>
      <t>0)</t>
    </r>
  </si>
  <si>
    <t>サービス業</t>
  </si>
  <si>
    <t>政府サービス生産者</t>
  </si>
  <si>
    <t>配　当（受取）</t>
  </si>
  <si>
    <t>保険契約者に帰属する財産所得</t>
  </si>
  <si>
    <t>④</t>
  </si>
  <si>
    <t>賃貸料（受取）</t>
  </si>
  <si>
    <t>公務</t>
  </si>
  <si>
    <t>(3)</t>
  </si>
  <si>
    <t>対家計民間非営利団体</t>
  </si>
  <si>
    <t>企業所得(法人企業の分配所得受払後)</t>
  </si>
  <si>
    <t>小計（１＋２＋３）</t>
  </si>
  <si>
    <t>ａ 非金融法人企業</t>
  </si>
  <si>
    <t>ｂ金　融　機　関</t>
  </si>
  <si>
    <t>輸入品に課される税・関税</t>
  </si>
  <si>
    <t>(控除)総資本形成に係る消費税</t>
  </si>
  <si>
    <t>（控除）帰属利子</t>
  </si>
  <si>
    <t>ａ農林水産業</t>
  </si>
  <si>
    <t>ｂ　その他の産業(非農林水･非金融)</t>
  </si>
  <si>
    <t>ｃ持　　　　　　　　家</t>
  </si>
  <si>
    <t>県民所得（要素費用表示）(１＋２＋３)</t>
  </si>
  <si>
    <t>生産・輸入品に課される税(控除)補助金</t>
  </si>
  <si>
    <t>（参　考）［４　小計］の産業別内訳</t>
  </si>
  <si>
    <t>第１次産業　(1)</t>
  </si>
  <si>
    <t>△4.2</t>
  </si>
  <si>
    <t>△4.6</t>
  </si>
  <si>
    <t>第２次産業　(2)～(4)</t>
  </si>
  <si>
    <t>△2.8</t>
  </si>
  <si>
    <t>△0.5</t>
  </si>
  <si>
    <t>第３次産業　(5)～(10)+２+３</t>
  </si>
  <si>
    <t>△1.4</t>
  </si>
  <si>
    <t>注　県民所得は通常４の額をいう。</t>
  </si>
  <si>
    <t>188 県民経済計算</t>
  </si>
  <si>
    <t>県民経済計算 189</t>
  </si>
  <si>
    <t>１０１　　経　　済　　活　　動　　別　　県　　内　　総　　生　　産　　　（生　　　産　　　側）</t>
  </si>
  <si>
    <t>１０１　　経　　済　　活　　動　　別　　県　　内　　総　　生　　産　　　（生　　　産　　　側）</t>
  </si>
  <si>
    <t>（単位：百万円、％、H12=100）</t>
  </si>
  <si>
    <t>項　　　　　　　　　　目</t>
  </si>
  <si>
    <t>対 前 年 度 増 加 率</t>
  </si>
  <si>
    <t>構　　成　　比</t>
  </si>
  <si>
    <t>デフレーター</t>
  </si>
  <si>
    <t>15年度</t>
  </si>
  <si>
    <t>16年度</t>
  </si>
  <si>
    <t>17年度</t>
  </si>
  <si>
    <r>
      <t>(</t>
    </r>
    <r>
      <rPr>
        <sz val="12"/>
        <rFont val="ＭＳ 明朝"/>
        <family val="1"/>
      </rPr>
      <t>1)</t>
    </r>
  </si>
  <si>
    <r>
      <t>(</t>
    </r>
    <r>
      <rPr>
        <sz val="12"/>
        <rFont val="ＭＳ 明朝"/>
        <family val="1"/>
      </rPr>
      <t>1)</t>
    </r>
  </si>
  <si>
    <t>①</t>
  </si>
  <si>
    <t>農業</t>
  </si>
  <si>
    <t>②</t>
  </si>
  <si>
    <t>林業</t>
  </si>
  <si>
    <t>③</t>
  </si>
  <si>
    <t>水産業</t>
  </si>
  <si>
    <r>
      <t>(</t>
    </r>
    <r>
      <rPr>
        <sz val="12"/>
        <rFont val="ＭＳ 明朝"/>
        <family val="1"/>
      </rPr>
      <t>2)</t>
    </r>
  </si>
  <si>
    <t>鉱業</t>
  </si>
  <si>
    <r>
      <t>(</t>
    </r>
    <r>
      <rPr>
        <sz val="12"/>
        <rFont val="ＭＳ 明朝"/>
        <family val="1"/>
      </rPr>
      <t>3)</t>
    </r>
  </si>
  <si>
    <t>製造業</t>
  </si>
  <si>
    <t>食料品</t>
  </si>
  <si>
    <t>繊維</t>
  </si>
  <si>
    <t>パルプ・紙</t>
  </si>
  <si>
    <t>④</t>
  </si>
  <si>
    <t>化学</t>
  </si>
  <si>
    <t>⑤</t>
  </si>
  <si>
    <t>石油・石炭製品</t>
  </si>
  <si>
    <t>⑥</t>
  </si>
  <si>
    <t>窯業・土石製品</t>
  </si>
  <si>
    <t>⑦</t>
  </si>
  <si>
    <t>一次金属</t>
  </si>
  <si>
    <t>⑧</t>
  </si>
  <si>
    <t>金属製品</t>
  </si>
  <si>
    <t>⑨</t>
  </si>
  <si>
    <t>一般機械</t>
  </si>
  <si>
    <t>⑩</t>
  </si>
  <si>
    <t>電気機械</t>
  </si>
  <si>
    <t>⑪</t>
  </si>
  <si>
    <t>輸送用機械</t>
  </si>
  <si>
    <t>⑫</t>
  </si>
  <si>
    <t>精密機械</t>
  </si>
  <si>
    <t>⑬</t>
  </si>
  <si>
    <t>その他の製造業</t>
  </si>
  <si>
    <r>
      <t>(</t>
    </r>
    <r>
      <rPr>
        <sz val="12"/>
        <rFont val="ＭＳ 明朝"/>
        <family val="1"/>
      </rPr>
      <t>4)</t>
    </r>
  </si>
  <si>
    <t>建設業</t>
  </si>
  <si>
    <r>
      <t>(</t>
    </r>
    <r>
      <rPr>
        <sz val="12"/>
        <rFont val="ＭＳ 明朝"/>
        <family val="1"/>
      </rPr>
      <t>5)</t>
    </r>
  </si>
  <si>
    <t>電気・ガス・水道業</t>
  </si>
  <si>
    <r>
      <t>(</t>
    </r>
    <r>
      <rPr>
        <sz val="12"/>
        <rFont val="ＭＳ 明朝"/>
        <family val="1"/>
      </rPr>
      <t>6)</t>
    </r>
  </si>
  <si>
    <t>卸売・小売業</t>
  </si>
  <si>
    <r>
      <t>(</t>
    </r>
    <r>
      <rPr>
        <sz val="12"/>
        <rFont val="ＭＳ 明朝"/>
        <family val="1"/>
      </rPr>
      <t>7)</t>
    </r>
  </si>
  <si>
    <t>金融・保険業</t>
  </si>
  <si>
    <r>
      <t>(</t>
    </r>
    <r>
      <rPr>
        <sz val="12"/>
        <rFont val="ＭＳ 明朝"/>
        <family val="1"/>
      </rPr>
      <t>8)</t>
    </r>
  </si>
  <si>
    <t>不動産業</t>
  </si>
  <si>
    <r>
      <t>(</t>
    </r>
    <r>
      <rPr>
        <sz val="12"/>
        <rFont val="ＭＳ 明朝"/>
        <family val="1"/>
      </rPr>
      <t>9)</t>
    </r>
  </si>
  <si>
    <t>運輸・通信業</t>
  </si>
  <si>
    <r>
      <t>(1</t>
    </r>
    <r>
      <rPr>
        <sz val="12"/>
        <rFont val="ＭＳ 明朝"/>
        <family val="1"/>
      </rPr>
      <t>0)</t>
    </r>
  </si>
  <si>
    <t>サービス業</t>
  </si>
  <si>
    <t>政府サービス生産者</t>
  </si>
  <si>
    <t>公務</t>
  </si>
  <si>
    <t>小計（１＋２＋３）</t>
  </si>
  <si>
    <t>小計</t>
  </si>
  <si>
    <t>輸入品に課される税・関税</t>
  </si>
  <si>
    <t>(控除)総資本形成に係る消費税</t>
  </si>
  <si>
    <t>（控除）帰属利子</t>
  </si>
  <si>
    <t>９</t>
  </si>
  <si>
    <t>開差（８－４－５＋６＋７）</t>
  </si>
  <si>
    <t>（参　考）［４　小計］の産業別内訳</t>
  </si>
  <si>
    <t>第１次産業　(1)</t>
  </si>
  <si>
    <t>第２次産業　(2)～(4)</t>
  </si>
  <si>
    <t>第３次産業　(5)～(10)+２+３</t>
  </si>
  <si>
    <r>
      <t>注１</t>
    </r>
    <r>
      <rPr>
        <sz val="12"/>
        <rFont val="ＭＳ 明朝"/>
        <family val="1"/>
      </rPr>
      <t>　「総資本形成に係る消費税」、「帰属利子」は控除項目であるため、県内総生産合計や構成比上はマイナスとなる。</t>
    </r>
  </si>
  <si>
    <t>　２　連鎖方式による実質値の計数は加法整合性がないため、総数と内訳の計が一致しないことがある。</t>
  </si>
  <si>
    <t>186 県民経済計算</t>
  </si>
  <si>
    <t>県民経済計算 187</t>
  </si>
  <si>
    <t>１６　　　県　　　　民　　　　経　　　　済　　　　計　　　　算</t>
  </si>
  <si>
    <t>１００　　県　　　内　　　総　　　生　　　産　　　勘　　　定　　　（生　　　産　　　側　　　及　　　び　　　支　　　出　　　側）</t>
  </si>
  <si>
    <t>平 成　８　年　度</t>
  </si>
  <si>
    <t>　９　年　度</t>
  </si>
  <si>
    <t>　１０　年　度</t>
  </si>
  <si>
    <t>　１１　年　度</t>
  </si>
  <si>
    <t>　１２　年　度</t>
  </si>
  <si>
    <t>　１３　年　度</t>
  </si>
  <si>
    <t>　１４　年　度</t>
  </si>
  <si>
    <t>　１５　年　度</t>
  </si>
  <si>
    <t>　１６　年　度</t>
  </si>
  <si>
    <t>　１７　年　度</t>
  </si>
  <si>
    <t>営業余剰・混合所得</t>
  </si>
  <si>
    <t>固　定　資　本　減　耗</t>
  </si>
  <si>
    <t>生産・輸入品に課される税</t>
  </si>
  <si>
    <t>総固定資本形成</t>
  </si>
  <si>
    <t>在庫品増加</t>
  </si>
  <si>
    <t>項      　　　        目</t>
  </si>
  <si>
    <t>９年度</t>
  </si>
  <si>
    <t>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</si>
</sst>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#,##0.0;&quot;△ &quot;#,##0.0"/>
    <numFmt numFmtId="185" formatCode="0_ "/>
    <numFmt numFmtId="186" formatCode="0;&quot;△ &quot;0"/>
    <numFmt numFmtId="187" formatCode="0_ ;[Red]\-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 ;[Red]\-#,##0.00\ "/>
    <numFmt numFmtId="194" formatCode="0.0_ ;[Red]\-0.0\ "/>
    <numFmt numFmtId="195" formatCode="#,##0_);[Red]\(#,##0\)"/>
    <numFmt numFmtId="196" formatCode="#,##0_ "/>
    <numFmt numFmtId="197" formatCode="0.0_ "/>
    <numFmt numFmtId="198" formatCode="#,##0;[Red]#,##0"/>
    <numFmt numFmtId="199" formatCode="\△\ \ 0.0"/>
    <numFmt numFmtId="200" formatCode="\△0.0"/>
    <numFmt numFmtId="201" formatCode="\△\ 0.0"/>
    <numFmt numFmtId="202" formatCode="0.0;[Red]0.0"/>
    <numFmt numFmtId="203" formatCode="#,##0.0_ "/>
  </numFmts>
  <fonts count="5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 applyProtection="1">
      <alignment horizontal="right" vertical="center"/>
      <protection/>
    </xf>
    <xf numFmtId="184" fontId="9" fillId="0" borderId="12" xfId="0" applyNumberFormat="1" applyFont="1" applyFill="1" applyBorder="1" applyAlignment="1" applyProtection="1">
      <alignment vertical="center"/>
      <protection/>
    </xf>
    <xf numFmtId="184" fontId="9" fillId="0" borderId="13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183" fontId="9" fillId="0" borderId="14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>
      <alignment vertical="center"/>
    </xf>
    <xf numFmtId="198" fontId="9" fillId="0" borderId="14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98" fontId="9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198" fontId="9" fillId="0" borderId="0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>
      <alignment horizontal="center" vertical="center"/>
    </xf>
    <xf numFmtId="183" fontId="9" fillId="0" borderId="13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0" fontId="9" fillId="0" borderId="15" xfId="0" applyFont="1" applyFill="1" applyBorder="1" applyAlignment="1" quotePrefix="1">
      <alignment horizontal="center" vertical="center"/>
    </xf>
    <xf numFmtId="0" fontId="9" fillId="0" borderId="15" xfId="0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38" fontId="9" fillId="0" borderId="15" xfId="0" applyNumberFormat="1" applyFont="1" applyFill="1" applyBorder="1" applyAlignment="1" applyProtection="1">
      <alignment horizontal="right" vertical="center"/>
      <protection/>
    </xf>
    <xf numFmtId="184" fontId="16" fillId="0" borderId="15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4" fontId="9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0" xfId="0" applyFont="1" applyFill="1" applyBorder="1" applyAlignment="1" applyProtection="1">
      <alignment horizontal="distributed" vertical="center"/>
      <protection/>
    </xf>
    <xf numFmtId="183" fontId="16" fillId="0" borderId="0" xfId="0" applyNumberFormat="1" applyFont="1" applyFill="1" applyBorder="1" applyAlignment="1" applyProtection="1">
      <alignment vertical="center"/>
      <protection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183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distributed" vertical="center"/>
    </xf>
    <xf numFmtId="0" fontId="19" fillId="0" borderId="10" xfId="0" applyFont="1" applyFill="1" applyBorder="1" applyAlignment="1" applyProtection="1">
      <alignment horizontal="distributed" vertical="center"/>
      <protection/>
    </xf>
    <xf numFmtId="184" fontId="9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right"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8" fontId="0" fillId="0" borderId="17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 applyProtection="1">
      <alignment vertical="center"/>
      <protection/>
    </xf>
    <xf numFmtId="19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184" fontId="0" fillId="0" borderId="17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3" fontId="0" fillId="0" borderId="0" xfId="49" applyNumberFormat="1" applyFont="1" applyFill="1" applyAlignment="1">
      <alignment horizontal="right"/>
    </xf>
    <xf numFmtId="37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8" fontId="0" fillId="0" borderId="15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>
      <alignment vertical="center"/>
    </xf>
    <xf numFmtId="178" fontId="10" fillId="0" borderId="15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11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 applyProtection="1">
      <alignment horizontal="center" vertical="center"/>
      <protection/>
    </xf>
    <xf numFmtId="184" fontId="0" fillId="0" borderId="11" xfId="0" applyNumberFormat="1" applyFont="1" applyFill="1" applyBorder="1" applyAlignment="1" applyProtection="1">
      <alignment horizontal="center" vertical="center"/>
      <protection/>
    </xf>
    <xf numFmtId="184" fontId="0" fillId="0" borderId="15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horizontal="right" vertical="center"/>
      <protection/>
    </xf>
    <xf numFmtId="184" fontId="9" fillId="0" borderId="0" xfId="0" applyNumberFormat="1" applyFont="1" applyFill="1" applyBorder="1" applyAlignment="1" applyProtection="1">
      <alignment vertical="center"/>
      <protection/>
    </xf>
    <xf numFmtId="184" fontId="9" fillId="0" borderId="15" xfId="0" applyNumberFormat="1" applyFont="1" applyFill="1" applyBorder="1" applyAlignment="1" applyProtection="1">
      <alignment vertical="center"/>
      <protection/>
    </xf>
    <xf numFmtId="184" fontId="9" fillId="0" borderId="16" xfId="0" applyNumberFormat="1" applyFont="1" applyFill="1" applyBorder="1" applyAlignment="1" applyProtection="1">
      <alignment vertical="center"/>
      <protection/>
    </xf>
    <xf numFmtId="203" fontId="9" fillId="0" borderId="14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>
      <alignment vertical="center"/>
    </xf>
    <xf numFmtId="198" fontId="0" fillId="0" borderId="14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198" fontId="0" fillId="0" borderId="1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3" fontId="9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184" fontId="0" fillId="0" borderId="15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ont="1" applyFill="1" applyBorder="1" applyAlignment="1" applyProtection="1">
      <alignment horizontal="right" vertical="center" shrinkToFit="1"/>
      <protection/>
    </xf>
    <xf numFmtId="183" fontId="0" fillId="0" borderId="0" xfId="0" applyNumberFormat="1" applyFont="1" applyFill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4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9" fillId="0" borderId="15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18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33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9" fillId="0" borderId="33" xfId="0" applyFont="1" applyFill="1" applyBorder="1" applyAlignment="1" applyProtection="1">
      <alignment horizontal="distributed" vertical="center"/>
      <protection/>
    </xf>
    <xf numFmtId="0" fontId="9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3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horizontal="distributed" vertical="center"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19" fillId="0" borderId="0" xfId="0" applyFont="1" applyFill="1" applyBorder="1" applyAlignment="1" applyProtection="1">
      <alignment horizontal="distributed" vertical="center"/>
      <protection/>
    </xf>
    <xf numFmtId="0" fontId="19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Alignment="1">
      <alignment horizontal="distributed" vertical="center"/>
    </xf>
    <xf numFmtId="0" fontId="2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198" fontId="38" fillId="0" borderId="14" xfId="0" applyNumberFormat="1" applyFont="1" applyFill="1" applyBorder="1" applyAlignment="1">
      <alignment vertical="center"/>
    </xf>
    <xf numFmtId="184" fontId="38" fillId="0" borderId="17" xfId="0" applyNumberFormat="1" applyFont="1" applyFill="1" applyBorder="1" applyAlignment="1">
      <alignment vertical="center"/>
    </xf>
    <xf numFmtId="184" fontId="38" fillId="0" borderId="0" xfId="0" applyNumberFormat="1" applyFont="1" applyFill="1" applyBorder="1" applyAlignment="1">
      <alignment vertical="center"/>
    </xf>
    <xf numFmtId="198" fontId="38" fillId="0" borderId="0" xfId="0" applyNumberFormat="1" applyFont="1" applyFill="1" applyBorder="1" applyAlignment="1">
      <alignment vertical="center"/>
    </xf>
    <xf numFmtId="198" fontId="38" fillId="0" borderId="13" xfId="0" applyNumberFormat="1" applyFont="1" applyFill="1" applyBorder="1" applyAlignment="1">
      <alignment vertical="center"/>
    </xf>
    <xf numFmtId="184" fontId="38" fillId="0" borderId="13" xfId="0" applyNumberFormat="1" applyFont="1" applyFill="1" applyBorder="1" applyAlignment="1">
      <alignment vertical="center"/>
    </xf>
    <xf numFmtId="184" fontId="38" fillId="0" borderId="15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9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2.59765625" style="78" customWidth="1"/>
    <col min="2" max="2" width="29.59765625" style="78" customWidth="1"/>
    <col min="3" max="21" width="10.59765625" style="78" customWidth="1"/>
    <col min="22" max="16384" width="10.59765625" style="78" customWidth="1"/>
  </cols>
  <sheetData>
    <row r="1" spans="1:22" s="132" customFormat="1" ht="19.5" customHeight="1">
      <c r="A1" s="1" t="s">
        <v>344</v>
      </c>
      <c r="V1" s="2" t="s">
        <v>345</v>
      </c>
    </row>
    <row r="2" spans="1:21" s="160" customFormat="1" ht="24.75" customHeight="1">
      <c r="A2" s="225" t="s">
        <v>346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127" s="149" customFormat="1" ht="19.5" customHeight="1">
      <c r="A3" s="227" t="s">
        <v>347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</row>
    <row r="4" spans="1:22" ht="18" customHeight="1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V4" s="161" t="s">
        <v>0</v>
      </c>
    </row>
    <row r="5" spans="1:120" s="149" customFormat="1" ht="18" customHeight="1">
      <c r="A5" s="222" t="s">
        <v>1</v>
      </c>
      <c r="B5" s="228"/>
      <c r="C5" s="231" t="s">
        <v>348</v>
      </c>
      <c r="D5" s="228"/>
      <c r="E5" s="231" t="s">
        <v>349</v>
      </c>
      <c r="F5" s="228"/>
      <c r="G5" s="231" t="s">
        <v>350</v>
      </c>
      <c r="H5" s="228"/>
      <c r="I5" s="231" t="s">
        <v>351</v>
      </c>
      <c r="J5" s="228"/>
      <c r="K5" s="231" t="s">
        <v>352</v>
      </c>
      <c r="L5" s="228"/>
      <c r="M5" s="231" t="s">
        <v>353</v>
      </c>
      <c r="N5" s="228"/>
      <c r="O5" s="231" t="s">
        <v>354</v>
      </c>
      <c r="P5" s="228"/>
      <c r="Q5" s="231" t="s">
        <v>355</v>
      </c>
      <c r="R5" s="228"/>
      <c r="S5" s="231" t="s">
        <v>356</v>
      </c>
      <c r="T5" s="228"/>
      <c r="U5" s="231" t="s">
        <v>357</v>
      </c>
      <c r="V5" s="222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</row>
    <row r="6" spans="1:120" s="149" customFormat="1" ht="18" customHeight="1">
      <c r="A6" s="229"/>
      <c r="B6" s="230"/>
      <c r="C6" s="232"/>
      <c r="D6" s="233"/>
      <c r="E6" s="232"/>
      <c r="F6" s="233"/>
      <c r="G6" s="232"/>
      <c r="H6" s="233"/>
      <c r="I6" s="232"/>
      <c r="J6" s="233"/>
      <c r="K6" s="232"/>
      <c r="L6" s="233"/>
      <c r="M6" s="232"/>
      <c r="N6" s="233"/>
      <c r="O6" s="232"/>
      <c r="P6" s="233"/>
      <c r="Q6" s="232"/>
      <c r="R6" s="233"/>
      <c r="S6" s="232"/>
      <c r="T6" s="233"/>
      <c r="U6" s="232"/>
      <c r="V6" s="234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</row>
    <row r="7" spans="1:120" s="149" customFormat="1" ht="18" customHeight="1">
      <c r="A7" s="162"/>
      <c r="B7" s="16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64"/>
      <c r="Q7" s="104"/>
      <c r="R7" s="104"/>
      <c r="S7" s="104"/>
      <c r="T7" s="104"/>
      <c r="U7" s="104"/>
      <c r="V7" s="104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</row>
    <row r="8" spans="1:120" s="149" customFormat="1" ht="18" customHeight="1">
      <c r="A8" s="149" t="s">
        <v>2</v>
      </c>
      <c r="B8" s="92" t="s">
        <v>35</v>
      </c>
      <c r="C8" s="216">
        <v>2267329.972</v>
      </c>
      <c r="D8" s="216"/>
      <c r="E8" s="216">
        <v>2332726</v>
      </c>
      <c r="F8" s="216"/>
      <c r="G8" s="214">
        <v>2326215</v>
      </c>
      <c r="H8" s="214"/>
      <c r="I8" s="216">
        <v>2317182</v>
      </c>
      <c r="J8" s="216"/>
      <c r="K8" s="214">
        <v>2397520</v>
      </c>
      <c r="L8" s="214"/>
      <c r="M8" s="216">
        <v>2365981</v>
      </c>
      <c r="N8" s="216"/>
      <c r="O8" s="214">
        <v>2282791</v>
      </c>
      <c r="P8" s="214"/>
      <c r="Q8" s="216">
        <v>2185171</v>
      </c>
      <c r="R8" s="216"/>
      <c r="S8" s="214">
        <v>2162598</v>
      </c>
      <c r="T8" s="214"/>
      <c r="U8" s="214">
        <v>2184953</v>
      </c>
      <c r="V8" s="214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2:120" s="149" customFormat="1" ht="18" customHeight="1">
      <c r="B9" s="99"/>
      <c r="C9" s="165"/>
      <c r="D9" s="129"/>
      <c r="E9" s="165"/>
      <c r="F9" s="129"/>
      <c r="G9" s="165"/>
      <c r="H9" s="129"/>
      <c r="I9" s="165"/>
      <c r="J9" s="129"/>
      <c r="K9" s="93"/>
      <c r="L9" s="129"/>
      <c r="M9" s="93"/>
      <c r="N9" s="129"/>
      <c r="O9" s="93"/>
      <c r="P9" s="129"/>
      <c r="Q9" s="93"/>
      <c r="R9" s="93"/>
      <c r="S9" s="93"/>
      <c r="T9" s="93"/>
      <c r="U9" s="93"/>
      <c r="V9" s="93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149" customFormat="1" ht="18" customHeight="1">
      <c r="A10" s="149" t="s">
        <v>3</v>
      </c>
      <c r="B10" s="92" t="s">
        <v>358</v>
      </c>
      <c r="C10" s="216">
        <v>1237653.615</v>
      </c>
      <c r="D10" s="216"/>
      <c r="E10" s="216">
        <v>1133883</v>
      </c>
      <c r="F10" s="216"/>
      <c r="G10" s="214">
        <v>1125931</v>
      </c>
      <c r="H10" s="214"/>
      <c r="I10" s="216">
        <v>1130199</v>
      </c>
      <c r="J10" s="216"/>
      <c r="K10" s="214">
        <v>1087325</v>
      </c>
      <c r="L10" s="214"/>
      <c r="M10" s="216">
        <v>1012038</v>
      </c>
      <c r="N10" s="216"/>
      <c r="O10" s="214">
        <v>1042749</v>
      </c>
      <c r="P10" s="214"/>
      <c r="Q10" s="216">
        <v>1087100</v>
      </c>
      <c r="R10" s="216"/>
      <c r="S10" s="214">
        <v>1103260</v>
      </c>
      <c r="T10" s="214"/>
      <c r="U10" s="214">
        <v>1112950</v>
      </c>
      <c r="V10" s="214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2:120" s="149" customFormat="1" ht="18" customHeight="1">
      <c r="B11" s="99"/>
      <c r="C11" s="93"/>
      <c r="D11" s="129"/>
      <c r="E11" s="93"/>
      <c r="F11" s="129"/>
      <c r="G11" s="93"/>
      <c r="H11" s="129"/>
      <c r="I11" s="93"/>
      <c r="J11" s="129"/>
      <c r="K11" s="93"/>
      <c r="L11" s="129"/>
      <c r="M11" s="93"/>
      <c r="N11" s="129"/>
      <c r="O11" s="93"/>
      <c r="P11" s="129"/>
      <c r="Q11" s="93"/>
      <c r="R11" s="93"/>
      <c r="S11" s="93"/>
      <c r="T11" s="93"/>
      <c r="U11" s="93"/>
      <c r="V11" s="93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spans="1:22" ht="18" customHeight="1">
      <c r="A12" s="149" t="s">
        <v>4</v>
      </c>
      <c r="B12" s="92" t="s">
        <v>359</v>
      </c>
      <c r="C12" s="214">
        <v>844528.6453895831</v>
      </c>
      <c r="D12" s="214"/>
      <c r="E12" s="214">
        <v>846622</v>
      </c>
      <c r="F12" s="214"/>
      <c r="G12" s="214">
        <v>867975</v>
      </c>
      <c r="H12" s="214"/>
      <c r="I12" s="214">
        <v>900604</v>
      </c>
      <c r="J12" s="214"/>
      <c r="K12" s="214">
        <v>904970</v>
      </c>
      <c r="L12" s="214"/>
      <c r="M12" s="214">
        <v>904882</v>
      </c>
      <c r="N12" s="214"/>
      <c r="O12" s="214">
        <v>905691</v>
      </c>
      <c r="P12" s="214"/>
      <c r="Q12" s="214">
        <v>916878</v>
      </c>
      <c r="R12" s="214"/>
      <c r="S12" s="214">
        <v>939863</v>
      </c>
      <c r="T12" s="214"/>
      <c r="U12" s="214">
        <v>996358</v>
      </c>
      <c r="V12" s="214"/>
    </row>
    <row r="13" spans="1:22" ht="18" customHeight="1">
      <c r="A13" s="149"/>
      <c r="B13" s="99"/>
      <c r="C13" s="93"/>
      <c r="D13" s="136"/>
      <c r="E13" s="93"/>
      <c r="F13" s="136"/>
      <c r="G13" s="93"/>
      <c r="H13" s="136"/>
      <c r="I13" s="93"/>
      <c r="J13" s="136"/>
      <c r="K13" s="93"/>
      <c r="L13" s="136"/>
      <c r="M13" s="93"/>
      <c r="N13" s="136"/>
      <c r="O13" s="93"/>
      <c r="P13" s="136"/>
      <c r="Q13" s="93"/>
      <c r="R13" s="93"/>
      <c r="S13" s="93"/>
      <c r="T13" s="93"/>
      <c r="U13" s="93"/>
      <c r="V13" s="93"/>
    </row>
    <row r="14" spans="1:22" ht="18" customHeight="1">
      <c r="A14" s="149" t="s">
        <v>5</v>
      </c>
      <c r="B14" s="92" t="s">
        <v>360</v>
      </c>
      <c r="C14" s="214">
        <v>351706.171</v>
      </c>
      <c r="D14" s="214"/>
      <c r="E14" s="214">
        <v>366120</v>
      </c>
      <c r="F14" s="214"/>
      <c r="G14" s="214">
        <v>384132</v>
      </c>
      <c r="H14" s="214"/>
      <c r="I14" s="214">
        <v>392177</v>
      </c>
      <c r="J14" s="214"/>
      <c r="K14" s="214">
        <v>380087</v>
      </c>
      <c r="L14" s="214"/>
      <c r="M14" s="214">
        <v>358923</v>
      </c>
      <c r="N14" s="214"/>
      <c r="O14" s="214">
        <v>347569</v>
      </c>
      <c r="P14" s="214"/>
      <c r="Q14" s="214">
        <v>340228</v>
      </c>
      <c r="R14" s="214"/>
      <c r="S14" s="214">
        <v>341821</v>
      </c>
      <c r="T14" s="214"/>
      <c r="U14" s="214">
        <v>351304</v>
      </c>
      <c r="V14" s="214"/>
    </row>
    <row r="15" spans="1:22" ht="18" customHeight="1">
      <c r="A15" s="149"/>
      <c r="B15" s="99"/>
      <c r="C15" s="93"/>
      <c r="D15" s="136"/>
      <c r="E15" s="93"/>
      <c r="F15" s="136"/>
      <c r="G15" s="93"/>
      <c r="H15" s="136"/>
      <c r="I15" s="93"/>
      <c r="J15" s="136"/>
      <c r="K15" s="93"/>
      <c r="L15" s="136"/>
      <c r="M15" s="93"/>
      <c r="N15" s="136"/>
      <c r="O15" s="93"/>
      <c r="P15" s="136"/>
      <c r="Q15" s="93"/>
      <c r="R15" s="93"/>
      <c r="S15" s="93"/>
      <c r="T15" s="93"/>
      <c r="U15" s="93"/>
      <c r="V15" s="93"/>
    </row>
    <row r="16" spans="1:22" ht="18" customHeight="1">
      <c r="A16" s="149" t="s">
        <v>6</v>
      </c>
      <c r="B16" s="92" t="s">
        <v>7</v>
      </c>
      <c r="C16" s="214">
        <v>38337.12</v>
      </c>
      <c r="D16" s="214"/>
      <c r="E16" s="214">
        <v>38126</v>
      </c>
      <c r="F16" s="214"/>
      <c r="G16" s="214">
        <v>31328</v>
      </c>
      <c r="H16" s="214"/>
      <c r="I16" s="214">
        <v>38358</v>
      </c>
      <c r="J16" s="214"/>
      <c r="K16" s="214">
        <v>42225</v>
      </c>
      <c r="L16" s="214"/>
      <c r="M16" s="214">
        <v>35720</v>
      </c>
      <c r="N16" s="214"/>
      <c r="O16" s="214">
        <v>33546</v>
      </c>
      <c r="P16" s="214"/>
      <c r="Q16" s="214">
        <v>39515</v>
      </c>
      <c r="R16" s="214"/>
      <c r="S16" s="214">
        <v>34188</v>
      </c>
      <c r="T16" s="214"/>
      <c r="U16" s="214">
        <v>32693</v>
      </c>
      <c r="V16" s="214"/>
    </row>
    <row r="17" spans="1:22" ht="18" customHeight="1">
      <c r="A17" s="149"/>
      <c r="B17" s="99"/>
      <c r="C17" s="93"/>
      <c r="D17" s="136"/>
      <c r="E17" s="93"/>
      <c r="F17" s="136"/>
      <c r="G17" s="93"/>
      <c r="H17" s="136"/>
      <c r="I17" s="93"/>
      <c r="J17" s="136"/>
      <c r="K17" s="93"/>
      <c r="L17" s="136"/>
      <c r="M17" s="93"/>
      <c r="N17" s="136"/>
      <c r="O17" s="93"/>
      <c r="P17" s="136"/>
      <c r="Q17" s="93"/>
      <c r="R17" s="93"/>
      <c r="S17" s="93"/>
      <c r="T17" s="93"/>
      <c r="U17" s="93"/>
      <c r="V17" s="93"/>
    </row>
    <row r="18" spans="1:120" s="4" customFormat="1" ht="18" customHeight="1">
      <c r="A18" s="218" t="s">
        <v>36</v>
      </c>
      <c r="B18" s="219"/>
      <c r="C18" s="217">
        <v>4662881.28403087</v>
      </c>
      <c r="D18" s="217"/>
      <c r="E18" s="217">
        <v>4641225</v>
      </c>
      <c r="F18" s="217"/>
      <c r="G18" s="217">
        <v>4672924</v>
      </c>
      <c r="H18" s="217"/>
      <c r="I18" s="217">
        <v>4701804</v>
      </c>
      <c r="J18" s="217"/>
      <c r="K18" s="217">
        <v>4727677</v>
      </c>
      <c r="L18" s="217"/>
      <c r="M18" s="217">
        <v>4606104</v>
      </c>
      <c r="N18" s="217"/>
      <c r="O18" s="217">
        <v>4545254</v>
      </c>
      <c r="P18" s="217"/>
      <c r="Q18" s="217">
        <v>4489861</v>
      </c>
      <c r="R18" s="217"/>
      <c r="S18" s="217">
        <v>4513355</v>
      </c>
      <c r="T18" s="217"/>
      <c r="U18" s="217">
        <v>4612872</v>
      </c>
      <c r="V18" s="217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</row>
    <row r="19" spans="1:120" s="149" customFormat="1" ht="18" customHeight="1">
      <c r="A19" s="5"/>
      <c r="B19" s="6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3"/>
      <c r="N19" s="129"/>
      <c r="O19" s="123"/>
      <c r="P19" s="129"/>
      <c r="Q19" s="123"/>
      <c r="R19" s="123"/>
      <c r="S19" s="123"/>
      <c r="T19" s="123"/>
      <c r="U19" s="123"/>
      <c r="V19" s="12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</row>
    <row r="20" spans="1:22" ht="18" customHeight="1">
      <c r="A20" s="149" t="s">
        <v>8</v>
      </c>
      <c r="B20" s="92" t="s">
        <v>9</v>
      </c>
      <c r="C20" s="216">
        <v>2280554.647</v>
      </c>
      <c r="D20" s="216"/>
      <c r="E20" s="216">
        <v>2301648</v>
      </c>
      <c r="F20" s="216"/>
      <c r="G20" s="215">
        <v>2313971</v>
      </c>
      <c r="H20" s="215"/>
      <c r="I20" s="216">
        <v>2333526</v>
      </c>
      <c r="J20" s="216"/>
      <c r="K20" s="215">
        <v>2318902</v>
      </c>
      <c r="L20" s="215"/>
      <c r="M20" s="216">
        <v>2283153</v>
      </c>
      <c r="N20" s="216"/>
      <c r="O20" s="215">
        <v>2281047</v>
      </c>
      <c r="P20" s="215"/>
      <c r="Q20" s="216">
        <v>2230397</v>
      </c>
      <c r="R20" s="216"/>
      <c r="S20" s="215">
        <v>2249386</v>
      </c>
      <c r="T20" s="215"/>
      <c r="U20" s="215">
        <v>2273919</v>
      </c>
      <c r="V20" s="215"/>
    </row>
    <row r="21" spans="1:22" ht="18" customHeight="1">
      <c r="A21" s="149"/>
      <c r="B21" s="99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93"/>
      <c r="S21" s="136"/>
      <c r="T21" s="93"/>
      <c r="U21" s="136"/>
      <c r="V21" s="93"/>
    </row>
    <row r="22" spans="1:22" ht="18" customHeight="1">
      <c r="A22" s="149" t="s">
        <v>10</v>
      </c>
      <c r="B22" s="92" t="s">
        <v>11</v>
      </c>
      <c r="C22" s="214">
        <v>794711.017</v>
      </c>
      <c r="D22" s="214"/>
      <c r="E22" s="214">
        <v>801308</v>
      </c>
      <c r="F22" s="214"/>
      <c r="G22" s="214">
        <v>815194</v>
      </c>
      <c r="H22" s="214"/>
      <c r="I22" s="214">
        <v>835190</v>
      </c>
      <c r="J22" s="214"/>
      <c r="K22" s="214">
        <v>861438</v>
      </c>
      <c r="L22" s="214"/>
      <c r="M22" s="214">
        <v>887900</v>
      </c>
      <c r="N22" s="214"/>
      <c r="O22" s="214">
        <v>893600</v>
      </c>
      <c r="P22" s="214"/>
      <c r="Q22" s="214">
        <v>907555</v>
      </c>
      <c r="R22" s="214"/>
      <c r="S22" s="214">
        <v>915749</v>
      </c>
      <c r="T22" s="214"/>
      <c r="U22" s="214">
        <v>927685</v>
      </c>
      <c r="V22" s="214"/>
    </row>
    <row r="23" spans="1:22" ht="18" customHeight="1">
      <c r="A23" s="149"/>
      <c r="B23" s="99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93"/>
      <c r="S23" s="136"/>
      <c r="T23" s="93"/>
      <c r="U23" s="136"/>
      <c r="V23" s="93"/>
    </row>
    <row r="24" spans="1:22" ht="18" customHeight="1">
      <c r="A24" s="149" t="s">
        <v>12</v>
      </c>
      <c r="B24" s="92" t="s">
        <v>361</v>
      </c>
      <c r="C24" s="214">
        <v>1353303.2653236117</v>
      </c>
      <c r="D24" s="214"/>
      <c r="E24" s="214">
        <v>1185121</v>
      </c>
      <c r="F24" s="214"/>
      <c r="G24" s="214">
        <v>1217277</v>
      </c>
      <c r="H24" s="214"/>
      <c r="I24" s="214">
        <v>1249161</v>
      </c>
      <c r="J24" s="214"/>
      <c r="K24" s="214">
        <v>1277763</v>
      </c>
      <c r="L24" s="214"/>
      <c r="M24" s="214">
        <v>1145556</v>
      </c>
      <c r="N24" s="214"/>
      <c r="O24" s="214">
        <v>1132271</v>
      </c>
      <c r="P24" s="214"/>
      <c r="Q24" s="214">
        <v>1051298</v>
      </c>
      <c r="R24" s="214"/>
      <c r="S24" s="214">
        <v>1110318</v>
      </c>
      <c r="T24" s="214"/>
      <c r="U24" s="214">
        <v>1051685</v>
      </c>
      <c r="V24" s="214"/>
    </row>
    <row r="25" spans="1:22" ht="18" customHeight="1">
      <c r="A25" s="149"/>
      <c r="B25" s="99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93"/>
      <c r="S25" s="136"/>
      <c r="T25" s="93"/>
      <c r="U25" s="136"/>
      <c r="V25" s="93"/>
    </row>
    <row r="26" spans="1:22" ht="18" customHeight="1">
      <c r="A26" s="149" t="s">
        <v>13</v>
      </c>
      <c r="B26" s="92" t="s">
        <v>362</v>
      </c>
      <c r="C26" s="214">
        <v>14567.851068641976</v>
      </c>
      <c r="D26" s="214"/>
      <c r="E26" s="214">
        <v>32314</v>
      </c>
      <c r="F26" s="214"/>
      <c r="G26" s="214">
        <v>-12698</v>
      </c>
      <c r="H26" s="214"/>
      <c r="I26" s="214">
        <v>-19930</v>
      </c>
      <c r="J26" s="214"/>
      <c r="K26" s="214">
        <v>14137</v>
      </c>
      <c r="L26" s="214"/>
      <c r="M26" s="214">
        <v>-19245</v>
      </c>
      <c r="N26" s="214"/>
      <c r="O26" s="214">
        <v>21968</v>
      </c>
      <c r="P26" s="214"/>
      <c r="Q26" s="214">
        <v>-30449</v>
      </c>
      <c r="R26" s="214"/>
      <c r="S26" s="214">
        <v>6101</v>
      </c>
      <c r="T26" s="214"/>
      <c r="U26" s="214">
        <v>-8176</v>
      </c>
      <c r="V26" s="214"/>
    </row>
    <row r="27" spans="1:22" ht="18" customHeight="1">
      <c r="A27" s="149"/>
      <c r="B27" s="99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93"/>
      <c r="S27" s="136"/>
      <c r="T27" s="93"/>
      <c r="U27" s="136"/>
      <c r="V27" s="93"/>
    </row>
    <row r="28" spans="1:22" ht="18" customHeight="1">
      <c r="A28" s="149" t="s">
        <v>14</v>
      </c>
      <c r="B28" s="92" t="s">
        <v>15</v>
      </c>
      <c r="C28" s="214">
        <v>2815457.347</v>
      </c>
      <c r="D28" s="214"/>
      <c r="E28" s="214">
        <v>2841373</v>
      </c>
      <c r="F28" s="214"/>
      <c r="G28" s="214">
        <v>2764061</v>
      </c>
      <c r="H28" s="214"/>
      <c r="I28" s="214">
        <v>2767815</v>
      </c>
      <c r="J28" s="214"/>
      <c r="K28" s="214">
        <v>2861437</v>
      </c>
      <c r="L28" s="214"/>
      <c r="M28" s="214">
        <v>2667311</v>
      </c>
      <c r="N28" s="214"/>
      <c r="O28" s="214">
        <v>2685726</v>
      </c>
      <c r="P28" s="214"/>
      <c r="Q28" s="214">
        <v>2676817</v>
      </c>
      <c r="R28" s="214"/>
      <c r="S28" s="214">
        <v>2744633</v>
      </c>
      <c r="T28" s="214"/>
      <c r="U28" s="214">
        <v>2888038</v>
      </c>
      <c r="V28" s="214"/>
    </row>
    <row r="29" spans="1:22" ht="18" customHeight="1">
      <c r="A29" s="149"/>
      <c r="B29" s="99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93"/>
      <c r="S29" s="136"/>
      <c r="T29" s="93"/>
      <c r="U29" s="136"/>
      <c r="V29" s="93"/>
    </row>
    <row r="30" spans="1:22" ht="18" customHeight="1">
      <c r="A30" s="149" t="s">
        <v>16</v>
      </c>
      <c r="B30" s="92" t="s">
        <v>17</v>
      </c>
      <c r="C30" s="214">
        <v>2512586.408</v>
      </c>
      <c r="D30" s="214"/>
      <c r="E30" s="214">
        <v>2424898</v>
      </c>
      <c r="F30" s="214"/>
      <c r="G30" s="214">
        <v>2459950</v>
      </c>
      <c r="H30" s="214"/>
      <c r="I30" s="214">
        <v>2593046</v>
      </c>
      <c r="J30" s="214"/>
      <c r="K30" s="214">
        <v>2847549</v>
      </c>
      <c r="L30" s="214"/>
      <c r="M30" s="214">
        <v>2736203</v>
      </c>
      <c r="N30" s="214"/>
      <c r="O30" s="214">
        <v>2756273</v>
      </c>
      <c r="P30" s="214"/>
      <c r="Q30" s="214">
        <v>2647976</v>
      </c>
      <c r="R30" s="214"/>
      <c r="S30" s="214">
        <v>2726135</v>
      </c>
      <c r="T30" s="214"/>
      <c r="U30" s="214">
        <v>2702933</v>
      </c>
      <c r="V30" s="214"/>
    </row>
    <row r="31" spans="1:22" ht="18" customHeight="1">
      <c r="A31" s="149"/>
      <c r="B31" s="99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93"/>
      <c r="S31" s="136"/>
      <c r="T31" s="93"/>
      <c r="U31" s="136"/>
      <c r="V31" s="93"/>
    </row>
    <row r="32" spans="1:22" ht="18" customHeight="1">
      <c r="A32" s="149" t="s">
        <v>18</v>
      </c>
      <c r="B32" s="92" t="s">
        <v>19</v>
      </c>
      <c r="C32" s="214">
        <v>-83126.43576138401</v>
      </c>
      <c r="D32" s="214"/>
      <c r="E32" s="214">
        <v>-95641</v>
      </c>
      <c r="F32" s="214"/>
      <c r="G32" s="214">
        <v>35070</v>
      </c>
      <c r="H32" s="214"/>
      <c r="I32" s="214">
        <v>129087</v>
      </c>
      <c r="J32" s="214"/>
      <c r="K32" s="214">
        <v>241548</v>
      </c>
      <c r="L32" s="214"/>
      <c r="M32" s="214">
        <v>377631</v>
      </c>
      <c r="N32" s="214"/>
      <c r="O32" s="214">
        <v>286916</v>
      </c>
      <c r="P32" s="214"/>
      <c r="Q32" s="214">
        <v>302220</v>
      </c>
      <c r="R32" s="214"/>
      <c r="S32" s="214">
        <v>213304</v>
      </c>
      <c r="T32" s="214"/>
      <c r="U32" s="214">
        <v>182654</v>
      </c>
      <c r="V32" s="214"/>
    </row>
    <row r="33" spans="1:22" ht="18" customHeight="1">
      <c r="A33" s="149"/>
      <c r="B33" s="99" t="s">
        <v>20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93"/>
      <c r="N33" s="136"/>
      <c r="O33" s="93"/>
      <c r="P33" s="136"/>
      <c r="Q33" s="93"/>
      <c r="R33" s="93"/>
      <c r="S33" s="93"/>
      <c r="T33" s="93"/>
      <c r="U33" s="93"/>
      <c r="V33" s="93"/>
    </row>
    <row r="34" spans="1:22" s="3" customFormat="1" ht="18" customHeight="1">
      <c r="A34" s="220" t="s">
        <v>37</v>
      </c>
      <c r="B34" s="221"/>
      <c r="C34" s="213">
        <v>4662881.28403087</v>
      </c>
      <c r="D34" s="213"/>
      <c r="E34" s="213">
        <v>4641225</v>
      </c>
      <c r="F34" s="213"/>
      <c r="G34" s="213">
        <v>4672924</v>
      </c>
      <c r="H34" s="213"/>
      <c r="I34" s="213">
        <v>4701804</v>
      </c>
      <c r="J34" s="213"/>
      <c r="K34" s="213">
        <v>4727677</v>
      </c>
      <c r="L34" s="213"/>
      <c r="M34" s="213">
        <v>4606104</v>
      </c>
      <c r="N34" s="213"/>
      <c r="O34" s="213">
        <v>4545254</v>
      </c>
      <c r="P34" s="213"/>
      <c r="Q34" s="213">
        <v>4489861</v>
      </c>
      <c r="R34" s="213"/>
      <c r="S34" s="213">
        <v>4513355</v>
      </c>
      <c r="T34" s="213"/>
      <c r="U34" s="213">
        <v>4612872</v>
      </c>
      <c r="V34" s="213"/>
    </row>
    <row r="35" spans="2:127" s="149" customFormat="1" ht="15" customHeight="1">
      <c r="B35" s="78"/>
      <c r="C35" s="130"/>
      <c r="D35" s="166"/>
      <c r="E35" s="130"/>
      <c r="F35" s="166"/>
      <c r="G35" s="130"/>
      <c r="H35" s="166"/>
      <c r="I35" s="130"/>
      <c r="J35" s="166"/>
      <c r="K35" s="130"/>
      <c r="L35" s="166"/>
      <c r="M35" s="130"/>
      <c r="N35" s="166"/>
      <c r="O35" s="130"/>
      <c r="P35" s="166"/>
      <c r="Q35" s="130"/>
      <c r="R35" s="166"/>
      <c r="S35" s="130"/>
      <c r="T35" s="166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</row>
    <row r="36" ht="15" customHeight="1">
      <c r="M36" s="79"/>
    </row>
    <row r="37" ht="15" customHeight="1" thickBot="1"/>
    <row r="38" spans="1:119" s="149" customFormat="1" ht="18" customHeight="1">
      <c r="A38" s="222" t="s">
        <v>363</v>
      </c>
      <c r="B38" s="223"/>
      <c r="C38" s="231" t="s">
        <v>31</v>
      </c>
      <c r="D38" s="222"/>
      <c r="E38" s="222"/>
      <c r="F38" s="222"/>
      <c r="G38" s="222"/>
      <c r="H38" s="222"/>
      <c r="I38" s="222"/>
      <c r="J38" s="222"/>
      <c r="K38" s="222"/>
      <c r="L38" s="222"/>
      <c r="M38" s="235" t="s">
        <v>32</v>
      </c>
      <c r="N38" s="222"/>
      <c r="O38" s="222"/>
      <c r="P38" s="222"/>
      <c r="Q38" s="222"/>
      <c r="R38" s="222"/>
      <c r="S38" s="222"/>
      <c r="T38" s="222"/>
      <c r="U38" s="222"/>
      <c r="V38" s="222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</row>
    <row r="39" spans="1:119" s="149" customFormat="1" ht="18" customHeight="1">
      <c r="A39" s="224"/>
      <c r="B39" s="224"/>
      <c r="C39" s="167" t="s">
        <v>21</v>
      </c>
      <c r="D39" s="167" t="s">
        <v>364</v>
      </c>
      <c r="E39" s="167" t="s">
        <v>22</v>
      </c>
      <c r="F39" s="167" t="s">
        <v>23</v>
      </c>
      <c r="G39" s="167" t="s">
        <v>24</v>
      </c>
      <c r="H39" s="167" t="s">
        <v>25</v>
      </c>
      <c r="I39" s="167" t="s">
        <v>26</v>
      </c>
      <c r="J39" s="167" t="s">
        <v>29</v>
      </c>
      <c r="K39" s="167" t="s">
        <v>30</v>
      </c>
      <c r="L39" s="168" t="s">
        <v>34</v>
      </c>
      <c r="M39" s="167" t="s">
        <v>21</v>
      </c>
      <c r="N39" s="167" t="s">
        <v>365</v>
      </c>
      <c r="O39" s="167" t="s">
        <v>22</v>
      </c>
      <c r="P39" s="167" t="s">
        <v>23</v>
      </c>
      <c r="Q39" s="167" t="s">
        <v>24</v>
      </c>
      <c r="R39" s="167" t="s">
        <v>25</v>
      </c>
      <c r="S39" s="167" t="s">
        <v>26</v>
      </c>
      <c r="T39" s="167" t="s">
        <v>29</v>
      </c>
      <c r="U39" s="167" t="s">
        <v>30</v>
      </c>
      <c r="V39" s="168" t="s">
        <v>34</v>
      </c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</row>
    <row r="40" spans="1:119" s="149" customFormat="1" ht="18" customHeight="1">
      <c r="A40" s="78"/>
      <c r="B40" s="99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169"/>
      <c r="N40" s="170"/>
      <c r="O40" s="170"/>
      <c r="P40" s="170"/>
      <c r="Q40" s="170"/>
      <c r="R40" s="170"/>
      <c r="S40" s="170"/>
      <c r="T40" s="170"/>
      <c r="U40" s="170"/>
      <c r="V40" s="171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</row>
    <row r="41" spans="1:119" s="149" customFormat="1" ht="18" customHeight="1">
      <c r="A41" s="149" t="s">
        <v>2</v>
      </c>
      <c r="B41" s="92" t="s">
        <v>35</v>
      </c>
      <c r="C41" s="181" t="s">
        <v>33</v>
      </c>
      <c r="D41" s="179">
        <f>(E8-C8)/C8*100</f>
        <v>2.884274843432446</v>
      </c>
      <c r="E41" s="179">
        <f>(G8-E8)/E8*100</f>
        <v>-0.27911550692194453</v>
      </c>
      <c r="F41" s="179">
        <f>(I8-G8)/G8*100</f>
        <v>-0.3883132040675518</v>
      </c>
      <c r="G41" s="179">
        <f>(K8-I8)/I8*100</f>
        <v>3.4670561052174578</v>
      </c>
      <c r="H41" s="179">
        <f>(M8-K8)/K8*100</f>
        <v>-1.3154843338116053</v>
      </c>
      <c r="I41" s="179">
        <f>(O8-M8)/M8*100</f>
        <v>-3.5160890979259762</v>
      </c>
      <c r="J41" s="179">
        <f>(Q8-O8)/O8*100</f>
        <v>-4.276344176930783</v>
      </c>
      <c r="K41" s="179">
        <f>(S8-Q8)/Q8*100</f>
        <v>-1.0330084007155504</v>
      </c>
      <c r="L41" s="179">
        <f>(U8-S8)/S8*100</f>
        <v>1.0337103798301857</v>
      </c>
      <c r="M41" s="182">
        <f>C8/$C$18*100</f>
        <v>48.62508466095852</v>
      </c>
      <c r="N41" s="181">
        <f>E8/$E$18*100</f>
        <v>50.26099790464802</v>
      </c>
      <c r="O41" s="181">
        <f>G8/$G$18*100</f>
        <v>49.780715457816136</v>
      </c>
      <c r="P41" s="181">
        <f>I8/$I$18*100</f>
        <v>49.28282846328771</v>
      </c>
      <c r="Q41" s="181">
        <f>K8/$K$18*100</f>
        <v>50.71243234256486</v>
      </c>
      <c r="R41" s="181">
        <f>M8/$M$18*100</f>
        <v>51.366208839400926</v>
      </c>
      <c r="S41" s="181">
        <f>O8/$O$18*100</f>
        <v>50.223617866020255</v>
      </c>
      <c r="T41" s="181">
        <f>Q8/$Q$18*100</f>
        <v>48.66901224781792</v>
      </c>
      <c r="U41" s="181">
        <f>S8/$S$18*100</f>
        <v>47.91553068615254</v>
      </c>
      <c r="V41" s="181">
        <f>U8/$U$18*100</f>
        <v>47.36643462034065</v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</row>
    <row r="42" spans="2:119" s="149" customFormat="1" ht="18" customHeight="1">
      <c r="B42" s="99"/>
      <c r="C42" s="183"/>
      <c r="D42" s="184"/>
      <c r="E42" s="184"/>
      <c r="F42" s="184"/>
      <c r="G42" s="184"/>
      <c r="H42" s="184"/>
      <c r="I42" s="184"/>
      <c r="J42" s="184"/>
      <c r="K42" s="184"/>
      <c r="L42" s="184"/>
      <c r="M42" s="185"/>
      <c r="N42" s="183"/>
      <c r="O42" s="183"/>
      <c r="P42" s="183"/>
      <c r="Q42" s="183"/>
      <c r="R42" s="183"/>
      <c r="S42" s="183"/>
      <c r="T42" s="183"/>
      <c r="U42" s="183"/>
      <c r="V42" s="183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</row>
    <row r="43" spans="1:22" ht="18" customHeight="1">
      <c r="A43" s="149" t="s">
        <v>3</v>
      </c>
      <c r="B43" s="92" t="s">
        <v>358</v>
      </c>
      <c r="C43" s="183" t="s">
        <v>33</v>
      </c>
      <c r="D43" s="179">
        <f>(E10-C10)/C10*100</f>
        <v>-8.384463451027854</v>
      </c>
      <c r="E43" s="179">
        <f>(G10-E10)/E10*100</f>
        <v>-0.7013069249649214</v>
      </c>
      <c r="F43" s="179">
        <f>(I10-G10)/G10*100</f>
        <v>0.3790640811914762</v>
      </c>
      <c r="G43" s="179">
        <f>(K10-I10)/I10*100</f>
        <v>-3.793491234729459</v>
      </c>
      <c r="H43" s="179">
        <f>(M10-K10)/K10*100</f>
        <v>-6.924056744763525</v>
      </c>
      <c r="I43" s="179">
        <f>(O10-M10)/M10*100</f>
        <v>3.0345698481677568</v>
      </c>
      <c r="J43" s="179">
        <f>(Q10-O10)/O10*100</f>
        <v>4.253276675403189</v>
      </c>
      <c r="K43" s="179">
        <f>(S10-Q10)/Q10*100</f>
        <v>1.4865237788611902</v>
      </c>
      <c r="L43" s="179">
        <f>(U10-S10)/S10*100</f>
        <v>0.8783061109801861</v>
      </c>
      <c r="M43" s="182">
        <f>C10/$C$18*100</f>
        <v>26.54267907781901</v>
      </c>
      <c r="N43" s="181">
        <f>E10/$E$18*100</f>
        <v>24.430683709580983</v>
      </c>
      <c r="O43" s="181">
        <f>G10/$G$18*100</f>
        <v>24.094785192312138</v>
      </c>
      <c r="P43" s="181">
        <f>I10/$I$18*100</f>
        <v>24.037560902155853</v>
      </c>
      <c r="Q43" s="181">
        <f>K10/$K$18*100</f>
        <v>22.999138900563636</v>
      </c>
      <c r="R43" s="181">
        <f>M10/$M$18*100</f>
        <v>21.97167063531349</v>
      </c>
      <c r="S43" s="181">
        <f>O10/$O$18*100</f>
        <v>22.94149017854668</v>
      </c>
      <c r="T43" s="181">
        <f>Q10/$Q$18*100</f>
        <v>24.21233084944055</v>
      </c>
      <c r="U43" s="181">
        <f>S10/$S$18*100</f>
        <v>24.44434350942924</v>
      </c>
      <c r="V43" s="181">
        <f>U10/$U$18*100</f>
        <v>24.127051433467045</v>
      </c>
    </row>
    <row r="44" spans="1:22" ht="18" customHeight="1">
      <c r="A44" s="149"/>
      <c r="B44" s="99"/>
      <c r="C44" s="181"/>
      <c r="D44" s="179"/>
      <c r="E44" s="179"/>
      <c r="F44" s="179"/>
      <c r="G44" s="179"/>
      <c r="H44" s="179"/>
      <c r="I44" s="179"/>
      <c r="J44" s="179"/>
      <c r="K44" s="179"/>
      <c r="L44" s="179"/>
      <c r="M44" s="182"/>
      <c r="N44" s="181"/>
      <c r="O44" s="181"/>
      <c r="P44" s="181"/>
      <c r="Q44" s="181"/>
      <c r="R44" s="181"/>
      <c r="S44" s="181"/>
      <c r="T44" s="181"/>
      <c r="U44" s="181"/>
      <c r="V44" s="181"/>
    </row>
    <row r="45" spans="1:119" s="149" customFormat="1" ht="18" customHeight="1">
      <c r="A45" s="149" t="s">
        <v>4</v>
      </c>
      <c r="B45" s="92" t="s">
        <v>359</v>
      </c>
      <c r="C45" s="181" t="s">
        <v>33</v>
      </c>
      <c r="D45" s="179">
        <f>(E12-C12)/C12*100</f>
        <v>0.2478725407178169</v>
      </c>
      <c r="E45" s="179">
        <f>(G12-E12)/E12*100</f>
        <v>2.5221409318444357</v>
      </c>
      <c r="F45" s="179">
        <f>(I12-G12)/G12*100</f>
        <v>3.759209654655952</v>
      </c>
      <c r="G45" s="179">
        <f>(K12-I12)/I12*100</f>
        <v>0.484785765997042</v>
      </c>
      <c r="H45" s="179">
        <f>(M12-K12)/K12*100</f>
        <v>-0.009724079251245897</v>
      </c>
      <c r="I45" s="179">
        <f>(O12-M12)/M12*100</f>
        <v>0.08940392227936902</v>
      </c>
      <c r="J45" s="179">
        <f>(Q12-O12)/O12*100</f>
        <v>1.2351894851555332</v>
      </c>
      <c r="K45" s="179">
        <f>(S12-Q12)/Q12*100</f>
        <v>2.506876596450127</v>
      </c>
      <c r="L45" s="179">
        <f>(U12-S12)/S12*100</f>
        <v>6.010982451697747</v>
      </c>
      <c r="M45" s="182">
        <f>C12/$C$18*100</f>
        <v>18.111733796051585</v>
      </c>
      <c r="N45" s="181">
        <f>E12/$E$18*100</f>
        <v>18.24134791999957</v>
      </c>
      <c r="O45" s="181">
        <f>G12/$G$18*100</f>
        <v>18.574558456332692</v>
      </c>
      <c r="P45" s="181">
        <f>I12/$I$18*100</f>
        <v>19.154435191258504</v>
      </c>
      <c r="Q45" s="181">
        <f>K12/$K$18*100</f>
        <v>19.141959148224384</v>
      </c>
      <c r="R45" s="181">
        <f>M12/$M$18*100</f>
        <v>19.64527939447307</v>
      </c>
      <c r="S45" s="181">
        <f>O12/$O$18*100</f>
        <v>19.92608113869984</v>
      </c>
      <c r="T45" s="181">
        <f>Q12/$Q$18*100</f>
        <v>20.421077623561175</v>
      </c>
      <c r="U45" s="181">
        <f>S12/$S$18*100</f>
        <v>20.824043311461207</v>
      </c>
      <c r="V45" s="181">
        <f>U12/$U$18*100</f>
        <v>21.599515442873766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</row>
    <row r="46" spans="2:119" s="149" customFormat="1" ht="18" customHeight="1">
      <c r="B46" s="99"/>
      <c r="C46" s="183"/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83"/>
      <c r="O46" s="183"/>
      <c r="P46" s="183"/>
      <c r="Q46" s="183"/>
      <c r="R46" s="183"/>
      <c r="S46" s="183"/>
      <c r="T46" s="183"/>
      <c r="U46" s="183"/>
      <c r="V46" s="18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</row>
    <row r="47" spans="1:22" ht="18" customHeight="1">
      <c r="A47" s="149" t="s">
        <v>5</v>
      </c>
      <c r="B47" s="92" t="s">
        <v>360</v>
      </c>
      <c r="C47" s="181" t="s">
        <v>33</v>
      </c>
      <c r="D47" s="179">
        <f>(E14-C14)/C14*100</f>
        <v>4.098258770671393</v>
      </c>
      <c r="E47" s="179">
        <f>(G14-E14)/E14*100</f>
        <v>4.919698459521468</v>
      </c>
      <c r="F47" s="179">
        <f>(I14-G14)/G14*100</f>
        <v>2.0943321566544832</v>
      </c>
      <c r="G47" s="179">
        <f>(K14-I14)/I14*100</f>
        <v>-3.0827916986462744</v>
      </c>
      <c r="H47" s="179">
        <f>(M14-K14)/K14*100</f>
        <v>-5.568198859734745</v>
      </c>
      <c r="I47" s="179">
        <f>(O14-M14)/M14*100</f>
        <v>-3.163352585373465</v>
      </c>
      <c r="J47" s="179">
        <f>(Q14-O14)/O14*100</f>
        <v>-2.112098604881333</v>
      </c>
      <c r="K47" s="179">
        <f>(S14-Q14)/Q14*100</f>
        <v>0.46821543200442056</v>
      </c>
      <c r="L47" s="179">
        <f>(U14-S14)/S14*100</f>
        <v>2.774259042013217</v>
      </c>
      <c r="M47" s="182">
        <f>C14/$C$18*100</f>
        <v>7.542679077086955</v>
      </c>
      <c r="N47" s="181">
        <f>E14/$E$18*100</f>
        <v>7.888434626634131</v>
      </c>
      <c r="O47" s="181">
        <f>G14/$G$18*100</f>
        <v>8.22037764791381</v>
      </c>
      <c r="P47" s="181">
        <f>I14/$I$18*100</f>
        <v>8.340989968956595</v>
      </c>
      <c r="Q47" s="181">
        <f>K14/$K$18*100</f>
        <v>8.039614381439343</v>
      </c>
      <c r="R47" s="181">
        <f>M14/$M$18*100</f>
        <v>7.792333824855019</v>
      </c>
      <c r="S47" s="181">
        <f>O14/$O$18*100</f>
        <v>7.646855379259334</v>
      </c>
      <c r="T47" s="181">
        <f>Q14/$Q$18*100</f>
        <v>7.577695612403145</v>
      </c>
      <c r="U47" s="181">
        <f>S14/$S$18*100</f>
        <v>7.573545621826779</v>
      </c>
      <c r="V47" s="181">
        <f>U14/$U$18*100</f>
        <v>7.615732671533049</v>
      </c>
    </row>
    <row r="48" spans="1:22" ht="18" customHeight="1">
      <c r="A48" s="149"/>
      <c r="B48" s="99"/>
      <c r="C48" s="181"/>
      <c r="D48" s="179"/>
      <c r="E48" s="179"/>
      <c r="F48" s="179"/>
      <c r="G48" s="179"/>
      <c r="H48" s="179"/>
      <c r="I48" s="179"/>
      <c r="J48" s="179"/>
      <c r="K48" s="179"/>
      <c r="L48" s="179"/>
      <c r="M48" s="182"/>
      <c r="N48" s="181"/>
      <c r="O48" s="181"/>
      <c r="P48" s="181"/>
      <c r="Q48" s="181"/>
      <c r="R48" s="181"/>
      <c r="S48" s="181"/>
      <c r="T48" s="181"/>
      <c r="U48" s="181"/>
      <c r="V48" s="181"/>
    </row>
    <row r="49" spans="1:22" ht="18" customHeight="1">
      <c r="A49" s="149" t="s">
        <v>6</v>
      </c>
      <c r="B49" s="92" t="s">
        <v>7</v>
      </c>
      <c r="C49" s="181" t="s">
        <v>33</v>
      </c>
      <c r="D49" s="179">
        <f>(E16-C16)/C16*100</f>
        <v>-0.5506934271536376</v>
      </c>
      <c r="E49" s="179">
        <f>(G16-E16)/E16*100</f>
        <v>-17.830351990767454</v>
      </c>
      <c r="F49" s="179">
        <f>(I16-G16)/G16*100</f>
        <v>22.439989785495403</v>
      </c>
      <c r="G49" s="179">
        <f>(K16-I16)/I16*100</f>
        <v>10.081338964492414</v>
      </c>
      <c r="H49" s="179">
        <f>(M16-K16)/K16*100</f>
        <v>-15.405565423327413</v>
      </c>
      <c r="I49" s="179">
        <f>(O16-M16)/M16*100</f>
        <v>-6.08622620380739</v>
      </c>
      <c r="J49" s="179">
        <f>(Q16-O16)/O16*100</f>
        <v>17.793477612830145</v>
      </c>
      <c r="K49" s="179">
        <f>(S16-Q16)/Q16*100</f>
        <v>-13.480956598759963</v>
      </c>
      <c r="L49" s="179">
        <f>(U16-S16)/S16*100</f>
        <v>-4.372879372879373</v>
      </c>
      <c r="M49" s="182">
        <f>C16/$C$18*100</f>
        <v>0.8221766256690786</v>
      </c>
      <c r="N49" s="181">
        <f>E16/$E$18*100</f>
        <v>0.8214641608627032</v>
      </c>
      <c r="O49" s="181">
        <f>G16/$G$18*100</f>
        <v>0.6704153544975266</v>
      </c>
      <c r="P49" s="181">
        <f>I16/$I$18*100</f>
        <v>0.8158145256586621</v>
      </c>
      <c r="Q49" s="181">
        <f>K16/$K$18*100</f>
        <v>0.8931447727922192</v>
      </c>
      <c r="R49" s="181">
        <f>M16/$M$18*100</f>
        <v>0.775492694042514</v>
      </c>
      <c r="S49" s="181">
        <f>O16/$O$18*100</f>
        <v>0.7380445625260986</v>
      </c>
      <c r="T49" s="181">
        <f>Q16/$Q$18*100</f>
        <v>0.8800940608183639</v>
      </c>
      <c r="U49" s="181">
        <f>S16/$S$18*100</f>
        <v>0.7574852853365179</v>
      </c>
      <c r="V49" s="181">
        <f>U16/$U$18*100</f>
        <v>0.7087341682145093</v>
      </c>
    </row>
    <row r="50" spans="1:22" ht="18" customHeight="1">
      <c r="A50" s="149"/>
      <c r="B50" s="99"/>
      <c r="C50" s="181"/>
      <c r="D50" s="179"/>
      <c r="E50" s="179"/>
      <c r="F50" s="179"/>
      <c r="G50" s="179"/>
      <c r="H50" s="179"/>
      <c r="I50" s="179"/>
      <c r="J50" s="179"/>
      <c r="K50" s="179"/>
      <c r="L50" s="179"/>
      <c r="M50" s="182"/>
      <c r="N50" s="181"/>
      <c r="O50" s="181"/>
      <c r="P50" s="181"/>
      <c r="Q50" s="181"/>
      <c r="R50" s="181"/>
      <c r="S50" s="181"/>
      <c r="T50" s="181"/>
      <c r="U50" s="181"/>
      <c r="V50" s="181"/>
    </row>
    <row r="51" spans="1:119" s="4" customFormat="1" ht="18" customHeight="1">
      <c r="A51" s="218" t="s">
        <v>36</v>
      </c>
      <c r="B51" s="219"/>
      <c r="C51" s="15" t="s">
        <v>33</v>
      </c>
      <c r="D51" s="190">
        <f>(E18-C18)/C18*100</f>
        <v>-0.4644399612968193</v>
      </c>
      <c r="E51" s="190">
        <f>(G18-E18)/E18*100</f>
        <v>0.6829877887842111</v>
      </c>
      <c r="F51" s="190">
        <f>(I18-G18)/G18*100</f>
        <v>0.6180284549887822</v>
      </c>
      <c r="G51" s="190">
        <f>(K18-I18)/I18*100</f>
        <v>0.5502781485574473</v>
      </c>
      <c r="H51" s="190">
        <f>(M18-K18)/K18*100</f>
        <v>-2.5715166243379146</v>
      </c>
      <c r="I51" s="190">
        <f>(O18-M18)/M18*100</f>
        <v>-1.3210730804167687</v>
      </c>
      <c r="J51" s="190">
        <f>(Q18-O18)/O18*100</f>
        <v>-1.2186997690338097</v>
      </c>
      <c r="K51" s="190">
        <f>(S18-Q18)/Q18*100</f>
        <v>0.5232678695398365</v>
      </c>
      <c r="L51" s="190">
        <f>(U18-S18)/S18*100</f>
        <v>2.204945101814504</v>
      </c>
      <c r="M51" s="17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</row>
    <row r="52" spans="1:119" s="149" customFormat="1" ht="18" customHeight="1">
      <c r="A52" s="5"/>
      <c r="B52" s="6"/>
      <c r="C52" s="183"/>
      <c r="D52" s="184"/>
      <c r="E52" s="184"/>
      <c r="F52" s="184"/>
      <c r="G52" s="184"/>
      <c r="H52" s="184"/>
      <c r="I52" s="184"/>
      <c r="J52" s="184"/>
      <c r="K52" s="184"/>
      <c r="L52" s="184"/>
      <c r="M52" s="185"/>
      <c r="N52" s="183"/>
      <c r="O52" s="183"/>
      <c r="P52" s="183"/>
      <c r="Q52" s="183"/>
      <c r="R52" s="183"/>
      <c r="S52" s="183"/>
      <c r="T52" s="183"/>
      <c r="U52" s="183"/>
      <c r="V52" s="183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</row>
    <row r="53" spans="1:22" ht="18" customHeight="1">
      <c r="A53" s="149" t="s">
        <v>8</v>
      </c>
      <c r="B53" s="92" t="s">
        <v>9</v>
      </c>
      <c r="C53" s="181" t="s">
        <v>33</v>
      </c>
      <c r="D53" s="179">
        <f>(E20-C20)/C20*100</f>
        <v>0.9249220591029372</v>
      </c>
      <c r="E53" s="179">
        <f>(G20-E20)/E20*100</f>
        <v>0.5353989836847337</v>
      </c>
      <c r="F53" s="179">
        <f>(I20-G20)/G20*100</f>
        <v>0.8450840568010576</v>
      </c>
      <c r="G53" s="179">
        <f>(K20-I20)/I20*100</f>
        <v>-0.6266911103626015</v>
      </c>
      <c r="H53" s="179">
        <f>(M20-K20)/K20*100</f>
        <v>-1.5416347909484749</v>
      </c>
      <c r="I53" s="179">
        <f>(O20-M20)/M20*100</f>
        <v>-0.09224086165053327</v>
      </c>
      <c r="J53" s="179">
        <f>(Q20-O20)/O20*100</f>
        <v>-2.2204715641545305</v>
      </c>
      <c r="K53" s="179">
        <f>(S20-Q20)/Q20*100</f>
        <v>0.8513730963590785</v>
      </c>
      <c r="L53" s="179">
        <f>(U20-S20)/S20*100</f>
        <v>1.0906531826907433</v>
      </c>
      <c r="M53" s="182">
        <f>C20/$C$18*100</f>
        <v>48.90870060986314</v>
      </c>
      <c r="N53" s="181">
        <f>E20/$E$18*100</f>
        <v>49.59139020409483</v>
      </c>
      <c r="O53" s="181">
        <f>G20/$G$18*100</f>
        <v>49.51869536076341</v>
      </c>
      <c r="P53" s="181">
        <f>I20/$I$18*100</f>
        <v>49.630439720583844</v>
      </c>
      <c r="Q53" s="181">
        <f>K20/$K$18*100</f>
        <v>49.049501478210125</v>
      </c>
      <c r="R53" s="181">
        <f>M20/$M$18*100</f>
        <v>49.56798630686585</v>
      </c>
      <c r="S53" s="181">
        <f>O20/$O$18*100</f>
        <v>50.1852481731494</v>
      </c>
      <c r="T53" s="181">
        <f>Q20/$Q$18*100</f>
        <v>49.676304010302324</v>
      </c>
      <c r="U53" s="181">
        <f>S20/$S$18*100</f>
        <v>49.83844612267371</v>
      </c>
      <c r="V53" s="181">
        <f>U20/$U$18*100</f>
        <v>49.295081242228264</v>
      </c>
    </row>
    <row r="54" spans="1:22" ht="18" customHeight="1">
      <c r="A54" s="149"/>
      <c r="B54" s="99"/>
      <c r="C54" s="181"/>
      <c r="D54" s="179"/>
      <c r="E54" s="179"/>
      <c r="F54" s="179"/>
      <c r="G54" s="179"/>
      <c r="H54" s="179"/>
      <c r="I54" s="179"/>
      <c r="J54" s="179"/>
      <c r="K54" s="179"/>
      <c r="L54" s="179"/>
      <c r="M54" s="182"/>
      <c r="N54" s="181"/>
      <c r="O54" s="181"/>
      <c r="P54" s="181"/>
      <c r="Q54" s="181"/>
      <c r="R54" s="181"/>
      <c r="S54" s="181"/>
      <c r="T54" s="181"/>
      <c r="U54" s="181"/>
      <c r="V54" s="181"/>
    </row>
    <row r="55" spans="1:22" ht="18" customHeight="1">
      <c r="A55" s="149" t="s">
        <v>10</v>
      </c>
      <c r="B55" s="92" t="s">
        <v>11</v>
      </c>
      <c r="C55" s="181" t="s">
        <v>33</v>
      </c>
      <c r="D55" s="179">
        <f>(E22-C22)/C22*100</f>
        <v>0.8301109282344337</v>
      </c>
      <c r="E55" s="179">
        <f>(G22-E22)/E22*100</f>
        <v>1.7329166812261951</v>
      </c>
      <c r="F55" s="179">
        <f>(I22-G22)/G22*100</f>
        <v>2.452913048918417</v>
      </c>
      <c r="G55" s="179">
        <f>(K22-I22)/I22*100</f>
        <v>3.142757935320107</v>
      </c>
      <c r="H55" s="179">
        <f>(M22-K22)/K22*100</f>
        <v>3.0718403413826647</v>
      </c>
      <c r="I55" s="179">
        <f>(O22-M22)/M22*100</f>
        <v>0.641964185155986</v>
      </c>
      <c r="J55" s="179">
        <f>(Q22-O22)/O22*100</f>
        <v>1.5616606982990153</v>
      </c>
      <c r="K55" s="179">
        <f>(S22-Q22)/Q22*100</f>
        <v>0.9028653910782267</v>
      </c>
      <c r="L55" s="179">
        <f>(U22-S22)/S22*100</f>
        <v>1.3034139267419347</v>
      </c>
      <c r="M55" s="182">
        <f>C22/$C$18*100</f>
        <v>17.04334656174229</v>
      </c>
      <c r="N55" s="181">
        <f>E22/$E$18*100</f>
        <v>17.265010853815532</v>
      </c>
      <c r="O55" s="181">
        <f>G22/$G$18*100</f>
        <v>17.445051535184394</v>
      </c>
      <c r="P55" s="181">
        <f>I22/$I$18*100</f>
        <v>17.763181961647064</v>
      </c>
      <c r="Q55" s="181">
        <f>K22/$K$18*100</f>
        <v>18.221168662749168</v>
      </c>
      <c r="R55" s="181">
        <f>M22/$M$18*100</f>
        <v>19.276594709976152</v>
      </c>
      <c r="S55" s="181">
        <f>O22/$O$18*100</f>
        <v>19.660067402173784</v>
      </c>
      <c r="T55" s="181">
        <f>Q22/$Q$18*100</f>
        <v>20.21343199711528</v>
      </c>
      <c r="U55" s="181">
        <f>S22/$S$18*100</f>
        <v>20.28976227218998</v>
      </c>
      <c r="V55" s="181">
        <f>U22/$U$18*100</f>
        <v>20.11078998073218</v>
      </c>
    </row>
    <row r="56" spans="1:22" ht="18" customHeight="1">
      <c r="A56" s="149"/>
      <c r="B56" s="99"/>
      <c r="C56" s="181"/>
      <c r="D56" s="179"/>
      <c r="E56" s="179"/>
      <c r="F56" s="179"/>
      <c r="G56" s="179"/>
      <c r="H56" s="179"/>
      <c r="I56" s="179"/>
      <c r="J56" s="179"/>
      <c r="K56" s="179"/>
      <c r="L56" s="179"/>
      <c r="M56" s="182"/>
      <c r="N56" s="181"/>
      <c r="O56" s="181"/>
      <c r="P56" s="181"/>
      <c r="Q56" s="181"/>
      <c r="R56" s="181"/>
      <c r="S56" s="181"/>
      <c r="T56" s="181"/>
      <c r="U56" s="181"/>
      <c r="V56" s="181"/>
    </row>
    <row r="57" spans="1:22" ht="18" customHeight="1">
      <c r="A57" s="149" t="s">
        <v>12</v>
      </c>
      <c r="B57" s="92" t="s">
        <v>361</v>
      </c>
      <c r="C57" s="181" t="s">
        <v>33</v>
      </c>
      <c r="D57" s="179">
        <f>(E24-C24)/C24*100</f>
        <v>-12.427537096305958</v>
      </c>
      <c r="E57" s="179">
        <f>(G24-E24)/E24*100</f>
        <v>2.7133094426645044</v>
      </c>
      <c r="F57" s="179">
        <f>(I24-G24)/G24*100</f>
        <v>2.6192887896509998</v>
      </c>
      <c r="G57" s="179">
        <f>(K24-I24)/I24*100</f>
        <v>2.2896968445220436</v>
      </c>
      <c r="H57" s="179">
        <f>(M24-K24)/K24*100</f>
        <v>-10.346754445073147</v>
      </c>
      <c r="I57" s="179">
        <f>(O24-M24)/M24*100</f>
        <v>-1.15969887111586</v>
      </c>
      <c r="J57" s="179">
        <f>(Q24-O24)/O24*100</f>
        <v>-7.151379837512398</v>
      </c>
      <c r="K57" s="179">
        <f>(S24-Q24)/Q24*100</f>
        <v>5.614012392299805</v>
      </c>
      <c r="L57" s="179">
        <f>(U24-S24)/S24*100</f>
        <v>-5.280739391777851</v>
      </c>
      <c r="M57" s="182">
        <f>C24/$C$18*100</f>
        <v>29.022897708297148</v>
      </c>
      <c r="N57" s="181">
        <f>E24/$E$18*100</f>
        <v>25.53465949183675</v>
      </c>
      <c r="O57" s="181">
        <f>G24/$G$18*100</f>
        <v>26.049578379618417</v>
      </c>
      <c r="P57" s="181">
        <f>I24/$I$18*100</f>
        <v>26.567696143863078</v>
      </c>
      <c r="Q57" s="181">
        <f>K24/$K$18*100</f>
        <v>27.027290569977602</v>
      </c>
      <c r="R57" s="181">
        <f>M24/$M$18*100</f>
        <v>24.87038937896322</v>
      </c>
      <c r="S57" s="181">
        <f>O24/$O$18*100</f>
        <v>24.911061076014672</v>
      </c>
      <c r="T57" s="181">
        <f>Q24/$Q$18*100</f>
        <v>23.414934226248878</v>
      </c>
      <c r="U57" s="181">
        <f>S24/$S$18*100</f>
        <v>24.600723851768805</v>
      </c>
      <c r="V57" s="181">
        <f>U24/$U$18*100</f>
        <v>22.798920065416947</v>
      </c>
    </row>
    <row r="58" spans="1:22" ht="18" customHeight="1">
      <c r="A58" s="149"/>
      <c r="B58" s="99"/>
      <c r="C58" s="181"/>
      <c r="D58" s="179"/>
      <c r="E58" s="179"/>
      <c r="F58" s="179"/>
      <c r="G58" s="179"/>
      <c r="H58" s="179"/>
      <c r="I58" s="179"/>
      <c r="J58" s="179"/>
      <c r="K58" s="179"/>
      <c r="L58" s="179"/>
      <c r="M58" s="182"/>
      <c r="N58" s="181"/>
      <c r="O58" s="181"/>
      <c r="P58" s="181"/>
      <c r="Q58" s="181"/>
      <c r="R58" s="181"/>
      <c r="S58" s="181"/>
      <c r="T58" s="181"/>
      <c r="U58" s="181"/>
      <c r="V58" s="181"/>
    </row>
    <row r="59" spans="1:119" s="149" customFormat="1" ht="18" customHeight="1">
      <c r="A59" s="149" t="s">
        <v>13</v>
      </c>
      <c r="B59" s="92" t="s">
        <v>362</v>
      </c>
      <c r="C59" s="181" t="s">
        <v>33</v>
      </c>
      <c r="D59" s="179">
        <f>(E26-C26)/C26*100</f>
        <v>121.81720452618777</v>
      </c>
      <c r="E59" s="179">
        <f>(G26-E26)/E26*100</f>
        <v>-139.29566132326545</v>
      </c>
      <c r="F59" s="176">
        <v>56.9</v>
      </c>
      <c r="G59" s="179">
        <v>170.9</v>
      </c>
      <c r="H59" s="179">
        <f>(M26-K26)/K26*100</f>
        <v>-236.13213553087644</v>
      </c>
      <c r="I59" s="177">
        <v>214.1</v>
      </c>
      <c r="J59" s="179">
        <f>(Q26-O26)/O26*100</f>
        <v>-238.6061544064093</v>
      </c>
      <c r="K59" s="178">
        <v>120</v>
      </c>
      <c r="L59" s="179">
        <f>(U26-S26)/S26*100</f>
        <v>-234.0108178987051</v>
      </c>
      <c r="M59" s="182">
        <f>C26/$C$18*100</f>
        <v>0.31242165908304376</v>
      </c>
      <c r="N59" s="181">
        <f>E26/$E$18*100</f>
        <v>0.6962386008004352</v>
      </c>
      <c r="O59" s="181">
        <f>G26/$G$18*100</f>
        <v>-0.27173564132436134</v>
      </c>
      <c r="P59" s="181">
        <f>I26/$I$18*100</f>
        <v>-0.4238798554767489</v>
      </c>
      <c r="Q59" s="181">
        <f>K26/$K$18*100</f>
        <v>0.2990263505734423</v>
      </c>
      <c r="R59" s="181">
        <f>M26/$M$18*100</f>
        <v>-0.41781514268891884</v>
      </c>
      <c r="S59" s="181">
        <f>O26/$O$18*100</f>
        <v>0.48331732396033317</v>
      </c>
      <c r="T59" s="181">
        <f>Q26/$Q$18*100</f>
        <v>-0.6781724423094613</v>
      </c>
      <c r="U59" s="181">
        <f>S26/$S$18*100</f>
        <v>0.13517660365736797</v>
      </c>
      <c r="V59" s="181">
        <f>U26/$U$18*100</f>
        <v>-0.17724315784179576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</row>
    <row r="60" spans="1:22" ht="18" customHeight="1">
      <c r="A60" s="149"/>
      <c r="B60" s="99"/>
      <c r="C60" s="181"/>
      <c r="D60" s="179"/>
      <c r="E60" s="179"/>
      <c r="F60" s="179"/>
      <c r="G60" s="179"/>
      <c r="H60" s="179"/>
      <c r="I60" s="179"/>
      <c r="J60" s="179"/>
      <c r="K60" s="179"/>
      <c r="L60" s="179"/>
      <c r="M60" s="182"/>
      <c r="N60" s="181"/>
      <c r="O60" s="181"/>
      <c r="P60" s="181"/>
      <c r="Q60" s="181"/>
      <c r="R60" s="181"/>
      <c r="S60" s="181"/>
      <c r="T60" s="181"/>
      <c r="U60" s="181"/>
      <c r="V60" s="181"/>
    </row>
    <row r="61" spans="1:119" ht="18" customHeight="1">
      <c r="A61" s="149" t="s">
        <v>14</v>
      </c>
      <c r="B61" s="92" t="s">
        <v>15</v>
      </c>
      <c r="C61" s="181" t="s">
        <v>33</v>
      </c>
      <c r="D61" s="179">
        <f>(E28-C28)/C28*100</f>
        <v>0.9204775567853749</v>
      </c>
      <c r="E61" s="179">
        <f>(G28-E28)/E28*100</f>
        <v>-2.7209380816950115</v>
      </c>
      <c r="F61" s="179">
        <f>(I28-G28)/G28*100</f>
        <v>0.13581465821485128</v>
      </c>
      <c r="G61" s="179">
        <f>(K28-I28)/I28*100</f>
        <v>3.3825237597166</v>
      </c>
      <c r="H61" s="179">
        <f>(M28-K28)/K28*100</f>
        <v>-6.784213666070579</v>
      </c>
      <c r="I61" s="179">
        <f>(O28-M28)/M28*100</f>
        <v>0.6903956831430605</v>
      </c>
      <c r="J61" s="179">
        <f>(Q28-O28)/O28*100</f>
        <v>-0.33171663825721615</v>
      </c>
      <c r="K61" s="179">
        <f>(S28-Q28)/Q28*100</f>
        <v>2.5334567137013853</v>
      </c>
      <c r="L61" s="179">
        <f>(U28-S28)/S28*100</f>
        <v>5.224924425232809</v>
      </c>
      <c r="M61" s="182">
        <f>C28/$C$18*100</f>
        <v>60.380206475386665</v>
      </c>
      <c r="N61" s="181">
        <f>E28/$E$18*100</f>
        <v>61.22032437556895</v>
      </c>
      <c r="O61" s="181">
        <f>G28/$G$18*100</f>
        <v>59.15056611235278</v>
      </c>
      <c r="P61" s="181">
        <f>I28/$I$18*100</f>
        <v>58.8670859100039</v>
      </c>
      <c r="Q61" s="181">
        <f>K28/$K$18*100</f>
        <v>60.52522200649495</v>
      </c>
      <c r="R61" s="181">
        <f>M28/$M$18*100</f>
        <v>57.9081801018822</v>
      </c>
      <c r="S61" s="181">
        <f>O28/$O$18*100</f>
        <v>59.088578988104956</v>
      </c>
      <c r="T61" s="181">
        <f>Q28/$Q$18*100</f>
        <v>59.619150793309636</v>
      </c>
      <c r="U61" s="181">
        <f>S28/$S$18*100</f>
        <v>60.811369812478745</v>
      </c>
      <c r="V61" s="181">
        <f>U28/$U$18*100</f>
        <v>62.60824059284541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</row>
    <row r="62" spans="1:119" ht="18" customHeight="1">
      <c r="A62" s="149"/>
      <c r="B62" s="99"/>
      <c r="C62" s="181"/>
      <c r="D62" s="179"/>
      <c r="E62" s="179"/>
      <c r="F62" s="179"/>
      <c r="G62" s="179"/>
      <c r="H62" s="179"/>
      <c r="I62" s="179"/>
      <c r="J62" s="179"/>
      <c r="K62" s="179"/>
      <c r="L62" s="179"/>
      <c r="M62" s="182"/>
      <c r="N62" s="181"/>
      <c r="O62" s="181"/>
      <c r="P62" s="181"/>
      <c r="Q62" s="181"/>
      <c r="R62" s="181"/>
      <c r="S62" s="181"/>
      <c r="T62" s="181"/>
      <c r="U62" s="181"/>
      <c r="V62" s="181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</row>
    <row r="63" spans="1:22" ht="18" customHeight="1">
      <c r="A63" s="149" t="s">
        <v>16</v>
      </c>
      <c r="B63" s="92" t="s">
        <v>17</v>
      </c>
      <c r="C63" s="181" t="s">
        <v>33</v>
      </c>
      <c r="D63" s="179">
        <f>(E30-C30)/C30*100</f>
        <v>-3.489965866280362</v>
      </c>
      <c r="E63" s="179">
        <f>(G30-E30)/E30*100</f>
        <v>1.4455040995538782</v>
      </c>
      <c r="F63" s="179">
        <f>(I30-G30)/G30*100</f>
        <v>5.410516473912072</v>
      </c>
      <c r="G63" s="179">
        <f>(K30-I30)/I30*100</f>
        <v>9.814827812541697</v>
      </c>
      <c r="H63" s="179">
        <f>(M30-K30)/K30*100</f>
        <v>-3.9102399993819246</v>
      </c>
      <c r="I63" s="179">
        <f>(O30-M30)/M30*100</f>
        <v>0.7334982090144627</v>
      </c>
      <c r="J63" s="179">
        <f>(Q30-O30)/O30*100</f>
        <v>-3.9291100700112076</v>
      </c>
      <c r="K63" s="179">
        <f>(S30-Q30)/Q30*100</f>
        <v>2.951650619189902</v>
      </c>
      <c r="L63" s="179">
        <f>(U30-S30)/S30*100</f>
        <v>-0.8510950484843927</v>
      </c>
      <c r="M63" s="182">
        <f>C30/$C$18*100</f>
        <v>53.88484619166568</v>
      </c>
      <c r="N63" s="181">
        <f>E30/$E$18*100</f>
        <v>52.24693911628934</v>
      </c>
      <c r="O63" s="181">
        <f>G30/$G$18*100</f>
        <v>52.64262804188555</v>
      </c>
      <c r="P63" s="181">
        <f>I30/$I$18*100</f>
        <v>55.15002326766493</v>
      </c>
      <c r="Q63" s="181">
        <f>K30/$K$18*100</f>
        <v>60.231462513196234</v>
      </c>
      <c r="R63" s="181">
        <f>M30/$M$18*100</f>
        <v>59.403847590067436</v>
      </c>
      <c r="S63" s="181">
        <f>O30/$O$18*100</f>
        <v>60.64068146686632</v>
      </c>
      <c r="T63" s="181">
        <f>Q30/$Q$18*100</f>
        <v>58.97679237731413</v>
      </c>
      <c r="U63" s="181">
        <f>S30/$S$18*100</f>
        <v>60.40151949048989</v>
      </c>
      <c r="V63" s="181">
        <f>U30/$U$18*100</f>
        <v>58.595447695058525</v>
      </c>
    </row>
    <row r="64" spans="1:22" ht="18" customHeight="1">
      <c r="A64" s="149"/>
      <c r="B64" s="99"/>
      <c r="C64" s="181"/>
      <c r="D64" s="186"/>
      <c r="E64" s="186"/>
      <c r="F64" s="186"/>
      <c r="G64" s="186"/>
      <c r="H64" s="186"/>
      <c r="I64" s="186"/>
      <c r="J64" s="186"/>
      <c r="K64" s="186"/>
      <c r="L64" s="186"/>
      <c r="M64" s="187"/>
      <c r="N64" s="181"/>
      <c r="O64" s="181"/>
      <c r="P64" s="181"/>
      <c r="Q64" s="181"/>
      <c r="R64" s="181"/>
      <c r="S64" s="181"/>
      <c r="T64" s="181"/>
      <c r="U64" s="181"/>
      <c r="V64" s="181"/>
    </row>
    <row r="65" spans="1:22" ht="18" customHeight="1">
      <c r="A65" s="149" t="s">
        <v>18</v>
      </c>
      <c r="B65" s="92" t="s">
        <v>19</v>
      </c>
      <c r="C65" s="181" t="s">
        <v>27</v>
      </c>
      <c r="D65" s="181" t="s">
        <v>27</v>
      </c>
      <c r="E65" s="181" t="s">
        <v>27</v>
      </c>
      <c r="F65" s="181" t="s">
        <v>27</v>
      </c>
      <c r="G65" s="181" t="s">
        <v>27</v>
      </c>
      <c r="H65" s="181" t="s">
        <v>27</v>
      </c>
      <c r="I65" s="181" t="s">
        <v>27</v>
      </c>
      <c r="J65" s="181" t="s">
        <v>27</v>
      </c>
      <c r="K65" s="181" t="s">
        <v>27</v>
      </c>
      <c r="L65" s="181" t="s">
        <v>27</v>
      </c>
      <c r="M65" s="182">
        <f>C32/$C$18*100</f>
        <v>-1.7827268312849822</v>
      </c>
      <c r="N65" s="181">
        <f>E32/$E$18*100</f>
        <v>-2.060684409827147</v>
      </c>
      <c r="O65" s="181">
        <f>G32/$G$18*100</f>
        <v>0.7504936951681646</v>
      </c>
      <c r="P65" s="181">
        <f>I32/$I$18*100</f>
        <v>2.7454781186114947</v>
      </c>
      <c r="Q65" s="181">
        <f>K32/$K$18*100</f>
        <v>5.109232293153699</v>
      </c>
      <c r="R65" s="181">
        <f>M32/$M$18*100</f>
        <v>8.198490524747161</v>
      </c>
      <c r="S65" s="181">
        <f>O32/$O$18*100</f>
        <v>6.312430504433856</v>
      </c>
      <c r="T65" s="181">
        <f>Q32/$Q$18*100</f>
        <v>6.7311660650519025</v>
      </c>
      <c r="U65" s="181">
        <f>S32/$S$18*100</f>
        <v>4.7260629841880375</v>
      </c>
      <c r="V65" s="181">
        <f>U32/$U$18*100</f>
        <v>3.9596589716775146</v>
      </c>
    </row>
    <row r="66" spans="1:22" ht="18" customHeight="1">
      <c r="A66" s="149"/>
      <c r="B66" s="99" t="s">
        <v>20</v>
      </c>
      <c r="C66" s="181"/>
      <c r="D66" s="186"/>
      <c r="E66" s="186"/>
      <c r="F66" s="186"/>
      <c r="G66" s="186"/>
      <c r="H66" s="186"/>
      <c r="I66" s="186"/>
      <c r="J66" s="186"/>
      <c r="K66" s="186"/>
      <c r="L66" s="186"/>
      <c r="M66" s="187"/>
      <c r="N66" s="181"/>
      <c r="O66" s="181"/>
      <c r="P66" s="181"/>
      <c r="Q66" s="181"/>
      <c r="R66" s="181"/>
      <c r="S66" s="181"/>
      <c r="T66" s="181"/>
      <c r="U66" s="181"/>
      <c r="V66" s="181"/>
    </row>
    <row r="67" spans="1:119" s="4" customFormat="1" ht="18" customHeight="1">
      <c r="A67" s="220" t="s">
        <v>37</v>
      </c>
      <c r="B67" s="221"/>
      <c r="C67" s="18" t="s">
        <v>33</v>
      </c>
      <c r="D67" s="190">
        <f>(E34-C34)/C34*100</f>
        <v>-0.4644399612968193</v>
      </c>
      <c r="E67" s="190">
        <f>(G34-E34)/E34*100</f>
        <v>0.6829877887842111</v>
      </c>
      <c r="F67" s="190">
        <f>(I34-G34)/G34*100</f>
        <v>0.6180284549887822</v>
      </c>
      <c r="G67" s="190">
        <f>(K34-I34)/I34*100</f>
        <v>0.5502781485574473</v>
      </c>
      <c r="H67" s="190">
        <f>(M34-K34)/K34*100</f>
        <v>-2.5715166243379146</v>
      </c>
      <c r="I67" s="190">
        <f>(O34-M34)/M34*100</f>
        <v>-1.3210730804167687</v>
      </c>
      <c r="J67" s="191">
        <f>(Q34-O34)/O34*100</f>
        <v>-1.2186997690338097</v>
      </c>
      <c r="K67" s="191">
        <f>(S34-Q34)/Q34*100</f>
        <v>0.5232678695398365</v>
      </c>
      <c r="L67" s="192">
        <f>(U34-S34)/S34*100</f>
        <v>2.204945101814504</v>
      </c>
      <c r="M67" s="19">
        <v>100</v>
      </c>
      <c r="N67" s="20">
        <v>100</v>
      </c>
      <c r="O67" s="20">
        <v>100</v>
      </c>
      <c r="P67" s="20">
        <v>100</v>
      </c>
      <c r="Q67" s="20">
        <v>100</v>
      </c>
      <c r="R67" s="20">
        <v>100</v>
      </c>
      <c r="S67" s="20">
        <v>100</v>
      </c>
      <c r="T67" s="20">
        <v>100</v>
      </c>
      <c r="U67" s="20">
        <v>100</v>
      </c>
      <c r="V67" s="20">
        <v>100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</row>
    <row r="68" spans="1:20" ht="15" customHeight="1">
      <c r="A68" s="149" t="s">
        <v>28</v>
      </c>
      <c r="B68" s="130"/>
      <c r="C68" s="130"/>
      <c r="D68" s="130"/>
      <c r="E68" s="130"/>
      <c r="F68" s="130"/>
      <c r="G68" s="130"/>
      <c r="H68" s="130"/>
      <c r="I68" s="130"/>
      <c r="T68" s="172"/>
    </row>
    <row r="69" spans="1:21" ht="14.25">
      <c r="A69" s="75"/>
      <c r="B69" s="149"/>
      <c r="C69" s="149"/>
      <c r="D69" s="149"/>
      <c r="E69" s="149"/>
      <c r="F69" s="149"/>
      <c r="G69" s="149"/>
      <c r="H69" s="149"/>
      <c r="I69" s="149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</row>
  </sheetData>
  <sheetProtection/>
  <mergeCells count="160">
    <mergeCell ref="C22:D22"/>
    <mergeCell ref="C24:D24"/>
    <mergeCell ref="C26:D26"/>
    <mergeCell ref="C28:D28"/>
    <mergeCell ref="E24:F24"/>
    <mergeCell ref="E26:F26"/>
    <mergeCell ref="U30:V30"/>
    <mergeCell ref="G32:H32"/>
    <mergeCell ref="I30:J30"/>
    <mergeCell ref="K30:L30"/>
    <mergeCell ref="M30:N30"/>
    <mergeCell ref="O30:P30"/>
    <mergeCell ref="K32:L32"/>
    <mergeCell ref="M32:N32"/>
    <mergeCell ref="S32:T32"/>
    <mergeCell ref="C14:D14"/>
    <mergeCell ref="C16:D16"/>
    <mergeCell ref="C18:D18"/>
    <mergeCell ref="C20:D20"/>
    <mergeCell ref="M38:V38"/>
    <mergeCell ref="C30:D30"/>
    <mergeCell ref="C32:D32"/>
    <mergeCell ref="C34:D34"/>
    <mergeCell ref="C38:L38"/>
    <mergeCell ref="G30:H30"/>
    <mergeCell ref="I5:J6"/>
    <mergeCell ref="K5:L6"/>
    <mergeCell ref="C8:D8"/>
    <mergeCell ref="C10:D10"/>
    <mergeCell ref="K8:L8"/>
    <mergeCell ref="C12:D12"/>
    <mergeCell ref="C5:D6"/>
    <mergeCell ref="S10:T10"/>
    <mergeCell ref="U5:V6"/>
    <mergeCell ref="U10:V10"/>
    <mergeCell ref="S8:T8"/>
    <mergeCell ref="U8:V8"/>
    <mergeCell ref="M5:N6"/>
    <mergeCell ref="O5:P6"/>
    <mergeCell ref="Q5:R6"/>
    <mergeCell ref="S5:T6"/>
    <mergeCell ref="M8:N8"/>
    <mergeCell ref="M10:N10"/>
    <mergeCell ref="O10:P10"/>
    <mergeCell ref="Q10:R10"/>
    <mergeCell ref="E10:F10"/>
    <mergeCell ref="G10:H10"/>
    <mergeCell ref="I10:J10"/>
    <mergeCell ref="K10:L10"/>
    <mergeCell ref="A2:U2"/>
    <mergeCell ref="A3:U3"/>
    <mergeCell ref="A5:B6"/>
    <mergeCell ref="E8:F8"/>
    <mergeCell ref="G8:H8"/>
    <mergeCell ref="I8:J8"/>
    <mergeCell ref="O8:P8"/>
    <mergeCell ref="Q8:R8"/>
    <mergeCell ref="E5:F6"/>
    <mergeCell ref="G5:H6"/>
    <mergeCell ref="M12:N12"/>
    <mergeCell ref="O12:P12"/>
    <mergeCell ref="S12:T12"/>
    <mergeCell ref="U12:V12"/>
    <mergeCell ref="Q12:R12"/>
    <mergeCell ref="E12:F12"/>
    <mergeCell ref="K12:L12"/>
    <mergeCell ref="G12:H12"/>
    <mergeCell ref="I12:J12"/>
    <mergeCell ref="E14:F14"/>
    <mergeCell ref="I14:J14"/>
    <mergeCell ref="E16:F16"/>
    <mergeCell ref="G16:H16"/>
    <mergeCell ref="S14:T14"/>
    <mergeCell ref="M14:N14"/>
    <mergeCell ref="Q14:R14"/>
    <mergeCell ref="U14:V14"/>
    <mergeCell ref="A67:B67"/>
    <mergeCell ref="A38:B39"/>
    <mergeCell ref="E22:F22"/>
    <mergeCell ref="A34:B34"/>
    <mergeCell ref="A18:B18"/>
    <mergeCell ref="E28:F28"/>
    <mergeCell ref="G14:H14"/>
    <mergeCell ref="K14:L14"/>
    <mergeCell ref="O14:P14"/>
    <mergeCell ref="O22:P22"/>
    <mergeCell ref="Q22:R22"/>
    <mergeCell ref="I16:J16"/>
    <mergeCell ref="S18:T18"/>
    <mergeCell ref="A51:B51"/>
    <mergeCell ref="K16:L16"/>
    <mergeCell ref="M16:N16"/>
    <mergeCell ref="O16:P16"/>
    <mergeCell ref="Q16:R16"/>
    <mergeCell ref="E30:F30"/>
    <mergeCell ref="E32:F32"/>
    <mergeCell ref="E34:F34"/>
    <mergeCell ref="Q30:R30"/>
    <mergeCell ref="U20:V20"/>
    <mergeCell ref="S16:T16"/>
    <mergeCell ref="U16:V16"/>
    <mergeCell ref="E18:F18"/>
    <mergeCell ref="G18:H18"/>
    <mergeCell ref="I18:J18"/>
    <mergeCell ref="K18:L18"/>
    <mergeCell ref="M18:N18"/>
    <mergeCell ref="O18:P18"/>
    <mergeCell ref="Q18:R18"/>
    <mergeCell ref="M22:N22"/>
    <mergeCell ref="U18:V18"/>
    <mergeCell ref="E20:F20"/>
    <mergeCell ref="G20:H20"/>
    <mergeCell ref="I20:J20"/>
    <mergeCell ref="K20:L20"/>
    <mergeCell ref="M20:N20"/>
    <mergeCell ref="O20:P20"/>
    <mergeCell ref="Q20:R20"/>
    <mergeCell ref="S20:T20"/>
    <mergeCell ref="U24:V24"/>
    <mergeCell ref="G24:H24"/>
    <mergeCell ref="I24:J24"/>
    <mergeCell ref="K24:L24"/>
    <mergeCell ref="M24:N24"/>
    <mergeCell ref="S22:T22"/>
    <mergeCell ref="U22:V22"/>
    <mergeCell ref="G22:H22"/>
    <mergeCell ref="I22:J22"/>
    <mergeCell ref="K22:L22"/>
    <mergeCell ref="I26:J26"/>
    <mergeCell ref="K26:L26"/>
    <mergeCell ref="M26:N26"/>
    <mergeCell ref="G28:H28"/>
    <mergeCell ref="I28:J28"/>
    <mergeCell ref="K28:L28"/>
    <mergeCell ref="M28:N28"/>
    <mergeCell ref="O26:P26"/>
    <mergeCell ref="Q26:R26"/>
    <mergeCell ref="O28:P28"/>
    <mergeCell ref="Q28:R28"/>
    <mergeCell ref="G26:H26"/>
    <mergeCell ref="O24:P24"/>
    <mergeCell ref="Q24:R24"/>
    <mergeCell ref="S24:T24"/>
    <mergeCell ref="U28:V28"/>
    <mergeCell ref="Q34:R34"/>
    <mergeCell ref="S34:T34"/>
    <mergeCell ref="S26:T26"/>
    <mergeCell ref="U26:V26"/>
    <mergeCell ref="O32:P32"/>
    <mergeCell ref="Q32:R32"/>
    <mergeCell ref="U34:V34"/>
    <mergeCell ref="I32:J32"/>
    <mergeCell ref="S28:T28"/>
    <mergeCell ref="S30:T30"/>
    <mergeCell ref="U32:V32"/>
    <mergeCell ref="G34:H34"/>
    <mergeCell ref="I34:J34"/>
    <mergeCell ref="K34:L34"/>
    <mergeCell ref="M34:N34"/>
    <mergeCell ref="O34:P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54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3.59765625" style="78" customWidth="1"/>
    <col min="2" max="2" width="4.59765625" style="78" customWidth="1"/>
    <col min="3" max="3" width="3.59765625" style="78" customWidth="1"/>
    <col min="4" max="4" width="23.69921875" style="78" customWidth="1"/>
    <col min="5" max="5" width="13.5" style="78" customWidth="1"/>
    <col min="6" max="7" width="15.3984375" style="78" bestFit="1" customWidth="1"/>
    <col min="8" max="8" width="9.3984375" style="78" customWidth="1"/>
    <col min="9" max="10" width="9.19921875" style="78" customWidth="1"/>
    <col min="11" max="13" width="8.69921875" style="78" customWidth="1"/>
    <col min="14" max="14" width="7.59765625" style="78" customWidth="1"/>
    <col min="15" max="15" width="3.59765625" style="78" customWidth="1"/>
    <col min="16" max="16" width="4.59765625" style="78" customWidth="1"/>
    <col min="17" max="17" width="3.59765625" style="78" customWidth="1"/>
    <col min="18" max="18" width="24" style="78" customWidth="1"/>
    <col min="19" max="19" width="13.5" style="78" customWidth="1"/>
    <col min="20" max="20" width="13.3984375" style="78" customWidth="1"/>
    <col min="21" max="21" width="14.3984375" style="78" customWidth="1"/>
    <col min="22" max="24" width="9.19921875" style="78" customWidth="1"/>
    <col min="25" max="27" width="8.69921875" style="78" customWidth="1"/>
    <col min="28" max="16384" width="10.59765625" style="78" customWidth="1"/>
  </cols>
  <sheetData>
    <row r="1" spans="1:27" s="132" customFormat="1" ht="19.5" customHeight="1">
      <c r="A1" s="1" t="s">
        <v>268</v>
      </c>
      <c r="AA1" s="2" t="s">
        <v>269</v>
      </c>
    </row>
    <row r="2" spans="1:152" s="149" customFormat="1" ht="19.5" customHeight="1">
      <c r="A2" s="227" t="s">
        <v>270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78"/>
      <c r="O2" s="227" t="s">
        <v>271</v>
      </c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</row>
    <row r="3" spans="1:152" s="149" customFormat="1" ht="19.5" customHeight="1">
      <c r="A3" s="255" t="s">
        <v>38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76"/>
      <c r="O3" s="255" t="s">
        <v>39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</row>
    <row r="4" spans="1:152" s="149" customFormat="1" ht="19.5" customHeight="1" thickBot="1">
      <c r="A4" s="150"/>
      <c r="B4" s="151"/>
      <c r="C4" s="79"/>
      <c r="D4" s="133"/>
      <c r="E4" s="79"/>
      <c r="F4" s="79"/>
      <c r="G4" s="79"/>
      <c r="H4" s="79"/>
      <c r="I4" s="79"/>
      <c r="J4" s="79"/>
      <c r="K4" s="79"/>
      <c r="L4" s="79"/>
      <c r="M4" s="134" t="s">
        <v>197</v>
      </c>
      <c r="N4" s="78"/>
      <c r="O4" s="150" t="s">
        <v>40</v>
      </c>
      <c r="P4" s="151"/>
      <c r="Q4" s="79"/>
      <c r="R4" s="133"/>
      <c r="S4" s="79"/>
      <c r="T4" s="79"/>
      <c r="U4" s="79"/>
      <c r="V4" s="79"/>
      <c r="W4" s="79"/>
      <c r="X4" s="79"/>
      <c r="Y4" s="79"/>
      <c r="Z4" s="79"/>
      <c r="AA4" s="134" t="s">
        <v>272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</row>
    <row r="5" spans="1:152" s="149" customFormat="1" ht="21" customHeight="1">
      <c r="A5" s="222" t="s">
        <v>273</v>
      </c>
      <c r="B5" s="251"/>
      <c r="C5" s="251"/>
      <c r="D5" s="223"/>
      <c r="E5" s="253" t="s">
        <v>42</v>
      </c>
      <c r="F5" s="253" t="s">
        <v>199</v>
      </c>
      <c r="G5" s="253" t="s">
        <v>43</v>
      </c>
      <c r="H5" s="248" t="s">
        <v>274</v>
      </c>
      <c r="I5" s="249"/>
      <c r="J5" s="250"/>
      <c r="K5" s="248" t="s">
        <v>275</v>
      </c>
      <c r="L5" s="249"/>
      <c r="M5" s="249"/>
      <c r="N5" s="78"/>
      <c r="O5" s="222" t="s">
        <v>41</v>
      </c>
      <c r="P5" s="251"/>
      <c r="Q5" s="251"/>
      <c r="R5" s="223"/>
      <c r="S5" s="253" t="s">
        <v>42</v>
      </c>
      <c r="T5" s="253" t="s">
        <v>199</v>
      </c>
      <c r="U5" s="253" t="s">
        <v>43</v>
      </c>
      <c r="V5" s="248" t="s">
        <v>274</v>
      </c>
      <c r="W5" s="249"/>
      <c r="X5" s="250"/>
      <c r="Y5" s="248" t="s">
        <v>276</v>
      </c>
      <c r="Z5" s="249"/>
      <c r="AA5" s="249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</row>
    <row r="6" spans="1:152" s="149" customFormat="1" ht="21" customHeight="1">
      <c r="A6" s="224"/>
      <c r="B6" s="224"/>
      <c r="C6" s="224"/>
      <c r="D6" s="252"/>
      <c r="E6" s="254"/>
      <c r="F6" s="256"/>
      <c r="G6" s="256"/>
      <c r="H6" s="81" t="s">
        <v>277</v>
      </c>
      <c r="I6" s="81" t="s">
        <v>278</v>
      </c>
      <c r="J6" s="81" t="s">
        <v>279</v>
      </c>
      <c r="K6" s="81" t="s">
        <v>277</v>
      </c>
      <c r="L6" s="81" t="s">
        <v>278</v>
      </c>
      <c r="M6" s="82" t="s">
        <v>279</v>
      </c>
      <c r="N6" s="78"/>
      <c r="O6" s="224"/>
      <c r="P6" s="224"/>
      <c r="Q6" s="224"/>
      <c r="R6" s="252"/>
      <c r="S6" s="254"/>
      <c r="T6" s="256"/>
      <c r="U6" s="256"/>
      <c r="V6" s="81" t="s">
        <v>277</v>
      </c>
      <c r="W6" s="81" t="s">
        <v>278</v>
      </c>
      <c r="X6" s="81" t="s">
        <v>279</v>
      </c>
      <c r="Y6" s="81" t="s">
        <v>277</v>
      </c>
      <c r="Z6" s="81" t="s">
        <v>278</v>
      </c>
      <c r="AA6" s="82" t="s">
        <v>279</v>
      </c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</row>
    <row r="7" spans="1:152" s="149" customFormat="1" ht="21" customHeight="1">
      <c r="A7" s="22" t="s">
        <v>2</v>
      </c>
      <c r="B7" s="238" t="s">
        <v>44</v>
      </c>
      <c r="C7" s="238"/>
      <c r="D7" s="239"/>
      <c r="E7" s="23">
        <v>4067085</v>
      </c>
      <c r="F7" s="23">
        <v>4065450</v>
      </c>
      <c r="G7" s="23">
        <v>4152564</v>
      </c>
      <c r="H7" s="24">
        <v>-1.6</v>
      </c>
      <c r="I7" s="193">
        <f>(F7-E7)/E7*100</f>
        <v>-0.04020078262441036</v>
      </c>
      <c r="J7" s="24">
        <f>(G7-F7)/F7*100</f>
        <v>2.1427886211858467</v>
      </c>
      <c r="K7" s="24">
        <f aca="true" t="shared" si="0" ref="K7:M8">E7/E$44*100</f>
        <v>90.58376194719614</v>
      </c>
      <c r="L7" s="24">
        <f t="shared" si="0"/>
        <v>90.07600775919465</v>
      </c>
      <c r="M7" s="24">
        <f t="shared" si="0"/>
        <v>90.02122755628163</v>
      </c>
      <c r="N7" s="78"/>
      <c r="O7" s="22" t="s">
        <v>2</v>
      </c>
      <c r="P7" s="238" t="s">
        <v>44</v>
      </c>
      <c r="Q7" s="238"/>
      <c r="R7" s="239"/>
      <c r="S7" s="25">
        <v>4308115</v>
      </c>
      <c r="T7" s="25">
        <v>4381930</v>
      </c>
      <c r="U7" s="25">
        <v>4554102</v>
      </c>
      <c r="V7" s="24">
        <v>0.2</v>
      </c>
      <c r="W7" s="24">
        <f>(T7-S7)/S7*100</f>
        <v>1.713394373177132</v>
      </c>
      <c r="X7" s="24">
        <f>(U7-T7)/T7*100</f>
        <v>3.929136248182878</v>
      </c>
      <c r="Y7" s="24">
        <v>94.4</v>
      </c>
      <c r="Z7" s="24">
        <v>92.8</v>
      </c>
      <c r="AA7" s="24">
        <v>91.2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</row>
    <row r="8" spans="1:152" s="149" customFormat="1" ht="21" customHeight="1">
      <c r="A8" s="76"/>
      <c r="B8" s="135" t="s">
        <v>280</v>
      </c>
      <c r="C8" s="236" t="s">
        <v>45</v>
      </c>
      <c r="D8" s="237"/>
      <c r="E8" s="136">
        <v>54207</v>
      </c>
      <c r="F8" s="194">
        <f>SUM(F9:F11)</f>
        <v>53008</v>
      </c>
      <c r="G8" s="194">
        <f>SUM(G9:G11)</f>
        <v>50831</v>
      </c>
      <c r="H8" s="184">
        <v>1.5</v>
      </c>
      <c r="I8" s="184">
        <f>(F8-E8)/E8*100</f>
        <v>-2.2118914531333593</v>
      </c>
      <c r="J8" s="184">
        <f>(G8-F8)/F8*100</f>
        <v>-4.106927256263206</v>
      </c>
      <c r="K8" s="184">
        <f t="shared" si="0"/>
        <v>1.2073202266172605</v>
      </c>
      <c r="L8" s="184">
        <f t="shared" si="0"/>
        <v>1.1744699896196953</v>
      </c>
      <c r="M8" s="184">
        <f t="shared" si="0"/>
        <v>1.1019382285049313</v>
      </c>
      <c r="N8" s="78"/>
      <c r="O8" s="76"/>
      <c r="P8" s="135" t="s">
        <v>281</v>
      </c>
      <c r="Q8" s="236" t="s">
        <v>45</v>
      </c>
      <c r="R8" s="237"/>
      <c r="S8" s="153">
        <v>55608</v>
      </c>
      <c r="T8" s="153">
        <v>56739</v>
      </c>
      <c r="U8" s="153">
        <v>59347</v>
      </c>
      <c r="V8" s="152">
        <v>-6.7</v>
      </c>
      <c r="W8" s="184">
        <f>(T8-S8)/S8*100</f>
        <v>2.033880017263703</v>
      </c>
      <c r="X8" s="184">
        <f>(U8-T8)/T8*100</f>
        <v>4.5964856624191475</v>
      </c>
      <c r="Y8" s="152">
        <v>97.5</v>
      </c>
      <c r="Z8" s="152">
        <v>93.4</v>
      </c>
      <c r="AA8" s="152">
        <v>85.7</v>
      </c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</row>
    <row r="9" spans="1:152" s="149" customFormat="1" ht="21" customHeight="1">
      <c r="A9" s="78"/>
      <c r="B9" s="137"/>
      <c r="C9" s="77" t="s">
        <v>282</v>
      </c>
      <c r="D9" s="92" t="s">
        <v>283</v>
      </c>
      <c r="E9" s="136">
        <v>36972</v>
      </c>
      <c r="F9" s="195">
        <v>34870</v>
      </c>
      <c r="G9" s="195">
        <v>34758</v>
      </c>
      <c r="H9" s="184">
        <v>13.9</v>
      </c>
      <c r="I9" s="184">
        <f aca="true" t="shared" si="1" ref="I9:I33">(F9-E9)/E9*100</f>
        <v>-5.685383533484799</v>
      </c>
      <c r="J9" s="184">
        <f aca="true" t="shared" si="2" ref="J9:J33">(G9-F9)/F9*100</f>
        <v>-0.32119300258101524</v>
      </c>
      <c r="K9" s="184">
        <f aca="true" t="shared" si="3" ref="K9:K43">E9/E$44*100</f>
        <v>0.8234553363678742</v>
      </c>
      <c r="L9" s="184">
        <f aca="true" t="shared" si="4" ref="L9:L24">F9/F$44*100</f>
        <v>0.7725959956617638</v>
      </c>
      <c r="M9" s="184">
        <f aca="true" t="shared" si="5" ref="M9:M34">G9/G$44*100</f>
        <v>0.7535002055118807</v>
      </c>
      <c r="N9" s="78"/>
      <c r="O9" s="78"/>
      <c r="P9" s="137"/>
      <c r="Q9" s="77" t="s">
        <v>282</v>
      </c>
      <c r="R9" s="92" t="s">
        <v>283</v>
      </c>
      <c r="S9" s="154">
        <v>35251</v>
      </c>
      <c r="T9" s="154">
        <v>33850</v>
      </c>
      <c r="U9" s="154">
        <v>36697</v>
      </c>
      <c r="V9" s="152">
        <v>1.2</v>
      </c>
      <c r="W9" s="184">
        <f aca="true" t="shared" si="6" ref="W9:W32">(T9-S9)/S9*100</f>
        <v>-3.974355337437236</v>
      </c>
      <c r="X9" s="184">
        <f aca="true" t="shared" si="7" ref="X9:X32">(U9-T9)/T9*100</f>
        <v>8.410635155096012</v>
      </c>
      <c r="Y9" s="152">
        <v>104.9</v>
      </c>
      <c r="Z9" s="152">
        <v>103</v>
      </c>
      <c r="AA9" s="152">
        <v>94.7</v>
      </c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</row>
    <row r="10" spans="1:152" s="149" customFormat="1" ht="21" customHeight="1">
      <c r="A10" s="78"/>
      <c r="B10" s="137"/>
      <c r="C10" s="77" t="s">
        <v>284</v>
      </c>
      <c r="D10" s="92" t="s">
        <v>285</v>
      </c>
      <c r="E10" s="136">
        <v>4384</v>
      </c>
      <c r="F10" s="195">
        <v>4428</v>
      </c>
      <c r="G10" s="195">
        <v>3379</v>
      </c>
      <c r="H10" s="184">
        <v>-9</v>
      </c>
      <c r="I10" s="184">
        <f t="shared" si="1"/>
        <v>1.0036496350364963</v>
      </c>
      <c r="J10" s="184">
        <f t="shared" si="2"/>
        <v>-23.690153568202348</v>
      </c>
      <c r="K10" s="184">
        <f t="shared" si="3"/>
        <v>0.09764222099526021</v>
      </c>
      <c r="L10" s="184">
        <f t="shared" si="4"/>
        <v>0.09810883478033525</v>
      </c>
      <c r="M10" s="184">
        <f t="shared" si="5"/>
        <v>0.07325154480765995</v>
      </c>
      <c r="N10" s="78"/>
      <c r="O10" s="78"/>
      <c r="P10" s="137"/>
      <c r="Q10" s="77" t="s">
        <v>284</v>
      </c>
      <c r="R10" s="92" t="s">
        <v>285</v>
      </c>
      <c r="S10" s="154">
        <v>5556</v>
      </c>
      <c r="T10" s="154">
        <v>7172</v>
      </c>
      <c r="U10" s="154">
        <v>7027</v>
      </c>
      <c r="V10" s="152">
        <v>-7.8</v>
      </c>
      <c r="W10" s="184">
        <f t="shared" si="6"/>
        <v>29.08567314614831</v>
      </c>
      <c r="X10" s="184">
        <f t="shared" si="7"/>
        <v>-2.0217512548800896</v>
      </c>
      <c r="Y10" s="152">
        <v>78.9</v>
      </c>
      <c r="Z10" s="152">
        <v>61.7</v>
      </c>
      <c r="AA10" s="152">
        <v>48.1</v>
      </c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</row>
    <row r="11" spans="2:27" ht="21" customHeight="1">
      <c r="B11" s="137"/>
      <c r="C11" s="77" t="s">
        <v>286</v>
      </c>
      <c r="D11" s="92" t="s">
        <v>287</v>
      </c>
      <c r="E11" s="136">
        <v>12852</v>
      </c>
      <c r="F11" s="195">
        <v>13710</v>
      </c>
      <c r="G11" s="195">
        <v>12694</v>
      </c>
      <c r="H11" s="184">
        <v>-20.2</v>
      </c>
      <c r="I11" s="184">
        <f t="shared" si="1"/>
        <v>6.6760037348272645</v>
      </c>
      <c r="J11" s="184">
        <f t="shared" si="2"/>
        <v>-7.410649161196208</v>
      </c>
      <c r="K11" s="184">
        <f t="shared" si="3"/>
        <v>0.28624494165855024</v>
      </c>
      <c r="L11" s="184">
        <f t="shared" si="4"/>
        <v>0.3037651591775963</v>
      </c>
      <c r="M11" s="184">
        <f t="shared" si="5"/>
        <v>0.2751864781853908</v>
      </c>
      <c r="P11" s="137"/>
      <c r="Q11" s="77" t="s">
        <v>286</v>
      </c>
      <c r="R11" s="92" t="s">
        <v>287</v>
      </c>
      <c r="S11" s="154">
        <v>14693</v>
      </c>
      <c r="T11" s="154">
        <v>16176</v>
      </c>
      <c r="U11" s="154">
        <v>15697</v>
      </c>
      <c r="V11" s="152">
        <v>-22.2</v>
      </c>
      <c r="W11" s="184">
        <f t="shared" si="6"/>
        <v>10.093241679711427</v>
      </c>
      <c r="X11" s="184">
        <f t="shared" si="7"/>
        <v>-2.961177052423343</v>
      </c>
      <c r="Y11" s="152">
        <v>87.5</v>
      </c>
      <c r="Z11" s="152">
        <v>84.8</v>
      </c>
      <c r="AA11" s="152">
        <v>80.9</v>
      </c>
    </row>
    <row r="12" spans="1:152" s="149" customFormat="1" ht="21" customHeight="1">
      <c r="A12" s="78"/>
      <c r="B12" s="137" t="s">
        <v>288</v>
      </c>
      <c r="C12" s="236" t="s">
        <v>289</v>
      </c>
      <c r="D12" s="237"/>
      <c r="E12" s="136">
        <v>7687.033</v>
      </c>
      <c r="F12" s="195">
        <v>6921</v>
      </c>
      <c r="G12" s="195">
        <v>4669</v>
      </c>
      <c r="H12" s="184">
        <v>23.3</v>
      </c>
      <c r="I12" s="196">
        <v>9.9</v>
      </c>
      <c r="J12" s="184">
        <f t="shared" si="2"/>
        <v>-32.5386504840341</v>
      </c>
      <c r="K12" s="184">
        <f t="shared" si="3"/>
        <v>0.17120870779741287</v>
      </c>
      <c r="L12" s="184">
        <f t="shared" si="4"/>
        <v>0.15334490639446707</v>
      </c>
      <c r="M12" s="184">
        <f t="shared" si="5"/>
        <v>0.1012167690757515</v>
      </c>
      <c r="N12" s="78"/>
      <c r="O12" s="78"/>
      <c r="P12" s="137" t="s">
        <v>288</v>
      </c>
      <c r="Q12" s="236" t="s">
        <v>289</v>
      </c>
      <c r="R12" s="237"/>
      <c r="S12" s="154">
        <v>8987</v>
      </c>
      <c r="T12" s="154">
        <v>8065</v>
      </c>
      <c r="U12" s="154">
        <v>5657</v>
      </c>
      <c r="V12" s="152">
        <v>26.6</v>
      </c>
      <c r="W12" s="184">
        <f t="shared" si="6"/>
        <v>-10.25926338043841</v>
      </c>
      <c r="X12" s="184">
        <f t="shared" si="7"/>
        <v>-29.85740855548667</v>
      </c>
      <c r="Y12" s="152">
        <v>85.4</v>
      </c>
      <c r="Z12" s="152">
        <v>85.8</v>
      </c>
      <c r="AA12" s="152">
        <v>82.5</v>
      </c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</row>
    <row r="13" spans="2:27" ht="21" customHeight="1">
      <c r="B13" s="137" t="s">
        <v>290</v>
      </c>
      <c r="C13" s="236" t="s">
        <v>291</v>
      </c>
      <c r="D13" s="237"/>
      <c r="E13" s="136">
        <v>950266</v>
      </c>
      <c r="F13" s="194">
        <f>SUM(F14:F26)</f>
        <v>956818</v>
      </c>
      <c r="G13" s="194">
        <f>SUM(G14:G26)</f>
        <v>960505</v>
      </c>
      <c r="H13" s="184">
        <v>0.4</v>
      </c>
      <c r="I13" s="184">
        <f t="shared" si="1"/>
        <v>0.6894911530034747</v>
      </c>
      <c r="J13" s="184">
        <f t="shared" si="2"/>
        <v>0.385339740682136</v>
      </c>
      <c r="K13" s="184">
        <f t="shared" si="3"/>
        <v>21.16470866247307</v>
      </c>
      <c r="L13" s="184">
        <f t="shared" si="4"/>
        <v>21.199706205250862</v>
      </c>
      <c r="M13" s="184">
        <f t="shared" si="5"/>
        <v>20.822277314436647</v>
      </c>
      <c r="P13" s="137" t="s">
        <v>290</v>
      </c>
      <c r="Q13" s="236" t="s">
        <v>291</v>
      </c>
      <c r="R13" s="237"/>
      <c r="S13" s="153">
        <v>1081214</v>
      </c>
      <c r="T13" s="153">
        <v>1138973</v>
      </c>
      <c r="U13" s="153">
        <v>1198685</v>
      </c>
      <c r="V13" s="152">
        <v>6.7</v>
      </c>
      <c r="W13" s="184">
        <f t="shared" si="6"/>
        <v>5.3420506948670665</v>
      </c>
      <c r="X13" s="184">
        <f t="shared" si="7"/>
        <v>5.242617691551951</v>
      </c>
      <c r="Y13" s="152">
        <v>87.9</v>
      </c>
      <c r="Z13" s="152">
        <v>84</v>
      </c>
      <c r="AA13" s="152">
        <v>80.1</v>
      </c>
    </row>
    <row r="14" spans="2:27" ht="21" customHeight="1">
      <c r="B14" s="137"/>
      <c r="C14" s="91" t="s">
        <v>282</v>
      </c>
      <c r="D14" s="92" t="s">
        <v>292</v>
      </c>
      <c r="E14" s="136">
        <v>203906</v>
      </c>
      <c r="F14" s="195">
        <v>222492</v>
      </c>
      <c r="G14" s="195">
        <v>160197</v>
      </c>
      <c r="H14" s="184">
        <v>-0.4</v>
      </c>
      <c r="I14" s="184">
        <f t="shared" si="1"/>
        <v>9.114984355536375</v>
      </c>
      <c r="J14" s="184">
        <f t="shared" si="2"/>
        <v>-27.998759505959764</v>
      </c>
      <c r="K14" s="184">
        <f t="shared" si="3"/>
        <v>4.5414768965008045</v>
      </c>
      <c r="L14" s="184">
        <f t="shared" si="4"/>
        <v>4.929636600710558</v>
      </c>
      <c r="M14" s="184">
        <f t="shared" si="5"/>
        <v>3.4728256062600478</v>
      </c>
      <c r="P14" s="137"/>
      <c r="Q14" s="91" t="s">
        <v>282</v>
      </c>
      <c r="R14" s="92" t="s">
        <v>292</v>
      </c>
      <c r="S14" s="154">
        <v>212076</v>
      </c>
      <c r="T14" s="154">
        <v>227665</v>
      </c>
      <c r="U14" s="154">
        <v>167825</v>
      </c>
      <c r="V14" s="152">
        <v>1.3</v>
      </c>
      <c r="W14" s="184">
        <f t="shared" si="6"/>
        <v>7.3506667421113185</v>
      </c>
      <c r="X14" s="184">
        <f t="shared" si="7"/>
        <v>-26.284233413128938</v>
      </c>
      <c r="Y14" s="152">
        <v>96.1</v>
      </c>
      <c r="Z14" s="152">
        <v>97.7</v>
      </c>
      <c r="AA14" s="152">
        <v>95.5</v>
      </c>
    </row>
    <row r="15" spans="1:152" s="149" customFormat="1" ht="21" customHeight="1">
      <c r="A15" s="78"/>
      <c r="B15" s="137"/>
      <c r="C15" s="91" t="s">
        <v>284</v>
      </c>
      <c r="D15" s="92" t="s">
        <v>293</v>
      </c>
      <c r="E15" s="136">
        <v>71179</v>
      </c>
      <c r="F15" s="195">
        <v>72057</v>
      </c>
      <c r="G15" s="195">
        <v>64913</v>
      </c>
      <c r="H15" s="184">
        <v>-1.8</v>
      </c>
      <c r="I15" s="184">
        <f t="shared" si="1"/>
        <v>1.2335098835330647</v>
      </c>
      <c r="J15" s="184">
        <f t="shared" si="2"/>
        <v>-9.914373343325424</v>
      </c>
      <c r="K15" s="184">
        <f t="shared" si="3"/>
        <v>1.5853274745031083</v>
      </c>
      <c r="L15" s="184">
        <f t="shared" si="4"/>
        <v>1.5965285247892087</v>
      </c>
      <c r="M15" s="184">
        <f t="shared" si="5"/>
        <v>1.4072144208640518</v>
      </c>
      <c r="N15" s="78"/>
      <c r="O15" s="78"/>
      <c r="P15" s="137"/>
      <c r="Q15" s="91" t="s">
        <v>284</v>
      </c>
      <c r="R15" s="92" t="s">
        <v>293</v>
      </c>
      <c r="S15" s="154">
        <v>77731</v>
      </c>
      <c r="T15" s="154">
        <v>79891</v>
      </c>
      <c r="U15" s="154">
        <v>72417</v>
      </c>
      <c r="V15" s="152">
        <v>3.6</v>
      </c>
      <c r="W15" s="184">
        <f t="shared" si="6"/>
        <v>2.7788141153465156</v>
      </c>
      <c r="X15" s="184">
        <f t="shared" si="7"/>
        <v>-9.355246523388116</v>
      </c>
      <c r="Y15" s="152">
        <v>91.6</v>
      </c>
      <c r="Z15" s="152">
        <v>90.2</v>
      </c>
      <c r="AA15" s="152">
        <v>89.6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</row>
    <row r="16" spans="2:27" ht="21" customHeight="1">
      <c r="B16" s="137"/>
      <c r="C16" s="91" t="s">
        <v>286</v>
      </c>
      <c r="D16" s="92" t="s">
        <v>294</v>
      </c>
      <c r="E16" s="136">
        <v>7803</v>
      </c>
      <c r="F16" s="195">
        <v>7962</v>
      </c>
      <c r="G16" s="195">
        <v>8676</v>
      </c>
      <c r="H16" s="184">
        <v>-15.8</v>
      </c>
      <c r="I16" s="184">
        <f t="shared" si="1"/>
        <v>2.0376778162245293</v>
      </c>
      <c r="J16" s="184">
        <f t="shared" si="2"/>
        <v>8.967596081386587</v>
      </c>
      <c r="K16" s="184">
        <f t="shared" si="3"/>
        <v>0.17379157172126264</v>
      </c>
      <c r="L16" s="184">
        <f t="shared" si="4"/>
        <v>0.17640978828388196</v>
      </c>
      <c r="M16" s="184">
        <f t="shared" si="5"/>
        <v>0.18808239205423433</v>
      </c>
      <c r="P16" s="137"/>
      <c r="Q16" s="91" t="s">
        <v>286</v>
      </c>
      <c r="R16" s="92" t="s">
        <v>294</v>
      </c>
      <c r="S16" s="154">
        <v>7835</v>
      </c>
      <c r="T16" s="154">
        <v>8135</v>
      </c>
      <c r="U16" s="154">
        <v>9369</v>
      </c>
      <c r="V16" s="152">
        <v>-16.6</v>
      </c>
      <c r="W16" s="184">
        <f t="shared" si="6"/>
        <v>3.8289725590299937</v>
      </c>
      <c r="X16" s="184">
        <f t="shared" si="7"/>
        <v>15.16902274124155</v>
      </c>
      <c r="Y16" s="152">
        <v>99.6</v>
      </c>
      <c r="Z16" s="152">
        <v>97.9</v>
      </c>
      <c r="AA16" s="152">
        <v>92.6</v>
      </c>
    </row>
    <row r="17" spans="2:27" ht="21" customHeight="1">
      <c r="B17" s="137"/>
      <c r="C17" s="91" t="s">
        <v>295</v>
      </c>
      <c r="D17" s="92" t="s">
        <v>296</v>
      </c>
      <c r="E17" s="136">
        <v>57060</v>
      </c>
      <c r="F17" s="195">
        <v>48501</v>
      </c>
      <c r="G17" s="195">
        <v>62322</v>
      </c>
      <c r="H17" s="184">
        <v>-2.9</v>
      </c>
      <c r="I17" s="184">
        <f t="shared" si="1"/>
        <v>-15</v>
      </c>
      <c r="J17" s="184">
        <f t="shared" si="2"/>
        <v>28.496319663512093</v>
      </c>
      <c r="K17" s="184">
        <f t="shared" si="3"/>
        <v>1.2708633964392215</v>
      </c>
      <c r="L17" s="184">
        <f t="shared" si="4"/>
        <v>1.074610793965908</v>
      </c>
      <c r="M17" s="184">
        <f t="shared" si="5"/>
        <v>1.351045509175195</v>
      </c>
      <c r="P17" s="137"/>
      <c r="Q17" s="91" t="s">
        <v>295</v>
      </c>
      <c r="R17" s="92" t="s">
        <v>296</v>
      </c>
      <c r="S17" s="154">
        <v>59738</v>
      </c>
      <c r="T17" s="154">
        <v>50147</v>
      </c>
      <c r="U17" s="154">
        <v>63738</v>
      </c>
      <c r="V17" s="152">
        <v>-3.4</v>
      </c>
      <c r="W17" s="184">
        <f t="shared" si="6"/>
        <v>-16.055107301884895</v>
      </c>
      <c r="X17" s="184">
        <f t="shared" si="7"/>
        <v>27.102319181606077</v>
      </c>
      <c r="Y17" s="152">
        <v>95.5</v>
      </c>
      <c r="Z17" s="152">
        <v>96.7</v>
      </c>
      <c r="AA17" s="152">
        <v>97.8</v>
      </c>
    </row>
    <row r="18" spans="2:27" ht="21" customHeight="1">
      <c r="B18" s="137"/>
      <c r="C18" s="91" t="s">
        <v>297</v>
      </c>
      <c r="D18" s="92" t="s">
        <v>298</v>
      </c>
      <c r="E18" s="136">
        <v>2569</v>
      </c>
      <c r="F18" s="195">
        <v>1856</v>
      </c>
      <c r="G18" s="195">
        <v>1667</v>
      </c>
      <c r="H18" s="184">
        <v>1.3</v>
      </c>
      <c r="I18" s="196">
        <v>27.7</v>
      </c>
      <c r="J18" s="184">
        <f t="shared" si="2"/>
        <v>-10.183189655172415</v>
      </c>
      <c r="K18" s="184">
        <f t="shared" si="3"/>
        <v>0.0572178069655163</v>
      </c>
      <c r="L18" s="184">
        <f t="shared" si="4"/>
        <v>0.04112240229275118</v>
      </c>
      <c r="M18" s="184">
        <f t="shared" si="5"/>
        <v>0.036138006864270246</v>
      </c>
      <c r="P18" s="137"/>
      <c r="Q18" s="91" t="s">
        <v>297</v>
      </c>
      <c r="R18" s="92" t="s">
        <v>298</v>
      </c>
      <c r="S18" s="154">
        <v>1902</v>
      </c>
      <c r="T18" s="154">
        <v>1269</v>
      </c>
      <c r="U18" s="154">
        <v>1132</v>
      </c>
      <c r="V18" s="152">
        <v>-6.4</v>
      </c>
      <c r="W18" s="184">
        <f t="shared" si="6"/>
        <v>-33.2807570977918</v>
      </c>
      <c r="X18" s="184">
        <f t="shared" si="7"/>
        <v>-10.795902285263988</v>
      </c>
      <c r="Y18" s="152">
        <v>135.1</v>
      </c>
      <c r="Z18" s="152">
        <v>146.3</v>
      </c>
      <c r="AA18" s="152">
        <v>147.3</v>
      </c>
    </row>
    <row r="19" spans="2:27" ht="21" customHeight="1">
      <c r="B19" s="137"/>
      <c r="C19" s="91" t="s">
        <v>299</v>
      </c>
      <c r="D19" s="92" t="s">
        <v>300</v>
      </c>
      <c r="E19" s="136">
        <v>25080</v>
      </c>
      <c r="F19" s="195">
        <v>25329</v>
      </c>
      <c r="G19" s="195">
        <v>26178</v>
      </c>
      <c r="H19" s="184">
        <v>-11</v>
      </c>
      <c r="I19" s="184">
        <f t="shared" si="1"/>
        <v>0.992822966507177</v>
      </c>
      <c r="J19" s="184">
        <f t="shared" si="2"/>
        <v>3.3518891389316594</v>
      </c>
      <c r="K19" s="184">
        <f t="shared" si="3"/>
        <v>0.5585919029564612</v>
      </c>
      <c r="L19" s="184">
        <f t="shared" si="4"/>
        <v>0.5612011463755897</v>
      </c>
      <c r="M19" s="184">
        <f t="shared" si="5"/>
        <v>0.5674989464264346</v>
      </c>
      <c r="P19" s="137"/>
      <c r="Q19" s="91" t="s">
        <v>299</v>
      </c>
      <c r="R19" s="92" t="s">
        <v>300</v>
      </c>
      <c r="S19" s="154">
        <v>26813</v>
      </c>
      <c r="T19" s="154">
        <v>27792</v>
      </c>
      <c r="U19" s="154">
        <v>28886</v>
      </c>
      <c r="V19" s="152">
        <v>-9.7</v>
      </c>
      <c r="W19" s="184">
        <f t="shared" si="6"/>
        <v>3.6512139633759744</v>
      </c>
      <c r="X19" s="184">
        <f t="shared" si="7"/>
        <v>3.9363845710995973</v>
      </c>
      <c r="Y19" s="152">
        <v>93.5</v>
      </c>
      <c r="Z19" s="152">
        <v>91.1</v>
      </c>
      <c r="AA19" s="152">
        <v>90.6</v>
      </c>
    </row>
    <row r="20" spans="1:152" s="149" customFormat="1" ht="21" customHeight="1">
      <c r="A20" s="78"/>
      <c r="B20" s="137"/>
      <c r="C20" s="91" t="s">
        <v>301</v>
      </c>
      <c r="D20" s="92" t="s">
        <v>302</v>
      </c>
      <c r="E20" s="136">
        <v>16780</v>
      </c>
      <c r="F20" s="195">
        <v>21785</v>
      </c>
      <c r="G20" s="195">
        <v>24698</v>
      </c>
      <c r="H20" s="184">
        <v>-9.5</v>
      </c>
      <c r="I20" s="184">
        <f t="shared" si="1"/>
        <v>29.827175208581647</v>
      </c>
      <c r="J20" s="184">
        <f t="shared" si="2"/>
        <v>13.371585953637824</v>
      </c>
      <c r="K20" s="184">
        <f t="shared" si="3"/>
        <v>0.3737309462364202</v>
      </c>
      <c r="L20" s="184">
        <f t="shared" si="4"/>
        <v>0.4826786282045175</v>
      </c>
      <c r="M20" s="184">
        <f t="shared" si="5"/>
        <v>0.5354148131576164</v>
      </c>
      <c r="N20" s="78"/>
      <c r="O20" s="78"/>
      <c r="P20" s="137"/>
      <c r="Q20" s="91" t="s">
        <v>301</v>
      </c>
      <c r="R20" s="92" t="s">
        <v>302</v>
      </c>
      <c r="S20" s="154">
        <v>16576</v>
      </c>
      <c r="T20" s="154">
        <v>19314</v>
      </c>
      <c r="U20" s="154">
        <v>20893</v>
      </c>
      <c r="V20" s="152">
        <v>-9.3</v>
      </c>
      <c r="W20" s="184">
        <f t="shared" si="6"/>
        <v>16.517857142857142</v>
      </c>
      <c r="X20" s="184">
        <f t="shared" si="7"/>
        <v>8.17541679610645</v>
      </c>
      <c r="Y20" s="152">
        <v>101.2</v>
      </c>
      <c r="Z20" s="152">
        <v>112.8</v>
      </c>
      <c r="AA20" s="152">
        <v>118.2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</row>
    <row r="21" spans="1:152" s="149" customFormat="1" ht="21" customHeight="1">
      <c r="A21" s="78"/>
      <c r="B21" s="137"/>
      <c r="C21" s="91" t="s">
        <v>303</v>
      </c>
      <c r="D21" s="92" t="s">
        <v>304</v>
      </c>
      <c r="E21" s="136">
        <v>49367</v>
      </c>
      <c r="F21" s="195">
        <v>55155</v>
      </c>
      <c r="G21" s="195">
        <v>61947</v>
      </c>
      <c r="H21" s="184">
        <v>-2.2</v>
      </c>
      <c r="I21" s="184">
        <f t="shared" si="1"/>
        <v>11.724431300261308</v>
      </c>
      <c r="J21" s="184">
        <f t="shared" si="2"/>
        <v>12.314386728311124</v>
      </c>
      <c r="K21" s="184">
        <f t="shared" si="3"/>
        <v>1.09952178920461</v>
      </c>
      <c r="L21" s="184">
        <f t="shared" si="4"/>
        <v>1.2220399237374415</v>
      </c>
      <c r="M21" s="184">
        <f t="shared" si="5"/>
        <v>1.342916083515866</v>
      </c>
      <c r="N21" s="78"/>
      <c r="O21" s="78"/>
      <c r="P21" s="137"/>
      <c r="Q21" s="91" t="s">
        <v>303</v>
      </c>
      <c r="R21" s="92" t="s">
        <v>304</v>
      </c>
      <c r="S21" s="154">
        <v>49480</v>
      </c>
      <c r="T21" s="154">
        <v>52356</v>
      </c>
      <c r="U21" s="154">
        <v>58416</v>
      </c>
      <c r="V21" s="152">
        <v>-1.6</v>
      </c>
      <c r="W21" s="184">
        <f t="shared" si="6"/>
        <v>5.812449474535166</v>
      </c>
      <c r="X21" s="184">
        <f t="shared" si="7"/>
        <v>11.574604629841852</v>
      </c>
      <c r="Y21" s="152">
        <v>99.8</v>
      </c>
      <c r="Z21" s="152">
        <v>105.3</v>
      </c>
      <c r="AA21" s="152">
        <v>106</v>
      </c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</row>
    <row r="22" spans="2:27" ht="21" customHeight="1">
      <c r="B22" s="137"/>
      <c r="C22" s="91" t="s">
        <v>305</v>
      </c>
      <c r="D22" s="92" t="s">
        <v>306</v>
      </c>
      <c r="E22" s="136">
        <v>174548</v>
      </c>
      <c r="F22" s="195">
        <v>182421</v>
      </c>
      <c r="G22" s="195">
        <v>201487</v>
      </c>
      <c r="H22" s="184">
        <v>2.1</v>
      </c>
      <c r="I22" s="184">
        <f t="shared" si="1"/>
        <v>4.510507138437565</v>
      </c>
      <c r="J22" s="184">
        <f t="shared" si="2"/>
        <v>10.45164756250651</v>
      </c>
      <c r="K22" s="184">
        <f t="shared" si="3"/>
        <v>3.8876036474180378</v>
      </c>
      <c r="L22" s="184">
        <f t="shared" si="4"/>
        <v>4.04180482146873</v>
      </c>
      <c r="M22" s="184">
        <f t="shared" si="5"/>
        <v>4.367929567523227</v>
      </c>
      <c r="P22" s="137"/>
      <c r="Q22" s="91" t="s">
        <v>305</v>
      </c>
      <c r="R22" s="92" t="s">
        <v>306</v>
      </c>
      <c r="S22" s="154">
        <v>181536</v>
      </c>
      <c r="T22" s="154">
        <v>201365</v>
      </c>
      <c r="U22" s="154">
        <v>232176</v>
      </c>
      <c r="V22" s="152">
        <v>6.7</v>
      </c>
      <c r="W22" s="184">
        <f t="shared" si="6"/>
        <v>10.922902344438569</v>
      </c>
      <c r="X22" s="184">
        <f t="shared" si="7"/>
        <v>15.301070195912894</v>
      </c>
      <c r="Y22" s="152">
        <v>96.2</v>
      </c>
      <c r="Z22" s="152">
        <v>90.6</v>
      </c>
      <c r="AA22" s="152">
        <v>86.8</v>
      </c>
    </row>
    <row r="23" spans="2:27" ht="21" customHeight="1">
      <c r="B23" s="137"/>
      <c r="C23" s="91" t="s">
        <v>307</v>
      </c>
      <c r="D23" s="92" t="s">
        <v>308</v>
      </c>
      <c r="E23" s="136">
        <v>172476</v>
      </c>
      <c r="F23" s="195">
        <v>143124</v>
      </c>
      <c r="G23" s="195">
        <v>158035</v>
      </c>
      <c r="H23" s="184">
        <v>3.5</v>
      </c>
      <c r="I23" s="184">
        <f t="shared" si="1"/>
        <v>-17.01801989842065</v>
      </c>
      <c r="J23" s="184">
        <f t="shared" si="2"/>
        <v>10.418238730052263</v>
      </c>
      <c r="K23" s="184">
        <f t="shared" si="3"/>
        <v>3.8414552254512997</v>
      </c>
      <c r="L23" s="184">
        <f t="shared" si="4"/>
        <v>3.1711221474933833</v>
      </c>
      <c r="M23" s="184">
        <f t="shared" si="5"/>
        <v>3.4259567575254635</v>
      </c>
      <c r="P23" s="137"/>
      <c r="Q23" s="91" t="s">
        <v>307</v>
      </c>
      <c r="R23" s="92" t="s">
        <v>308</v>
      </c>
      <c r="S23" s="154">
        <v>302434</v>
      </c>
      <c r="T23" s="154">
        <v>312990</v>
      </c>
      <c r="U23" s="154">
        <v>420379</v>
      </c>
      <c r="V23" s="152">
        <v>28.5</v>
      </c>
      <c r="W23" s="184">
        <f t="shared" si="6"/>
        <v>3.4903483073993007</v>
      </c>
      <c r="X23" s="184">
        <f t="shared" si="7"/>
        <v>34.310680852423395</v>
      </c>
      <c r="Y23" s="152">
        <v>57</v>
      </c>
      <c r="Z23" s="152">
        <v>45.7</v>
      </c>
      <c r="AA23" s="152">
        <v>37.6</v>
      </c>
    </row>
    <row r="24" spans="1:152" s="149" customFormat="1" ht="21" customHeight="1">
      <c r="A24" s="78"/>
      <c r="B24" s="137"/>
      <c r="C24" s="91" t="s">
        <v>309</v>
      </c>
      <c r="D24" s="92" t="s">
        <v>310</v>
      </c>
      <c r="E24" s="136">
        <v>25979</v>
      </c>
      <c r="F24" s="195">
        <v>28537</v>
      </c>
      <c r="G24" s="195">
        <v>33402</v>
      </c>
      <c r="H24" s="184">
        <v>24.4</v>
      </c>
      <c r="I24" s="184">
        <f t="shared" si="1"/>
        <v>9.846414411640172</v>
      </c>
      <c r="J24" s="184">
        <f t="shared" si="2"/>
        <v>17.04804289168448</v>
      </c>
      <c r="K24" s="184">
        <f t="shared" si="3"/>
        <v>0.5786147945337283</v>
      </c>
      <c r="L24" s="184">
        <f t="shared" si="4"/>
        <v>0.6322790917178019</v>
      </c>
      <c r="M24" s="184">
        <f t="shared" si="5"/>
        <v>0.7241042023277472</v>
      </c>
      <c r="N24" s="78"/>
      <c r="O24" s="78"/>
      <c r="P24" s="137"/>
      <c r="Q24" s="91" t="s">
        <v>309</v>
      </c>
      <c r="R24" s="92" t="s">
        <v>310</v>
      </c>
      <c r="S24" s="154">
        <v>25208</v>
      </c>
      <c r="T24" s="154">
        <v>29486</v>
      </c>
      <c r="U24" s="154">
        <v>35017</v>
      </c>
      <c r="V24" s="152">
        <v>25</v>
      </c>
      <c r="W24" s="184">
        <f t="shared" si="6"/>
        <v>16.970802919708028</v>
      </c>
      <c r="X24" s="184">
        <f t="shared" si="7"/>
        <v>18.75805467001289</v>
      </c>
      <c r="Y24" s="152">
        <v>103.1</v>
      </c>
      <c r="Z24" s="152">
        <v>96.8</v>
      </c>
      <c r="AA24" s="152">
        <v>95.4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</row>
    <row r="25" spans="1:152" s="149" customFormat="1" ht="21" customHeight="1">
      <c r="A25" s="78"/>
      <c r="B25" s="137"/>
      <c r="C25" s="91" t="s">
        <v>311</v>
      </c>
      <c r="D25" s="92" t="s">
        <v>312</v>
      </c>
      <c r="E25" s="136">
        <v>2342</v>
      </c>
      <c r="F25" s="195">
        <v>2258</v>
      </c>
      <c r="G25" s="195">
        <v>5593</v>
      </c>
      <c r="H25" s="184">
        <v>18.7</v>
      </c>
      <c r="I25" s="184">
        <f t="shared" si="1"/>
        <v>-3.5866780529461995</v>
      </c>
      <c r="J25" s="184">
        <f t="shared" si="2"/>
        <v>147.69707705934456</v>
      </c>
      <c r="K25" s="184">
        <f t="shared" si="3"/>
        <v>0.05216197116124531</v>
      </c>
      <c r="L25" s="184">
        <f aca="true" t="shared" si="8" ref="L25:L34">F25/F$44*100</f>
        <v>0.05002930192728026</v>
      </c>
      <c r="M25" s="184">
        <f t="shared" si="5"/>
        <v>0.12124767390033801</v>
      </c>
      <c r="N25" s="78"/>
      <c r="O25" s="78"/>
      <c r="P25" s="137"/>
      <c r="Q25" s="91" t="s">
        <v>311</v>
      </c>
      <c r="R25" s="92" t="s">
        <v>312</v>
      </c>
      <c r="S25" s="154">
        <v>2364</v>
      </c>
      <c r="T25" s="154">
        <v>2358</v>
      </c>
      <c r="U25" s="154">
        <v>5884</v>
      </c>
      <c r="V25" s="152">
        <v>22.4</v>
      </c>
      <c r="W25" s="184">
        <f t="shared" si="6"/>
        <v>-0.25380710659898476</v>
      </c>
      <c r="X25" s="184">
        <f t="shared" si="7"/>
        <v>149.53350296861748</v>
      </c>
      <c r="Y25" s="152">
        <v>99.1</v>
      </c>
      <c r="Z25" s="152">
        <v>95.7</v>
      </c>
      <c r="AA25" s="152">
        <v>95.1</v>
      </c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</row>
    <row r="26" spans="2:152" ht="21" customHeight="1">
      <c r="B26" s="137"/>
      <c r="C26" s="91" t="s">
        <v>313</v>
      </c>
      <c r="D26" s="92" t="s">
        <v>314</v>
      </c>
      <c r="E26" s="136">
        <v>141176</v>
      </c>
      <c r="F26" s="195">
        <v>145341</v>
      </c>
      <c r="G26" s="195">
        <v>151390</v>
      </c>
      <c r="H26" s="184">
        <v>0.1</v>
      </c>
      <c r="I26" s="184">
        <f t="shared" si="1"/>
        <v>2.950218167393891</v>
      </c>
      <c r="J26" s="184">
        <f t="shared" si="2"/>
        <v>4.161936411611314</v>
      </c>
      <c r="K26" s="184">
        <f t="shared" si="3"/>
        <v>3.144328966976929</v>
      </c>
      <c r="L26" s="184">
        <f t="shared" si="8"/>
        <v>3.2202430342838086</v>
      </c>
      <c r="M26" s="184">
        <f t="shared" si="5"/>
        <v>3.2819033348421547</v>
      </c>
      <c r="P26" s="137"/>
      <c r="Q26" s="91" t="s">
        <v>313</v>
      </c>
      <c r="R26" s="92" t="s">
        <v>314</v>
      </c>
      <c r="S26" s="154">
        <v>144799</v>
      </c>
      <c r="T26" s="154">
        <v>152459</v>
      </c>
      <c r="U26" s="154">
        <v>159089</v>
      </c>
      <c r="V26" s="152">
        <v>1.6</v>
      </c>
      <c r="W26" s="184">
        <f t="shared" si="6"/>
        <v>5.290091782401812</v>
      </c>
      <c r="X26" s="184">
        <f t="shared" si="7"/>
        <v>4.348710145022596</v>
      </c>
      <c r="Y26" s="152">
        <v>97.5</v>
      </c>
      <c r="Z26" s="152">
        <v>95.3</v>
      </c>
      <c r="AA26" s="152">
        <v>95.2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</row>
    <row r="27" spans="1:152" s="149" customFormat="1" ht="21" customHeight="1">
      <c r="A27" s="78"/>
      <c r="B27" s="137" t="s">
        <v>315</v>
      </c>
      <c r="C27" s="236" t="s">
        <v>316</v>
      </c>
      <c r="D27" s="237"/>
      <c r="E27" s="136">
        <v>322198</v>
      </c>
      <c r="F27" s="195">
        <v>311140</v>
      </c>
      <c r="G27" s="195">
        <v>313801</v>
      </c>
      <c r="H27" s="184">
        <v>-12.2</v>
      </c>
      <c r="I27" s="184">
        <f t="shared" si="1"/>
        <v>-3.43205109901365</v>
      </c>
      <c r="J27" s="184">
        <f t="shared" si="2"/>
        <v>0.8552420132416275</v>
      </c>
      <c r="K27" s="184">
        <f t="shared" si="3"/>
        <v>7.176124160636599</v>
      </c>
      <c r="L27" s="184">
        <f t="shared" si="8"/>
        <v>6.893763065391488</v>
      </c>
      <c r="M27" s="184">
        <f t="shared" si="5"/>
        <v>6.80272507019488</v>
      </c>
      <c r="N27" s="78"/>
      <c r="O27" s="78"/>
      <c r="P27" s="137" t="s">
        <v>315</v>
      </c>
      <c r="Q27" s="236" t="s">
        <v>316</v>
      </c>
      <c r="R27" s="237"/>
      <c r="S27" s="154">
        <v>329057</v>
      </c>
      <c r="T27" s="154">
        <v>318657</v>
      </c>
      <c r="U27" s="154">
        <v>320544</v>
      </c>
      <c r="V27" s="152">
        <v>-12.9</v>
      </c>
      <c r="W27" s="184">
        <f t="shared" si="6"/>
        <v>-3.1605466530114845</v>
      </c>
      <c r="X27" s="184">
        <f t="shared" si="7"/>
        <v>0.5921727751155631</v>
      </c>
      <c r="Y27" s="152">
        <v>97.9</v>
      </c>
      <c r="Z27" s="152">
        <v>97.6</v>
      </c>
      <c r="AA27" s="152">
        <v>97.9</v>
      </c>
      <c r="AB27" s="78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</row>
    <row r="28" spans="1:152" s="149" customFormat="1" ht="21" customHeight="1">
      <c r="A28" s="78"/>
      <c r="B28" s="137" t="s">
        <v>317</v>
      </c>
      <c r="C28" s="236" t="s">
        <v>318</v>
      </c>
      <c r="D28" s="237"/>
      <c r="E28" s="136">
        <v>118516</v>
      </c>
      <c r="F28" s="195">
        <v>125026</v>
      </c>
      <c r="G28" s="195">
        <v>142555</v>
      </c>
      <c r="H28" s="184">
        <v>-14.1</v>
      </c>
      <c r="I28" s="184">
        <f t="shared" si="1"/>
        <v>5.4929292247460255</v>
      </c>
      <c r="J28" s="184">
        <f t="shared" si="2"/>
        <v>14.020283780973559</v>
      </c>
      <c r="K28" s="184">
        <f t="shared" si="3"/>
        <v>2.6396362827267925</v>
      </c>
      <c r="L28" s="184">
        <f t="shared" si="8"/>
        <v>2.7701344122055547</v>
      </c>
      <c r="M28" s="184">
        <f t="shared" si="5"/>
        <v>3.0903740663083648</v>
      </c>
      <c r="N28" s="78"/>
      <c r="O28" s="78"/>
      <c r="P28" s="137" t="s">
        <v>317</v>
      </c>
      <c r="Q28" s="236" t="s">
        <v>318</v>
      </c>
      <c r="R28" s="237"/>
      <c r="S28" s="154">
        <v>128352</v>
      </c>
      <c r="T28" s="154">
        <v>142737</v>
      </c>
      <c r="U28" s="154">
        <v>179643</v>
      </c>
      <c r="V28" s="152">
        <v>-12.6</v>
      </c>
      <c r="W28" s="184">
        <f t="shared" si="6"/>
        <v>11.207460732984293</v>
      </c>
      <c r="X28" s="184">
        <f t="shared" si="7"/>
        <v>25.855944849618528</v>
      </c>
      <c r="Y28" s="152">
        <v>92.3</v>
      </c>
      <c r="Z28" s="152">
        <v>87.6</v>
      </c>
      <c r="AA28" s="152">
        <v>79.4</v>
      </c>
      <c r="AB28" s="78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</row>
    <row r="29" spans="1:152" s="149" customFormat="1" ht="21" customHeight="1">
      <c r="A29" s="78"/>
      <c r="B29" s="137" t="s">
        <v>319</v>
      </c>
      <c r="C29" s="236" t="s">
        <v>320</v>
      </c>
      <c r="D29" s="237"/>
      <c r="E29" s="136">
        <v>525842</v>
      </c>
      <c r="F29" s="195">
        <v>534081</v>
      </c>
      <c r="G29" s="195">
        <v>545467</v>
      </c>
      <c r="H29" s="184">
        <v>0.5</v>
      </c>
      <c r="I29" s="184">
        <f t="shared" si="1"/>
        <v>1.566820451770684</v>
      </c>
      <c r="J29" s="184">
        <f t="shared" si="2"/>
        <v>2.1318863618065427</v>
      </c>
      <c r="K29" s="184">
        <f t="shared" si="3"/>
        <v>11.71176568717829</v>
      </c>
      <c r="L29" s="184">
        <f t="shared" si="8"/>
        <v>11.833347919673946</v>
      </c>
      <c r="M29" s="184">
        <f t="shared" si="5"/>
        <v>11.824889136312475</v>
      </c>
      <c r="N29" s="78"/>
      <c r="O29" s="78"/>
      <c r="P29" s="137" t="s">
        <v>319</v>
      </c>
      <c r="Q29" s="236" t="s">
        <v>320</v>
      </c>
      <c r="R29" s="237"/>
      <c r="S29" s="154">
        <v>551957</v>
      </c>
      <c r="T29" s="154">
        <v>554973</v>
      </c>
      <c r="U29" s="154">
        <v>563833</v>
      </c>
      <c r="V29" s="152">
        <v>0.9</v>
      </c>
      <c r="W29" s="184">
        <f t="shared" si="6"/>
        <v>0.546419376871749</v>
      </c>
      <c r="X29" s="184">
        <f t="shared" si="7"/>
        <v>1.5964740627021494</v>
      </c>
      <c r="Y29" s="152">
        <v>95.3</v>
      </c>
      <c r="Z29" s="152">
        <v>96.2</v>
      </c>
      <c r="AA29" s="152">
        <v>96.7</v>
      </c>
      <c r="AB29" s="78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</row>
    <row r="30" spans="1:152" s="149" customFormat="1" ht="21" customHeight="1">
      <c r="A30" s="78"/>
      <c r="B30" s="137" t="s">
        <v>321</v>
      </c>
      <c r="C30" s="236" t="s">
        <v>322</v>
      </c>
      <c r="D30" s="237"/>
      <c r="E30" s="136">
        <v>261775</v>
      </c>
      <c r="F30" s="195">
        <v>255926</v>
      </c>
      <c r="G30" s="195">
        <v>273104</v>
      </c>
      <c r="H30" s="184">
        <v>1.9</v>
      </c>
      <c r="I30" s="184">
        <f t="shared" si="1"/>
        <v>-2.234361570050616</v>
      </c>
      <c r="J30" s="184">
        <f t="shared" si="2"/>
        <v>6.7120964653845245</v>
      </c>
      <c r="K30" s="184">
        <f t="shared" si="3"/>
        <v>5.830358668119125</v>
      </c>
      <c r="L30" s="184">
        <f t="shared" si="8"/>
        <v>5.670415910115645</v>
      </c>
      <c r="M30" s="184">
        <f t="shared" si="5"/>
        <v>5.920476440707654</v>
      </c>
      <c r="N30" s="78"/>
      <c r="O30" s="78"/>
      <c r="P30" s="137" t="s">
        <v>321</v>
      </c>
      <c r="Q30" s="236" t="s">
        <v>322</v>
      </c>
      <c r="R30" s="237"/>
      <c r="S30" s="154">
        <v>265102</v>
      </c>
      <c r="T30" s="154">
        <v>256766</v>
      </c>
      <c r="U30" s="154">
        <v>270171</v>
      </c>
      <c r="V30" s="152">
        <v>2.4</v>
      </c>
      <c r="W30" s="184">
        <f t="shared" si="6"/>
        <v>-3.144450060731341</v>
      </c>
      <c r="X30" s="184">
        <f t="shared" si="7"/>
        <v>5.220706791397615</v>
      </c>
      <c r="Y30" s="152">
        <v>98.7</v>
      </c>
      <c r="Z30" s="152">
        <v>99.7</v>
      </c>
      <c r="AA30" s="152">
        <v>101.1</v>
      </c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</row>
    <row r="31" spans="1:152" s="149" customFormat="1" ht="21" customHeight="1">
      <c r="A31" s="78"/>
      <c r="B31" s="137" t="s">
        <v>323</v>
      </c>
      <c r="C31" s="236" t="s">
        <v>324</v>
      </c>
      <c r="D31" s="237"/>
      <c r="E31" s="136">
        <v>604203</v>
      </c>
      <c r="F31" s="195">
        <v>611608</v>
      </c>
      <c r="G31" s="195">
        <v>631999</v>
      </c>
      <c r="H31" s="184">
        <v>-3.6</v>
      </c>
      <c r="I31" s="184">
        <f t="shared" si="1"/>
        <v>1.2255814684799644</v>
      </c>
      <c r="J31" s="184">
        <f t="shared" si="2"/>
        <v>3.3339982472433327</v>
      </c>
      <c r="K31" s="184">
        <f t="shared" si="3"/>
        <v>13.457053570255292</v>
      </c>
      <c r="L31" s="184">
        <f t="shared" si="8"/>
        <v>13.551072317599658</v>
      </c>
      <c r="M31" s="184">
        <f t="shared" si="5"/>
        <v>13.700770366053947</v>
      </c>
      <c r="N31" s="78"/>
      <c r="O31" s="78"/>
      <c r="P31" s="137" t="s">
        <v>323</v>
      </c>
      <c r="Q31" s="236" t="s">
        <v>324</v>
      </c>
      <c r="R31" s="237"/>
      <c r="S31" s="154">
        <v>603397</v>
      </c>
      <c r="T31" s="154">
        <v>613809</v>
      </c>
      <c r="U31" s="154">
        <v>637184</v>
      </c>
      <c r="V31" s="152">
        <v>-3.4</v>
      </c>
      <c r="W31" s="184">
        <f t="shared" si="6"/>
        <v>1.7255637664754713</v>
      </c>
      <c r="X31" s="184">
        <f t="shared" si="7"/>
        <v>3.8081878890664687</v>
      </c>
      <c r="Y31" s="152">
        <v>100.1</v>
      </c>
      <c r="Z31" s="152">
        <v>99.6</v>
      </c>
      <c r="AA31" s="152">
        <v>99.2</v>
      </c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</row>
    <row r="32" spans="1:152" s="149" customFormat="1" ht="21" customHeight="1">
      <c r="A32" s="78"/>
      <c r="B32" s="137" t="s">
        <v>325</v>
      </c>
      <c r="C32" s="236" t="s">
        <v>326</v>
      </c>
      <c r="D32" s="237"/>
      <c r="E32" s="136">
        <v>274706</v>
      </c>
      <c r="F32" s="195">
        <v>268261</v>
      </c>
      <c r="G32" s="195">
        <v>264938</v>
      </c>
      <c r="H32" s="184">
        <v>-1.5</v>
      </c>
      <c r="I32" s="184">
        <f t="shared" si="1"/>
        <v>-2.346144605505522</v>
      </c>
      <c r="J32" s="184">
        <f t="shared" si="2"/>
        <v>-1.238719008726576</v>
      </c>
      <c r="K32" s="184">
        <f t="shared" si="3"/>
        <v>6.118363129727179</v>
      </c>
      <c r="L32" s="184">
        <f t="shared" si="8"/>
        <v>5.943715927508472</v>
      </c>
      <c r="M32" s="184">
        <f t="shared" si="5"/>
        <v>5.743450067550108</v>
      </c>
      <c r="N32" s="78"/>
      <c r="O32" s="78"/>
      <c r="P32" s="137" t="s">
        <v>325</v>
      </c>
      <c r="Q32" s="236" t="s">
        <v>326</v>
      </c>
      <c r="R32" s="237"/>
      <c r="S32" s="154">
        <v>293704</v>
      </c>
      <c r="T32" s="154">
        <v>292201</v>
      </c>
      <c r="U32" s="154">
        <v>290560</v>
      </c>
      <c r="V32" s="152">
        <v>-1.2</v>
      </c>
      <c r="W32" s="184">
        <f t="shared" si="6"/>
        <v>-0.5117397107291695</v>
      </c>
      <c r="X32" s="184">
        <f t="shared" si="7"/>
        <v>-0.5615997207401754</v>
      </c>
      <c r="Y32" s="152">
        <v>93.5</v>
      </c>
      <c r="Z32" s="152">
        <v>91.8</v>
      </c>
      <c r="AA32" s="152">
        <v>91.2</v>
      </c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</row>
    <row r="33" spans="1:152" s="149" customFormat="1" ht="21" customHeight="1">
      <c r="A33" s="78"/>
      <c r="B33" s="137" t="s">
        <v>327</v>
      </c>
      <c r="C33" s="236" t="s">
        <v>328</v>
      </c>
      <c r="D33" s="237"/>
      <c r="E33" s="136">
        <v>947694</v>
      </c>
      <c r="F33" s="195">
        <v>942662</v>
      </c>
      <c r="G33" s="195">
        <v>964694</v>
      </c>
      <c r="H33" s="184">
        <v>1.3</v>
      </c>
      <c r="I33" s="184">
        <f t="shared" si="1"/>
        <v>-0.5309730778078157</v>
      </c>
      <c r="J33" s="184">
        <f t="shared" si="2"/>
        <v>2.337211004580645</v>
      </c>
      <c r="K33" s="184">
        <f t="shared" si="3"/>
        <v>21.10742403829428</v>
      </c>
      <c r="L33" s="184">
        <f t="shared" si="8"/>
        <v>20.886059261901625</v>
      </c>
      <c r="M33" s="184">
        <f t="shared" si="5"/>
        <v>20.91308841866846</v>
      </c>
      <c r="N33" s="3"/>
      <c r="O33" s="78"/>
      <c r="P33" s="137" t="s">
        <v>327</v>
      </c>
      <c r="Q33" s="236" t="s">
        <v>328</v>
      </c>
      <c r="R33" s="237"/>
      <c r="S33" s="154">
        <v>993336</v>
      </c>
      <c r="T33" s="154">
        <v>1005750</v>
      </c>
      <c r="U33" s="154">
        <v>1039213</v>
      </c>
      <c r="V33" s="152">
        <v>2.7</v>
      </c>
      <c r="W33" s="184">
        <f aca="true" t="shared" si="9" ref="W33:W44">(T33-S33)/S33*100</f>
        <v>1.249728188649158</v>
      </c>
      <c r="X33" s="184">
        <f aca="true" t="shared" si="10" ref="X33:X44">(U33-T33)/T33*100</f>
        <v>3.327168779517773</v>
      </c>
      <c r="Y33" s="152">
        <v>95.4</v>
      </c>
      <c r="Z33" s="152">
        <v>93.7</v>
      </c>
      <c r="AA33" s="152">
        <v>92.8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</row>
    <row r="34" spans="1:27" ht="21" customHeight="1">
      <c r="A34" s="22" t="s">
        <v>3</v>
      </c>
      <c r="B34" s="238" t="s">
        <v>329</v>
      </c>
      <c r="C34" s="238"/>
      <c r="D34" s="239"/>
      <c r="E34" s="26">
        <f>SUM(E35:E37)</f>
        <v>499384</v>
      </c>
      <c r="F34" s="26">
        <v>510946</v>
      </c>
      <c r="G34" s="26">
        <f>SUM(G35:G37)</f>
        <v>519224</v>
      </c>
      <c r="H34" s="16">
        <v>0.8</v>
      </c>
      <c r="I34" s="16">
        <f aca="true" t="shared" si="11" ref="I34:I43">(F34-E34)/E34*100</f>
        <v>2.315252390945645</v>
      </c>
      <c r="J34" s="16">
        <f aca="true" t="shared" si="12" ref="J34:J43">(G34-F34)/F34*100</f>
        <v>1.620132068750905</v>
      </c>
      <c r="K34" s="16">
        <f t="shared" si="3"/>
        <v>11.122482410925416</v>
      </c>
      <c r="L34" s="16">
        <f t="shared" si="8"/>
        <v>11.320758061353473</v>
      </c>
      <c r="M34" s="16">
        <f t="shared" si="5"/>
        <v>11.255981089438423</v>
      </c>
      <c r="O34" s="22" t="s">
        <v>3</v>
      </c>
      <c r="P34" s="238" t="s">
        <v>329</v>
      </c>
      <c r="Q34" s="238"/>
      <c r="R34" s="239"/>
      <c r="S34" s="27">
        <v>520158</v>
      </c>
      <c r="T34" s="27">
        <v>532178</v>
      </c>
      <c r="U34" s="27">
        <v>540860</v>
      </c>
      <c r="V34" s="16">
        <v>2.723563667747708</v>
      </c>
      <c r="W34" s="16">
        <f t="shared" si="9"/>
        <v>2.310836322809608</v>
      </c>
      <c r="X34" s="16">
        <f t="shared" si="10"/>
        <v>1.6314090398325372</v>
      </c>
      <c r="Y34" s="16">
        <v>96</v>
      </c>
      <c r="Z34" s="16">
        <v>96</v>
      </c>
      <c r="AA34" s="16">
        <v>96</v>
      </c>
    </row>
    <row r="35" spans="1:27" ht="21" customHeight="1">
      <c r="A35" s="77"/>
      <c r="B35" s="137" t="s">
        <v>46</v>
      </c>
      <c r="C35" s="236" t="s">
        <v>318</v>
      </c>
      <c r="D35" s="237"/>
      <c r="E35" s="195">
        <v>71903</v>
      </c>
      <c r="F35" s="195">
        <v>75592</v>
      </c>
      <c r="G35" s="195">
        <v>78830</v>
      </c>
      <c r="H35" s="184">
        <v>8.7</v>
      </c>
      <c r="I35" s="184">
        <f t="shared" si="11"/>
        <v>5.130523065796976</v>
      </c>
      <c r="J35" s="184">
        <f t="shared" si="12"/>
        <v>4.283522065827071</v>
      </c>
      <c r="K35" s="184">
        <f t="shared" si="3"/>
        <v>1.6014526953061576</v>
      </c>
      <c r="L35" s="184">
        <f aca="true" t="shared" si="13" ref="L35:L43">F35/F$44*100</f>
        <v>1.6748516347595084</v>
      </c>
      <c r="M35" s="184">
        <f aca="true" t="shared" si="14" ref="M35:M43">G35/G$44*100</f>
        <v>1.708913665933067</v>
      </c>
      <c r="O35" s="77"/>
      <c r="P35" s="137" t="s">
        <v>46</v>
      </c>
      <c r="Q35" s="236" t="s">
        <v>318</v>
      </c>
      <c r="R35" s="237"/>
      <c r="S35" s="154">
        <v>75132</v>
      </c>
      <c r="T35" s="154">
        <v>78012</v>
      </c>
      <c r="U35" s="154">
        <v>80517</v>
      </c>
      <c r="V35" s="152">
        <v>9</v>
      </c>
      <c r="W35" s="184">
        <f t="shared" si="9"/>
        <v>3.8332534738859607</v>
      </c>
      <c r="X35" s="184">
        <f t="shared" si="10"/>
        <v>3.211044454699277</v>
      </c>
      <c r="Y35" s="152">
        <v>95.7</v>
      </c>
      <c r="Z35" s="152">
        <v>96.9</v>
      </c>
      <c r="AA35" s="152">
        <v>97.9</v>
      </c>
    </row>
    <row r="36" spans="1:152" s="149" customFormat="1" ht="21" customHeight="1">
      <c r="A36" s="77"/>
      <c r="B36" s="137" t="s">
        <v>47</v>
      </c>
      <c r="C36" s="236" t="s">
        <v>328</v>
      </c>
      <c r="D36" s="237"/>
      <c r="E36" s="195">
        <v>129205</v>
      </c>
      <c r="F36" s="195">
        <v>131323</v>
      </c>
      <c r="G36" s="195">
        <v>130730</v>
      </c>
      <c r="H36" s="184">
        <v>-2.6</v>
      </c>
      <c r="I36" s="184">
        <f t="shared" si="11"/>
        <v>1.6392554467706357</v>
      </c>
      <c r="J36" s="184">
        <f t="shared" si="12"/>
        <v>-0.4515583713439382</v>
      </c>
      <c r="K36" s="184">
        <f t="shared" si="3"/>
        <v>2.8777060136160117</v>
      </c>
      <c r="L36" s="184">
        <f t="shared" si="13"/>
        <v>2.909653683346424</v>
      </c>
      <c r="M36" s="184">
        <f t="shared" si="14"/>
        <v>2.8340261771841924</v>
      </c>
      <c r="N36" s="78"/>
      <c r="O36" s="77"/>
      <c r="P36" s="137" t="s">
        <v>47</v>
      </c>
      <c r="Q36" s="236" t="s">
        <v>328</v>
      </c>
      <c r="R36" s="237"/>
      <c r="S36" s="154">
        <v>134172</v>
      </c>
      <c r="T36" s="154">
        <v>136654</v>
      </c>
      <c r="U36" s="154">
        <v>136604</v>
      </c>
      <c r="V36" s="152">
        <v>-0.2</v>
      </c>
      <c r="W36" s="184">
        <f t="shared" si="9"/>
        <v>1.849864353218257</v>
      </c>
      <c r="X36" s="184">
        <f t="shared" si="10"/>
        <v>-0.036588757006746964</v>
      </c>
      <c r="Y36" s="152">
        <v>96.3</v>
      </c>
      <c r="Z36" s="152">
        <v>96.1</v>
      </c>
      <c r="AA36" s="152">
        <v>95.7</v>
      </c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</row>
    <row r="37" spans="1:152" s="149" customFormat="1" ht="21" customHeight="1">
      <c r="A37" s="77"/>
      <c r="B37" s="137" t="s">
        <v>48</v>
      </c>
      <c r="C37" s="236" t="s">
        <v>330</v>
      </c>
      <c r="D37" s="237"/>
      <c r="E37" s="195">
        <v>298276</v>
      </c>
      <c r="F37" s="195">
        <v>304032</v>
      </c>
      <c r="G37" s="195">
        <v>309664</v>
      </c>
      <c r="H37" s="184">
        <v>0.6</v>
      </c>
      <c r="I37" s="184">
        <f t="shared" si="11"/>
        <v>1.9297563330606553</v>
      </c>
      <c r="J37" s="184">
        <f t="shared" si="12"/>
        <v>1.852436585622566</v>
      </c>
      <c r="K37" s="184">
        <f t="shared" si="3"/>
        <v>6.643323702003247</v>
      </c>
      <c r="L37" s="184">
        <f t="shared" si="13"/>
        <v>6.736274899714292</v>
      </c>
      <c r="M37" s="184">
        <f t="shared" si="14"/>
        <v>6.713041246321164</v>
      </c>
      <c r="N37" s="3"/>
      <c r="O37" s="77"/>
      <c r="P37" s="137" t="s">
        <v>48</v>
      </c>
      <c r="Q37" s="236" t="s">
        <v>330</v>
      </c>
      <c r="R37" s="245"/>
      <c r="S37" s="154">
        <v>311027</v>
      </c>
      <c r="T37" s="154">
        <v>317694</v>
      </c>
      <c r="U37" s="154">
        <v>323917</v>
      </c>
      <c r="V37" s="152">
        <v>2.6</v>
      </c>
      <c r="W37" s="184">
        <f t="shared" si="9"/>
        <v>2.1435438080938307</v>
      </c>
      <c r="X37" s="184">
        <f t="shared" si="10"/>
        <v>1.958803125019673</v>
      </c>
      <c r="Y37" s="152">
        <v>95.9</v>
      </c>
      <c r="Z37" s="152">
        <v>95.7</v>
      </c>
      <c r="AA37" s="152">
        <v>95.6</v>
      </c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</row>
    <row r="38" spans="1:27" ht="21" customHeight="1">
      <c r="A38" s="22" t="s">
        <v>4</v>
      </c>
      <c r="B38" s="242" t="s">
        <v>49</v>
      </c>
      <c r="C38" s="242"/>
      <c r="D38" s="243"/>
      <c r="E38" s="26">
        <f>SUM(E39)</f>
        <v>95119.665</v>
      </c>
      <c r="F38" s="26">
        <f>SUM(F39)</f>
        <v>97363</v>
      </c>
      <c r="G38" s="26">
        <f>SUM(G39)</f>
        <v>100937</v>
      </c>
      <c r="H38" s="16">
        <v>-3.8637654605589655</v>
      </c>
      <c r="I38" s="16">
        <f t="shared" si="11"/>
        <v>2.358434504579055</v>
      </c>
      <c r="J38" s="16">
        <f t="shared" si="12"/>
        <v>3.6707989688074525</v>
      </c>
      <c r="K38" s="16">
        <f t="shared" si="3"/>
        <v>2.1185436475650357</v>
      </c>
      <c r="L38" s="16">
        <f t="shared" si="13"/>
        <v>2.1572200724294897</v>
      </c>
      <c r="M38" s="16">
        <f t="shared" si="14"/>
        <v>2.188159567401827</v>
      </c>
      <c r="O38" s="22" t="s">
        <v>4</v>
      </c>
      <c r="P38" s="242" t="s">
        <v>49</v>
      </c>
      <c r="Q38" s="242"/>
      <c r="R38" s="244"/>
      <c r="S38" s="26">
        <f>SUM(S39)</f>
        <v>100548</v>
      </c>
      <c r="T38" s="26">
        <f>SUM(T39)</f>
        <v>104241</v>
      </c>
      <c r="U38" s="26">
        <f>SUM(U39)</f>
        <v>107610</v>
      </c>
      <c r="V38" s="16">
        <v>-1.6</v>
      </c>
      <c r="W38" s="16">
        <f t="shared" si="9"/>
        <v>3.672872657835064</v>
      </c>
      <c r="X38" s="16">
        <f t="shared" si="10"/>
        <v>3.231933692117305</v>
      </c>
      <c r="Y38" s="16">
        <v>94.6</v>
      </c>
      <c r="Z38" s="16">
        <v>93.4</v>
      </c>
      <c r="AA38" s="16">
        <v>93.8</v>
      </c>
    </row>
    <row r="39" spans="1:152" s="149" customFormat="1" ht="21" customHeight="1">
      <c r="A39" s="77"/>
      <c r="B39" s="137" t="s">
        <v>46</v>
      </c>
      <c r="C39" s="236" t="s">
        <v>328</v>
      </c>
      <c r="D39" s="237"/>
      <c r="E39" s="195">
        <v>95119.665</v>
      </c>
      <c r="F39" s="195">
        <v>97363</v>
      </c>
      <c r="G39" s="195">
        <v>100937</v>
      </c>
      <c r="H39" s="184">
        <v>-3.8637654605589655</v>
      </c>
      <c r="I39" s="184">
        <f t="shared" si="11"/>
        <v>2.358434504579055</v>
      </c>
      <c r="J39" s="184">
        <f t="shared" si="12"/>
        <v>3.6707989688074525</v>
      </c>
      <c r="K39" s="184">
        <f t="shared" si="3"/>
        <v>2.1185436475650357</v>
      </c>
      <c r="L39" s="184">
        <f t="shared" si="13"/>
        <v>2.1572200724294897</v>
      </c>
      <c r="M39" s="184">
        <f t="shared" si="14"/>
        <v>2.188159567401827</v>
      </c>
      <c r="N39" s="3"/>
      <c r="O39" s="77"/>
      <c r="P39" s="137" t="s">
        <v>46</v>
      </c>
      <c r="Q39" s="236" t="s">
        <v>328</v>
      </c>
      <c r="R39" s="245"/>
      <c r="S39" s="154">
        <v>100548</v>
      </c>
      <c r="T39" s="154">
        <v>104241</v>
      </c>
      <c r="U39" s="154">
        <v>107610</v>
      </c>
      <c r="V39" s="152">
        <v>-1.6</v>
      </c>
      <c r="W39" s="184">
        <f t="shared" si="9"/>
        <v>3.672872657835064</v>
      </c>
      <c r="X39" s="184">
        <f t="shared" si="10"/>
        <v>3.231933692117305</v>
      </c>
      <c r="Y39" s="152">
        <v>94.6</v>
      </c>
      <c r="Z39" s="152">
        <v>93.4</v>
      </c>
      <c r="AA39" s="152">
        <v>93.8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</row>
    <row r="40" spans="1:152" s="149" customFormat="1" ht="21" customHeight="1">
      <c r="A40" s="22" t="s">
        <v>5</v>
      </c>
      <c r="B40" s="238" t="s">
        <v>331</v>
      </c>
      <c r="C40" s="238"/>
      <c r="D40" s="239"/>
      <c r="E40" s="21">
        <v>4661589</v>
      </c>
      <c r="F40" s="26">
        <f>SUM(F7,F34,F38)</f>
        <v>4673759</v>
      </c>
      <c r="G40" s="26">
        <f>SUM(G7,G34,G38)</f>
        <v>4772725</v>
      </c>
      <c r="H40" s="16">
        <v>-1.4</v>
      </c>
      <c r="I40" s="16">
        <f t="shared" si="11"/>
        <v>0.26106977685076915</v>
      </c>
      <c r="J40" s="16">
        <f t="shared" si="12"/>
        <v>2.117481881286562</v>
      </c>
      <c r="K40" s="16">
        <f t="shared" si="3"/>
        <v>103.82479546694208</v>
      </c>
      <c r="L40" s="16">
        <f t="shared" si="13"/>
        <v>103.55398589297762</v>
      </c>
      <c r="M40" s="16">
        <f t="shared" si="14"/>
        <v>103.46536821312189</v>
      </c>
      <c r="N40" s="3"/>
      <c r="O40" s="22" t="s">
        <v>5</v>
      </c>
      <c r="P40" s="238" t="s">
        <v>332</v>
      </c>
      <c r="Q40" s="238"/>
      <c r="R40" s="246"/>
      <c r="S40" s="27">
        <v>4929116</v>
      </c>
      <c r="T40" s="27">
        <v>5018697</v>
      </c>
      <c r="U40" s="27">
        <v>5202553</v>
      </c>
      <c r="V40" s="16">
        <v>0.4</v>
      </c>
      <c r="W40" s="16">
        <f t="shared" si="9"/>
        <v>1.8173846994065466</v>
      </c>
      <c r="X40" s="16">
        <f t="shared" si="10"/>
        <v>3.663421003499514</v>
      </c>
      <c r="Y40" s="16">
        <v>94.6</v>
      </c>
      <c r="Z40" s="16">
        <v>93.1</v>
      </c>
      <c r="AA40" s="16">
        <v>91.7</v>
      </c>
      <c r="AB40" s="2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</row>
    <row r="41" spans="1:152" s="149" customFormat="1" ht="21" customHeight="1">
      <c r="A41" s="22" t="s">
        <v>6</v>
      </c>
      <c r="B41" s="238" t="s">
        <v>333</v>
      </c>
      <c r="C41" s="238"/>
      <c r="D41" s="239"/>
      <c r="E41" s="21">
        <v>36883</v>
      </c>
      <c r="F41" s="21">
        <v>38685</v>
      </c>
      <c r="G41" s="21">
        <v>43703</v>
      </c>
      <c r="H41" s="16">
        <v>3.3</v>
      </c>
      <c r="I41" s="16">
        <f t="shared" si="11"/>
        <v>4.885719708266681</v>
      </c>
      <c r="J41" s="16">
        <f t="shared" si="12"/>
        <v>12.97143595708931</v>
      </c>
      <c r="K41" s="16">
        <f t="shared" si="3"/>
        <v>0.8214730923741291</v>
      </c>
      <c r="L41" s="16">
        <f t="shared" si="13"/>
        <v>0.8571229163227799</v>
      </c>
      <c r="M41" s="16">
        <f t="shared" si="14"/>
        <v>0.947414105572407</v>
      </c>
      <c r="N41" s="3"/>
      <c r="O41" s="22" t="s">
        <v>6</v>
      </c>
      <c r="P41" s="238" t="s">
        <v>333</v>
      </c>
      <c r="Q41" s="238"/>
      <c r="R41" s="246"/>
      <c r="S41" s="29">
        <v>36235</v>
      </c>
      <c r="T41" s="29">
        <v>36146</v>
      </c>
      <c r="U41" s="29">
        <v>36285</v>
      </c>
      <c r="V41" s="16">
        <v>3.7</v>
      </c>
      <c r="W41" s="16">
        <f t="shared" si="9"/>
        <v>-0.24561887677659722</v>
      </c>
      <c r="X41" s="16">
        <f t="shared" si="10"/>
        <v>0.3845515409727217</v>
      </c>
      <c r="Y41" s="16">
        <v>101.78535953294217</v>
      </c>
      <c r="Z41" s="16">
        <v>107.0309718908374</v>
      </c>
      <c r="AA41" s="16">
        <v>120.4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</row>
    <row r="42" spans="1:152" s="149" customFormat="1" ht="21" customHeight="1">
      <c r="A42" s="22" t="s">
        <v>8</v>
      </c>
      <c r="B42" s="218" t="s">
        <v>334</v>
      </c>
      <c r="C42" s="218"/>
      <c r="D42" s="219"/>
      <c r="E42" s="21">
        <v>21823</v>
      </c>
      <c r="F42" s="21">
        <v>24501</v>
      </c>
      <c r="G42" s="21">
        <v>24770</v>
      </c>
      <c r="H42" s="16">
        <v>-4.9</v>
      </c>
      <c r="I42" s="16">
        <f t="shared" si="11"/>
        <v>12.271456719974339</v>
      </c>
      <c r="J42" s="16">
        <f t="shared" si="12"/>
        <v>1.0979143708420065</v>
      </c>
      <c r="K42" s="16">
        <f t="shared" si="3"/>
        <v>0.48605068174716326</v>
      </c>
      <c r="L42" s="16">
        <f t="shared" si="13"/>
        <v>0.5428555919044702</v>
      </c>
      <c r="M42" s="16">
        <f t="shared" si="14"/>
        <v>0.5369756628842075</v>
      </c>
      <c r="N42" s="3"/>
      <c r="O42" s="22" t="s">
        <v>8</v>
      </c>
      <c r="P42" s="218" t="s">
        <v>334</v>
      </c>
      <c r="Q42" s="218"/>
      <c r="R42" s="247"/>
      <c r="S42" s="29">
        <v>23466</v>
      </c>
      <c r="T42" s="29">
        <v>25792</v>
      </c>
      <c r="U42" s="29">
        <v>27372</v>
      </c>
      <c r="V42" s="16">
        <v>-2.5</v>
      </c>
      <c r="W42" s="16">
        <f t="shared" si="9"/>
        <v>9.91221341515384</v>
      </c>
      <c r="X42" s="16">
        <f t="shared" si="10"/>
        <v>6.125930521091812</v>
      </c>
      <c r="Y42" s="16">
        <v>93</v>
      </c>
      <c r="Z42" s="16">
        <v>95</v>
      </c>
      <c r="AA42" s="16">
        <v>90.5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</row>
    <row r="43" spans="1:152" s="149" customFormat="1" ht="21" customHeight="1">
      <c r="A43" s="22" t="s">
        <v>10</v>
      </c>
      <c r="B43" s="218" t="s">
        <v>335</v>
      </c>
      <c r="C43" s="218"/>
      <c r="D43" s="219"/>
      <c r="E43" s="21">
        <v>186787</v>
      </c>
      <c r="F43" s="21">
        <v>174589</v>
      </c>
      <c r="G43" s="21">
        <v>178785</v>
      </c>
      <c r="H43" s="16">
        <v>-3.6</v>
      </c>
      <c r="I43" s="16">
        <f t="shared" si="11"/>
        <v>-6.530433060116603</v>
      </c>
      <c r="J43" s="16">
        <f t="shared" si="12"/>
        <v>2.4033587453963308</v>
      </c>
      <c r="K43" s="16">
        <f t="shared" si="3"/>
        <v>4.160195605164614</v>
      </c>
      <c r="L43" s="16">
        <f t="shared" si="13"/>
        <v>3.8682753738626805</v>
      </c>
      <c r="M43" s="16">
        <f t="shared" si="14"/>
        <v>3.875784977341665</v>
      </c>
      <c r="N43" s="78"/>
      <c r="O43" s="22" t="s">
        <v>10</v>
      </c>
      <c r="P43" s="218" t="s">
        <v>335</v>
      </c>
      <c r="Q43" s="218"/>
      <c r="R43" s="247"/>
      <c r="S43" s="29">
        <v>196202</v>
      </c>
      <c r="T43" s="29">
        <v>182054</v>
      </c>
      <c r="U43" s="29">
        <v>183936</v>
      </c>
      <c r="V43" s="16">
        <v>-2.7</v>
      </c>
      <c r="W43" s="16">
        <f t="shared" si="9"/>
        <v>-7.210935668341811</v>
      </c>
      <c r="X43" s="16">
        <f t="shared" si="10"/>
        <v>1.0337592142990542</v>
      </c>
      <c r="Y43" s="16">
        <v>95.2015625755286</v>
      </c>
      <c r="Z43" s="16">
        <v>95.89832116737202</v>
      </c>
      <c r="AA43" s="16">
        <v>97.2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</row>
    <row r="44" spans="1:27" ht="21" customHeight="1">
      <c r="A44" s="30" t="s">
        <v>12</v>
      </c>
      <c r="B44" s="240" t="s">
        <v>50</v>
      </c>
      <c r="C44" s="240"/>
      <c r="D44" s="241"/>
      <c r="E44" s="31">
        <v>4489861</v>
      </c>
      <c r="F44" s="31">
        <v>4513355</v>
      </c>
      <c r="G44" s="31">
        <v>4612872</v>
      </c>
      <c r="H44" s="32">
        <v>-1.2</v>
      </c>
      <c r="I44" s="32">
        <v>0.5</v>
      </c>
      <c r="J44" s="32">
        <v>2.2</v>
      </c>
      <c r="K44" s="33">
        <v>100</v>
      </c>
      <c r="L44" s="33">
        <v>100</v>
      </c>
      <c r="M44" s="33">
        <v>100</v>
      </c>
      <c r="O44" s="22" t="s">
        <v>12</v>
      </c>
      <c r="P44" s="257" t="s">
        <v>51</v>
      </c>
      <c r="Q44" s="257"/>
      <c r="R44" s="258"/>
      <c r="S44" s="27">
        <v>4745764</v>
      </c>
      <c r="T44" s="27">
        <v>4847164</v>
      </c>
      <c r="U44" s="27">
        <v>5027658</v>
      </c>
      <c r="V44" s="16">
        <v>0.6</v>
      </c>
      <c r="W44" s="16">
        <f t="shared" si="9"/>
        <v>2.136642277197096</v>
      </c>
      <c r="X44" s="16">
        <f t="shared" si="10"/>
        <v>3.723703179838768</v>
      </c>
      <c r="Y44" s="16">
        <v>94.6</v>
      </c>
      <c r="Z44" s="16">
        <v>93.1</v>
      </c>
      <c r="AA44" s="16">
        <v>91.7</v>
      </c>
    </row>
    <row r="45" spans="1:27" ht="21" customHeight="1">
      <c r="A45" s="4"/>
      <c r="B45" s="3"/>
      <c r="C45" s="3"/>
      <c r="E45" s="155"/>
      <c r="F45" s="155"/>
      <c r="G45" s="155"/>
      <c r="H45" s="141"/>
      <c r="I45" s="141"/>
      <c r="J45" s="141"/>
      <c r="K45" s="141"/>
      <c r="L45" s="141"/>
      <c r="M45" s="141"/>
      <c r="O45" s="34" t="s">
        <v>336</v>
      </c>
      <c r="P45" s="35" t="s">
        <v>337</v>
      </c>
      <c r="Q45" s="35"/>
      <c r="R45" s="36"/>
      <c r="S45" s="37">
        <v>80</v>
      </c>
      <c r="T45" s="37">
        <v>168</v>
      </c>
      <c r="U45" s="37">
        <v>127</v>
      </c>
      <c r="V45" s="38" t="s">
        <v>52</v>
      </c>
      <c r="W45" s="38" t="s">
        <v>52</v>
      </c>
      <c r="X45" s="38" t="s">
        <v>52</v>
      </c>
      <c r="Y45" s="38" t="s">
        <v>52</v>
      </c>
      <c r="Z45" s="38" t="s">
        <v>52</v>
      </c>
      <c r="AA45" s="38" t="s">
        <v>52</v>
      </c>
    </row>
    <row r="46" spans="5:27" ht="21" customHeight="1">
      <c r="E46" s="154"/>
      <c r="F46" s="154"/>
      <c r="G46" s="154"/>
      <c r="H46" s="143"/>
      <c r="I46" s="143"/>
      <c r="J46" s="143"/>
      <c r="K46" s="143"/>
      <c r="L46" s="142"/>
      <c r="M46" s="39"/>
      <c r="S46" s="154"/>
      <c r="T46" s="154"/>
      <c r="U46" s="154"/>
      <c r="V46" s="143"/>
      <c r="W46" s="143"/>
      <c r="X46" s="143"/>
      <c r="Y46" s="143"/>
      <c r="Z46" s="142"/>
      <c r="AA46" s="39"/>
    </row>
    <row r="47" spans="5:27" ht="21" customHeight="1">
      <c r="E47" s="154"/>
      <c r="F47" s="154"/>
      <c r="G47" s="154"/>
      <c r="H47" s="143"/>
      <c r="I47" s="143"/>
      <c r="J47" s="143"/>
      <c r="K47" s="143"/>
      <c r="L47" s="142"/>
      <c r="M47" s="39"/>
      <c r="S47" s="154"/>
      <c r="T47" s="154"/>
      <c r="U47" s="154"/>
      <c r="V47" s="143"/>
      <c r="W47" s="143"/>
      <c r="X47" s="143"/>
      <c r="Y47" s="143"/>
      <c r="Z47" s="142"/>
      <c r="AA47" s="39"/>
    </row>
    <row r="48" spans="1:27" ht="21" customHeight="1">
      <c r="A48" s="78" t="s">
        <v>338</v>
      </c>
      <c r="B48" s="75"/>
      <c r="C48" s="75"/>
      <c r="E48" s="154"/>
      <c r="F48" s="154"/>
      <c r="G48" s="154"/>
      <c r="H48" s="173"/>
      <c r="I48" s="173"/>
      <c r="J48" s="173"/>
      <c r="K48" s="173"/>
      <c r="L48" s="174"/>
      <c r="M48" s="175"/>
      <c r="O48" s="78" t="s">
        <v>338</v>
      </c>
      <c r="P48" s="75"/>
      <c r="Q48" s="75"/>
      <c r="S48" s="154"/>
      <c r="T48" s="154"/>
      <c r="U48" s="154"/>
      <c r="V48" s="143"/>
      <c r="W48" s="173"/>
      <c r="X48" s="173"/>
      <c r="Y48" s="143"/>
      <c r="Z48" s="142"/>
      <c r="AA48" s="39"/>
    </row>
    <row r="49" spans="1:27" ht="21" customHeight="1">
      <c r="A49" s="156" t="s">
        <v>339</v>
      </c>
      <c r="B49" s="84"/>
      <c r="C49" s="84"/>
      <c r="D49" s="157"/>
      <c r="E49" s="197">
        <f>E8</f>
        <v>54207</v>
      </c>
      <c r="F49" s="197">
        <f>F8</f>
        <v>53008</v>
      </c>
      <c r="G49" s="197">
        <f>G8</f>
        <v>50831</v>
      </c>
      <c r="H49" s="184">
        <v>1.5</v>
      </c>
      <c r="I49" s="184">
        <f aca="true" t="shared" si="15" ref="I49:J51">(F49-E49)/E49*100</f>
        <v>-2.2118914531333593</v>
      </c>
      <c r="J49" s="184">
        <f t="shared" si="15"/>
        <v>-4.106927256263206</v>
      </c>
      <c r="K49" s="184">
        <f aca="true" t="shared" si="16" ref="K49:M51">E49/E$44*100</f>
        <v>1.2073202266172605</v>
      </c>
      <c r="L49" s="184">
        <f t="shared" si="16"/>
        <v>1.1744699896196953</v>
      </c>
      <c r="M49" s="184">
        <f t="shared" si="16"/>
        <v>1.1019382285049313</v>
      </c>
      <c r="O49" s="156" t="s">
        <v>339</v>
      </c>
      <c r="P49" s="84"/>
      <c r="Q49" s="84"/>
      <c r="R49" s="157"/>
      <c r="S49" s="293">
        <f>S8</f>
        <v>55608</v>
      </c>
      <c r="T49" s="293">
        <f>T8</f>
        <v>56739</v>
      </c>
      <c r="U49" s="293">
        <f>U8</f>
        <v>59347</v>
      </c>
      <c r="V49" s="294">
        <v>-6.7</v>
      </c>
      <c r="W49" s="295">
        <f aca="true" t="shared" si="17" ref="W49:X51">(T49-S49)/S49*100</f>
        <v>2.033880017263703</v>
      </c>
      <c r="X49" s="295">
        <f t="shared" si="17"/>
        <v>4.5964856624191475</v>
      </c>
      <c r="Y49" s="158">
        <v>97.5</v>
      </c>
      <c r="Z49" s="158">
        <v>93.4</v>
      </c>
      <c r="AA49" s="158">
        <v>85.7</v>
      </c>
    </row>
    <row r="50" spans="1:27" ht="21" customHeight="1">
      <c r="A50" s="78" t="s">
        <v>340</v>
      </c>
      <c r="B50" s="91"/>
      <c r="C50" s="91"/>
      <c r="D50" s="92"/>
      <c r="E50" s="198">
        <v>1280141</v>
      </c>
      <c r="F50" s="198">
        <v>1274878</v>
      </c>
      <c r="G50" s="198">
        <f>SUM(G12:G13,G27)</f>
        <v>1278975</v>
      </c>
      <c r="H50" s="184">
        <v>-3</v>
      </c>
      <c r="I50" s="184">
        <f t="shared" si="15"/>
        <v>-0.4111265868369188</v>
      </c>
      <c r="J50" s="184">
        <f t="shared" si="15"/>
        <v>0.32136408346524137</v>
      </c>
      <c r="K50" s="184">
        <f t="shared" si="16"/>
        <v>28.511818071873495</v>
      </c>
      <c r="L50" s="184">
        <f t="shared" si="16"/>
        <v>28.246792020570066</v>
      </c>
      <c r="M50" s="184">
        <f t="shared" si="16"/>
        <v>27.726219153707277</v>
      </c>
      <c r="O50" s="78" t="s">
        <v>340</v>
      </c>
      <c r="P50" s="91"/>
      <c r="Q50" s="91"/>
      <c r="R50" s="92"/>
      <c r="S50" s="296">
        <v>1416947</v>
      </c>
      <c r="T50" s="296">
        <v>1460993</v>
      </c>
      <c r="U50" s="296">
        <v>1518221</v>
      </c>
      <c r="V50" s="295">
        <v>1.3</v>
      </c>
      <c r="W50" s="295">
        <f t="shared" si="17"/>
        <v>3.1085142916425244</v>
      </c>
      <c r="X50" s="295">
        <f t="shared" si="17"/>
        <v>3.9170618887291044</v>
      </c>
      <c r="Y50" s="152">
        <v>90.3</v>
      </c>
      <c r="Z50" s="152">
        <v>87.3</v>
      </c>
      <c r="AA50" s="152">
        <v>84.2</v>
      </c>
    </row>
    <row r="51" spans="1:27" ht="21" customHeight="1">
      <c r="A51" s="120" t="s">
        <v>341</v>
      </c>
      <c r="B51" s="121"/>
      <c r="C51" s="121"/>
      <c r="D51" s="126"/>
      <c r="E51" s="199">
        <f>SUM(E28:E33,E34,E38)</f>
        <v>3327239.665</v>
      </c>
      <c r="F51" s="199">
        <f>SUM(F28:F33,F34,F38)</f>
        <v>3345873</v>
      </c>
      <c r="G51" s="199">
        <f>SUM(G28:G33,G34,G38)</f>
        <v>3442918</v>
      </c>
      <c r="H51" s="200">
        <v>-0.8</v>
      </c>
      <c r="I51" s="201">
        <f t="shared" si="15"/>
        <v>0.5600238298433474</v>
      </c>
      <c r="J51" s="201">
        <f t="shared" si="15"/>
        <v>2.900438839131073</v>
      </c>
      <c r="K51" s="201">
        <f t="shared" si="16"/>
        <v>74.10562743479142</v>
      </c>
      <c r="L51" s="201">
        <f t="shared" si="16"/>
        <v>74.13272388278786</v>
      </c>
      <c r="M51" s="201">
        <f t="shared" si="16"/>
        <v>74.63718915244125</v>
      </c>
      <c r="O51" s="120" t="s">
        <v>341</v>
      </c>
      <c r="P51" s="121"/>
      <c r="Q51" s="121"/>
      <c r="R51" s="126"/>
      <c r="S51" s="297">
        <v>3456403</v>
      </c>
      <c r="T51" s="297">
        <v>3501927</v>
      </c>
      <c r="U51" s="297">
        <v>3626315</v>
      </c>
      <c r="V51" s="298">
        <v>0.2</v>
      </c>
      <c r="W51" s="299">
        <f t="shared" si="17"/>
        <v>1.3170917858826068</v>
      </c>
      <c r="X51" s="299">
        <f t="shared" si="17"/>
        <v>3.5519872344569143</v>
      </c>
      <c r="Y51" s="159">
        <v>96.3</v>
      </c>
      <c r="Z51" s="159">
        <v>95.5</v>
      </c>
      <c r="AA51" s="159">
        <v>94.9</v>
      </c>
    </row>
    <row r="52" spans="1:26" ht="15" customHeight="1">
      <c r="A52" s="78" t="s">
        <v>53</v>
      </c>
      <c r="L52" s="149"/>
      <c r="O52" s="78" t="s">
        <v>342</v>
      </c>
      <c r="Z52" s="149"/>
    </row>
    <row r="53" spans="1:26" ht="14.25">
      <c r="A53" s="78" t="s">
        <v>28</v>
      </c>
      <c r="O53" s="78" t="s">
        <v>343</v>
      </c>
      <c r="Z53" s="149"/>
    </row>
    <row r="54" ht="14.25">
      <c r="O54" s="78" t="s">
        <v>28</v>
      </c>
    </row>
  </sheetData>
  <sheetProtection/>
  <mergeCells count="60">
    <mergeCell ref="A3:M3"/>
    <mergeCell ref="P44:R44"/>
    <mergeCell ref="A2:M2"/>
    <mergeCell ref="O2:AA2"/>
    <mergeCell ref="A5:D6"/>
    <mergeCell ref="E5:E6"/>
    <mergeCell ref="F5:F6"/>
    <mergeCell ref="G5:G6"/>
    <mergeCell ref="C8:D8"/>
    <mergeCell ref="Q8:R8"/>
    <mergeCell ref="C12:D12"/>
    <mergeCell ref="Q12:R12"/>
    <mergeCell ref="O3:AA3"/>
    <mergeCell ref="B7:D7"/>
    <mergeCell ref="P7:R7"/>
    <mergeCell ref="T5:T6"/>
    <mergeCell ref="U5:U6"/>
    <mergeCell ref="K5:M5"/>
    <mergeCell ref="H5:J5"/>
    <mergeCell ref="Y5:AA5"/>
    <mergeCell ref="V5:X5"/>
    <mergeCell ref="Q31:R31"/>
    <mergeCell ref="Q29:R29"/>
    <mergeCell ref="Q30:R30"/>
    <mergeCell ref="O5:R6"/>
    <mergeCell ref="S5:S6"/>
    <mergeCell ref="C13:D13"/>
    <mergeCell ref="Q13:R13"/>
    <mergeCell ref="C27:D27"/>
    <mergeCell ref="C28:D28"/>
    <mergeCell ref="Q28:R28"/>
    <mergeCell ref="Q27:R27"/>
    <mergeCell ref="C29:D29"/>
    <mergeCell ref="Q35:R35"/>
    <mergeCell ref="Q36:R36"/>
    <mergeCell ref="Q37:R37"/>
    <mergeCell ref="C32:D32"/>
    <mergeCell ref="C33:D33"/>
    <mergeCell ref="B34:D34"/>
    <mergeCell ref="P34:R34"/>
    <mergeCell ref="Q32:R32"/>
    <mergeCell ref="Q33:R33"/>
    <mergeCell ref="B44:D44"/>
    <mergeCell ref="B38:D38"/>
    <mergeCell ref="P38:R38"/>
    <mergeCell ref="C39:D39"/>
    <mergeCell ref="B40:D40"/>
    <mergeCell ref="Q39:R39"/>
    <mergeCell ref="P40:R40"/>
    <mergeCell ref="P41:R41"/>
    <mergeCell ref="P42:R42"/>
    <mergeCell ref="P43:R43"/>
    <mergeCell ref="C30:D30"/>
    <mergeCell ref="C31:D31"/>
    <mergeCell ref="B41:D41"/>
    <mergeCell ref="B42:D42"/>
    <mergeCell ref="B43:D43"/>
    <mergeCell ref="C35:D35"/>
    <mergeCell ref="C36:D36"/>
    <mergeCell ref="C37:D3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5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59765625" style="10" customWidth="1"/>
    <col min="2" max="2" width="4.59765625" style="10" customWidth="1"/>
    <col min="3" max="3" width="3.59765625" style="10" customWidth="1"/>
    <col min="4" max="4" width="24" style="10" customWidth="1"/>
    <col min="5" max="6" width="12" style="10" customWidth="1"/>
    <col min="7" max="7" width="12.09765625" style="10" customWidth="1"/>
    <col min="8" max="10" width="9.19921875" style="10" customWidth="1"/>
    <col min="11" max="13" width="8.69921875" style="10" customWidth="1"/>
    <col min="14" max="14" width="7.59765625" style="10" customWidth="1"/>
    <col min="15" max="15" width="2.59765625" style="10" customWidth="1"/>
    <col min="16" max="16" width="3.59765625" style="10" customWidth="1"/>
    <col min="17" max="17" width="2.59765625" style="10" customWidth="1"/>
    <col min="18" max="18" width="35.09765625" style="10" customWidth="1"/>
    <col min="19" max="19" width="14.69921875" style="10" bestFit="1" customWidth="1"/>
    <col min="20" max="21" width="12.69921875" style="10" bestFit="1" customWidth="1"/>
    <col min="22" max="22" width="9.19921875" style="10" customWidth="1"/>
    <col min="23" max="23" width="11.19921875" style="10" customWidth="1"/>
    <col min="24" max="24" width="9.19921875" style="10" customWidth="1"/>
    <col min="25" max="25" width="8.59765625" style="10" customWidth="1"/>
    <col min="26" max="27" width="8.69921875" style="10" customWidth="1"/>
    <col min="28" max="28" width="6.59765625" style="10" customWidth="1"/>
    <col min="29" max="123" width="10.59765625" style="10" customWidth="1"/>
    <col min="124" max="16384" width="10.59765625" style="8" customWidth="1"/>
  </cols>
  <sheetData>
    <row r="1" spans="1:123" s="71" customFormat="1" ht="19.5" customHeight="1">
      <c r="A1" s="1" t="s">
        <v>194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2"/>
      <c r="N1" s="132"/>
      <c r="O1" s="1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2" t="s">
        <v>195</v>
      </c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</row>
    <row r="2" spans="1:123" s="75" customFormat="1" ht="19.5" customHeight="1">
      <c r="A2" s="227" t="s">
        <v>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78"/>
      <c r="O2" s="227" t="s">
        <v>196</v>
      </c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</row>
    <row r="3" spans="1:123" s="75" customFormat="1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78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</row>
    <row r="4" spans="1:123" s="75" customFormat="1" ht="18" customHeight="1" thickBot="1">
      <c r="A4" s="78"/>
      <c r="B4" s="133"/>
      <c r="C4" s="133"/>
      <c r="D4" s="79"/>
      <c r="E4" s="79"/>
      <c r="F4" s="79"/>
      <c r="G4" s="79"/>
      <c r="H4" s="79"/>
      <c r="I4" s="79"/>
      <c r="J4" s="79"/>
      <c r="K4" s="79"/>
      <c r="L4" s="79"/>
      <c r="M4" s="134" t="s">
        <v>197</v>
      </c>
      <c r="N4" s="78"/>
      <c r="O4" s="78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134" t="s">
        <v>198</v>
      </c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</row>
    <row r="5" spans="1:123" s="75" customFormat="1" ht="21.75" customHeight="1">
      <c r="A5" s="222" t="s">
        <v>55</v>
      </c>
      <c r="B5" s="251"/>
      <c r="C5" s="251"/>
      <c r="D5" s="223"/>
      <c r="E5" s="253" t="s">
        <v>42</v>
      </c>
      <c r="F5" s="253" t="s">
        <v>199</v>
      </c>
      <c r="G5" s="253" t="s">
        <v>200</v>
      </c>
      <c r="H5" s="248" t="s">
        <v>201</v>
      </c>
      <c r="I5" s="249"/>
      <c r="J5" s="250"/>
      <c r="K5" s="248" t="s">
        <v>202</v>
      </c>
      <c r="L5" s="249"/>
      <c r="M5" s="249"/>
      <c r="N5" s="78"/>
      <c r="O5" s="222" t="s">
        <v>203</v>
      </c>
      <c r="P5" s="251"/>
      <c r="Q5" s="251"/>
      <c r="R5" s="223"/>
      <c r="S5" s="253" t="s">
        <v>204</v>
      </c>
      <c r="T5" s="253" t="s">
        <v>199</v>
      </c>
      <c r="U5" s="253" t="s">
        <v>200</v>
      </c>
      <c r="V5" s="248" t="s">
        <v>201</v>
      </c>
      <c r="W5" s="249"/>
      <c r="X5" s="250"/>
      <c r="Y5" s="248" t="s">
        <v>202</v>
      </c>
      <c r="Z5" s="249"/>
      <c r="AA5" s="249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</row>
    <row r="6" spans="1:123" s="75" customFormat="1" ht="21.75" customHeight="1">
      <c r="A6" s="224"/>
      <c r="B6" s="224"/>
      <c r="C6" s="224"/>
      <c r="D6" s="252"/>
      <c r="E6" s="254"/>
      <c r="F6" s="256"/>
      <c r="G6" s="256"/>
      <c r="H6" s="81" t="s">
        <v>205</v>
      </c>
      <c r="I6" s="81" t="s">
        <v>206</v>
      </c>
      <c r="J6" s="81" t="s">
        <v>207</v>
      </c>
      <c r="K6" s="81" t="s">
        <v>205</v>
      </c>
      <c r="L6" s="81" t="s">
        <v>206</v>
      </c>
      <c r="M6" s="82" t="s">
        <v>207</v>
      </c>
      <c r="N6" s="78"/>
      <c r="O6" s="224"/>
      <c r="P6" s="224"/>
      <c r="Q6" s="224"/>
      <c r="R6" s="252"/>
      <c r="S6" s="256"/>
      <c r="T6" s="256"/>
      <c r="U6" s="256"/>
      <c r="V6" s="81" t="s">
        <v>205</v>
      </c>
      <c r="W6" s="81" t="s">
        <v>206</v>
      </c>
      <c r="X6" s="81" t="s">
        <v>207</v>
      </c>
      <c r="Y6" s="81" t="s">
        <v>205</v>
      </c>
      <c r="Z6" s="81" t="s">
        <v>206</v>
      </c>
      <c r="AA6" s="82" t="s">
        <v>207</v>
      </c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</row>
    <row r="7" spans="1:123" s="75" customFormat="1" ht="21.75" customHeight="1">
      <c r="A7" s="22" t="s">
        <v>2</v>
      </c>
      <c r="B7" s="238" t="s">
        <v>44</v>
      </c>
      <c r="C7" s="238"/>
      <c r="D7" s="239"/>
      <c r="E7" s="21">
        <v>3054639</v>
      </c>
      <c r="F7" s="21">
        <f>SUM(F8,F12:F20)</f>
        <v>3034255</v>
      </c>
      <c r="G7" s="21">
        <v>3069778</v>
      </c>
      <c r="H7" s="18">
        <v>-1.6</v>
      </c>
      <c r="I7" s="24">
        <f>(F7-E7)/E7*100</f>
        <v>-0.6673128968758665</v>
      </c>
      <c r="J7" s="24">
        <f>(G7-F7)/F7*100</f>
        <v>1.1707321896149137</v>
      </c>
      <c r="K7" s="190">
        <f aca="true" t="shared" si="0" ref="K7:M9">E7/E$38*100</f>
        <v>93.34920610181736</v>
      </c>
      <c r="L7" s="190">
        <f t="shared" si="0"/>
        <v>92.90835670136302</v>
      </c>
      <c r="M7" s="190">
        <f t="shared" si="0"/>
        <v>93.08272559866072</v>
      </c>
      <c r="N7" s="78"/>
      <c r="O7" s="42" t="s">
        <v>2</v>
      </c>
      <c r="P7" s="273" t="s">
        <v>56</v>
      </c>
      <c r="Q7" s="274"/>
      <c r="R7" s="275"/>
      <c r="S7" s="43">
        <f>SUM(S8:S9)</f>
        <v>2176013</v>
      </c>
      <c r="T7" s="43">
        <v>2153461</v>
      </c>
      <c r="U7" s="43">
        <f>SUM(U8:U9)</f>
        <v>2175768</v>
      </c>
      <c r="V7" s="44">
        <v>-4.3</v>
      </c>
      <c r="W7" s="24">
        <f aca="true" t="shared" si="1" ref="W7:X12">(T7-S7)/S7*100</f>
        <v>-1.0363908671501503</v>
      </c>
      <c r="X7" s="24">
        <f t="shared" si="1"/>
        <v>1.0358673781415126</v>
      </c>
      <c r="Y7" s="18">
        <f aca="true" t="shared" si="2" ref="Y7:AA12">S7/S$39*100</f>
        <v>65.76918659477235</v>
      </c>
      <c r="Z7" s="18">
        <f t="shared" si="2"/>
        <v>65.27451256166863</v>
      </c>
      <c r="AA7" s="18">
        <f t="shared" si="2"/>
        <v>64.99134800036202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</row>
    <row r="8" spans="1:123" s="75" customFormat="1" ht="21.75" customHeight="1">
      <c r="A8" s="76"/>
      <c r="B8" s="135" t="s">
        <v>208</v>
      </c>
      <c r="C8" s="236" t="s">
        <v>45</v>
      </c>
      <c r="D8" s="237"/>
      <c r="E8" s="195">
        <f>SUM(E9:E11)</f>
        <v>39874</v>
      </c>
      <c r="F8" s="195">
        <v>38196</v>
      </c>
      <c r="G8" s="195">
        <f>SUM(G9:G11)</f>
        <v>36443</v>
      </c>
      <c r="H8" s="181">
        <v>5.542867037159627</v>
      </c>
      <c r="I8" s="184">
        <f>(F8-E8)/E8*100</f>
        <v>-4.208256006420224</v>
      </c>
      <c r="J8" s="184">
        <f>(G8-F8)/F8*100</f>
        <v>-4.589485810032464</v>
      </c>
      <c r="K8" s="179">
        <f t="shared" si="0"/>
        <v>1.2185421073010152</v>
      </c>
      <c r="L8" s="179">
        <f t="shared" si="0"/>
        <v>1.169554830614191</v>
      </c>
      <c r="M8" s="179">
        <f t="shared" si="0"/>
        <v>1.105035533185785</v>
      </c>
      <c r="N8" s="78"/>
      <c r="O8" s="78"/>
      <c r="P8" s="78" t="s">
        <v>46</v>
      </c>
      <c r="Q8" s="236" t="s">
        <v>57</v>
      </c>
      <c r="R8" s="237"/>
      <c r="S8" s="180">
        <v>1875645</v>
      </c>
      <c r="T8" s="180">
        <v>1869234</v>
      </c>
      <c r="U8" s="180">
        <v>1895179</v>
      </c>
      <c r="V8" s="181">
        <v>-3.2</v>
      </c>
      <c r="W8" s="184">
        <f t="shared" si="1"/>
        <v>-0.3418024199675312</v>
      </c>
      <c r="X8" s="184">
        <f t="shared" si="1"/>
        <v>1.3880017162110256</v>
      </c>
      <c r="Y8" s="181">
        <f t="shared" si="2"/>
        <v>56.69067509732331</v>
      </c>
      <c r="Z8" s="181">
        <f t="shared" si="2"/>
        <v>56.65918176075541</v>
      </c>
      <c r="AA8" s="181">
        <f t="shared" si="2"/>
        <v>56.6100052542266</v>
      </c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</row>
    <row r="9" spans="1:123" s="75" customFormat="1" ht="21.75" customHeight="1">
      <c r="A9" s="78"/>
      <c r="B9" s="137"/>
      <c r="C9" s="77" t="s">
        <v>209</v>
      </c>
      <c r="D9" s="92" t="s">
        <v>210</v>
      </c>
      <c r="E9" s="195">
        <v>26114</v>
      </c>
      <c r="F9" s="195">
        <v>23392</v>
      </c>
      <c r="G9" s="195">
        <v>23762</v>
      </c>
      <c r="H9" s="181">
        <v>21.729762506523453</v>
      </c>
      <c r="I9" s="184">
        <f aca="true" t="shared" si="3" ref="I9:I20">(F9-E9)/E9*100</f>
        <v>-10.423527609711265</v>
      </c>
      <c r="J9" s="184">
        <f aca="true" t="shared" si="4" ref="J9:J20">(G9-F9)/F9*100</f>
        <v>1.5817373461012312</v>
      </c>
      <c r="K9" s="179">
        <f t="shared" si="0"/>
        <v>0.7980390377202866</v>
      </c>
      <c r="L9" s="179">
        <f t="shared" si="0"/>
        <v>0.716258943285348</v>
      </c>
      <c r="M9" s="179">
        <f t="shared" si="0"/>
        <v>0.7205184627928717</v>
      </c>
      <c r="N9" s="78"/>
      <c r="O9" s="78"/>
      <c r="P9" s="78" t="s">
        <v>47</v>
      </c>
      <c r="Q9" s="236" t="s">
        <v>211</v>
      </c>
      <c r="R9" s="272"/>
      <c r="S9" s="180">
        <f>SUM(S10:S11)</f>
        <v>300368</v>
      </c>
      <c r="T9" s="180">
        <v>284228</v>
      </c>
      <c r="U9" s="180">
        <v>280589</v>
      </c>
      <c r="V9" s="181">
        <v>-10.3</v>
      </c>
      <c r="W9" s="184">
        <f t="shared" si="1"/>
        <v>-5.373408618760987</v>
      </c>
      <c r="X9" s="184">
        <f t="shared" si="1"/>
        <v>-1.280310173522665</v>
      </c>
      <c r="Y9" s="181">
        <f t="shared" si="2"/>
        <v>9.078511497449043</v>
      </c>
      <c r="Z9" s="181">
        <f t="shared" si="2"/>
        <v>8.615361112357247</v>
      </c>
      <c r="AA9" s="181">
        <f t="shared" si="2"/>
        <v>8.381342746135426</v>
      </c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</row>
    <row r="10" spans="1:123" s="75" customFormat="1" ht="21.75" customHeight="1">
      <c r="A10" s="78"/>
      <c r="B10" s="137"/>
      <c r="C10" s="77" t="s">
        <v>212</v>
      </c>
      <c r="D10" s="92" t="s">
        <v>213</v>
      </c>
      <c r="E10" s="195">
        <v>3804</v>
      </c>
      <c r="F10" s="195">
        <v>3713</v>
      </c>
      <c r="G10" s="195">
        <v>2389</v>
      </c>
      <c r="H10" s="181">
        <v>0.8057558950317789</v>
      </c>
      <c r="I10" s="184">
        <f t="shared" si="3"/>
        <v>-2.392218717139853</v>
      </c>
      <c r="J10" s="184">
        <f t="shared" si="4"/>
        <v>-35.65849717209804</v>
      </c>
      <c r="K10" s="179">
        <f aca="true" t="shared" si="5" ref="K10:K20">E10/E$38*100</f>
        <v>0.11624954045676535</v>
      </c>
      <c r="L10" s="179">
        <f aca="true" t="shared" si="6" ref="L10:L20">F10/F$38*100</f>
        <v>0.1136914097306129</v>
      </c>
      <c r="M10" s="179">
        <f aca="true" t="shared" si="7" ref="M10:M20">G10/G$38*100</f>
        <v>0.07243997170323081</v>
      </c>
      <c r="N10" s="78"/>
      <c r="O10" s="78"/>
      <c r="P10" s="78"/>
      <c r="Q10" s="91"/>
      <c r="R10" s="92" t="s">
        <v>214</v>
      </c>
      <c r="S10" s="180">
        <v>216104</v>
      </c>
      <c r="T10" s="180">
        <v>206317</v>
      </c>
      <c r="U10" s="180">
        <v>206691</v>
      </c>
      <c r="V10" s="181">
        <v>-4.9</v>
      </c>
      <c r="W10" s="184">
        <f t="shared" si="1"/>
        <v>-4.528837966904824</v>
      </c>
      <c r="X10" s="184">
        <f t="shared" si="1"/>
        <v>0.18127444660401226</v>
      </c>
      <c r="Y10" s="181">
        <f t="shared" si="2"/>
        <v>6.531663321807675</v>
      </c>
      <c r="Z10" s="181">
        <f t="shared" si="2"/>
        <v>6.253766196920115</v>
      </c>
      <c r="AA10" s="181">
        <f t="shared" si="2"/>
        <v>6.173970161130612</v>
      </c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s="75" customFormat="1" ht="21.75" customHeight="1">
      <c r="A11" s="78"/>
      <c r="B11" s="137"/>
      <c r="C11" s="77" t="s">
        <v>215</v>
      </c>
      <c r="D11" s="92" t="s">
        <v>216</v>
      </c>
      <c r="E11" s="195">
        <v>9956</v>
      </c>
      <c r="F11" s="195">
        <v>11092</v>
      </c>
      <c r="G11" s="195">
        <v>10292</v>
      </c>
      <c r="H11" s="181">
        <v>-20.8</v>
      </c>
      <c r="I11" s="184">
        <f t="shared" si="3"/>
        <v>11.410204901566894</v>
      </c>
      <c r="J11" s="184">
        <f t="shared" si="4"/>
        <v>-7.21240533717995</v>
      </c>
      <c r="K11" s="179">
        <f t="shared" si="5"/>
        <v>0.30425352912396314</v>
      </c>
      <c r="L11" s="179">
        <f t="shared" si="6"/>
        <v>0.3396350974230968</v>
      </c>
      <c r="M11" s="179">
        <f t="shared" si="7"/>
        <v>0.31207709868968253</v>
      </c>
      <c r="N11" s="78"/>
      <c r="O11" s="78"/>
      <c r="P11" s="78"/>
      <c r="Q11" s="91"/>
      <c r="R11" s="92" t="s">
        <v>217</v>
      </c>
      <c r="S11" s="180">
        <v>84264</v>
      </c>
      <c r="T11" s="180">
        <v>77910</v>
      </c>
      <c r="U11" s="180">
        <v>73897</v>
      </c>
      <c r="V11" s="181">
        <v>-21.6</v>
      </c>
      <c r="W11" s="184">
        <f t="shared" si="1"/>
        <v>-7.540586727428083</v>
      </c>
      <c r="X11" s="184">
        <f t="shared" si="1"/>
        <v>-5.150815042998332</v>
      </c>
      <c r="Y11" s="181">
        <f t="shared" si="2"/>
        <v>2.5468481756413666</v>
      </c>
      <c r="Z11" s="181">
        <f t="shared" si="2"/>
        <v>2.3615646039931084</v>
      </c>
      <c r="AA11" s="181">
        <f t="shared" si="2"/>
        <v>2.207342714472661</v>
      </c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spans="1:123" s="75" customFormat="1" ht="21.75" customHeight="1">
      <c r="A12" s="78"/>
      <c r="B12" s="137" t="s">
        <v>218</v>
      </c>
      <c r="C12" s="236" t="s">
        <v>219</v>
      </c>
      <c r="D12" s="237"/>
      <c r="E12" s="195">
        <v>5850</v>
      </c>
      <c r="F12" s="195">
        <v>5218</v>
      </c>
      <c r="G12" s="195">
        <v>3397</v>
      </c>
      <c r="H12" s="181">
        <v>24.4</v>
      </c>
      <c r="I12" s="184">
        <f t="shared" si="3"/>
        <v>-10.803418803418802</v>
      </c>
      <c r="J12" s="184">
        <f t="shared" si="4"/>
        <v>-34.89842851667305</v>
      </c>
      <c r="K12" s="179">
        <f t="shared" si="5"/>
        <v>0.1787749242040161</v>
      </c>
      <c r="L12" s="179">
        <f t="shared" si="6"/>
        <v>0.15977424615522168</v>
      </c>
      <c r="M12" s="179">
        <f t="shared" si="7"/>
        <v>0.1030048488387924</v>
      </c>
      <c r="N12" s="78"/>
      <c r="O12" s="42" t="s">
        <v>3</v>
      </c>
      <c r="P12" s="238" t="s">
        <v>58</v>
      </c>
      <c r="Q12" s="238"/>
      <c r="R12" s="239"/>
      <c r="S12" s="43">
        <v>63128</v>
      </c>
      <c r="T12" s="43">
        <f>SUM(T15,T18,T25)</f>
        <v>68652</v>
      </c>
      <c r="U12" s="43">
        <f>SUM(U15,U18,U25)</f>
        <v>111015</v>
      </c>
      <c r="V12" s="18">
        <v>-2.1</v>
      </c>
      <c r="W12" s="16">
        <f t="shared" si="1"/>
        <v>8.750475224939805</v>
      </c>
      <c r="X12" s="16">
        <f t="shared" si="1"/>
        <v>61.706869428421605</v>
      </c>
      <c r="Y12" s="18">
        <f t="shared" si="2"/>
        <v>1.908020407669802</v>
      </c>
      <c r="Z12" s="18">
        <f t="shared" si="2"/>
        <v>2.0809412552090216</v>
      </c>
      <c r="AA12" s="18">
        <f t="shared" si="2"/>
        <v>3.316077126908839</v>
      </c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</row>
    <row r="13" spans="1:123" s="75" customFormat="1" ht="21.75" customHeight="1">
      <c r="A13" s="78"/>
      <c r="B13" s="137" t="s">
        <v>220</v>
      </c>
      <c r="C13" s="236" t="s">
        <v>221</v>
      </c>
      <c r="D13" s="237"/>
      <c r="E13" s="195">
        <v>743466</v>
      </c>
      <c r="F13" s="195">
        <v>747181</v>
      </c>
      <c r="G13" s="195">
        <v>747930</v>
      </c>
      <c r="H13" s="181">
        <v>2.1</v>
      </c>
      <c r="I13" s="184">
        <f t="shared" si="3"/>
        <v>0.49968660301883344</v>
      </c>
      <c r="J13" s="184">
        <f t="shared" si="4"/>
        <v>0.1002434483746241</v>
      </c>
      <c r="K13" s="179">
        <f t="shared" si="5"/>
        <v>22.72018423901932</v>
      </c>
      <c r="L13" s="179">
        <f t="shared" si="6"/>
        <v>22.87855136383762</v>
      </c>
      <c r="M13" s="179">
        <f t="shared" si="7"/>
        <v>22.67895690079423</v>
      </c>
      <c r="N13" s="78"/>
      <c r="O13" s="78"/>
      <c r="P13" s="78"/>
      <c r="Q13" s="78"/>
      <c r="R13" s="92" t="s">
        <v>222</v>
      </c>
      <c r="S13" s="180">
        <v>213154</v>
      </c>
      <c r="T13" s="180">
        <v>211403</v>
      </c>
      <c r="U13" s="180">
        <v>247602</v>
      </c>
      <c r="V13" s="181">
        <v>-6.2</v>
      </c>
      <c r="W13" s="184">
        <f aca="true" t="shared" si="8" ref="W13:W23">(T13-S13)/S13*100</f>
        <v>-0.8214717997316495</v>
      </c>
      <c r="X13" s="184">
        <f aca="true" t="shared" si="9" ref="X13:X23">(U13-T13)/T13*100</f>
        <v>17.12321963264476</v>
      </c>
      <c r="Y13" s="181">
        <f aca="true" t="shared" si="10" ref="Y13:Y23">S13/S$39*100</f>
        <v>6.442500664941848</v>
      </c>
      <c r="Z13" s="181">
        <f aca="true" t="shared" si="11" ref="Z13:Z23">T13/T$39*100</f>
        <v>6.407930201231615</v>
      </c>
      <c r="AA13" s="181">
        <f aca="true" t="shared" si="12" ref="AA13:AA23">U13/U$39*100</f>
        <v>7.396003502021189</v>
      </c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</row>
    <row r="14" spans="1:123" s="75" customFormat="1" ht="21.75" customHeight="1">
      <c r="A14" s="78"/>
      <c r="B14" s="137" t="s">
        <v>223</v>
      </c>
      <c r="C14" s="236" t="s">
        <v>224</v>
      </c>
      <c r="D14" s="237"/>
      <c r="E14" s="195">
        <v>240991</v>
      </c>
      <c r="F14" s="195">
        <v>232785</v>
      </c>
      <c r="G14" s="195">
        <v>239484</v>
      </c>
      <c r="H14" s="181">
        <v>-15.7</v>
      </c>
      <c r="I14" s="184">
        <f t="shared" si="3"/>
        <v>-3.4051064147623773</v>
      </c>
      <c r="J14" s="184">
        <f t="shared" si="4"/>
        <v>2.8777627424447454</v>
      </c>
      <c r="K14" s="179">
        <f t="shared" si="5"/>
        <v>7.36464064253847</v>
      </c>
      <c r="L14" s="179">
        <f t="shared" si="6"/>
        <v>7.127835931629606</v>
      </c>
      <c r="M14" s="179">
        <f t="shared" si="7"/>
        <v>7.26170539279051</v>
      </c>
      <c r="N14" s="78"/>
      <c r="O14" s="78"/>
      <c r="P14" s="78"/>
      <c r="Q14" s="78"/>
      <c r="R14" s="92" t="s">
        <v>225</v>
      </c>
      <c r="S14" s="180">
        <v>150026</v>
      </c>
      <c r="T14" s="180">
        <v>142751</v>
      </c>
      <c r="U14" s="180">
        <v>136587</v>
      </c>
      <c r="V14" s="181">
        <v>-7.8</v>
      </c>
      <c r="W14" s="184">
        <f t="shared" si="8"/>
        <v>-4.849159479023636</v>
      </c>
      <c r="X14" s="184">
        <f t="shared" si="9"/>
        <v>-4.318008280152153</v>
      </c>
      <c r="Y14" s="181">
        <f t="shared" si="10"/>
        <v>4.534480257272046</v>
      </c>
      <c r="Z14" s="181">
        <f t="shared" si="11"/>
        <v>4.326988946022594</v>
      </c>
      <c r="AA14" s="181">
        <f t="shared" si="12"/>
        <v>4.0799263751123505</v>
      </c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</row>
    <row r="15" spans="1:123" s="75" customFormat="1" ht="21.75" customHeight="1">
      <c r="A15" s="78"/>
      <c r="B15" s="137" t="s">
        <v>226</v>
      </c>
      <c r="C15" s="236" t="s">
        <v>227</v>
      </c>
      <c r="D15" s="237"/>
      <c r="E15" s="195">
        <v>58344</v>
      </c>
      <c r="F15" s="195">
        <v>67149</v>
      </c>
      <c r="G15" s="195">
        <v>41196</v>
      </c>
      <c r="H15" s="181">
        <v>-19.1</v>
      </c>
      <c r="I15" s="184">
        <f t="shared" si="3"/>
        <v>15.091526120937884</v>
      </c>
      <c r="J15" s="184">
        <v>-38.7</v>
      </c>
      <c r="K15" s="179">
        <f t="shared" si="5"/>
        <v>1.7829819107280538</v>
      </c>
      <c r="L15" s="179">
        <f t="shared" si="6"/>
        <v>2.05609061998409</v>
      </c>
      <c r="M15" s="179">
        <f t="shared" si="7"/>
        <v>1.2491574191236068</v>
      </c>
      <c r="N15" s="78"/>
      <c r="O15" s="78"/>
      <c r="P15" s="78" t="s">
        <v>46</v>
      </c>
      <c r="Q15" s="236" t="s">
        <v>59</v>
      </c>
      <c r="R15" s="237"/>
      <c r="S15" s="180">
        <f>S16-S17</f>
        <v>-86996</v>
      </c>
      <c r="T15" s="180">
        <f>T16-T17</f>
        <v>-85170</v>
      </c>
      <c r="U15" s="180">
        <f>U16-U17</f>
        <v>-86449</v>
      </c>
      <c r="V15" s="181">
        <v>2.9</v>
      </c>
      <c r="W15" s="184">
        <v>2.1</v>
      </c>
      <c r="X15" s="184">
        <v>-1.5</v>
      </c>
      <c r="Y15" s="181">
        <f t="shared" si="10"/>
        <v>-2.6294218632879565</v>
      </c>
      <c r="Z15" s="181">
        <f t="shared" si="11"/>
        <v>-2.581625687615108</v>
      </c>
      <c r="AA15" s="181">
        <f t="shared" si="12"/>
        <v>-2.582277634050734</v>
      </c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</row>
    <row r="16" spans="1:123" s="75" customFormat="1" ht="21.75" customHeight="1">
      <c r="A16" s="78"/>
      <c r="B16" s="137" t="s">
        <v>228</v>
      </c>
      <c r="C16" s="236" t="s">
        <v>229</v>
      </c>
      <c r="D16" s="237"/>
      <c r="E16" s="195">
        <v>425333</v>
      </c>
      <c r="F16" s="195">
        <v>427686</v>
      </c>
      <c r="G16" s="195">
        <v>437185</v>
      </c>
      <c r="H16" s="181">
        <v>-0.2</v>
      </c>
      <c r="I16" s="184">
        <f t="shared" si="3"/>
        <v>0.5532135996971784</v>
      </c>
      <c r="J16" s="184">
        <f t="shared" si="4"/>
        <v>2.221021964712429</v>
      </c>
      <c r="K16" s="179">
        <f t="shared" si="5"/>
        <v>12.998098262643895</v>
      </c>
      <c r="L16" s="179">
        <f t="shared" si="6"/>
        <v>13.095670418003477</v>
      </c>
      <c r="M16" s="179">
        <f t="shared" si="7"/>
        <v>13.256454177093746</v>
      </c>
      <c r="N16" s="78"/>
      <c r="O16" s="78"/>
      <c r="P16" s="78"/>
      <c r="Q16" s="78"/>
      <c r="R16" s="92" t="s">
        <v>222</v>
      </c>
      <c r="S16" s="180">
        <v>30533</v>
      </c>
      <c r="T16" s="180">
        <v>25790</v>
      </c>
      <c r="U16" s="180">
        <v>20875</v>
      </c>
      <c r="V16" s="181">
        <v>-18.6</v>
      </c>
      <c r="W16" s="184">
        <f t="shared" si="8"/>
        <v>-15.534012380047818</v>
      </c>
      <c r="X16" s="184">
        <f t="shared" si="9"/>
        <v>-19.0577743311361</v>
      </c>
      <c r="Y16" s="181">
        <f t="shared" si="10"/>
        <v>0.9228486108760308</v>
      </c>
      <c r="Z16" s="181">
        <f t="shared" si="11"/>
        <v>0.7817321414065237</v>
      </c>
      <c r="AA16" s="181">
        <f t="shared" si="12"/>
        <v>0.6235473586832592</v>
      </c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</row>
    <row r="17" spans="1:123" s="75" customFormat="1" ht="21.75" customHeight="1">
      <c r="A17" s="78"/>
      <c r="B17" s="137" t="s">
        <v>230</v>
      </c>
      <c r="C17" s="236" t="s">
        <v>231</v>
      </c>
      <c r="D17" s="237"/>
      <c r="E17" s="195">
        <v>235900</v>
      </c>
      <c r="F17" s="195">
        <v>228929</v>
      </c>
      <c r="G17" s="195">
        <v>241915</v>
      </c>
      <c r="H17" s="181">
        <v>3.9</v>
      </c>
      <c r="I17" s="184">
        <f t="shared" si="3"/>
        <v>-2.9550657058075456</v>
      </c>
      <c r="J17" s="184">
        <f t="shared" si="4"/>
        <v>5.67250108112122</v>
      </c>
      <c r="K17" s="179">
        <f t="shared" si="5"/>
        <v>7.209060618756821</v>
      </c>
      <c r="L17" s="179">
        <f t="shared" si="6"/>
        <v>7.009765886943033</v>
      </c>
      <c r="M17" s="179">
        <f t="shared" si="7"/>
        <v>7.335418901041056</v>
      </c>
      <c r="N17" s="78"/>
      <c r="O17" s="78"/>
      <c r="P17" s="78"/>
      <c r="Q17" s="78"/>
      <c r="R17" s="92" t="s">
        <v>225</v>
      </c>
      <c r="S17" s="180">
        <v>117529</v>
      </c>
      <c r="T17" s="180">
        <v>110960</v>
      </c>
      <c r="U17" s="180">
        <v>107324</v>
      </c>
      <c r="V17" s="181">
        <v>-7.6</v>
      </c>
      <c r="W17" s="184">
        <f t="shared" si="8"/>
        <v>-5.5892588212271015</v>
      </c>
      <c r="X17" s="184">
        <f t="shared" si="9"/>
        <v>-3.276856524873829</v>
      </c>
      <c r="Y17" s="181">
        <f t="shared" si="10"/>
        <v>3.552270474163987</v>
      </c>
      <c r="Z17" s="181">
        <f t="shared" si="11"/>
        <v>3.3633578290216315</v>
      </c>
      <c r="AA17" s="181">
        <f t="shared" si="12"/>
        <v>3.205824992733993</v>
      </c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</row>
    <row r="18" spans="1:123" s="75" customFormat="1" ht="21.75" customHeight="1">
      <c r="A18" s="78"/>
      <c r="B18" s="137" t="s">
        <v>232</v>
      </c>
      <c r="C18" s="236" t="s">
        <v>233</v>
      </c>
      <c r="D18" s="237"/>
      <c r="E18" s="195">
        <v>386272</v>
      </c>
      <c r="F18" s="195">
        <v>387558</v>
      </c>
      <c r="G18" s="195">
        <v>398533</v>
      </c>
      <c r="H18" s="181">
        <v>-3.9</v>
      </c>
      <c r="I18" s="184">
        <f t="shared" si="3"/>
        <v>0.3329260210421672</v>
      </c>
      <c r="J18" s="184">
        <f t="shared" si="4"/>
        <v>2.831834202880601</v>
      </c>
      <c r="K18" s="179">
        <f t="shared" si="5"/>
        <v>11.804401285834823</v>
      </c>
      <c r="L18" s="179">
        <f t="shared" si="6"/>
        <v>11.866958085746534</v>
      </c>
      <c r="M18" s="179">
        <f t="shared" si="7"/>
        <v>12.08443668597894</v>
      </c>
      <c r="N18" s="78"/>
      <c r="O18" s="78"/>
      <c r="P18" s="78" t="s">
        <v>47</v>
      </c>
      <c r="Q18" s="236" t="s">
        <v>60</v>
      </c>
      <c r="R18" s="237"/>
      <c r="S18" s="180">
        <v>149266</v>
      </c>
      <c r="T18" s="180">
        <f>SUM(T19,T22:T24)</f>
        <v>152274</v>
      </c>
      <c r="U18" s="180">
        <f>SUM(U19,U22:U24)</f>
        <v>195050</v>
      </c>
      <c r="V18" s="181">
        <v>-2.5</v>
      </c>
      <c r="W18" s="184">
        <f t="shared" si="8"/>
        <v>2.0151943510243457</v>
      </c>
      <c r="X18" s="184">
        <f t="shared" si="9"/>
        <v>28.091466698188793</v>
      </c>
      <c r="Y18" s="181">
        <f t="shared" si="10"/>
        <v>4.511509538893053</v>
      </c>
      <c r="Z18" s="181">
        <f t="shared" si="11"/>
        <v>4.615644827473323</v>
      </c>
      <c r="AA18" s="181">
        <f t="shared" si="12"/>
        <v>5.826247296343459</v>
      </c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</row>
    <row r="19" spans="1:123" s="75" customFormat="1" ht="21.75" customHeight="1">
      <c r="A19" s="78"/>
      <c r="B19" s="137" t="s">
        <v>234</v>
      </c>
      <c r="C19" s="236" t="s">
        <v>235</v>
      </c>
      <c r="D19" s="237"/>
      <c r="E19" s="195">
        <v>191239</v>
      </c>
      <c r="F19" s="195">
        <v>187244</v>
      </c>
      <c r="G19" s="195">
        <v>188742</v>
      </c>
      <c r="H19" s="181">
        <v>-3.1</v>
      </c>
      <c r="I19" s="184">
        <f t="shared" si="3"/>
        <v>-2.0890090410428837</v>
      </c>
      <c r="J19" s="184">
        <f t="shared" si="4"/>
        <v>0.8000256350003204</v>
      </c>
      <c r="K19" s="179">
        <f t="shared" si="5"/>
        <v>5.844228671769545</v>
      </c>
      <c r="L19" s="179">
        <v>5.9</v>
      </c>
      <c r="M19" s="179">
        <f t="shared" si="7"/>
        <v>5.723091309841435</v>
      </c>
      <c r="N19" s="78"/>
      <c r="O19" s="78"/>
      <c r="P19" s="78"/>
      <c r="Q19" s="78" t="s">
        <v>61</v>
      </c>
      <c r="R19" s="92" t="s">
        <v>62</v>
      </c>
      <c r="S19" s="180">
        <f>S20-S21</f>
        <v>20385</v>
      </c>
      <c r="T19" s="180">
        <f>T20-T21</f>
        <v>13804</v>
      </c>
      <c r="U19" s="180">
        <f>U20-U21</f>
        <v>31680</v>
      </c>
      <c r="V19" s="181">
        <v>18.4</v>
      </c>
      <c r="W19" s="184">
        <f t="shared" si="8"/>
        <v>-32.28354181996566</v>
      </c>
      <c r="X19" s="184">
        <f t="shared" si="9"/>
        <v>129.4986960301362</v>
      </c>
      <c r="Y19" s="181">
        <f t="shared" si="10"/>
        <v>0.6161290712575863</v>
      </c>
      <c r="Z19" s="181">
        <f t="shared" si="11"/>
        <v>0.4184191733220494</v>
      </c>
      <c r="AA19" s="181">
        <f t="shared" si="12"/>
        <v>0.9462984585909294</v>
      </c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</row>
    <row r="20" spans="1:123" s="75" customFormat="1" ht="21.75" customHeight="1">
      <c r="A20" s="78"/>
      <c r="B20" s="137" t="s">
        <v>236</v>
      </c>
      <c r="C20" s="236" t="s">
        <v>237</v>
      </c>
      <c r="D20" s="237"/>
      <c r="E20" s="195">
        <v>727371</v>
      </c>
      <c r="F20" s="195">
        <v>712309</v>
      </c>
      <c r="G20" s="195">
        <v>734955</v>
      </c>
      <c r="H20" s="181">
        <v>0.61478359942162</v>
      </c>
      <c r="I20" s="184">
        <f t="shared" si="3"/>
        <v>-2.070745190556126</v>
      </c>
      <c r="J20" s="184">
        <f t="shared" si="4"/>
        <v>3.179238223860712</v>
      </c>
      <c r="K20" s="179">
        <f t="shared" si="5"/>
        <v>22.228323998837503</v>
      </c>
      <c r="L20" s="179">
        <f t="shared" si="6"/>
        <v>21.810776831080837</v>
      </c>
      <c r="M20" s="179">
        <f t="shared" si="7"/>
        <v>22.285525074570113</v>
      </c>
      <c r="N20" s="78"/>
      <c r="O20" s="78"/>
      <c r="P20" s="78"/>
      <c r="Q20" s="78"/>
      <c r="R20" s="92" t="s">
        <v>222</v>
      </c>
      <c r="S20" s="180">
        <v>48333</v>
      </c>
      <c r="T20" s="180">
        <v>41801</v>
      </c>
      <c r="U20" s="180">
        <v>57859</v>
      </c>
      <c r="V20" s="181">
        <v>0.7</v>
      </c>
      <c r="W20" s="184">
        <f t="shared" si="8"/>
        <v>-13.514575962592845</v>
      </c>
      <c r="X20" s="184">
        <f t="shared" si="9"/>
        <v>38.415348915097724</v>
      </c>
      <c r="Y20" s="181">
        <f t="shared" si="10"/>
        <v>1.4608470150155959</v>
      </c>
      <c r="Z20" s="181">
        <f t="shared" si="11"/>
        <v>1.2670486716919</v>
      </c>
      <c r="AA20" s="181">
        <f t="shared" si="12"/>
        <v>1.728279119811003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</row>
    <row r="21" spans="1:123" s="75" customFormat="1" ht="21.75" customHeight="1">
      <c r="A21" s="78"/>
      <c r="B21" s="137"/>
      <c r="C21" s="91"/>
      <c r="D21" s="92"/>
      <c r="E21" s="136"/>
      <c r="F21" s="136"/>
      <c r="G21" s="136"/>
      <c r="H21" s="94"/>
      <c r="I21" s="94"/>
      <c r="J21" s="94"/>
      <c r="K21" s="95"/>
      <c r="L21" s="95"/>
      <c r="M21" s="95"/>
      <c r="N21" s="78"/>
      <c r="O21" s="78"/>
      <c r="P21" s="78"/>
      <c r="Q21" s="91"/>
      <c r="R21" s="92" t="s">
        <v>225</v>
      </c>
      <c r="S21" s="180">
        <v>27948</v>
      </c>
      <c r="T21" s="180">
        <v>27997</v>
      </c>
      <c r="U21" s="180">
        <v>26179</v>
      </c>
      <c r="V21" s="181">
        <v>-9.2</v>
      </c>
      <c r="W21" s="184">
        <f t="shared" si="8"/>
        <v>0.1753256046944325</v>
      </c>
      <c r="X21" s="184">
        <f t="shared" si="9"/>
        <v>-6.493552880665786</v>
      </c>
      <c r="Y21" s="181">
        <f t="shared" si="10"/>
        <v>0.8447179437580095</v>
      </c>
      <c r="Z21" s="181">
        <f t="shared" si="11"/>
        <v>0.8486294983698505</v>
      </c>
      <c r="AA21" s="181">
        <f t="shared" si="12"/>
        <v>0.7819806612200738</v>
      </c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</row>
    <row r="22" spans="1:123" s="75" customFormat="1" ht="21.75" customHeight="1">
      <c r="A22" s="22" t="s">
        <v>3</v>
      </c>
      <c r="B22" s="238" t="s">
        <v>238</v>
      </c>
      <c r="C22" s="238"/>
      <c r="D22" s="239"/>
      <c r="E22" s="21">
        <f>SUM(E23:E25)</f>
        <v>324620</v>
      </c>
      <c r="F22" s="21">
        <f>SUM(F23:F25)</f>
        <v>325227</v>
      </c>
      <c r="G22" s="21">
        <f>SUM(G23:G25)</f>
        <v>323539</v>
      </c>
      <c r="H22" s="18">
        <v>-2.3</v>
      </c>
      <c r="I22" s="16">
        <f aca="true" t="shared" si="13" ref="I22:J25">(F22-E22)/E22*100</f>
        <v>0.1869878627318095</v>
      </c>
      <c r="J22" s="16">
        <f t="shared" si="13"/>
        <v>-0.5190220984112635</v>
      </c>
      <c r="K22" s="190">
        <f aca="true" t="shared" si="14" ref="K22:M25">E22/E$38*100</f>
        <v>9.920327503437216</v>
      </c>
      <c r="L22" s="190">
        <f t="shared" si="14"/>
        <v>9.958393781970925</v>
      </c>
      <c r="M22" s="190">
        <f t="shared" si="14"/>
        <v>9.81044621385165</v>
      </c>
      <c r="N22" s="78"/>
      <c r="O22" s="78"/>
      <c r="P22" s="78"/>
      <c r="Q22" s="78" t="s">
        <v>63</v>
      </c>
      <c r="R22" s="92" t="s">
        <v>239</v>
      </c>
      <c r="S22" s="180">
        <v>29248</v>
      </c>
      <c r="T22" s="180">
        <v>36595</v>
      </c>
      <c r="U22" s="180">
        <v>54652</v>
      </c>
      <c r="V22" s="181">
        <v>17.5</v>
      </c>
      <c r="W22" s="184">
        <f t="shared" si="8"/>
        <v>25.119666301969367</v>
      </c>
      <c r="X22" s="184">
        <f t="shared" si="9"/>
        <v>49.34280639431616</v>
      </c>
      <c r="Y22" s="181">
        <f t="shared" si="10"/>
        <v>0.8840099620378653</v>
      </c>
      <c r="Z22" s="181">
        <f t="shared" si="11"/>
        <v>1.1092472940973919</v>
      </c>
      <c r="AA22" s="181">
        <f t="shared" si="12"/>
        <v>1.632484323197963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</row>
    <row r="23" spans="1:27" ht="21.75" customHeight="1">
      <c r="A23" s="77"/>
      <c r="B23" s="137" t="s">
        <v>46</v>
      </c>
      <c r="C23" s="236" t="s">
        <v>227</v>
      </c>
      <c r="D23" s="237"/>
      <c r="E23" s="136">
        <v>6717</v>
      </c>
      <c r="F23" s="136">
        <v>6641</v>
      </c>
      <c r="G23" s="136">
        <v>6499</v>
      </c>
      <c r="H23" s="94">
        <v>-3.0261787043069477</v>
      </c>
      <c r="I23" s="184">
        <f t="shared" si="13"/>
        <v>-1.1314574959059103</v>
      </c>
      <c r="J23" s="184">
        <f t="shared" si="13"/>
        <v>-2.1382321939466946</v>
      </c>
      <c r="K23" s="179">
        <f t="shared" si="14"/>
        <v>0.20527028476553438</v>
      </c>
      <c r="L23" s="179">
        <f t="shared" si="14"/>
        <v>0.2033462569407488</v>
      </c>
      <c r="M23" s="179">
        <f t="shared" si="14"/>
        <v>0.19706461954763377</v>
      </c>
      <c r="N23" s="78"/>
      <c r="O23" s="78"/>
      <c r="P23" s="78"/>
      <c r="Q23" s="78" t="s">
        <v>64</v>
      </c>
      <c r="R23" s="45" t="s">
        <v>240</v>
      </c>
      <c r="S23" s="180">
        <v>87715</v>
      </c>
      <c r="T23" s="180">
        <v>89877</v>
      </c>
      <c r="U23" s="180">
        <v>96917</v>
      </c>
      <c r="V23" s="181">
        <v>-11.1</v>
      </c>
      <c r="W23" s="184">
        <f t="shared" si="8"/>
        <v>2.4648007752379866</v>
      </c>
      <c r="X23" s="184">
        <f t="shared" si="9"/>
        <v>7.832927222759994</v>
      </c>
      <c r="Y23" s="181">
        <f t="shared" si="10"/>
        <v>2.651153371859661</v>
      </c>
      <c r="Z23" s="181">
        <f t="shared" si="11"/>
        <v>2.7243016546411063</v>
      </c>
      <c r="AA23" s="181">
        <f t="shared" si="12"/>
        <v>2.8949623646230145</v>
      </c>
    </row>
    <row r="24" spans="1:27" ht="21.75" customHeight="1">
      <c r="A24" s="138"/>
      <c r="B24" s="139" t="s">
        <v>47</v>
      </c>
      <c r="C24" s="263" t="s">
        <v>237</v>
      </c>
      <c r="D24" s="264"/>
      <c r="E24" s="12">
        <v>121625</v>
      </c>
      <c r="F24" s="12">
        <v>123347</v>
      </c>
      <c r="G24" s="12">
        <v>122371</v>
      </c>
      <c r="H24" s="13">
        <v>-2.9</v>
      </c>
      <c r="I24" s="184">
        <f t="shared" si="13"/>
        <v>1.4158273381294963</v>
      </c>
      <c r="J24" s="184">
        <f t="shared" si="13"/>
        <v>-0.7912636707824269</v>
      </c>
      <c r="K24" s="179">
        <f t="shared" si="14"/>
        <v>3.716837633557856</v>
      </c>
      <c r="L24" s="179">
        <f t="shared" si="14"/>
        <v>3.776863537851309</v>
      </c>
      <c r="M24" s="179">
        <f t="shared" si="14"/>
        <v>3.7105700197974287</v>
      </c>
      <c r="Q24" s="10" t="s">
        <v>241</v>
      </c>
      <c r="R24" s="9" t="s">
        <v>242</v>
      </c>
      <c r="S24" s="180">
        <v>11919</v>
      </c>
      <c r="T24" s="180">
        <v>11998</v>
      </c>
      <c r="U24" s="180">
        <v>11801</v>
      </c>
      <c r="V24" s="181">
        <v>-3.7</v>
      </c>
      <c r="W24" s="184">
        <f aca="true" t="shared" si="15" ref="W24:W32">(T24-S24)/S24*100</f>
        <v>0.6628072824901418</v>
      </c>
      <c r="X24" s="184">
        <f aca="true" t="shared" si="16" ref="X24:X32">(U24-T24)/T24*100</f>
        <v>-1.6419403233872314</v>
      </c>
      <c r="Y24" s="181">
        <f aca="true" t="shared" si="17" ref="Y24:Y33">S24/S$39*100</f>
        <v>0.3602473583673864</v>
      </c>
      <c r="Z24" s="181">
        <f aca="true" t="shared" si="18" ref="Z24:Z33">T24/T$39*100</f>
        <v>0.3636767054127752</v>
      </c>
      <c r="AA24" s="181">
        <f aca="true" t="shared" si="19" ref="AA24:AA33">U24/U$39*100</f>
        <v>0.35250214993155166</v>
      </c>
    </row>
    <row r="25" spans="1:27" ht="21.75" customHeight="1">
      <c r="A25" s="138"/>
      <c r="B25" s="139" t="s">
        <v>48</v>
      </c>
      <c r="C25" s="263" t="s">
        <v>243</v>
      </c>
      <c r="D25" s="264"/>
      <c r="E25" s="12">
        <v>196278</v>
      </c>
      <c r="F25" s="12">
        <v>195239</v>
      </c>
      <c r="G25" s="12">
        <v>194669</v>
      </c>
      <c r="H25" s="13">
        <v>-1.9500186144523313</v>
      </c>
      <c r="I25" s="184">
        <f t="shared" si="13"/>
        <v>-0.5293512263218496</v>
      </c>
      <c r="J25" s="184">
        <f t="shared" si="13"/>
        <v>-0.2919498665737891</v>
      </c>
      <c r="K25" s="179">
        <f t="shared" si="14"/>
        <v>5.998219585113825</v>
      </c>
      <c r="L25" s="179">
        <f t="shared" si="14"/>
        <v>5.978183987178867</v>
      </c>
      <c r="M25" s="179">
        <f t="shared" si="14"/>
        <v>5.902811574506588</v>
      </c>
      <c r="P25" s="112" t="s">
        <v>244</v>
      </c>
      <c r="Q25" s="263" t="s">
        <v>245</v>
      </c>
      <c r="R25" s="271"/>
      <c r="S25" s="180">
        <f>S26-S27</f>
        <v>857</v>
      </c>
      <c r="T25" s="180">
        <v>1548</v>
      </c>
      <c r="U25" s="180">
        <f>U26-U27</f>
        <v>2414</v>
      </c>
      <c r="V25" s="181">
        <v>-11.1</v>
      </c>
      <c r="W25" s="184">
        <v>80.7</v>
      </c>
      <c r="X25" s="184">
        <f t="shared" si="16"/>
        <v>55.94315245478037</v>
      </c>
      <c r="Y25" s="181">
        <f t="shared" si="17"/>
        <v>0.025902507435258845</v>
      </c>
      <c r="Z25" s="181">
        <f t="shared" si="18"/>
        <v>0.04692211535080647</v>
      </c>
      <c r="AA25" s="181">
        <f t="shared" si="19"/>
        <v>0.07210746461611438</v>
      </c>
    </row>
    <row r="26" spans="1:27" ht="21.75" customHeight="1">
      <c r="A26" s="138"/>
      <c r="B26" s="139"/>
      <c r="C26" s="68"/>
      <c r="D26" s="9"/>
      <c r="E26" s="12"/>
      <c r="F26" s="12"/>
      <c r="G26" s="12"/>
      <c r="H26" s="13"/>
      <c r="I26" s="13"/>
      <c r="J26" s="13"/>
      <c r="K26" s="14"/>
      <c r="L26" s="14"/>
      <c r="M26" s="14"/>
      <c r="R26" s="9" t="s">
        <v>222</v>
      </c>
      <c r="S26" s="180">
        <v>5407</v>
      </c>
      <c r="T26" s="180">
        <v>5343</v>
      </c>
      <c r="U26" s="180">
        <v>5498</v>
      </c>
      <c r="V26" s="181">
        <v>-7.7</v>
      </c>
      <c r="W26" s="184">
        <f t="shared" si="15"/>
        <v>-1.183650823007213</v>
      </c>
      <c r="X26" s="184">
        <f t="shared" si="16"/>
        <v>2.9009919520868426</v>
      </c>
      <c r="Y26" s="181">
        <f t="shared" si="17"/>
        <v>0.16342457141475447</v>
      </c>
      <c r="Z26" s="181">
        <f t="shared" si="18"/>
        <v>0.1619540454259425</v>
      </c>
      <c r="AA26" s="181">
        <f t="shared" si="19"/>
        <v>0.16422818577439802</v>
      </c>
    </row>
    <row r="27" spans="1:123" s="75" customFormat="1" ht="21.75" customHeight="1">
      <c r="A27" s="22" t="s">
        <v>4</v>
      </c>
      <c r="B27" s="242" t="s">
        <v>49</v>
      </c>
      <c r="C27" s="242"/>
      <c r="D27" s="243"/>
      <c r="E27" s="21">
        <f>SUM(E28)</f>
        <v>79799</v>
      </c>
      <c r="F27" s="21">
        <f>SUM(F28)</f>
        <v>80965</v>
      </c>
      <c r="G27" s="21">
        <f>SUM(G28)</f>
        <v>83371</v>
      </c>
      <c r="H27" s="18">
        <v>-4.040039467930434</v>
      </c>
      <c r="I27" s="16">
        <f>(F27-E27)/E27*100</f>
        <v>1.4611711926214614</v>
      </c>
      <c r="J27" s="16">
        <f>(G27-F27)/F27*100</f>
        <v>2.9716544185759277</v>
      </c>
      <c r="K27" s="190">
        <f aca="true" t="shared" si="20" ref="K27:M28">E27/E$38*100</f>
        <v>2.438642765223296</v>
      </c>
      <c r="L27" s="190">
        <f t="shared" si="20"/>
        <v>2.479134120344485</v>
      </c>
      <c r="M27" s="190">
        <f t="shared" si="20"/>
        <v>2.528000368719153</v>
      </c>
      <c r="N27" s="78"/>
      <c r="O27" s="78"/>
      <c r="P27" s="78"/>
      <c r="Q27" s="78"/>
      <c r="R27" s="92" t="s">
        <v>225</v>
      </c>
      <c r="S27" s="180">
        <v>4550</v>
      </c>
      <c r="T27" s="180">
        <v>3794</v>
      </c>
      <c r="U27" s="180">
        <v>3084</v>
      </c>
      <c r="V27" s="181">
        <v>-7.1</v>
      </c>
      <c r="W27" s="184">
        <f t="shared" si="15"/>
        <v>-16.615384615384617</v>
      </c>
      <c r="X27" s="184">
        <f t="shared" si="16"/>
        <v>-18.71375856615709</v>
      </c>
      <c r="Y27" s="181">
        <f t="shared" si="17"/>
        <v>0.1375220639794956</v>
      </c>
      <c r="Z27" s="181">
        <f t="shared" si="18"/>
        <v>0.11500161863111094</v>
      </c>
      <c r="AA27" s="181">
        <f t="shared" si="19"/>
        <v>0.09212072115828365</v>
      </c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</row>
    <row r="28" spans="1:123" s="75" customFormat="1" ht="21.75" customHeight="1">
      <c r="A28" s="77"/>
      <c r="B28" s="137" t="s">
        <v>46</v>
      </c>
      <c r="C28" s="236" t="s">
        <v>237</v>
      </c>
      <c r="D28" s="237"/>
      <c r="E28" s="136">
        <v>79799</v>
      </c>
      <c r="F28" s="136">
        <v>80965</v>
      </c>
      <c r="G28" s="136">
        <v>83371</v>
      </c>
      <c r="H28" s="94">
        <v>-4.040039467930434</v>
      </c>
      <c r="I28" s="184">
        <f>(F28-E28)/E28*100</f>
        <v>1.4611711926214614</v>
      </c>
      <c r="J28" s="184">
        <f>(G28-F28)/F28*100</f>
        <v>2.9716544185759277</v>
      </c>
      <c r="K28" s="179">
        <f t="shared" si="20"/>
        <v>2.438642765223296</v>
      </c>
      <c r="L28" s="179">
        <f t="shared" si="20"/>
        <v>2.479134120344485</v>
      </c>
      <c r="M28" s="179">
        <f t="shared" si="20"/>
        <v>2.528000368719153</v>
      </c>
      <c r="N28" s="78"/>
      <c r="O28" s="42" t="s">
        <v>4</v>
      </c>
      <c r="P28" s="238" t="s">
        <v>246</v>
      </c>
      <c r="Q28" s="268"/>
      <c r="R28" s="219"/>
      <c r="S28" s="43">
        <f>SUM(S29,S32,S35)</f>
        <v>1069419</v>
      </c>
      <c r="T28" s="43">
        <v>1076971</v>
      </c>
      <c r="U28" s="43">
        <v>1060998</v>
      </c>
      <c r="V28" s="18">
        <v>5.2</v>
      </c>
      <c r="W28" s="16">
        <f t="shared" si="15"/>
        <v>0.7061778404909582</v>
      </c>
      <c r="X28" s="16">
        <f t="shared" si="16"/>
        <v>-1.483141143076276</v>
      </c>
      <c r="Y28" s="18">
        <f t="shared" si="17"/>
        <v>32.32279299755785</v>
      </c>
      <c r="Z28" s="18">
        <f t="shared" si="18"/>
        <v>32.644546183122344</v>
      </c>
      <c r="AA28" s="18">
        <f t="shared" si="19"/>
        <v>31.69257487272913</v>
      </c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</row>
    <row r="29" spans="1:123" s="75" customFormat="1" ht="21.75" customHeight="1">
      <c r="A29" s="77"/>
      <c r="B29" s="137"/>
      <c r="C29" s="91"/>
      <c r="D29" s="92"/>
      <c r="E29" s="136"/>
      <c r="F29" s="136"/>
      <c r="G29" s="136"/>
      <c r="H29" s="94"/>
      <c r="I29" s="94"/>
      <c r="J29" s="94"/>
      <c r="K29" s="95"/>
      <c r="L29" s="95"/>
      <c r="M29" s="95"/>
      <c r="N29" s="78"/>
      <c r="O29" s="78"/>
      <c r="P29" s="78" t="s">
        <v>46</v>
      </c>
      <c r="Q29" s="236" t="s">
        <v>65</v>
      </c>
      <c r="R29" s="237"/>
      <c r="S29" s="180">
        <f>SUM(S30:S31)</f>
        <v>486693</v>
      </c>
      <c r="T29" s="180">
        <f>SUM(T30:T31)</f>
        <v>510030</v>
      </c>
      <c r="U29" s="180">
        <v>518206</v>
      </c>
      <c r="V29" s="181">
        <v>5.4</v>
      </c>
      <c r="W29" s="184">
        <f t="shared" si="15"/>
        <v>4.795014516337814</v>
      </c>
      <c r="X29" s="184">
        <f t="shared" si="16"/>
        <v>1.6030429582573575</v>
      </c>
      <c r="Y29" s="181">
        <f t="shared" si="17"/>
        <v>14.710115578983002</v>
      </c>
      <c r="Z29" s="181">
        <f t="shared" si="18"/>
        <v>15.459745796105828</v>
      </c>
      <c r="AA29" s="181">
        <f t="shared" si="19"/>
        <v>15.479088984613988</v>
      </c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</row>
    <row r="30" spans="1:123" s="75" customFormat="1" ht="21.75" customHeight="1">
      <c r="A30" s="22" t="s">
        <v>5</v>
      </c>
      <c r="B30" s="238" t="s">
        <v>247</v>
      </c>
      <c r="C30" s="238"/>
      <c r="D30" s="239"/>
      <c r="E30" s="21">
        <f>SUM(E7,E22,E27)</f>
        <v>3459058</v>
      </c>
      <c r="F30" s="21">
        <f>SUM(F7,F22,F27)</f>
        <v>3440447</v>
      </c>
      <c r="G30" s="21">
        <f>SUM(G7,G22,G27)</f>
        <v>3476688</v>
      </c>
      <c r="H30" s="18">
        <v>-1.7</v>
      </c>
      <c r="I30" s="16">
        <f>(F30-E30)/E30*100</f>
        <v>-0.53803665622259</v>
      </c>
      <c r="J30" s="16">
        <f>(G30-F30)/F30*100</f>
        <v>1.0533805636302491</v>
      </c>
      <c r="K30" s="190">
        <f>E30/E$38*100</f>
        <v>105.70817637047787</v>
      </c>
      <c r="L30" s="190">
        <f>F30/F$38*100</f>
        <v>105.34588460367841</v>
      </c>
      <c r="M30" s="190">
        <f>G30/G$38*100</f>
        <v>105.42117218123153</v>
      </c>
      <c r="N30" s="78"/>
      <c r="O30" s="78"/>
      <c r="P30" s="78"/>
      <c r="Q30" s="91"/>
      <c r="R30" s="92" t="s">
        <v>248</v>
      </c>
      <c r="S30" s="180">
        <v>372841</v>
      </c>
      <c r="T30" s="180">
        <v>397305</v>
      </c>
      <c r="U30" s="180">
        <v>397447</v>
      </c>
      <c r="V30" s="181">
        <v>3.8</v>
      </c>
      <c r="W30" s="184">
        <f t="shared" si="15"/>
        <v>6.561510134346812</v>
      </c>
      <c r="X30" s="184">
        <f t="shared" si="16"/>
        <v>0.03574080366469085</v>
      </c>
      <c r="Y30" s="181">
        <f t="shared" si="17"/>
        <v>11.268981067292115</v>
      </c>
      <c r="Z30" s="181">
        <f t="shared" si="18"/>
        <v>12.04288826837995</v>
      </c>
      <c r="AA30" s="181">
        <f t="shared" si="19"/>
        <v>11.871953392411271</v>
      </c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</row>
    <row r="31" spans="1:123" s="75" customFormat="1" ht="21.75" customHeight="1">
      <c r="A31" s="46"/>
      <c r="B31" s="47"/>
      <c r="C31" s="47"/>
      <c r="D31" s="48"/>
      <c r="E31" s="49"/>
      <c r="F31" s="49"/>
      <c r="G31" s="49"/>
      <c r="H31" s="50"/>
      <c r="I31" s="50"/>
      <c r="J31" s="50"/>
      <c r="K31" s="51"/>
      <c r="L31" s="51"/>
      <c r="M31" s="51"/>
      <c r="N31" s="78"/>
      <c r="O31" s="78"/>
      <c r="P31" s="78"/>
      <c r="Q31" s="91"/>
      <c r="R31" s="92" t="s">
        <v>249</v>
      </c>
      <c r="S31" s="180">
        <v>113852</v>
      </c>
      <c r="T31" s="180">
        <v>112725</v>
      </c>
      <c r="U31" s="180">
        <v>120760</v>
      </c>
      <c r="V31" s="181">
        <v>10.9</v>
      </c>
      <c r="W31" s="184">
        <f t="shared" si="15"/>
        <v>-0.98988160067456</v>
      </c>
      <c r="X31" s="184">
        <f t="shared" si="16"/>
        <v>7.127966289642937</v>
      </c>
      <c r="Y31" s="181">
        <f t="shared" si="17"/>
        <v>3.441134511690887</v>
      </c>
      <c r="Z31" s="181">
        <f t="shared" si="18"/>
        <v>3.416857527725878</v>
      </c>
      <c r="AA31" s="181">
        <f t="shared" si="19"/>
        <v>3.6071654627348684</v>
      </c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</row>
    <row r="32" spans="1:123" s="75" customFormat="1" ht="21.75" customHeight="1">
      <c r="A32" s="22" t="s">
        <v>6</v>
      </c>
      <c r="B32" s="238" t="s">
        <v>250</v>
      </c>
      <c r="C32" s="268"/>
      <c r="D32" s="219"/>
      <c r="E32" s="43" t="s">
        <v>52</v>
      </c>
      <c r="F32" s="43" t="s">
        <v>52</v>
      </c>
      <c r="G32" s="43" t="s">
        <v>52</v>
      </c>
      <c r="H32" s="18" t="s">
        <v>52</v>
      </c>
      <c r="I32" s="18" t="s">
        <v>52</v>
      </c>
      <c r="J32" s="18" t="s">
        <v>52</v>
      </c>
      <c r="K32" s="18" t="s">
        <v>52</v>
      </c>
      <c r="L32" s="18" t="s">
        <v>52</v>
      </c>
      <c r="M32" s="18" t="s">
        <v>52</v>
      </c>
      <c r="N32" s="3"/>
      <c r="O32" s="78"/>
      <c r="P32" s="78" t="s">
        <v>47</v>
      </c>
      <c r="Q32" s="236" t="s">
        <v>66</v>
      </c>
      <c r="R32" s="237"/>
      <c r="S32" s="180">
        <f>SUM(S33:S34)</f>
        <v>25605</v>
      </c>
      <c r="T32" s="180">
        <f>SUM(T33:T34)</f>
        <v>18105</v>
      </c>
      <c r="U32" s="180">
        <f>SUM(U33:U34)</f>
        <v>21469</v>
      </c>
      <c r="V32" s="181">
        <v>-2.2</v>
      </c>
      <c r="W32" s="184">
        <f t="shared" si="15"/>
        <v>-29.291154071470416</v>
      </c>
      <c r="X32" s="184">
        <f t="shared" si="16"/>
        <v>18.580502623584643</v>
      </c>
      <c r="Y32" s="181">
        <f t="shared" si="17"/>
        <v>0.7739016369659308</v>
      </c>
      <c r="Z32" s="181">
        <f t="shared" si="18"/>
        <v>0.5487886940738702</v>
      </c>
      <c r="AA32" s="181">
        <f t="shared" si="19"/>
        <v>0.6412904547818391</v>
      </c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</row>
    <row r="33" spans="1:123" s="75" customFormat="1" ht="21.75" customHeight="1">
      <c r="A33" s="46"/>
      <c r="B33" s="47"/>
      <c r="C33" s="52"/>
      <c r="D33" s="53"/>
      <c r="E33" s="54"/>
      <c r="F33" s="54"/>
      <c r="G33" s="54"/>
      <c r="H33" s="50"/>
      <c r="I33" s="50"/>
      <c r="J33" s="50"/>
      <c r="K33" s="50"/>
      <c r="L33" s="50"/>
      <c r="M33" s="50"/>
      <c r="N33" s="78"/>
      <c r="O33" s="78"/>
      <c r="P33" s="78"/>
      <c r="Q33" s="91"/>
      <c r="R33" s="92" t="s">
        <v>248</v>
      </c>
      <c r="S33" s="180">
        <v>4</v>
      </c>
      <c r="T33" s="180">
        <v>-134</v>
      </c>
      <c r="U33" s="180">
        <v>2768</v>
      </c>
      <c r="V33" s="181">
        <v>-88.3</v>
      </c>
      <c r="W33" s="184">
        <v>-3331.3</v>
      </c>
      <c r="X33" s="184">
        <v>2166.9</v>
      </c>
      <c r="Y33" s="181">
        <f t="shared" si="17"/>
        <v>0.00012089851778417196</v>
      </c>
      <c r="Z33" s="181">
        <f t="shared" si="18"/>
        <v>-0.004061733499359216</v>
      </c>
      <c r="AA33" s="181">
        <f t="shared" si="19"/>
        <v>0.08268163299809635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</row>
    <row r="34" spans="1:123" s="75" customFormat="1" ht="21.75" customHeight="1">
      <c r="A34" s="22" t="s">
        <v>8</v>
      </c>
      <c r="B34" s="218" t="s">
        <v>251</v>
      </c>
      <c r="C34" s="268"/>
      <c r="D34" s="219"/>
      <c r="E34" s="43" t="s">
        <v>52</v>
      </c>
      <c r="F34" s="43" t="s">
        <v>52</v>
      </c>
      <c r="G34" s="43" t="s">
        <v>52</v>
      </c>
      <c r="H34" s="18" t="s">
        <v>52</v>
      </c>
      <c r="I34" s="18" t="s">
        <v>52</v>
      </c>
      <c r="J34" s="18" t="s">
        <v>52</v>
      </c>
      <c r="K34" s="18" t="s">
        <v>52</v>
      </c>
      <c r="L34" s="18" t="s">
        <v>52</v>
      </c>
      <c r="M34" s="18" t="s">
        <v>52</v>
      </c>
      <c r="N34" s="78"/>
      <c r="O34" s="78"/>
      <c r="P34" s="78"/>
      <c r="Q34" s="91"/>
      <c r="R34" s="92" t="s">
        <v>249</v>
      </c>
      <c r="S34" s="180">
        <v>25601</v>
      </c>
      <c r="T34" s="180">
        <v>18239</v>
      </c>
      <c r="U34" s="180">
        <v>18701</v>
      </c>
      <c r="V34" s="181">
        <v>-2.1</v>
      </c>
      <c r="W34" s="184">
        <f aca="true" t="shared" si="21" ref="W34:W40">(T34-S34)/S34*100</f>
        <v>-28.756689191828443</v>
      </c>
      <c r="X34" s="184">
        <f aca="true" t="shared" si="22" ref="X34:X40">(U34-T34)/T34*100</f>
        <v>2.5330336092987555</v>
      </c>
      <c r="Y34" s="181">
        <f aca="true" t="shared" si="23" ref="Y34:Y51">S34/S$39*100</f>
        <v>0.7737807384481465</v>
      </c>
      <c r="Z34" s="181">
        <f aca="true" t="shared" si="24" ref="Z34:Z40">T34/T$39*100</f>
        <v>0.5528504275732293</v>
      </c>
      <c r="AA34" s="181">
        <f aca="true" t="shared" si="25" ref="AA34:AA40">U34/U$39*100</f>
        <v>0.5586088217837427</v>
      </c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</row>
    <row r="35" spans="1:123" s="75" customFormat="1" ht="21.75" customHeight="1">
      <c r="A35" s="46"/>
      <c r="B35" s="55"/>
      <c r="C35" s="52"/>
      <c r="D35" s="53"/>
      <c r="E35" s="54"/>
      <c r="F35" s="54"/>
      <c r="G35" s="54"/>
      <c r="H35" s="50"/>
      <c r="I35" s="50"/>
      <c r="J35" s="50"/>
      <c r="K35" s="50"/>
      <c r="L35" s="50"/>
      <c r="M35" s="50"/>
      <c r="N35" s="78"/>
      <c r="O35" s="78"/>
      <c r="P35" s="78" t="s">
        <v>48</v>
      </c>
      <c r="Q35" s="236" t="s">
        <v>67</v>
      </c>
      <c r="R35" s="237"/>
      <c r="S35" s="180">
        <v>557121</v>
      </c>
      <c r="T35" s="180">
        <v>548835</v>
      </c>
      <c r="U35" s="180">
        <f>SUM(U36:U38)</f>
        <v>521322</v>
      </c>
      <c r="V35" s="181">
        <v>5.4</v>
      </c>
      <c r="W35" s="184">
        <f t="shared" si="21"/>
        <v>-1.487289116726887</v>
      </c>
      <c r="X35" s="184">
        <f t="shared" si="22"/>
        <v>-5.0129820437836505</v>
      </c>
      <c r="Y35" s="181">
        <f t="shared" si="23"/>
        <v>16.838775781608916</v>
      </c>
      <c r="Z35" s="181">
        <f t="shared" si="24"/>
        <v>16.63598138149862</v>
      </c>
      <c r="AA35" s="181">
        <f t="shared" si="25"/>
        <v>15.572165562801151</v>
      </c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</row>
    <row r="36" spans="1:123" s="75" customFormat="1" ht="21.75" customHeight="1">
      <c r="A36" s="22" t="s">
        <v>10</v>
      </c>
      <c r="B36" s="218" t="s">
        <v>252</v>
      </c>
      <c r="C36" s="218"/>
      <c r="D36" s="219"/>
      <c r="E36" s="21">
        <v>186787</v>
      </c>
      <c r="F36" s="21">
        <v>174589</v>
      </c>
      <c r="G36" s="21">
        <v>178785</v>
      </c>
      <c r="H36" s="18">
        <v>-3.6</v>
      </c>
      <c r="I36" s="16">
        <f>(F36-E36)/E36*100</f>
        <v>-6.530433060116603</v>
      </c>
      <c r="J36" s="16">
        <f>(G36-F36)/F36*100</f>
        <v>2.4033587453963308</v>
      </c>
      <c r="K36" s="190">
        <f>E36/E$38*100</f>
        <v>5.708176370477873</v>
      </c>
      <c r="L36" s="190">
        <f>F36/F$38*100</f>
        <v>5.345884603678421</v>
      </c>
      <c r="M36" s="190">
        <f>G36/G$38*100</f>
        <v>5.421172181231528</v>
      </c>
      <c r="N36" s="3"/>
      <c r="O36" s="78"/>
      <c r="P36" s="78"/>
      <c r="Q36" s="78"/>
      <c r="R36" s="92" t="s">
        <v>253</v>
      </c>
      <c r="S36" s="180">
        <v>29527</v>
      </c>
      <c r="T36" s="180">
        <v>23251</v>
      </c>
      <c r="U36" s="180">
        <v>20067</v>
      </c>
      <c r="V36" s="181">
        <v>34.9</v>
      </c>
      <c r="W36" s="184">
        <f t="shared" si="21"/>
        <v>-21.255122430318014</v>
      </c>
      <c r="X36" s="184">
        <f t="shared" si="22"/>
        <v>-13.694034665175693</v>
      </c>
      <c r="Y36" s="181">
        <f t="shared" si="23"/>
        <v>0.8924426336533114</v>
      </c>
      <c r="Z36" s="181">
        <f t="shared" si="24"/>
        <v>0.7047713850268742</v>
      </c>
      <c r="AA36" s="181">
        <f t="shared" si="25"/>
        <v>0.599411968704046</v>
      </c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</row>
    <row r="37" spans="1:123" s="75" customFormat="1" ht="21.75" customHeight="1">
      <c r="A37" s="46"/>
      <c r="B37" s="55"/>
      <c r="C37" s="55"/>
      <c r="D37" s="53"/>
      <c r="E37" s="49"/>
      <c r="F37" s="49"/>
      <c r="G37" s="49"/>
      <c r="H37" s="18"/>
      <c r="I37" s="18"/>
      <c r="J37" s="18"/>
      <c r="K37" s="51"/>
      <c r="L37" s="51"/>
      <c r="M37" s="51"/>
      <c r="N37" s="78"/>
      <c r="O37" s="78"/>
      <c r="P37" s="78"/>
      <c r="Q37" s="78"/>
      <c r="R37" s="56" t="s">
        <v>254</v>
      </c>
      <c r="S37" s="180">
        <v>255274</v>
      </c>
      <c r="T37" s="180">
        <v>247682</v>
      </c>
      <c r="U37" s="180">
        <v>209376</v>
      </c>
      <c r="V37" s="181">
        <v>13.6</v>
      </c>
      <c r="W37" s="184">
        <f t="shared" si="21"/>
        <v>-2.9740592461433595</v>
      </c>
      <c r="X37" s="184">
        <f t="shared" si="22"/>
        <v>-15.465798887282887</v>
      </c>
      <c r="Y37" s="181">
        <f t="shared" si="23"/>
        <v>7.715562057209178</v>
      </c>
      <c r="Z37" s="181">
        <f t="shared" si="24"/>
        <v>7.507599079017084</v>
      </c>
      <c r="AA37" s="181">
        <f t="shared" si="25"/>
        <v>6.254172539960051</v>
      </c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</row>
    <row r="38" spans="1:123" s="75" customFormat="1" ht="21.75" customHeight="1">
      <c r="A38" s="30" t="s">
        <v>12</v>
      </c>
      <c r="B38" s="269" t="s">
        <v>68</v>
      </c>
      <c r="C38" s="269"/>
      <c r="D38" s="270"/>
      <c r="E38" s="202">
        <f>E30-E36</f>
        <v>3272271</v>
      </c>
      <c r="F38" s="202">
        <f>F30-F36</f>
        <v>3265858</v>
      </c>
      <c r="G38" s="202">
        <f>G30-G36</f>
        <v>3297903</v>
      </c>
      <c r="H38" s="18">
        <v>-1.6</v>
      </c>
      <c r="I38" s="16">
        <f>(F38-E38)/E38*100</f>
        <v>-0.1959801006701462</v>
      </c>
      <c r="J38" s="16">
        <f>(G38-F38)/F38*100</f>
        <v>0.9812122878581985</v>
      </c>
      <c r="K38" s="57">
        <v>100</v>
      </c>
      <c r="L38" s="57">
        <v>100</v>
      </c>
      <c r="M38" s="57">
        <v>100</v>
      </c>
      <c r="N38" s="3"/>
      <c r="O38" s="78"/>
      <c r="P38" s="78"/>
      <c r="Q38" s="78"/>
      <c r="R38" s="92" t="s">
        <v>255</v>
      </c>
      <c r="S38" s="180">
        <v>272321</v>
      </c>
      <c r="T38" s="180">
        <v>277903</v>
      </c>
      <c r="U38" s="180">
        <v>291879</v>
      </c>
      <c r="V38" s="181">
        <v>-3.5</v>
      </c>
      <c r="W38" s="184">
        <f t="shared" si="21"/>
        <v>2.0497868324514084</v>
      </c>
      <c r="X38" s="184">
        <f t="shared" si="22"/>
        <v>5.029092884927475</v>
      </c>
      <c r="Y38" s="181">
        <f t="shared" si="23"/>
        <v>8.230801315375874</v>
      </c>
      <c r="Z38" s="181">
        <f t="shared" si="24"/>
        <v>8.423641228898688</v>
      </c>
      <c r="AA38" s="181">
        <f t="shared" si="25"/>
        <v>8.718581054137054</v>
      </c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</row>
    <row r="39" spans="1:123" s="75" customFormat="1" ht="21.75" customHeight="1">
      <c r="A39" s="78"/>
      <c r="B39" s="78"/>
      <c r="C39" s="78"/>
      <c r="D39" s="78"/>
      <c r="E39" s="87"/>
      <c r="F39" s="87"/>
      <c r="G39" s="87"/>
      <c r="H39" s="140"/>
      <c r="I39" s="140"/>
      <c r="J39" s="140"/>
      <c r="K39" s="141"/>
      <c r="L39" s="141"/>
      <c r="M39" s="141"/>
      <c r="N39" s="3"/>
      <c r="O39" s="42" t="s">
        <v>5</v>
      </c>
      <c r="P39" s="257" t="s">
        <v>256</v>
      </c>
      <c r="Q39" s="265"/>
      <c r="R39" s="266"/>
      <c r="S39" s="43">
        <f>SUM(S7,S12,S28)</f>
        <v>3308560</v>
      </c>
      <c r="T39" s="43">
        <f>SUM(T7,T12,T28)</f>
        <v>3299084</v>
      </c>
      <c r="U39" s="43">
        <f>SUM(U7,U12,U28)</f>
        <v>3347781</v>
      </c>
      <c r="V39" s="18">
        <v>-1.4</v>
      </c>
      <c r="W39" s="16">
        <f t="shared" si="21"/>
        <v>-0.2864085886307034</v>
      </c>
      <c r="X39" s="16">
        <f t="shared" si="22"/>
        <v>1.4760763896887743</v>
      </c>
      <c r="Y39" s="18">
        <f t="shared" si="23"/>
        <v>100</v>
      </c>
      <c r="Z39" s="18">
        <f t="shared" si="24"/>
        <v>100</v>
      </c>
      <c r="AA39" s="18">
        <f t="shared" si="25"/>
        <v>100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</row>
    <row r="40" spans="1:123" s="75" customFormat="1" ht="21.75" customHeight="1">
      <c r="A40" s="78"/>
      <c r="B40" s="78"/>
      <c r="C40" s="78"/>
      <c r="D40" s="78"/>
      <c r="E40" s="87"/>
      <c r="F40" s="87"/>
      <c r="G40" s="87"/>
      <c r="H40" s="141"/>
      <c r="I40" s="141"/>
      <c r="J40" s="141"/>
      <c r="K40" s="141"/>
      <c r="L40" s="141"/>
      <c r="M40" s="141"/>
      <c r="N40" s="3"/>
      <c r="O40" s="42" t="s">
        <v>6</v>
      </c>
      <c r="P40" s="257" t="s">
        <v>257</v>
      </c>
      <c r="Q40" s="265"/>
      <c r="R40" s="266"/>
      <c r="S40" s="43">
        <v>300713</v>
      </c>
      <c r="T40" s="43">
        <v>307634</v>
      </c>
      <c r="U40" s="43">
        <v>318611</v>
      </c>
      <c r="V40" s="18">
        <v>-4.2</v>
      </c>
      <c r="W40" s="16">
        <f t="shared" si="21"/>
        <v>2.3015300302946664</v>
      </c>
      <c r="X40" s="16">
        <f t="shared" si="22"/>
        <v>3.568201174122496</v>
      </c>
      <c r="Y40" s="18">
        <f t="shared" si="23"/>
        <v>9.088938994607926</v>
      </c>
      <c r="Z40" s="18">
        <f t="shared" si="24"/>
        <v>9.324830771208008</v>
      </c>
      <c r="AA40" s="18">
        <f t="shared" si="25"/>
        <v>9.517080119637455</v>
      </c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</row>
    <row r="41" spans="1:123" s="75" customFormat="1" ht="21.75" customHeight="1">
      <c r="A41" s="78"/>
      <c r="B41" s="78"/>
      <c r="C41" s="78"/>
      <c r="D41" s="78"/>
      <c r="E41" s="87"/>
      <c r="F41" s="87"/>
      <c r="G41" s="87"/>
      <c r="H41" s="141"/>
      <c r="I41" s="141"/>
      <c r="J41" s="141"/>
      <c r="K41" s="141"/>
      <c r="L41" s="141"/>
      <c r="M41" s="141"/>
      <c r="N41" s="3"/>
      <c r="O41" s="42" t="s">
        <v>8</v>
      </c>
      <c r="P41" s="257" t="s">
        <v>69</v>
      </c>
      <c r="Q41" s="257"/>
      <c r="R41" s="267"/>
      <c r="S41" s="43">
        <f>SUM(S39:S40)</f>
        <v>3609273</v>
      </c>
      <c r="T41" s="43">
        <f>SUM(T39:T40)</f>
        <v>3606718</v>
      </c>
      <c r="U41" s="43">
        <f>SUM(U39:U40)</f>
        <v>3666392</v>
      </c>
      <c r="V41" s="18">
        <v>-1.6</v>
      </c>
      <c r="W41" s="16">
        <f aca="true" t="shared" si="26" ref="W41:W51">(T41-S41)/S41*100</f>
        <v>-0.07078987929148059</v>
      </c>
      <c r="X41" s="16">
        <f aca="true" t="shared" si="27" ref="X41:X51">(U41-T41)/T41*100</f>
        <v>1.6545235862631897</v>
      </c>
      <c r="Y41" s="18">
        <f t="shared" si="23"/>
        <v>109.08893899460791</v>
      </c>
      <c r="Z41" s="18">
        <f aca="true" t="shared" si="28" ref="Z41:Z51">T41/T$39*100</f>
        <v>109.324830771208</v>
      </c>
      <c r="AA41" s="18">
        <f aca="true" t="shared" si="29" ref="AA41:AA51">U41/U$39*100</f>
        <v>109.51708011963746</v>
      </c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</row>
    <row r="42" spans="1:123" s="75" customFormat="1" ht="21.75" customHeight="1">
      <c r="A42" s="78"/>
      <c r="B42" s="78"/>
      <c r="C42" s="78"/>
      <c r="D42" s="78"/>
      <c r="E42" s="87"/>
      <c r="F42" s="87"/>
      <c r="G42" s="87"/>
      <c r="H42" s="141"/>
      <c r="I42" s="141"/>
      <c r="J42" s="141"/>
      <c r="K42" s="141"/>
      <c r="L42" s="141"/>
      <c r="M42" s="141"/>
      <c r="N42" s="78"/>
      <c r="O42" s="42" t="s">
        <v>10</v>
      </c>
      <c r="P42" s="238" t="s">
        <v>70</v>
      </c>
      <c r="Q42" s="238"/>
      <c r="R42" s="239"/>
      <c r="S42" s="43">
        <v>411766</v>
      </c>
      <c r="T42" s="43">
        <v>387173</v>
      </c>
      <c r="U42" s="43">
        <f>SUM(U43:U46)</f>
        <v>383693</v>
      </c>
      <c r="V42" s="18">
        <v>-1.5</v>
      </c>
      <c r="W42" s="16">
        <f t="shared" si="26"/>
        <v>-5.972566943361035</v>
      </c>
      <c r="X42" s="16">
        <f t="shared" si="27"/>
        <v>-0.8988230067695837</v>
      </c>
      <c r="Y42" s="18">
        <f t="shared" si="23"/>
        <v>12.445474768479338</v>
      </c>
      <c r="Z42" s="18">
        <f t="shared" si="28"/>
        <v>11.735772717517953</v>
      </c>
      <c r="AA42" s="18">
        <f t="shared" si="29"/>
        <v>11.461114093185905</v>
      </c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</row>
    <row r="43" spans="1:123" s="75" customFormat="1" ht="21.75" customHeight="1">
      <c r="A43" s="78"/>
      <c r="B43" s="78"/>
      <c r="C43" s="78"/>
      <c r="D43" s="78"/>
      <c r="E43" s="87"/>
      <c r="F43" s="87"/>
      <c r="G43" s="87"/>
      <c r="H43" s="141"/>
      <c r="I43" s="141"/>
      <c r="J43" s="141"/>
      <c r="K43" s="141"/>
      <c r="L43" s="141"/>
      <c r="M43" s="141"/>
      <c r="N43" s="78"/>
      <c r="O43" s="78"/>
      <c r="P43" s="78" t="s">
        <v>46</v>
      </c>
      <c r="Q43" s="236" t="s">
        <v>71</v>
      </c>
      <c r="R43" s="237"/>
      <c r="S43" s="180">
        <v>-105661</v>
      </c>
      <c r="T43" s="180">
        <v>-112821</v>
      </c>
      <c r="U43" s="180">
        <v>-121897</v>
      </c>
      <c r="V43" s="181">
        <v>-1.8</v>
      </c>
      <c r="W43" s="196">
        <f t="shared" si="26"/>
        <v>6.776388639138377</v>
      </c>
      <c r="X43" s="184">
        <v>-8</v>
      </c>
      <c r="Y43" s="181">
        <f t="shared" si="23"/>
        <v>-3.193564571898348</v>
      </c>
      <c r="Z43" s="181">
        <f t="shared" si="28"/>
        <v>-3.419767426352285</v>
      </c>
      <c r="AA43" s="181">
        <f t="shared" si="29"/>
        <v>-3.6411282577922512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</row>
    <row r="44" spans="1:123" s="75" customFormat="1" ht="21.75" customHeight="1">
      <c r="A44" s="78"/>
      <c r="B44" s="78"/>
      <c r="C44" s="78"/>
      <c r="D44" s="78"/>
      <c r="E44" s="87"/>
      <c r="F44" s="87"/>
      <c r="G44" s="87"/>
      <c r="H44" s="141"/>
      <c r="I44" s="141"/>
      <c r="J44" s="141"/>
      <c r="K44" s="141"/>
      <c r="L44" s="141"/>
      <c r="M44" s="141"/>
      <c r="N44" s="78"/>
      <c r="O44" s="78"/>
      <c r="P44" s="78" t="s">
        <v>47</v>
      </c>
      <c r="Q44" s="236" t="s">
        <v>59</v>
      </c>
      <c r="R44" s="237"/>
      <c r="S44" s="180">
        <v>747065</v>
      </c>
      <c r="T44" s="180">
        <v>729670</v>
      </c>
      <c r="U44" s="180">
        <v>740772</v>
      </c>
      <c r="V44" s="181">
        <v>-2.8036177867650567</v>
      </c>
      <c r="W44" s="184">
        <f t="shared" si="26"/>
        <v>-2.3284453160032927</v>
      </c>
      <c r="X44" s="184">
        <f t="shared" si="27"/>
        <v>1.5215097235736703</v>
      </c>
      <c r="Y44" s="181">
        <f t="shared" si="23"/>
        <v>22.579762797108106</v>
      </c>
      <c r="Z44" s="181">
        <f t="shared" si="28"/>
        <v>22.117351361771934</v>
      </c>
      <c r="AA44" s="181">
        <f t="shared" si="29"/>
        <v>22.1272538436654</v>
      </c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</row>
    <row r="45" spans="1:123" s="75" customFormat="1" ht="21.75" customHeight="1">
      <c r="A45" s="78"/>
      <c r="B45" s="78"/>
      <c r="C45" s="78"/>
      <c r="D45" s="78"/>
      <c r="E45" s="87"/>
      <c r="F45" s="87"/>
      <c r="G45" s="87"/>
      <c r="H45" s="141"/>
      <c r="I45" s="141"/>
      <c r="J45" s="141"/>
      <c r="K45" s="141"/>
      <c r="L45" s="141"/>
      <c r="M45" s="141"/>
      <c r="N45" s="78"/>
      <c r="O45" s="78"/>
      <c r="P45" s="78" t="s">
        <v>48</v>
      </c>
      <c r="Q45" s="236" t="s">
        <v>72</v>
      </c>
      <c r="R45" s="237"/>
      <c r="S45" s="180">
        <v>-300190</v>
      </c>
      <c r="T45" s="180">
        <v>-297874</v>
      </c>
      <c r="U45" s="180">
        <v>-298322</v>
      </c>
      <c r="V45" s="181">
        <v>4.391001960716152</v>
      </c>
      <c r="W45" s="184">
        <v>0.8</v>
      </c>
      <c r="X45" s="184">
        <v>-0.2</v>
      </c>
      <c r="Y45" s="181">
        <f t="shared" si="23"/>
        <v>-9.073131513407645</v>
      </c>
      <c r="Z45" s="181">
        <f t="shared" si="28"/>
        <v>-9.028991077523337</v>
      </c>
      <c r="AA45" s="181">
        <f t="shared" si="29"/>
        <v>-8.911036892795558</v>
      </c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</row>
    <row r="46" spans="1:123" s="75" customFormat="1" ht="21.75" customHeight="1">
      <c r="A46" s="78"/>
      <c r="B46" s="78"/>
      <c r="C46" s="78"/>
      <c r="D46" s="78"/>
      <c r="E46" s="87"/>
      <c r="F46" s="87"/>
      <c r="G46" s="87"/>
      <c r="H46" s="141"/>
      <c r="I46" s="141"/>
      <c r="J46" s="141"/>
      <c r="K46" s="141"/>
      <c r="L46" s="141"/>
      <c r="M46" s="141"/>
      <c r="N46" s="78"/>
      <c r="O46" s="78"/>
      <c r="P46" s="78" t="s">
        <v>73</v>
      </c>
      <c r="Q46" s="236" t="s">
        <v>74</v>
      </c>
      <c r="R46" s="237"/>
      <c r="S46" s="180">
        <v>70551</v>
      </c>
      <c r="T46" s="180">
        <v>68199</v>
      </c>
      <c r="U46" s="180">
        <v>63140</v>
      </c>
      <c r="V46" s="181">
        <v>4.8</v>
      </c>
      <c r="W46" s="184">
        <f t="shared" si="26"/>
        <v>-3.333758557639155</v>
      </c>
      <c r="X46" s="184">
        <f t="shared" si="27"/>
        <v>-7.41799733133917</v>
      </c>
      <c r="Y46" s="181">
        <f t="shared" si="23"/>
        <v>2.132377832047779</v>
      </c>
      <c r="Z46" s="181">
        <f t="shared" si="28"/>
        <v>2.0672101710656654</v>
      </c>
      <c r="AA46" s="181">
        <f t="shared" si="29"/>
        <v>1.8860254001083105</v>
      </c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</row>
    <row r="47" spans="1:123" s="75" customFormat="1" ht="21.75" customHeight="1">
      <c r="A47" s="78"/>
      <c r="B47" s="78"/>
      <c r="C47" s="78"/>
      <c r="D47" s="78"/>
      <c r="E47" s="87"/>
      <c r="F47" s="87"/>
      <c r="G47" s="87"/>
      <c r="H47" s="141"/>
      <c r="I47" s="141"/>
      <c r="J47" s="141"/>
      <c r="K47" s="141"/>
      <c r="L47" s="141"/>
      <c r="M47" s="141"/>
      <c r="N47" s="78"/>
      <c r="O47" s="42" t="s">
        <v>12</v>
      </c>
      <c r="P47" s="238" t="s">
        <v>75</v>
      </c>
      <c r="Q47" s="238"/>
      <c r="R47" s="239"/>
      <c r="S47" s="43">
        <f>SUM(S41:S42)</f>
        <v>4021039</v>
      </c>
      <c r="T47" s="43">
        <f>SUM(T41:T42)</f>
        <v>3993891</v>
      </c>
      <c r="U47" s="43">
        <f>SUM(U41:U42)</f>
        <v>4050085</v>
      </c>
      <c r="V47" s="18">
        <v>-1.6</v>
      </c>
      <c r="W47" s="16">
        <f t="shared" si="26"/>
        <v>-0.6751488856487092</v>
      </c>
      <c r="X47" s="16">
        <f t="shared" si="27"/>
        <v>1.4069988389768273</v>
      </c>
      <c r="Y47" s="18">
        <f t="shared" si="23"/>
        <v>121.53441376308727</v>
      </c>
      <c r="Z47" s="18">
        <f t="shared" si="28"/>
        <v>121.06060348872596</v>
      </c>
      <c r="AA47" s="18">
        <f t="shared" si="29"/>
        <v>120.97819421282337</v>
      </c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</row>
    <row r="48" spans="1:27" ht="21.75" customHeight="1">
      <c r="A48" s="78" t="s">
        <v>258</v>
      </c>
      <c r="B48" s="78"/>
      <c r="C48" s="78"/>
      <c r="D48" s="78"/>
      <c r="E48" s="102"/>
      <c r="F48" s="102"/>
      <c r="G48" s="102"/>
      <c r="H48" s="142"/>
      <c r="I48" s="142"/>
      <c r="J48" s="142"/>
      <c r="K48" s="142"/>
      <c r="L48" s="142"/>
      <c r="M48" s="143"/>
      <c r="N48" s="78"/>
      <c r="O48" s="78"/>
      <c r="P48" s="78" t="s">
        <v>46</v>
      </c>
      <c r="Q48" s="261" t="s">
        <v>71</v>
      </c>
      <c r="R48" s="262"/>
      <c r="S48" s="180">
        <v>406637</v>
      </c>
      <c r="T48" s="180">
        <v>415314</v>
      </c>
      <c r="U48" s="180">
        <v>417779</v>
      </c>
      <c r="V48" s="181">
        <v>5.8</v>
      </c>
      <c r="W48" s="184">
        <f t="shared" si="26"/>
        <v>2.1338441902728973</v>
      </c>
      <c r="X48" s="184">
        <f t="shared" si="27"/>
        <v>0.5935268254862586</v>
      </c>
      <c r="Y48" s="181">
        <f t="shared" si="23"/>
        <v>12.290452644050584</v>
      </c>
      <c r="Z48" s="181">
        <f t="shared" si="28"/>
        <v>12.588767063827413</v>
      </c>
      <c r="AA48" s="181">
        <f t="shared" si="29"/>
        <v>12.479281052135729</v>
      </c>
    </row>
    <row r="49" spans="1:27" ht="21.75" customHeight="1">
      <c r="A49" s="144" t="s">
        <v>259</v>
      </c>
      <c r="B49" s="144"/>
      <c r="C49" s="144"/>
      <c r="D49" s="145"/>
      <c r="E49" s="59">
        <v>39874</v>
      </c>
      <c r="F49" s="59">
        <v>38196</v>
      </c>
      <c r="G49" s="59">
        <v>36443</v>
      </c>
      <c r="H49" s="60">
        <v>5.5</v>
      </c>
      <c r="I49" s="60" t="s">
        <v>260</v>
      </c>
      <c r="J49" s="60" t="s">
        <v>261</v>
      </c>
      <c r="K49" s="61">
        <v>1.2</v>
      </c>
      <c r="L49" s="61">
        <v>1.2</v>
      </c>
      <c r="M49" s="61">
        <v>1.1</v>
      </c>
      <c r="P49" s="10" t="s">
        <v>47</v>
      </c>
      <c r="Q49" s="263" t="s">
        <v>59</v>
      </c>
      <c r="R49" s="264"/>
      <c r="S49" s="180">
        <v>960782</v>
      </c>
      <c r="T49" s="180">
        <v>952133</v>
      </c>
      <c r="U49" s="180">
        <v>972934</v>
      </c>
      <c r="V49" s="181">
        <v>-3.2</v>
      </c>
      <c r="W49" s="184">
        <f t="shared" si="26"/>
        <v>-0.9002042086550331</v>
      </c>
      <c r="X49" s="184">
        <f t="shared" si="27"/>
        <v>2.184673779818576</v>
      </c>
      <c r="Y49" s="181">
        <f t="shared" si="23"/>
        <v>29.03927992842808</v>
      </c>
      <c r="Z49" s="181">
        <f t="shared" si="28"/>
        <v>28.86052613392081</v>
      </c>
      <c r="AA49" s="181">
        <f t="shared" si="29"/>
        <v>29.062056329252123</v>
      </c>
    </row>
    <row r="50" spans="1:27" ht="21.75" customHeight="1">
      <c r="A50" s="10" t="s">
        <v>262</v>
      </c>
      <c r="D50" s="11"/>
      <c r="E50" s="62">
        <v>990307</v>
      </c>
      <c r="F50" s="62">
        <v>985184</v>
      </c>
      <c r="G50" s="62">
        <v>990810</v>
      </c>
      <c r="H50" s="63" t="s">
        <v>263</v>
      </c>
      <c r="I50" s="63" t="s">
        <v>264</v>
      </c>
      <c r="J50" s="63">
        <v>0.6</v>
      </c>
      <c r="K50" s="64">
        <v>30.3</v>
      </c>
      <c r="L50" s="64">
        <v>30.2</v>
      </c>
      <c r="M50" s="64">
        <v>29.98774945189309</v>
      </c>
      <c r="P50" s="10" t="s">
        <v>48</v>
      </c>
      <c r="Q50" s="263" t="s">
        <v>72</v>
      </c>
      <c r="R50" s="264"/>
      <c r="S50" s="180">
        <v>2582211</v>
      </c>
      <c r="T50" s="180">
        <v>2556697</v>
      </c>
      <c r="U50" s="180">
        <v>2593818</v>
      </c>
      <c r="V50" s="181">
        <v>-2.2</v>
      </c>
      <c r="W50" s="184">
        <f t="shared" si="26"/>
        <v>-0.9880679774038605</v>
      </c>
      <c r="X50" s="184">
        <f t="shared" si="27"/>
        <v>1.4519123697489378</v>
      </c>
      <c r="Y50" s="181">
        <f t="shared" si="23"/>
        <v>78.04637062649611</v>
      </c>
      <c r="Z50" s="181">
        <f t="shared" si="28"/>
        <v>77.49717800456126</v>
      </c>
      <c r="AA50" s="181">
        <f t="shared" si="29"/>
        <v>77.47872396671109</v>
      </c>
    </row>
    <row r="51" spans="1:27" ht="21.75" customHeight="1">
      <c r="A51" s="146" t="s">
        <v>265</v>
      </c>
      <c r="B51" s="146"/>
      <c r="C51" s="146"/>
      <c r="D51" s="147"/>
      <c r="E51" s="65">
        <v>2428877</v>
      </c>
      <c r="F51" s="65">
        <v>2417066</v>
      </c>
      <c r="G51" s="65">
        <v>2449435</v>
      </c>
      <c r="H51" s="66" t="s">
        <v>266</v>
      </c>
      <c r="I51" s="66" t="s">
        <v>264</v>
      </c>
      <c r="J51" s="66">
        <v>1.3</v>
      </c>
      <c r="K51" s="67">
        <v>74.2</v>
      </c>
      <c r="L51" s="67">
        <v>74.03748585061844</v>
      </c>
      <c r="M51" s="67">
        <v>74.3</v>
      </c>
      <c r="O51" s="146"/>
      <c r="P51" s="146" t="s">
        <v>73</v>
      </c>
      <c r="Q51" s="259" t="s">
        <v>74</v>
      </c>
      <c r="R51" s="260"/>
      <c r="S51" s="203">
        <v>71408</v>
      </c>
      <c r="T51" s="203">
        <v>69747</v>
      </c>
      <c r="U51" s="203">
        <v>65554</v>
      </c>
      <c r="V51" s="189">
        <v>4.6</v>
      </c>
      <c r="W51" s="201">
        <f t="shared" si="26"/>
        <v>-2.3260699081335425</v>
      </c>
      <c r="X51" s="201">
        <f t="shared" si="27"/>
        <v>-6.011728103000847</v>
      </c>
      <c r="Y51" s="204">
        <f t="shared" si="23"/>
        <v>2.1582803394830377</v>
      </c>
      <c r="Z51" s="204">
        <f t="shared" si="28"/>
        <v>2.114132286416472</v>
      </c>
      <c r="AA51" s="204">
        <f t="shared" si="29"/>
        <v>1.958132864724425</v>
      </c>
    </row>
    <row r="52" spans="1:15" ht="15" customHeight="1">
      <c r="A52" s="10" t="s">
        <v>28</v>
      </c>
      <c r="E52" s="148"/>
      <c r="F52" s="148"/>
      <c r="H52" s="7"/>
      <c r="I52" s="7"/>
      <c r="J52" s="7"/>
      <c r="K52" s="7"/>
      <c r="L52" s="7"/>
      <c r="O52" s="10" t="s">
        <v>267</v>
      </c>
    </row>
    <row r="53" ht="15" customHeight="1">
      <c r="O53" s="10" t="s">
        <v>28</v>
      </c>
    </row>
    <row r="58" ht="14.25">
      <c r="T58" s="8"/>
    </row>
    <row r="59" spans="19:20" ht="14.25">
      <c r="S59" s="8"/>
      <c r="T59" s="8"/>
    </row>
  </sheetData>
  <sheetProtection/>
  <mergeCells count="60">
    <mergeCell ref="P7:R7"/>
    <mergeCell ref="O2:AA2"/>
    <mergeCell ref="O5:R6"/>
    <mergeCell ref="S5:S6"/>
    <mergeCell ref="T5:T6"/>
    <mergeCell ref="U5:U6"/>
    <mergeCell ref="V5:X5"/>
    <mergeCell ref="Y5:AA5"/>
    <mergeCell ref="Q25:R25"/>
    <mergeCell ref="Q18:R18"/>
    <mergeCell ref="Q15:R15"/>
    <mergeCell ref="P12:R12"/>
    <mergeCell ref="Q8:R8"/>
    <mergeCell ref="Q9:R9"/>
    <mergeCell ref="B34:D34"/>
    <mergeCell ref="P28:R28"/>
    <mergeCell ref="B36:D36"/>
    <mergeCell ref="B38:D38"/>
    <mergeCell ref="C28:D28"/>
    <mergeCell ref="B30:D30"/>
    <mergeCell ref="Q29:R29"/>
    <mergeCell ref="Q32:R32"/>
    <mergeCell ref="B32:D32"/>
    <mergeCell ref="P41:R41"/>
    <mergeCell ref="P42:R42"/>
    <mergeCell ref="Q35:R35"/>
    <mergeCell ref="C19:D19"/>
    <mergeCell ref="C20:D20"/>
    <mergeCell ref="B22:D22"/>
    <mergeCell ref="C23:D23"/>
    <mergeCell ref="C24:D24"/>
    <mergeCell ref="C25:D25"/>
    <mergeCell ref="B27:D27"/>
    <mergeCell ref="C18:D18"/>
    <mergeCell ref="Q51:R51"/>
    <mergeCell ref="Q46:R46"/>
    <mergeCell ref="P47:R47"/>
    <mergeCell ref="Q48:R48"/>
    <mergeCell ref="Q49:R49"/>
    <mergeCell ref="Q50:R50"/>
    <mergeCell ref="P39:R39"/>
    <mergeCell ref="Q43:R43"/>
    <mergeCell ref="P40:R40"/>
    <mergeCell ref="B7:D7"/>
    <mergeCell ref="Q44:R44"/>
    <mergeCell ref="Q45:R45"/>
    <mergeCell ref="C8:D8"/>
    <mergeCell ref="C12:D12"/>
    <mergeCell ref="C13:D13"/>
    <mergeCell ref="C14:D14"/>
    <mergeCell ref="C15:D15"/>
    <mergeCell ref="C16:D16"/>
    <mergeCell ref="C17:D17"/>
    <mergeCell ref="A2:M2"/>
    <mergeCell ref="A5:D6"/>
    <mergeCell ref="E5:E6"/>
    <mergeCell ref="F5:F6"/>
    <mergeCell ref="G5:G6"/>
    <mergeCell ref="H5:J5"/>
    <mergeCell ref="K5:M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74" customWidth="1"/>
    <col min="2" max="2" width="3.59765625" style="74" customWidth="1"/>
    <col min="3" max="3" width="2.59765625" style="74" customWidth="1"/>
    <col min="4" max="4" width="4.09765625" style="74" customWidth="1"/>
    <col min="5" max="5" width="33.5" style="74" customWidth="1"/>
    <col min="6" max="6" width="14.69921875" style="74" bestFit="1" customWidth="1"/>
    <col min="7" max="8" width="12.69921875" style="74" bestFit="1" customWidth="1"/>
    <col min="9" max="9" width="9.3984375" style="74" customWidth="1"/>
    <col min="10" max="11" width="9.19921875" style="74" customWidth="1"/>
    <col min="12" max="14" width="7.59765625" style="74" customWidth="1"/>
    <col min="15" max="15" width="5.59765625" style="74" customWidth="1"/>
    <col min="16" max="16" width="2.59765625" style="75" customWidth="1"/>
    <col min="17" max="17" width="3.59765625" style="74" customWidth="1"/>
    <col min="18" max="18" width="26.3984375" style="74" customWidth="1"/>
    <col min="19" max="19" width="21.5" style="74" customWidth="1"/>
    <col min="20" max="20" width="5.09765625" style="77" customWidth="1"/>
    <col min="21" max="23" width="11.59765625" style="75" customWidth="1"/>
    <col min="24" max="26" width="7.8984375" style="75" customWidth="1"/>
    <col min="27" max="16384" width="10.59765625" style="75" customWidth="1"/>
  </cols>
  <sheetData>
    <row r="1" spans="1:26" s="71" customFormat="1" ht="19.5" customHeight="1">
      <c r="A1" s="70" t="s">
        <v>133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Q1" s="70"/>
      <c r="R1" s="70"/>
      <c r="S1" s="70"/>
      <c r="T1" s="72"/>
      <c r="Z1" s="73" t="s">
        <v>134</v>
      </c>
    </row>
    <row r="2" spans="1:26" ht="19.5" customHeight="1">
      <c r="A2" s="292" t="s">
        <v>135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P2" s="292" t="s">
        <v>136</v>
      </c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14" ht="19.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20" ht="21.75" customHeight="1" thickBot="1">
      <c r="A4" s="75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 t="s">
        <v>137</v>
      </c>
      <c r="Q4" s="75"/>
      <c r="R4" s="75"/>
      <c r="S4" s="75"/>
      <c r="T4" s="75"/>
    </row>
    <row r="5" spans="1:26" ht="21.75" customHeight="1">
      <c r="A5" s="251" t="s">
        <v>138</v>
      </c>
      <c r="B5" s="251"/>
      <c r="C5" s="251"/>
      <c r="D5" s="251"/>
      <c r="E5" s="223"/>
      <c r="F5" s="253" t="s">
        <v>139</v>
      </c>
      <c r="G5" s="253" t="s">
        <v>140</v>
      </c>
      <c r="H5" s="253" t="s">
        <v>141</v>
      </c>
      <c r="I5" s="248" t="s">
        <v>142</v>
      </c>
      <c r="J5" s="249"/>
      <c r="K5" s="250"/>
      <c r="L5" s="248" t="s">
        <v>143</v>
      </c>
      <c r="M5" s="249"/>
      <c r="N5" s="249"/>
      <c r="P5" s="251" t="s">
        <v>144</v>
      </c>
      <c r="Q5" s="251"/>
      <c r="R5" s="251"/>
      <c r="S5" s="223"/>
      <c r="T5" s="253" t="s">
        <v>76</v>
      </c>
      <c r="U5" s="253" t="s">
        <v>139</v>
      </c>
      <c r="V5" s="253" t="s">
        <v>140</v>
      </c>
      <c r="W5" s="253" t="s">
        <v>141</v>
      </c>
      <c r="X5" s="248" t="s">
        <v>145</v>
      </c>
      <c r="Y5" s="249"/>
      <c r="Z5" s="249"/>
    </row>
    <row r="6" spans="1:26" ht="21.75" customHeight="1">
      <c r="A6" s="224"/>
      <c r="B6" s="224"/>
      <c r="C6" s="224"/>
      <c r="D6" s="224"/>
      <c r="E6" s="252"/>
      <c r="F6" s="256"/>
      <c r="G6" s="256"/>
      <c r="H6" s="256"/>
      <c r="I6" s="81" t="s">
        <v>146</v>
      </c>
      <c r="J6" s="81" t="s">
        <v>147</v>
      </c>
      <c r="K6" s="81" t="s">
        <v>148</v>
      </c>
      <c r="L6" s="81" t="s">
        <v>146</v>
      </c>
      <c r="M6" s="81" t="s">
        <v>147</v>
      </c>
      <c r="N6" s="82" t="s">
        <v>148</v>
      </c>
      <c r="P6" s="224"/>
      <c r="Q6" s="224"/>
      <c r="R6" s="224"/>
      <c r="S6" s="252"/>
      <c r="T6" s="256"/>
      <c r="U6" s="291"/>
      <c r="V6" s="291"/>
      <c r="W6" s="256"/>
      <c r="X6" s="81" t="s">
        <v>146</v>
      </c>
      <c r="Y6" s="81" t="s">
        <v>147</v>
      </c>
      <c r="Z6" s="82" t="s">
        <v>148</v>
      </c>
    </row>
    <row r="7" spans="1:26" ht="21.75" customHeight="1">
      <c r="A7" s="42" t="s">
        <v>2</v>
      </c>
      <c r="B7" s="238" t="s">
        <v>77</v>
      </c>
      <c r="C7" s="238"/>
      <c r="D7" s="238"/>
      <c r="E7" s="239"/>
      <c r="F7" s="43">
        <f>SUM(F8,F21)</f>
        <v>2230397.001</v>
      </c>
      <c r="G7" s="43">
        <f>SUM(G8,G21)</f>
        <v>2249386</v>
      </c>
      <c r="H7" s="43">
        <v>2273919</v>
      </c>
      <c r="I7" s="18">
        <v>-1.9847331585192363</v>
      </c>
      <c r="J7" s="24">
        <f>(G7-F7)/F7*100</f>
        <v>0.8513730511422901</v>
      </c>
      <c r="K7" s="24">
        <f>(H7-G7)/G7*100</f>
        <v>1.0906531826907433</v>
      </c>
      <c r="L7" s="190">
        <f aca="true" t="shared" si="0" ref="L7:N8">F7/F$43*100</f>
        <v>49.676304032574734</v>
      </c>
      <c r="M7" s="190">
        <f t="shared" si="0"/>
        <v>49.83844612267371</v>
      </c>
      <c r="N7" s="190">
        <f t="shared" si="0"/>
        <v>49.295081242228264</v>
      </c>
      <c r="P7" s="75" t="s">
        <v>2</v>
      </c>
      <c r="Q7" s="290" t="s">
        <v>78</v>
      </c>
      <c r="R7" s="290"/>
      <c r="S7" s="290"/>
      <c r="T7" s="85"/>
      <c r="U7" s="86"/>
      <c r="V7" s="87"/>
      <c r="W7" s="87"/>
      <c r="X7" s="87"/>
      <c r="Y7" s="88"/>
      <c r="Z7" s="88"/>
    </row>
    <row r="8" spans="1:26" ht="21.75" customHeight="1">
      <c r="A8" s="78"/>
      <c r="B8" s="78" t="s">
        <v>46</v>
      </c>
      <c r="C8" s="236" t="s">
        <v>79</v>
      </c>
      <c r="D8" s="236"/>
      <c r="E8" s="237"/>
      <c r="F8" s="93">
        <v>2163321</v>
      </c>
      <c r="G8" s="180">
        <f>SUM(G9:G10,G13:G20)</f>
        <v>2182110</v>
      </c>
      <c r="H8" s="180">
        <v>2203290</v>
      </c>
      <c r="I8" s="181">
        <v>-2.4</v>
      </c>
      <c r="J8" s="184">
        <f>(G8-F8)/F8*100</f>
        <v>0.868525752766233</v>
      </c>
      <c r="K8" s="184">
        <f>(H8-G8)/G8*100</f>
        <v>0.970620179550985</v>
      </c>
      <c r="L8" s="179">
        <f t="shared" si="0"/>
        <v>48.182360211151305</v>
      </c>
      <c r="M8" s="179">
        <f t="shared" si="0"/>
        <v>48.34784766542849</v>
      </c>
      <c r="N8" s="179">
        <f t="shared" si="0"/>
        <v>47.763952695847614</v>
      </c>
      <c r="Q8" s="96" t="s">
        <v>46</v>
      </c>
      <c r="R8" s="236" t="s">
        <v>149</v>
      </c>
      <c r="S8" s="237"/>
      <c r="T8" s="97" t="s">
        <v>80</v>
      </c>
      <c r="U8" s="94">
        <v>-1.2</v>
      </c>
      <c r="V8" s="94">
        <v>0.5</v>
      </c>
      <c r="W8" s="94">
        <v>2.2</v>
      </c>
      <c r="X8" s="98" t="s">
        <v>52</v>
      </c>
      <c r="Y8" s="98" t="s">
        <v>52</v>
      </c>
      <c r="Z8" s="98" t="s">
        <v>52</v>
      </c>
    </row>
    <row r="9" spans="1:26" ht="21.75" customHeight="1">
      <c r="A9" s="78"/>
      <c r="B9" s="78"/>
      <c r="C9" s="77" t="s">
        <v>150</v>
      </c>
      <c r="D9" s="236" t="s">
        <v>81</v>
      </c>
      <c r="E9" s="237"/>
      <c r="F9" s="93">
        <v>468454</v>
      </c>
      <c r="G9" s="180">
        <v>464090</v>
      </c>
      <c r="H9" s="180">
        <v>458870</v>
      </c>
      <c r="I9" s="181">
        <v>-3.4</v>
      </c>
      <c r="J9" s="184">
        <f aca="true" t="shared" si="1" ref="J9:J22">(G9-F9)/F9*100</f>
        <v>-0.93157492517942</v>
      </c>
      <c r="K9" s="184">
        <f aca="true" t="shared" si="2" ref="K9:K22">(H9-G9)/G9*100</f>
        <v>-1.124781831110345</v>
      </c>
      <c r="L9" s="179">
        <f aca="true" t="shared" si="3" ref="L9:L22">F9/F$43*100</f>
        <v>10.433596942087963</v>
      </c>
      <c r="M9" s="179">
        <f aca="true" t="shared" si="4" ref="M9:M22">G9/G$43*100</f>
        <v>10.282594655195524</v>
      </c>
      <c r="N9" s="179">
        <f aca="true" t="shared" si="5" ref="N9:N22">H9/H$43*100</f>
        <v>9.947598806123386</v>
      </c>
      <c r="Q9" s="96" t="s">
        <v>47</v>
      </c>
      <c r="R9" s="280" t="s">
        <v>82</v>
      </c>
      <c r="S9" s="289" t="s">
        <v>82</v>
      </c>
      <c r="T9" s="97" t="s">
        <v>80</v>
      </c>
      <c r="U9" s="94">
        <v>0.6</v>
      </c>
      <c r="V9" s="94">
        <v>2.1</v>
      </c>
      <c r="W9" s="94">
        <v>3.7</v>
      </c>
      <c r="X9" s="98" t="s">
        <v>52</v>
      </c>
      <c r="Y9" s="98" t="s">
        <v>52</v>
      </c>
      <c r="Z9" s="98" t="s">
        <v>52</v>
      </c>
    </row>
    <row r="10" spans="1:26" ht="21.75" customHeight="1">
      <c r="A10" s="78"/>
      <c r="B10" s="78"/>
      <c r="C10" s="77" t="s">
        <v>151</v>
      </c>
      <c r="D10" s="236" t="s">
        <v>83</v>
      </c>
      <c r="E10" s="237"/>
      <c r="F10" s="93">
        <v>628582</v>
      </c>
      <c r="G10" s="180">
        <v>634615</v>
      </c>
      <c r="H10" s="180">
        <v>661723</v>
      </c>
      <c r="I10" s="181">
        <v>-3.1</v>
      </c>
      <c r="J10" s="184">
        <f t="shared" si="1"/>
        <v>0.9597793128024665</v>
      </c>
      <c r="K10" s="184">
        <f t="shared" si="2"/>
        <v>4.271566225191652</v>
      </c>
      <c r="L10" s="179">
        <f t="shared" si="3"/>
        <v>14.000032517710459</v>
      </c>
      <c r="M10" s="179">
        <f t="shared" si="4"/>
        <v>14.060826148175803</v>
      </c>
      <c r="N10" s="179">
        <f t="shared" si="5"/>
        <v>14.345141161514995</v>
      </c>
      <c r="Q10" s="96" t="s">
        <v>48</v>
      </c>
      <c r="R10" s="280" t="s">
        <v>84</v>
      </c>
      <c r="S10" s="289" t="s">
        <v>84</v>
      </c>
      <c r="T10" s="97" t="s">
        <v>80</v>
      </c>
      <c r="U10" s="94">
        <v>-1.4</v>
      </c>
      <c r="V10" s="94">
        <v>-0.3</v>
      </c>
      <c r="W10" s="94">
        <v>1.5</v>
      </c>
      <c r="X10" s="98" t="s">
        <v>52</v>
      </c>
      <c r="Y10" s="98" t="s">
        <v>52</v>
      </c>
      <c r="Z10" s="98" t="s">
        <v>52</v>
      </c>
    </row>
    <row r="11" spans="1:26" ht="21.75" customHeight="1">
      <c r="A11" s="78"/>
      <c r="B11" s="78"/>
      <c r="C11" s="77"/>
      <c r="D11" s="91" t="s">
        <v>152</v>
      </c>
      <c r="E11" s="92" t="s">
        <v>153</v>
      </c>
      <c r="F11" s="93">
        <v>606846</v>
      </c>
      <c r="G11" s="180">
        <v>616437</v>
      </c>
      <c r="H11" s="180">
        <v>637657</v>
      </c>
      <c r="I11" s="181">
        <v>-3.6</v>
      </c>
      <c r="J11" s="184">
        <f t="shared" si="1"/>
        <v>1.580466872979306</v>
      </c>
      <c r="K11" s="184">
        <f t="shared" si="2"/>
        <v>3.4423631287544385</v>
      </c>
      <c r="L11" s="179">
        <f t="shared" si="3"/>
        <v>13.515919535148194</v>
      </c>
      <c r="M11" s="179">
        <f t="shared" si="4"/>
        <v>13.65806589554777</v>
      </c>
      <c r="N11" s="179">
        <f t="shared" si="5"/>
        <v>13.8234271404019</v>
      </c>
      <c r="Q11" s="96" t="s">
        <v>73</v>
      </c>
      <c r="R11" s="280" t="s">
        <v>85</v>
      </c>
      <c r="S11" s="289" t="s">
        <v>85</v>
      </c>
      <c r="T11" s="97" t="s">
        <v>80</v>
      </c>
      <c r="U11" s="94">
        <v>-1</v>
      </c>
      <c r="V11" s="94">
        <v>0.5</v>
      </c>
      <c r="W11" s="94">
        <v>2.6</v>
      </c>
      <c r="X11" s="98" t="s">
        <v>52</v>
      </c>
      <c r="Y11" s="98" t="s">
        <v>52</v>
      </c>
      <c r="Z11" s="98" t="s">
        <v>52</v>
      </c>
    </row>
    <row r="12" spans="1:26" ht="21.75" customHeight="1">
      <c r="A12" s="78"/>
      <c r="B12" s="78"/>
      <c r="C12" s="77"/>
      <c r="D12" s="91" t="s">
        <v>154</v>
      </c>
      <c r="E12" s="92" t="s">
        <v>155</v>
      </c>
      <c r="F12" s="93">
        <v>21737</v>
      </c>
      <c r="G12" s="180">
        <v>18177</v>
      </c>
      <c r="H12" s="180">
        <v>24067</v>
      </c>
      <c r="I12" s="181">
        <v>14.5</v>
      </c>
      <c r="J12" s="184">
        <f t="shared" si="1"/>
        <v>-16.37760500529052</v>
      </c>
      <c r="K12" s="184">
        <f t="shared" si="2"/>
        <v>32.40358695054189</v>
      </c>
      <c r="L12" s="179">
        <f t="shared" si="3"/>
        <v>0.4841352549666905</v>
      </c>
      <c r="M12" s="179">
        <f t="shared" si="4"/>
        <v>0.4027380961612813</v>
      </c>
      <c r="N12" s="179">
        <f t="shared" si="5"/>
        <v>0.5217356995815189</v>
      </c>
      <c r="Q12" s="96" t="s">
        <v>86</v>
      </c>
      <c r="R12" s="280" t="s">
        <v>87</v>
      </c>
      <c r="S12" s="289" t="s">
        <v>87</v>
      </c>
      <c r="T12" s="97" t="s">
        <v>80</v>
      </c>
      <c r="U12" s="94">
        <v>0.4</v>
      </c>
      <c r="V12" s="94">
        <v>1.8</v>
      </c>
      <c r="W12" s="94">
        <v>3.8</v>
      </c>
      <c r="X12" s="98" t="s">
        <v>52</v>
      </c>
      <c r="Y12" s="98" t="s">
        <v>52</v>
      </c>
      <c r="Z12" s="98" t="s">
        <v>52</v>
      </c>
    </row>
    <row r="13" spans="1:26" ht="21.75" customHeight="1">
      <c r="A13" s="78"/>
      <c r="B13" s="78"/>
      <c r="C13" s="77" t="s">
        <v>156</v>
      </c>
      <c r="D13" s="236" t="s">
        <v>88</v>
      </c>
      <c r="E13" s="237"/>
      <c r="F13" s="93">
        <v>105181</v>
      </c>
      <c r="G13" s="180">
        <v>108240</v>
      </c>
      <c r="H13" s="180">
        <v>112809</v>
      </c>
      <c r="I13" s="181">
        <v>-0.9</v>
      </c>
      <c r="J13" s="184">
        <f t="shared" si="1"/>
        <v>2.9083199437160703</v>
      </c>
      <c r="K13" s="184">
        <f t="shared" si="2"/>
        <v>4.221175166297118</v>
      </c>
      <c r="L13" s="179">
        <f t="shared" si="3"/>
        <v>2.3426337697314015</v>
      </c>
      <c r="M13" s="179">
        <f t="shared" si="4"/>
        <v>2.398215961297084</v>
      </c>
      <c r="N13" s="179">
        <f t="shared" si="5"/>
        <v>2.4455263445419684</v>
      </c>
      <c r="Q13" s="96"/>
      <c r="R13" s="78"/>
      <c r="S13" s="78"/>
      <c r="T13" s="97"/>
      <c r="U13" s="100"/>
      <c r="V13" s="100"/>
      <c r="W13" s="100"/>
      <c r="X13" s="98"/>
      <c r="Y13" s="98"/>
      <c r="Z13" s="98"/>
    </row>
    <row r="14" spans="1:26" ht="21.75" customHeight="1">
      <c r="A14" s="78"/>
      <c r="B14" s="78"/>
      <c r="C14" s="77" t="s">
        <v>157</v>
      </c>
      <c r="D14" s="236" t="s">
        <v>89</v>
      </c>
      <c r="E14" s="237"/>
      <c r="F14" s="93">
        <v>59033</v>
      </c>
      <c r="G14" s="180">
        <v>58423</v>
      </c>
      <c r="H14" s="180">
        <v>57367</v>
      </c>
      <c r="I14" s="181">
        <v>-1.3</v>
      </c>
      <c r="J14" s="184">
        <f t="shared" si="1"/>
        <v>-1.0333203462470144</v>
      </c>
      <c r="K14" s="184">
        <f t="shared" si="2"/>
        <v>-1.8075073173236569</v>
      </c>
      <c r="L14" s="179">
        <f t="shared" si="3"/>
        <v>1.3148068503679735</v>
      </c>
      <c r="M14" s="179">
        <f t="shared" si="4"/>
        <v>1.2944472570848071</v>
      </c>
      <c r="N14" s="179">
        <f t="shared" si="5"/>
        <v>1.2436286981299287</v>
      </c>
      <c r="Q14" s="96"/>
      <c r="R14" s="78"/>
      <c r="S14" s="78"/>
      <c r="T14" s="97"/>
      <c r="U14" s="100"/>
      <c r="V14" s="100"/>
      <c r="W14" s="100"/>
      <c r="X14" s="98"/>
      <c r="Y14" s="98"/>
      <c r="Z14" s="98"/>
    </row>
    <row r="15" spans="1:26" ht="21.75" customHeight="1">
      <c r="A15" s="78"/>
      <c r="B15" s="78"/>
      <c r="C15" s="77" t="s">
        <v>158</v>
      </c>
      <c r="D15" s="236" t="s">
        <v>90</v>
      </c>
      <c r="E15" s="237"/>
      <c r="F15" s="93">
        <v>89888</v>
      </c>
      <c r="G15" s="180">
        <v>88510</v>
      </c>
      <c r="H15" s="180">
        <v>78109</v>
      </c>
      <c r="I15" s="181">
        <v>-5</v>
      </c>
      <c r="J15" s="184">
        <f t="shared" si="1"/>
        <v>-1.5330188679245282</v>
      </c>
      <c r="K15" s="184">
        <f t="shared" si="2"/>
        <v>-11.751214552028019</v>
      </c>
      <c r="L15" s="179">
        <f t="shared" si="3"/>
        <v>2.0020218888736196</v>
      </c>
      <c r="M15" s="179">
        <f t="shared" si="4"/>
        <v>1.961068872269077</v>
      </c>
      <c r="N15" s="179">
        <f t="shared" si="5"/>
        <v>1.6932834901987308</v>
      </c>
      <c r="Q15" s="96"/>
      <c r="R15" s="78"/>
      <c r="S15" s="78"/>
      <c r="T15" s="97"/>
      <c r="U15" s="100"/>
      <c r="V15" s="100"/>
      <c r="W15" s="100"/>
      <c r="X15" s="98"/>
      <c r="Y15" s="98"/>
      <c r="Z15" s="98"/>
    </row>
    <row r="16" spans="1:26" ht="21.75" customHeight="1">
      <c r="A16" s="78"/>
      <c r="B16" s="78"/>
      <c r="C16" s="77" t="s">
        <v>159</v>
      </c>
      <c r="D16" s="236" t="s">
        <v>91</v>
      </c>
      <c r="E16" s="237"/>
      <c r="F16" s="93">
        <v>88338</v>
      </c>
      <c r="G16" s="180">
        <v>87744</v>
      </c>
      <c r="H16" s="180">
        <v>90418</v>
      </c>
      <c r="I16" s="181">
        <v>6</v>
      </c>
      <c r="J16" s="184">
        <f t="shared" si="1"/>
        <v>-0.6724173062555185</v>
      </c>
      <c r="K16" s="184">
        <f t="shared" si="2"/>
        <v>3.047501823486506</v>
      </c>
      <c r="L16" s="179">
        <f t="shared" si="3"/>
        <v>1.967499662016263</v>
      </c>
      <c r="M16" s="179">
        <f t="shared" si="4"/>
        <v>1.9440970187366162</v>
      </c>
      <c r="N16" s="179">
        <f t="shared" si="5"/>
        <v>1.960123758040544</v>
      </c>
      <c r="Q16" s="96"/>
      <c r="R16" s="78"/>
      <c r="S16" s="78"/>
      <c r="T16" s="97"/>
      <c r="U16" s="100"/>
      <c r="V16" s="100"/>
      <c r="W16" s="100"/>
      <c r="X16" s="98"/>
      <c r="Y16" s="98"/>
      <c r="Z16" s="98"/>
    </row>
    <row r="17" spans="1:26" ht="21.75" customHeight="1">
      <c r="A17" s="78"/>
      <c r="B17" s="78"/>
      <c r="C17" s="77" t="s">
        <v>160</v>
      </c>
      <c r="D17" s="236" t="s">
        <v>92</v>
      </c>
      <c r="E17" s="237"/>
      <c r="F17" s="93">
        <v>271298</v>
      </c>
      <c r="G17" s="180">
        <v>274582</v>
      </c>
      <c r="H17" s="180">
        <v>279608</v>
      </c>
      <c r="I17" s="181">
        <v>-0.3</v>
      </c>
      <c r="J17" s="184">
        <f t="shared" si="1"/>
        <v>1.210477040007667</v>
      </c>
      <c r="K17" s="184">
        <f t="shared" si="2"/>
        <v>1.830418599908224</v>
      </c>
      <c r="L17" s="179">
        <f t="shared" si="3"/>
        <v>6.042458775449841</v>
      </c>
      <c r="M17" s="179">
        <f t="shared" si="4"/>
        <v>6.083766953851403</v>
      </c>
      <c r="N17" s="179">
        <f t="shared" si="5"/>
        <v>6.061473199343056</v>
      </c>
      <c r="Q17" s="96"/>
      <c r="R17" s="78"/>
      <c r="S17" s="78"/>
      <c r="T17" s="97"/>
      <c r="U17" s="100"/>
      <c r="V17" s="100"/>
      <c r="W17" s="100"/>
      <c r="X17" s="98"/>
      <c r="Y17" s="98"/>
      <c r="Z17" s="98"/>
    </row>
    <row r="18" spans="1:26" ht="21.75" customHeight="1">
      <c r="A18" s="78"/>
      <c r="B18" s="78"/>
      <c r="C18" s="77" t="s">
        <v>161</v>
      </c>
      <c r="D18" s="236" t="s">
        <v>93</v>
      </c>
      <c r="E18" s="237"/>
      <c r="F18" s="93">
        <v>49217</v>
      </c>
      <c r="G18" s="180">
        <v>49294</v>
      </c>
      <c r="H18" s="180">
        <v>48403</v>
      </c>
      <c r="I18" s="181">
        <v>-4.9</v>
      </c>
      <c r="J18" s="184">
        <f t="shared" si="1"/>
        <v>0.15645000711136398</v>
      </c>
      <c r="K18" s="184">
        <f t="shared" si="2"/>
        <v>-1.8075222136568345</v>
      </c>
      <c r="L18" s="179">
        <f t="shared" si="3"/>
        <v>1.096180928540995</v>
      </c>
      <c r="M18" s="179">
        <f t="shared" si="4"/>
        <v>1.0921808721006878</v>
      </c>
      <c r="N18" s="179">
        <f t="shared" si="5"/>
        <v>1.0493029071693296</v>
      </c>
      <c r="Q18" s="75"/>
      <c r="R18" s="75"/>
      <c r="S18" s="75"/>
      <c r="T18" s="101"/>
      <c r="U18" s="88"/>
      <c r="V18" s="88"/>
      <c r="W18" s="88"/>
      <c r="X18" s="88"/>
      <c r="Y18" s="88"/>
      <c r="Z18" s="88"/>
    </row>
    <row r="19" spans="1:26" ht="21.75" customHeight="1">
      <c r="A19" s="78"/>
      <c r="B19" s="78"/>
      <c r="C19" s="77" t="s">
        <v>162</v>
      </c>
      <c r="D19" s="236" t="s">
        <v>94</v>
      </c>
      <c r="E19" s="237"/>
      <c r="F19" s="93">
        <v>214028</v>
      </c>
      <c r="G19" s="180">
        <v>219718</v>
      </c>
      <c r="H19" s="180">
        <v>213157</v>
      </c>
      <c r="I19" s="181">
        <v>-2.6</v>
      </c>
      <c r="J19" s="184">
        <f t="shared" si="1"/>
        <v>2.658530659539873</v>
      </c>
      <c r="K19" s="184">
        <f t="shared" si="2"/>
        <v>-2.9861003650133355</v>
      </c>
      <c r="L19" s="179">
        <f t="shared" si="3"/>
        <v>4.7669181740815585</v>
      </c>
      <c r="M19" s="179">
        <f t="shared" si="4"/>
        <v>4.8681745619389565</v>
      </c>
      <c r="N19" s="179">
        <f t="shared" si="5"/>
        <v>4.620917294041543</v>
      </c>
      <c r="P19" s="75" t="s">
        <v>3</v>
      </c>
      <c r="Q19" s="236" t="s">
        <v>95</v>
      </c>
      <c r="R19" s="236"/>
      <c r="S19" s="236"/>
      <c r="T19" s="97"/>
      <c r="U19" s="102"/>
      <c r="V19" s="102"/>
      <c r="W19" s="102"/>
      <c r="X19" s="88"/>
      <c r="Y19" s="88"/>
      <c r="Z19" s="88"/>
    </row>
    <row r="20" spans="1:26" ht="21.75" customHeight="1">
      <c r="A20" s="78"/>
      <c r="B20" s="78"/>
      <c r="C20" s="77" t="s">
        <v>163</v>
      </c>
      <c r="D20" s="236" t="s">
        <v>96</v>
      </c>
      <c r="E20" s="237"/>
      <c r="F20" s="93">
        <v>189300</v>
      </c>
      <c r="G20" s="180">
        <v>196894</v>
      </c>
      <c r="H20" s="180">
        <v>202827</v>
      </c>
      <c r="I20" s="181">
        <v>-3.1</v>
      </c>
      <c r="J20" s="184">
        <f t="shared" si="1"/>
        <v>4.01162176439514</v>
      </c>
      <c r="K20" s="184">
        <f t="shared" si="2"/>
        <v>3.013296494560525</v>
      </c>
      <c r="L20" s="179">
        <f t="shared" si="3"/>
        <v>4.216166157482381</v>
      </c>
      <c r="M20" s="179">
        <f t="shared" si="4"/>
        <v>4.362475364778529</v>
      </c>
      <c r="N20" s="179">
        <f t="shared" si="5"/>
        <v>4.396978715212561</v>
      </c>
      <c r="Q20" s="96" t="s">
        <v>46</v>
      </c>
      <c r="R20" s="91" t="s">
        <v>164</v>
      </c>
      <c r="S20" s="91" t="s">
        <v>165</v>
      </c>
      <c r="T20" s="97" t="s">
        <v>97</v>
      </c>
      <c r="U20" s="90">
        <v>2805</v>
      </c>
      <c r="V20" s="90">
        <v>2801</v>
      </c>
      <c r="W20" s="90">
        <v>2852</v>
      </c>
      <c r="X20" s="103">
        <v>-1.3</v>
      </c>
      <c r="Y20" s="208">
        <f aca="true" t="shared" si="6" ref="Y20:Z25">(V20-U20)/U20*100</f>
        <v>-0.14260249554367202</v>
      </c>
      <c r="Z20" s="208">
        <f t="shared" si="6"/>
        <v>1.820778293466619</v>
      </c>
    </row>
    <row r="21" spans="1:26" ht="21.75" customHeight="1">
      <c r="A21" s="78"/>
      <c r="B21" s="78" t="s">
        <v>47</v>
      </c>
      <c r="C21" s="236" t="s">
        <v>98</v>
      </c>
      <c r="D21" s="236"/>
      <c r="E21" s="237"/>
      <c r="F21" s="93">
        <v>67076.001</v>
      </c>
      <c r="G21" s="180">
        <v>67276</v>
      </c>
      <c r="H21" s="180">
        <v>70628</v>
      </c>
      <c r="I21" s="181">
        <v>3.8</v>
      </c>
      <c r="J21" s="184">
        <f t="shared" si="1"/>
        <v>0.29816774556968023</v>
      </c>
      <c r="K21" s="184">
        <f t="shared" si="2"/>
        <v>4.982460312741542</v>
      </c>
      <c r="L21" s="179">
        <f t="shared" si="3"/>
        <v>1.4939438214234249</v>
      </c>
      <c r="M21" s="179">
        <f t="shared" si="4"/>
        <v>1.49059845724522</v>
      </c>
      <c r="N21" s="179">
        <f t="shared" si="5"/>
        <v>1.5311068679122246</v>
      </c>
      <c r="Q21" s="96" t="s">
        <v>47</v>
      </c>
      <c r="R21" s="91" t="s">
        <v>166</v>
      </c>
      <c r="S21" s="91" t="s">
        <v>167</v>
      </c>
      <c r="T21" s="97" t="s">
        <v>97</v>
      </c>
      <c r="U21" s="90">
        <v>3409</v>
      </c>
      <c r="V21" s="90">
        <v>3391</v>
      </c>
      <c r="W21" s="90">
        <v>3450</v>
      </c>
      <c r="X21" s="103">
        <v>-1.6</v>
      </c>
      <c r="Y21" s="208">
        <f t="shared" si="6"/>
        <v>-0.5280140803754767</v>
      </c>
      <c r="Z21" s="208">
        <f t="shared" si="6"/>
        <v>1.739899734591566</v>
      </c>
    </row>
    <row r="22" spans="1:26" ht="21.75" customHeight="1">
      <c r="A22" s="42" t="s">
        <v>3</v>
      </c>
      <c r="B22" s="238" t="s">
        <v>99</v>
      </c>
      <c r="C22" s="238"/>
      <c r="D22" s="238"/>
      <c r="E22" s="239"/>
      <c r="F22" s="43">
        <v>907555</v>
      </c>
      <c r="G22" s="43">
        <v>915749</v>
      </c>
      <c r="H22" s="43">
        <v>927685</v>
      </c>
      <c r="I22" s="18">
        <v>1.6100078843654941</v>
      </c>
      <c r="J22" s="16">
        <f t="shared" si="1"/>
        <v>0.9028653910782267</v>
      </c>
      <c r="K22" s="16">
        <f t="shared" si="2"/>
        <v>1.3034139267419347</v>
      </c>
      <c r="L22" s="190">
        <f t="shared" si="3"/>
        <v>20.21343199711528</v>
      </c>
      <c r="M22" s="190">
        <f t="shared" si="4"/>
        <v>20.28976227218998</v>
      </c>
      <c r="N22" s="190">
        <f t="shared" si="5"/>
        <v>20.11078998073218</v>
      </c>
      <c r="Q22" s="96" t="s">
        <v>48</v>
      </c>
      <c r="R22" s="91" t="s">
        <v>124</v>
      </c>
      <c r="S22" s="91" t="s">
        <v>168</v>
      </c>
      <c r="T22" s="97" t="s">
        <v>97</v>
      </c>
      <c r="U22" s="90">
        <v>1834</v>
      </c>
      <c r="V22" s="90">
        <v>1853</v>
      </c>
      <c r="W22" s="90">
        <v>1877</v>
      </c>
      <c r="X22" s="103">
        <v>-2.3</v>
      </c>
      <c r="Y22" s="208">
        <f t="shared" si="6"/>
        <v>1.0359869138495092</v>
      </c>
      <c r="Z22" s="208">
        <f t="shared" si="6"/>
        <v>1.2951969778737182</v>
      </c>
    </row>
    <row r="23" spans="1:26" ht="21.75" customHeight="1">
      <c r="A23" s="78"/>
      <c r="B23" s="78" t="s">
        <v>100</v>
      </c>
      <c r="C23" s="91"/>
      <c r="D23" s="91"/>
      <c r="E23" s="92"/>
      <c r="F23" s="180"/>
      <c r="G23" s="180"/>
      <c r="H23" s="180"/>
      <c r="I23" s="181"/>
      <c r="J23" s="181"/>
      <c r="K23" s="181"/>
      <c r="L23" s="179"/>
      <c r="M23" s="179"/>
      <c r="N23" s="179"/>
      <c r="Q23" s="96" t="s">
        <v>73</v>
      </c>
      <c r="R23" s="91" t="s">
        <v>125</v>
      </c>
      <c r="S23" s="91" t="s">
        <v>168</v>
      </c>
      <c r="T23" s="97" t="s">
        <v>97</v>
      </c>
      <c r="U23" s="90">
        <v>2399</v>
      </c>
      <c r="V23" s="90">
        <v>2416</v>
      </c>
      <c r="W23" s="90">
        <v>2452</v>
      </c>
      <c r="X23" s="103">
        <v>-1.4379622021364002</v>
      </c>
      <c r="Y23" s="208">
        <f t="shared" si="6"/>
        <v>0.70862859524802</v>
      </c>
      <c r="Z23" s="208">
        <f t="shared" si="6"/>
        <v>1.490066225165563</v>
      </c>
    </row>
    <row r="24" spans="1:26" s="8" customFormat="1" ht="21.75" customHeight="1">
      <c r="A24" s="78"/>
      <c r="B24" s="78"/>
      <c r="C24" s="236" t="s">
        <v>169</v>
      </c>
      <c r="D24" s="236"/>
      <c r="E24" s="237"/>
      <c r="F24" s="180">
        <v>2829194</v>
      </c>
      <c r="G24" s="180">
        <v>2844936</v>
      </c>
      <c r="H24" s="180">
        <v>2879041</v>
      </c>
      <c r="I24" s="181">
        <v>-1.5</v>
      </c>
      <c r="J24" s="184">
        <f>(G24-F24)/F24*100</f>
        <v>0.5564128864970024</v>
      </c>
      <c r="K24" s="184">
        <f>(H24-G24)/G24*100</f>
        <v>1.1987967391885088</v>
      </c>
      <c r="L24" s="179">
        <f aca="true" t="shared" si="7" ref="L24:N25">F24/F$43*100</f>
        <v>63.01295296224092</v>
      </c>
      <c r="M24" s="179">
        <f t="shared" si="7"/>
        <v>63.03372989716076</v>
      </c>
      <c r="N24" s="179">
        <f t="shared" si="7"/>
        <v>62.41319941242679</v>
      </c>
      <c r="O24" s="74"/>
      <c r="P24" s="75"/>
      <c r="Q24" s="96" t="s">
        <v>86</v>
      </c>
      <c r="R24" s="91" t="s">
        <v>126</v>
      </c>
      <c r="S24" s="58" t="s">
        <v>127</v>
      </c>
      <c r="T24" s="105" t="s">
        <v>97</v>
      </c>
      <c r="U24" s="106">
        <v>4223</v>
      </c>
      <c r="V24" s="106">
        <v>4204</v>
      </c>
      <c r="W24" s="106">
        <v>4270</v>
      </c>
      <c r="X24" s="107">
        <v>-3.7</v>
      </c>
      <c r="Y24" s="208">
        <f t="shared" si="6"/>
        <v>-0.44991712053042865</v>
      </c>
      <c r="Z24" s="208">
        <f t="shared" si="6"/>
        <v>1.569933396764986</v>
      </c>
    </row>
    <row r="25" spans="1:26" s="8" customFormat="1" ht="21.75" customHeight="1">
      <c r="A25" s="10"/>
      <c r="B25" s="10"/>
      <c r="C25" s="263" t="s">
        <v>170</v>
      </c>
      <c r="D25" s="263"/>
      <c r="E25" s="264"/>
      <c r="F25" s="180">
        <v>308757</v>
      </c>
      <c r="G25" s="180">
        <v>320198</v>
      </c>
      <c r="H25" s="180">
        <v>322563</v>
      </c>
      <c r="I25" s="181">
        <v>2.1</v>
      </c>
      <c r="J25" s="184">
        <f>(G25-F25)/F25*100</f>
        <v>3.705503033129613</v>
      </c>
      <c r="K25" s="184">
        <f>(H25-G25)/G25*100</f>
        <v>0.7386054878543902</v>
      </c>
      <c r="L25" s="179">
        <f t="shared" si="7"/>
        <v>6.876760772772253</v>
      </c>
      <c r="M25" s="179">
        <f t="shared" si="7"/>
        <v>7.094456341236175</v>
      </c>
      <c r="N25" s="179">
        <f t="shared" si="7"/>
        <v>6.992671810533654</v>
      </c>
      <c r="O25" s="110"/>
      <c r="Q25" s="111" t="s">
        <v>101</v>
      </c>
      <c r="R25" s="68" t="s">
        <v>128</v>
      </c>
      <c r="S25" s="68" t="s">
        <v>171</v>
      </c>
      <c r="T25" s="105" t="s">
        <v>97</v>
      </c>
      <c r="U25" s="106">
        <v>2444</v>
      </c>
      <c r="V25" s="106">
        <v>2424</v>
      </c>
      <c r="W25" s="106">
        <v>2463</v>
      </c>
      <c r="X25" s="107">
        <v>-2.4</v>
      </c>
      <c r="Y25" s="208">
        <f t="shared" si="6"/>
        <v>-0.8183306055646482</v>
      </c>
      <c r="Z25" s="208">
        <f t="shared" si="6"/>
        <v>1.608910891089109</v>
      </c>
    </row>
    <row r="26" spans="1:26" s="8" customFormat="1" ht="21.75" customHeight="1">
      <c r="A26" s="10"/>
      <c r="B26" s="112"/>
      <c r="C26" s="263"/>
      <c r="D26" s="288"/>
      <c r="E26" s="271"/>
      <c r="F26" s="180"/>
      <c r="G26" s="180"/>
      <c r="H26" s="180"/>
      <c r="I26" s="181"/>
      <c r="J26" s="181"/>
      <c r="K26" s="181"/>
      <c r="L26" s="179"/>
      <c r="M26" s="179"/>
      <c r="N26" s="179"/>
      <c r="O26" s="110"/>
      <c r="Q26" s="111"/>
      <c r="R26" s="68"/>
      <c r="S26" s="68"/>
      <c r="T26" s="105"/>
      <c r="U26" s="109"/>
      <c r="V26" s="109"/>
      <c r="W26" s="109"/>
      <c r="X26" s="113"/>
      <c r="Y26" s="209"/>
      <c r="Z26" s="209"/>
    </row>
    <row r="27" spans="1:26" ht="21.75" customHeight="1">
      <c r="A27" s="42" t="s">
        <v>4</v>
      </c>
      <c r="B27" s="238" t="s">
        <v>172</v>
      </c>
      <c r="C27" s="238"/>
      <c r="D27" s="238"/>
      <c r="E27" s="239"/>
      <c r="F27" s="43">
        <v>1020849</v>
      </c>
      <c r="G27" s="43">
        <v>1116419</v>
      </c>
      <c r="H27" s="43">
        <v>1043509</v>
      </c>
      <c r="I27" s="18">
        <v>-11.6</v>
      </c>
      <c r="J27" s="16">
        <f>(G27-F27)/F27*100</f>
        <v>9.361815508464034</v>
      </c>
      <c r="K27" s="16">
        <f>(H27-G27)/G27*100</f>
        <v>-6.530702182603484</v>
      </c>
      <c r="L27" s="190">
        <f>F27/F$43*100</f>
        <v>22.736761783939414</v>
      </c>
      <c r="M27" s="190">
        <f>G27/G$43*100</f>
        <v>24.735900455426176</v>
      </c>
      <c r="N27" s="190">
        <f>H27/H$43*100</f>
        <v>22.62167690757515</v>
      </c>
      <c r="Q27" s="96"/>
      <c r="R27" s="91"/>
      <c r="S27" s="91"/>
      <c r="T27" s="97"/>
      <c r="U27" s="114"/>
      <c r="V27" s="114"/>
      <c r="W27" s="114"/>
      <c r="X27" s="89"/>
      <c r="Y27" s="210"/>
      <c r="Z27" s="210"/>
    </row>
    <row r="28" spans="1:26" ht="21.75" customHeight="1">
      <c r="A28" s="78"/>
      <c r="B28" s="78" t="s">
        <v>46</v>
      </c>
      <c r="C28" s="236" t="s">
        <v>102</v>
      </c>
      <c r="D28" s="236"/>
      <c r="E28" s="237"/>
      <c r="F28" s="180">
        <f>SUM(F29,F32)</f>
        <v>1051298</v>
      </c>
      <c r="G28" s="180">
        <f>SUM(G29,G32)</f>
        <v>1110318</v>
      </c>
      <c r="H28" s="180">
        <f>SUM(H29,H32)</f>
        <v>1051685</v>
      </c>
      <c r="I28" s="181">
        <v>-7.2</v>
      </c>
      <c r="J28" s="184">
        <f aca="true" t="shared" si="8" ref="J28:J35">(G28-F28)/F28*100</f>
        <v>5.614012392299805</v>
      </c>
      <c r="K28" s="184">
        <f aca="true" t="shared" si="9" ref="K28:K38">(H28-G28)/G28*100</f>
        <v>-5.280739391777851</v>
      </c>
      <c r="L28" s="179">
        <f aca="true" t="shared" si="10" ref="L28:L39">F28/F$43*100</f>
        <v>23.414934226248878</v>
      </c>
      <c r="M28" s="179">
        <f aca="true" t="shared" si="11" ref="M28:M39">G28/G$43*100</f>
        <v>24.600723851768805</v>
      </c>
      <c r="N28" s="179">
        <f aca="true" t="shared" si="12" ref="N28:N39">H28/H$43*100</f>
        <v>22.798920065416947</v>
      </c>
      <c r="Q28" s="96"/>
      <c r="R28" s="91"/>
      <c r="S28" s="91"/>
      <c r="T28" s="97"/>
      <c r="U28" s="114"/>
      <c r="V28" s="114"/>
      <c r="W28" s="114"/>
      <c r="X28" s="89"/>
      <c r="Y28" s="210"/>
      <c r="Z28" s="210"/>
    </row>
    <row r="29" spans="1:26" ht="21.75" customHeight="1">
      <c r="A29" s="78"/>
      <c r="B29" s="78"/>
      <c r="C29" s="77" t="s">
        <v>173</v>
      </c>
      <c r="D29" s="236" t="s">
        <v>103</v>
      </c>
      <c r="E29" s="237"/>
      <c r="F29" s="180">
        <f>SUM(F30:F31)</f>
        <v>676531</v>
      </c>
      <c r="G29" s="180">
        <f>SUM(G30:G31)</f>
        <v>746089</v>
      </c>
      <c r="H29" s="180">
        <f>SUM(H30:H31)</f>
        <v>758795</v>
      </c>
      <c r="I29" s="181">
        <v>-0.4</v>
      </c>
      <c r="J29" s="184">
        <f t="shared" si="8"/>
        <v>10.281568767728308</v>
      </c>
      <c r="K29" s="184">
        <f t="shared" si="9"/>
        <v>1.7030139835864087</v>
      </c>
      <c r="L29" s="179">
        <f t="shared" si="10"/>
        <v>15.067972037441693</v>
      </c>
      <c r="M29" s="179">
        <f t="shared" si="11"/>
        <v>16.530696122950665</v>
      </c>
      <c r="N29" s="179">
        <f t="shared" si="12"/>
        <v>16.449513448454674</v>
      </c>
      <c r="Q29" s="96"/>
      <c r="R29" s="91"/>
      <c r="S29" s="91"/>
      <c r="T29" s="97"/>
      <c r="U29" s="114"/>
      <c r="V29" s="114"/>
      <c r="W29" s="114"/>
      <c r="X29" s="89"/>
      <c r="Y29" s="210"/>
      <c r="Z29" s="210"/>
    </row>
    <row r="30" spans="1:26" ht="21.75" customHeight="1">
      <c r="A30" s="78"/>
      <c r="B30" s="78"/>
      <c r="C30" s="78"/>
      <c r="D30" s="78" t="s">
        <v>174</v>
      </c>
      <c r="E30" s="92" t="s">
        <v>104</v>
      </c>
      <c r="F30" s="180">
        <v>158843</v>
      </c>
      <c r="G30" s="180">
        <v>154129</v>
      </c>
      <c r="H30" s="180">
        <v>141820</v>
      </c>
      <c r="I30" s="181">
        <v>0.6450246711667385</v>
      </c>
      <c r="J30" s="184">
        <f t="shared" si="8"/>
        <v>-2.967710254779877</v>
      </c>
      <c r="K30" s="184">
        <f t="shared" si="9"/>
        <v>-7.986167431177779</v>
      </c>
      <c r="L30" s="179">
        <f t="shared" si="10"/>
        <v>3.5378155359375265</v>
      </c>
      <c r="M30" s="179">
        <f t="shared" si="11"/>
        <v>3.414954064105305</v>
      </c>
      <c r="N30" s="179">
        <f t="shared" si="12"/>
        <v>3.07444039201608</v>
      </c>
      <c r="Q30" s="96"/>
      <c r="R30" s="91"/>
      <c r="S30" s="91"/>
      <c r="T30" s="97"/>
      <c r="U30" s="114"/>
      <c r="V30" s="114"/>
      <c r="W30" s="114"/>
      <c r="X30" s="89"/>
      <c r="Y30" s="210"/>
      <c r="Z30" s="210"/>
    </row>
    <row r="31" spans="1:26" ht="21.75" customHeight="1">
      <c r="A31" s="78"/>
      <c r="B31" s="78"/>
      <c r="C31" s="78"/>
      <c r="D31" s="78" t="s">
        <v>175</v>
      </c>
      <c r="E31" s="92" t="s">
        <v>105</v>
      </c>
      <c r="F31" s="180">
        <v>517688</v>
      </c>
      <c r="G31" s="180">
        <v>591960</v>
      </c>
      <c r="H31" s="180">
        <v>616975</v>
      </c>
      <c r="I31" s="181">
        <v>-0.8</v>
      </c>
      <c r="J31" s="184">
        <f t="shared" si="8"/>
        <v>14.346865293381342</v>
      </c>
      <c r="K31" s="184">
        <f t="shared" si="9"/>
        <v>4.225792283262383</v>
      </c>
      <c r="L31" s="179">
        <f t="shared" si="10"/>
        <v>11.530156501504168</v>
      </c>
      <c r="M31" s="179">
        <f t="shared" si="11"/>
        <v>13.11574205884536</v>
      </c>
      <c r="N31" s="179">
        <f t="shared" si="12"/>
        <v>13.375073056438591</v>
      </c>
      <c r="Q31" s="96"/>
      <c r="R31" s="91"/>
      <c r="S31" s="91"/>
      <c r="T31" s="97"/>
      <c r="U31" s="114"/>
      <c r="V31" s="114"/>
      <c r="W31" s="114"/>
      <c r="X31" s="89"/>
      <c r="Y31" s="210"/>
      <c r="Z31" s="210"/>
    </row>
    <row r="32" spans="1:26" ht="21.75" customHeight="1">
      <c r="A32" s="78"/>
      <c r="B32" s="78"/>
      <c r="C32" s="77" t="s">
        <v>176</v>
      </c>
      <c r="D32" s="236" t="s">
        <v>106</v>
      </c>
      <c r="E32" s="237"/>
      <c r="F32" s="180">
        <f>SUM(F33:F35)</f>
        <v>374767</v>
      </c>
      <c r="G32" s="180">
        <v>364229</v>
      </c>
      <c r="H32" s="180">
        <v>292890</v>
      </c>
      <c r="I32" s="181">
        <v>-17.2</v>
      </c>
      <c r="J32" s="184">
        <f t="shared" si="8"/>
        <v>-2.811880448385263</v>
      </c>
      <c r="K32" s="184">
        <f t="shared" si="9"/>
        <v>-19.58630422069632</v>
      </c>
      <c r="L32" s="179">
        <f t="shared" si="10"/>
        <v>8.346962188807181</v>
      </c>
      <c r="M32" s="179">
        <f t="shared" si="11"/>
        <v>8.070027728818141</v>
      </c>
      <c r="N32" s="179">
        <f t="shared" si="12"/>
        <v>6.349406616962275</v>
      </c>
      <c r="O32" s="75"/>
      <c r="Q32" s="96"/>
      <c r="R32" s="91"/>
      <c r="S32" s="91"/>
      <c r="T32" s="97"/>
      <c r="U32" s="114"/>
      <c r="V32" s="114"/>
      <c r="W32" s="114"/>
      <c r="X32" s="89"/>
      <c r="Y32" s="210"/>
      <c r="Z32" s="210"/>
    </row>
    <row r="33" spans="1:26" ht="21.75" customHeight="1">
      <c r="A33" s="78"/>
      <c r="B33" s="78"/>
      <c r="C33" s="78"/>
      <c r="D33" s="78" t="s">
        <v>174</v>
      </c>
      <c r="E33" s="92" t="s">
        <v>104</v>
      </c>
      <c r="F33" s="180">
        <v>6854</v>
      </c>
      <c r="G33" s="180">
        <v>6528</v>
      </c>
      <c r="H33" s="180">
        <v>4732</v>
      </c>
      <c r="I33" s="181">
        <v>-13.2</v>
      </c>
      <c r="J33" s="184">
        <f t="shared" si="8"/>
        <v>-4.756346658885322</v>
      </c>
      <c r="K33" s="184">
        <f t="shared" si="9"/>
        <v>-27.512254901960787</v>
      </c>
      <c r="L33" s="179">
        <f t="shared" si="10"/>
        <v>0.1526550599227905</v>
      </c>
      <c r="M33" s="179">
        <f t="shared" si="11"/>
        <v>0.14463741496071103</v>
      </c>
      <c r="N33" s="179">
        <f t="shared" si="12"/>
        <v>0.10258251258651876</v>
      </c>
      <c r="O33" s="75"/>
      <c r="P33" s="75" t="s">
        <v>4</v>
      </c>
      <c r="Q33" s="236" t="s">
        <v>107</v>
      </c>
      <c r="R33" s="236"/>
      <c r="S33" s="236"/>
      <c r="T33" s="97"/>
      <c r="U33" s="102"/>
      <c r="V33" s="102"/>
      <c r="W33" s="102"/>
      <c r="X33" s="88"/>
      <c r="Y33" s="211"/>
      <c r="Z33" s="211"/>
    </row>
    <row r="34" spans="1:26" ht="21.75" customHeight="1">
      <c r="A34" s="78"/>
      <c r="B34" s="78"/>
      <c r="C34" s="78"/>
      <c r="D34" s="78" t="s">
        <v>175</v>
      </c>
      <c r="E34" s="92" t="s">
        <v>105</v>
      </c>
      <c r="F34" s="180">
        <v>40625</v>
      </c>
      <c r="G34" s="180">
        <v>39733</v>
      </c>
      <c r="H34" s="180">
        <v>33535</v>
      </c>
      <c r="I34" s="181">
        <v>-9.1</v>
      </c>
      <c r="J34" s="184">
        <f t="shared" si="8"/>
        <v>-2.1956923076923074</v>
      </c>
      <c r="K34" s="184">
        <f t="shared" si="9"/>
        <v>-15.599124153726121</v>
      </c>
      <c r="L34" s="179">
        <f t="shared" si="10"/>
        <v>0.9048164297291164</v>
      </c>
      <c r="M34" s="179">
        <f t="shared" si="11"/>
        <v>0.8803428934794626</v>
      </c>
      <c r="N34" s="179">
        <f t="shared" si="12"/>
        <v>0.7269874386282559</v>
      </c>
      <c r="O34" s="75"/>
      <c r="Q34" s="96" t="s">
        <v>46</v>
      </c>
      <c r="R34" s="91" t="s">
        <v>129</v>
      </c>
      <c r="S34" s="91" t="s">
        <v>177</v>
      </c>
      <c r="T34" s="97" t="s">
        <v>97</v>
      </c>
      <c r="U34" s="90">
        <v>3807</v>
      </c>
      <c r="V34" s="90">
        <v>3832</v>
      </c>
      <c r="W34" s="90">
        <v>3929</v>
      </c>
      <c r="X34" s="103">
        <v>-1.2</v>
      </c>
      <c r="Y34" s="208">
        <f>(V34-U34)/U34*100</f>
        <v>0.6566850538481744</v>
      </c>
      <c r="Z34" s="208">
        <f>(W34-V34)/V34*100</f>
        <v>2.531315240083507</v>
      </c>
    </row>
    <row r="35" spans="1:26" s="8" customFormat="1" ht="21.75" customHeight="1">
      <c r="A35" s="78"/>
      <c r="B35" s="78"/>
      <c r="C35" s="78"/>
      <c r="D35" s="78" t="s">
        <v>178</v>
      </c>
      <c r="E35" s="92" t="s">
        <v>108</v>
      </c>
      <c r="F35" s="180">
        <v>327288</v>
      </c>
      <c r="G35" s="180">
        <v>317969</v>
      </c>
      <c r="H35" s="180">
        <v>254624</v>
      </c>
      <c r="I35" s="181">
        <v>-18.2</v>
      </c>
      <c r="J35" s="184">
        <f t="shared" si="8"/>
        <v>-2.8473393463860575</v>
      </c>
      <c r="K35" s="184">
        <f t="shared" si="9"/>
        <v>-19.921753378474</v>
      </c>
      <c r="L35" s="179">
        <f t="shared" si="10"/>
        <v>7.289490699155275</v>
      </c>
      <c r="M35" s="179">
        <f t="shared" si="11"/>
        <v>7.04506957684472</v>
      </c>
      <c r="N35" s="179">
        <f t="shared" si="12"/>
        <v>5.519858344215924</v>
      </c>
      <c r="O35" s="74"/>
      <c r="P35" s="75"/>
      <c r="Q35" s="96" t="s">
        <v>47</v>
      </c>
      <c r="R35" s="91" t="s">
        <v>130</v>
      </c>
      <c r="S35" s="58" t="s">
        <v>179</v>
      </c>
      <c r="T35" s="105" t="s">
        <v>97</v>
      </c>
      <c r="U35" s="106">
        <v>5292</v>
      </c>
      <c r="V35" s="106">
        <v>5307</v>
      </c>
      <c r="W35" s="106">
        <v>5381</v>
      </c>
      <c r="X35" s="107">
        <v>-1.1</v>
      </c>
      <c r="Y35" s="208">
        <f>(V35-U35)/U35*100</f>
        <v>0.2834467120181406</v>
      </c>
      <c r="Z35" s="208">
        <f>(W35-V35)/V35*100</f>
        <v>1.394384774825702</v>
      </c>
    </row>
    <row r="36" spans="1:26" s="8" customFormat="1" ht="21.75" customHeight="1">
      <c r="A36" s="10"/>
      <c r="B36" s="10" t="s">
        <v>47</v>
      </c>
      <c r="C36" s="263" t="s">
        <v>109</v>
      </c>
      <c r="D36" s="263"/>
      <c r="E36" s="264"/>
      <c r="F36" s="180">
        <f>SUM(F37:F38)</f>
        <v>-30449</v>
      </c>
      <c r="G36" s="180">
        <v>6101</v>
      </c>
      <c r="H36" s="180">
        <f>SUM(H37:H38)</f>
        <v>-8176</v>
      </c>
      <c r="I36" s="181">
        <v>-238.6</v>
      </c>
      <c r="J36" s="184">
        <v>120</v>
      </c>
      <c r="K36" s="184">
        <f t="shared" si="9"/>
        <v>-234.0108178987051</v>
      </c>
      <c r="L36" s="179">
        <f t="shared" si="10"/>
        <v>-0.6781724423094613</v>
      </c>
      <c r="M36" s="179">
        <f t="shared" si="11"/>
        <v>0.13517660365736797</v>
      </c>
      <c r="N36" s="179">
        <f t="shared" si="12"/>
        <v>-0.17724315784179576</v>
      </c>
      <c r="O36" s="110"/>
      <c r="T36" s="115"/>
      <c r="U36" s="108"/>
      <c r="V36" s="108"/>
      <c r="W36" s="108"/>
      <c r="X36" s="108"/>
      <c r="Y36" s="211"/>
      <c r="Z36" s="211"/>
    </row>
    <row r="37" spans="1:26" s="8" customFormat="1" ht="21.75" customHeight="1">
      <c r="A37" s="10"/>
      <c r="B37" s="10"/>
      <c r="C37" s="10" t="s">
        <v>180</v>
      </c>
      <c r="D37" s="263" t="s">
        <v>110</v>
      </c>
      <c r="E37" s="264"/>
      <c r="F37" s="180">
        <v>-27332</v>
      </c>
      <c r="G37" s="180">
        <v>5203</v>
      </c>
      <c r="H37" s="180">
        <v>-7933</v>
      </c>
      <c r="I37" s="181">
        <v>-223.5</v>
      </c>
      <c r="J37" s="184">
        <v>119</v>
      </c>
      <c r="K37" s="184">
        <f t="shared" si="9"/>
        <v>-252.46972900249855</v>
      </c>
      <c r="L37" s="179">
        <f t="shared" si="10"/>
        <v>-0.6087493577195374</v>
      </c>
      <c r="M37" s="179">
        <f t="shared" si="11"/>
        <v>0.11528009651356917</v>
      </c>
      <c r="N37" s="179">
        <f t="shared" si="12"/>
        <v>-0.17197529001455059</v>
      </c>
      <c r="O37" s="110"/>
      <c r="T37" s="115"/>
      <c r="U37" s="108"/>
      <c r="V37" s="108"/>
      <c r="W37" s="108"/>
      <c r="X37" s="108"/>
      <c r="Y37" s="211"/>
      <c r="Z37" s="211"/>
    </row>
    <row r="38" spans="1:26" s="8" customFormat="1" ht="21.75" customHeight="1">
      <c r="A38" s="10"/>
      <c r="B38" s="10"/>
      <c r="C38" s="10" t="s">
        <v>181</v>
      </c>
      <c r="D38" s="263" t="s">
        <v>111</v>
      </c>
      <c r="E38" s="287"/>
      <c r="F38" s="180">
        <v>-3117</v>
      </c>
      <c r="G38" s="180">
        <v>897</v>
      </c>
      <c r="H38" s="180">
        <v>-243</v>
      </c>
      <c r="I38" s="205">
        <v>-1795.1</v>
      </c>
      <c r="J38" s="184">
        <v>128.8</v>
      </c>
      <c r="K38" s="184">
        <f t="shared" si="9"/>
        <v>-127.09030100334448</v>
      </c>
      <c r="L38" s="179">
        <f t="shared" si="10"/>
        <v>-0.06942308458992383</v>
      </c>
      <c r="M38" s="179">
        <f t="shared" si="11"/>
        <v>0.01987435067704623</v>
      </c>
      <c r="N38" s="179">
        <f t="shared" si="12"/>
        <v>-0.0052678678272451524</v>
      </c>
      <c r="O38" s="110"/>
      <c r="T38" s="105"/>
      <c r="U38" s="62"/>
      <c r="V38" s="62"/>
      <c r="W38" s="62"/>
      <c r="X38" s="108"/>
      <c r="Y38" s="211"/>
      <c r="Z38" s="211"/>
    </row>
    <row r="39" spans="1:26" ht="21.75" customHeight="1">
      <c r="A39" s="42" t="s">
        <v>5</v>
      </c>
      <c r="B39" s="284" t="s">
        <v>182</v>
      </c>
      <c r="C39" s="285"/>
      <c r="D39" s="285"/>
      <c r="E39" s="286"/>
      <c r="F39" s="43">
        <v>331061</v>
      </c>
      <c r="G39" s="43">
        <v>231801</v>
      </c>
      <c r="H39" s="43">
        <v>367759</v>
      </c>
      <c r="I39" s="18" t="s">
        <v>27</v>
      </c>
      <c r="J39" s="18" t="s">
        <v>27</v>
      </c>
      <c r="K39" s="18" t="s">
        <v>27</v>
      </c>
      <c r="L39" s="190">
        <f t="shared" si="10"/>
        <v>7.373524481047408</v>
      </c>
      <c r="M39" s="190">
        <f t="shared" si="11"/>
        <v>5.1358911497101385</v>
      </c>
      <c r="N39" s="190">
        <f t="shared" si="12"/>
        <v>7.972451869464403</v>
      </c>
      <c r="Q39" s="75"/>
      <c r="R39" s="75"/>
      <c r="S39" s="75"/>
      <c r="T39" s="97"/>
      <c r="U39" s="102"/>
      <c r="V39" s="102"/>
      <c r="W39" s="102"/>
      <c r="X39" s="88"/>
      <c r="Y39" s="211"/>
      <c r="Z39" s="211"/>
    </row>
    <row r="40" spans="1:26" ht="21.75" customHeight="1">
      <c r="A40" s="78"/>
      <c r="B40" s="78" t="s">
        <v>46</v>
      </c>
      <c r="C40" s="236" t="s">
        <v>15</v>
      </c>
      <c r="D40" s="236"/>
      <c r="E40" s="237"/>
      <c r="F40" s="180">
        <v>2676817</v>
      </c>
      <c r="G40" s="180">
        <v>2744633</v>
      </c>
      <c r="H40" s="180">
        <v>2888038</v>
      </c>
      <c r="I40" s="181">
        <v>-0.3</v>
      </c>
      <c r="J40" s="184">
        <f>(G40-F40)/F40*100</f>
        <v>2.5334567137013853</v>
      </c>
      <c r="K40" s="184">
        <f>(H40-G40)/G40*100</f>
        <v>5.224924425232809</v>
      </c>
      <c r="L40" s="179">
        <f aca="true" t="shared" si="13" ref="L40:N43">F40/F$43*100</f>
        <v>59.619150793309636</v>
      </c>
      <c r="M40" s="179">
        <f t="shared" si="13"/>
        <v>60.811369812478745</v>
      </c>
      <c r="N40" s="179">
        <f t="shared" si="13"/>
        <v>62.60824059284541</v>
      </c>
      <c r="Q40" s="75"/>
      <c r="R40" s="75"/>
      <c r="S40" s="75"/>
      <c r="T40" s="97"/>
      <c r="U40" s="102"/>
      <c r="V40" s="102"/>
      <c r="W40" s="102"/>
      <c r="X40" s="88"/>
      <c r="Y40" s="211"/>
      <c r="Z40" s="211"/>
    </row>
    <row r="41" spans="1:26" ht="21.75" customHeight="1">
      <c r="A41" s="3"/>
      <c r="B41" s="78" t="s">
        <v>47</v>
      </c>
      <c r="C41" s="236" t="s">
        <v>112</v>
      </c>
      <c r="D41" s="236"/>
      <c r="E41" s="237"/>
      <c r="F41" s="180">
        <v>2647976</v>
      </c>
      <c r="G41" s="180">
        <v>2726135</v>
      </c>
      <c r="H41" s="180">
        <v>2702933</v>
      </c>
      <c r="I41" s="181">
        <v>-3.9</v>
      </c>
      <c r="J41" s="184">
        <f>(G41-F41)/F41*100</f>
        <v>2.951650619189902</v>
      </c>
      <c r="K41" s="184">
        <f>(H41-G41)/G41*100</f>
        <v>-0.8510950484843927</v>
      </c>
      <c r="L41" s="179">
        <f t="shared" si="13"/>
        <v>58.97679237731413</v>
      </c>
      <c r="M41" s="179">
        <f t="shared" si="13"/>
        <v>60.40151949048989</v>
      </c>
      <c r="N41" s="179">
        <f t="shared" si="13"/>
        <v>58.595447695058525</v>
      </c>
      <c r="Q41" s="75"/>
      <c r="R41" s="75"/>
      <c r="S41" s="75"/>
      <c r="T41" s="97"/>
      <c r="U41" s="102"/>
      <c r="V41" s="102"/>
      <c r="W41" s="102"/>
      <c r="X41" s="88"/>
      <c r="Y41" s="211"/>
      <c r="Z41" s="211"/>
    </row>
    <row r="42" spans="1:26" ht="21.75" customHeight="1">
      <c r="A42" s="3"/>
      <c r="B42" s="78" t="s">
        <v>48</v>
      </c>
      <c r="C42" s="236" t="s">
        <v>113</v>
      </c>
      <c r="D42" s="236"/>
      <c r="E42" s="237"/>
      <c r="F42" s="180">
        <v>302220</v>
      </c>
      <c r="G42" s="180">
        <v>213304</v>
      </c>
      <c r="H42" s="180">
        <v>182654</v>
      </c>
      <c r="I42" s="181" t="s">
        <v>27</v>
      </c>
      <c r="J42" s="181" t="s">
        <v>27</v>
      </c>
      <c r="K42" s="181" t="s">
        <v>27</v>
      </c>
      <c r="L42" s="179">
        <f t="shared" si="13"/>
        <v>6.7311660650519025</v>
      </c>
      <c r="M42" s="179">
        <f t="shared" si="13"/>
        <v>4.7260629841880375</v>
      </c>
      <c r="N42" s="179">
        <f t="shared" si="13"/>
        <v>3.9596589716775146</v>
      </c>
      <c r="Q42" s="75"/>
      <c r="R42" s="75"/>
      <c r="S42" s="75"/>
      <c r="T42" s="97"/>
      <c r="U42" s="102"/>
      <c r="V42" s="102"/>
      <c r="W42" s="102"/>
      <c r="X42" s="88"/>
      <c r="Y42" s="211"/>
      <c r="Z42" s="211"/>
    </row>
    <row r="43" spans="1:26" ht="21.75" customHeight="1">
      <c r="A43" s="69" t="s">
        <v>183</v>
      </c>
      <c r="B43" s="238" t="s">
        <v>131</v>
      </c>
      <c r="C43" s="218"/>
      <c r="D43" s="218"/>
      <c r="E43" s="219"/>
      <c r="F43" s="43">
        <v>4489861</v>
      </c>
      <c r="G43" s="43">
        <f>SUM(G7,G22,G27,G39)</f>
        <v>4513355</v>
      </c>
      <c r="H43" s="43">
        <f>SUM(H7,H22,H27,H39)</f>
        <v>4612872</v>
      </c>
      <c r="I43" s="18">
        <v>-1.2</v>
      </c>
      <c r="J43" s="16">
        <f>(G43-F43)/F43*100</f>
        <v>0.5232678695398365</v>
      </c>
      <c r="K43" s="16">
        <f>(H43-G43)/G43*100</f>
        <v>2.204945101814504</v>
      </c>
      <c r="L43" s="190">
        <f t="shared" si="13"/>
        <v>100</v>
      </c>
      <c r="M43" s="190">
        <f t="shared" si="13"/>
        <v>100</v>
      </c>
      <c r="N43" s="190">
        <f t="shared" si="13"/>
        <v>100</v>
      </c>
      <c r="P43" s="75" t="s">
        <v>5</v>
      </c>
      <c r="Q43" s="236" t="s">
        <v>114</v>
      </c>
      <c r="R43" s="236"/>
      <c r="S43" s="236"/>
      <c r="T43" s="101"/>
      <c r="U43" s="88"/>
      <c r="V43" s="88"/>
      <c r="W43" s="88"/>
      <c r="Y43" s="212"/>
      <c r="Z43" s="212"/>
    </row>
    <row r="44" spans="1:26" ht="21.75" customHeight="1">
      <c r="A44" s="116"/>
      <c r="B44" s="91"/>
      <c r="C44" s="117"/>
      <c r="D44" s="117"/>
      <c r="E44" s="118"/>
      <c r="F44" s="180"/>
      <c r="G44" s="180"/>
      <c r="H44" s="180"/>
      <c r="I44" s="181"/>
      <c r="J44" s="181"/>
      <c r="K44" s="181"/>
      <c r="L44" s="179"/>
      <c r="M44" s="179"/>
      <c r="N44" s="179"/>
      <c r="Q44" s="96" t="s">
        <v>46</v>
      </c>
      <c r="R44" s="236" t="s">
        <v>115</v>
      </c>
      <c r="S44" s="237"/>
      <c r="T44" s="97" t="s">
        <v>116</v>
      </c>
      <c r="U44" s="90">
        <v>1179456</v>
      </c>
      <c r="V44" s="90">
        <v>1177710</v>
      </c>
      <c r="W44" s="90">
        <v>1174026</v>
      </c>
      <c r="X44" s="103">
        <v>-0.002</v>
      </c>
      <c r="Y44" s="208">
        <f aca="true" t="shared" si="14" ref="Y44:Z46">(V44-U44)/U44*100</f>
        <v>-0.14803434803841772</v>
      </c>
      <c r="Z44" s="208">
        <f t="shared" si="14"/>
        <v>-0.31281045418651454</v>
      </c>
    </row>
    <row r="45" spans="1:26" ht="21.75" customHeight="1">
      <c r="A45" s="282" t="s">
        <v>184</v>
      </c>
      <c r="B45" s="283"/>
      <c r="C45" s="283"/>
      <c r="D45" s="280" t="s">
        <v>185</v>
      </c>
      <c r="E45" s="281"/>
      <c r="F45" s="180">
        <v>36289</v>
      </c>
      <c r="G45" s="180">
        <v>33226</v>
      </c>
      <c r="H45" s="180">
        <v>49878</v>
      </c>
      <c r="I45" s="181">
        <v>26.3</v>
      </c>
      <c r="J45" s="184">
        <f aca="true" t="shared" si="15" ref="J45:K49">(G45-F45)/F45*100</f>
        <v>-8.440574278707045</v>
      </c>
      <c r="K45" s="184">
        <f t="shared" si="15"/>
        <v>50.11737795702162</v>
      </c>
      <c r="L45" s="179">
        <f aca="true" t="shared" si="16" ref="L45:N49">F45/F$43*100</f>
        <v>0.8082432841462129</v>
      </c>
      <c r="M45" s="179">
        <f t="shared" si="16"/>
        <v>0.7361707643205553</v>
      </c>
      <c r="N45" s="179">
        <f t="shared" si="16"/>
        <v>1.0812786480960235</v>
      </c>
      <c r="Q45" s="96" t="s">
        <v>47</v>
      </c>
      <c r="R45" s="236" t="s">
        <v>117</v>
      </c>
      <c r="S45" s="237"/>
      <c r="T45" s="97" t="s">
        <v>118</v>
      </c>
      <c r="U45" s="90">
        <v>423530</v>
      </c>
      <c r="V45" s="90">
        <v>427706</v>
      </c>
      <c r="W45" s="90">
        <v>424585</v>
      </c>
      <c r="X45" s="103">
        <v>0.9</v>
      </c>
      <c r="Y45" s="208">
        <f t="shared" si="14"/>
        <v>0.9859986305574575</v>
      </c>
      <c r="Z45" s="208">
        <f t="shared" si="14"/>
        <v>-0.7297068547086083</v>
      </c>
    </row>
    <row r="46" spans="1:26" ht="21.75" customHeight="1">
      <c r="A46" s="78"/>
      <c r="B46" s="91"/>
      <c r="C46" s="91"/>
      <c r="D46" s="280" t="s">
        <v>186</v>
      </c>
      <c r="E46" s="281"/>
      <c r="F46" s="180">
        <v>4526151</v>
      </c>
      <c r="G46" s="180">
        <v>4546581</v>
      </c>
      <c r="H46" s="180">
        <v>4662750</v>
      </c>
      <c r="I46" s="181">
        <v>-1</v>
      </c>
      <c r="J46" s="184">
        <f t="shared" si="15"/>
        <v>0.4513768983845214</v>
      </c>
      <c r="K46" s="184">
        <f t="shared" si="15"/>
        <v>2.55508479888514</v>
      </c>
      <c r="L46" s="179">
        <f t="shared" si="16"/>
        <v>100.80826555655065</v>
      </c>
      <c r="M46" s="179">
        <f t="shared" si="16"/>
        <v>100.73617076432055</v>
      </c>
      <c r="N46" s="179">
        <f t="shared" si="16"/>
        <v>101.08127864809602</v>
      </c>
      <c r="Q46" s="96" t="s">
        <v>48</v>
      </c>
      <c r="R46" s="236" t="s">
        <v>119</v>
      </c>
      <c r="S46" s="237"/>
      <c r="T46" s="97" t="s">
        <v>187</v>
      </c>
      <c r="U46" s="119">
        <v>4185.39</v>
      </c>
      <c r="V46" s="119">
        <v>4185.43</v>
      </c>
      <c r="W46" s="119">
        <v>4185.46</v>
      </c>
      <c r="X46" s="103">
        <v>0</v>
      </c>
      <c r="Y46" s="208">
        <f t="shared" si="14"/>
        <v>0.0009557054420248441</v>
      </c>
      <c r="Z46" s="208">
        <f t="shared" si="14"/>
        <v>0.0007167722312819791</v>
      </c>
    </row>
    <row r="47" spans="4:26" ht="21.75" customHeight="1">
      <c r="D47" s="280" t="s">
        <v>188</v>
      </c>
      <c r="E47" s="281"/>
      <c r="F47" s="206">
        <f>SUM(F48:F49)</f>
        <v>4158800</v>
      </c>
      <c r="G47" s="206">
        <f>SUM(G48:G49)</f>
        <v>4281553</v>
      </c>
      <c r="H47" s="206">
        <f>SUM(H48:H49)</f>
        <v>4245113</v>
      </c>
      <c r="I47" s="181">
        <v>-3.9</v>
      </c>
      <c r="J47" s="184">
        <f t="shared" si="15"/>
        <v>2.951644705203424</v>
      </c>
      <c r="K47" s="184">
        <f t="shared" si="15"/>
        <v>-0.8510930496481066</v>
      </c>
      <c r="L47" s="179">
        <f t="shared" si="16"/>
        <v>92.62647551895259</v>
      </c>
      <c r="M47" s="179">
        <f t="shared" si="16"/>
        <v>94.86408669382311</v>
      </c>
      <c r="N47" s="179">
        <f t="shared" si="16"/>
        <v>92.02754813053559</v>
      </c>
      <c r="Q47" s="96" t="s">
        <v>73</v>
      </c>
      <c r="R47" s="236" t="s">
        <v>120</v>
      </c>
      <c r="S47" s="237"/>
      <c r="T47" s="97" t="s">
        <v>80</v>
      </c>
      <c r="U47" s="94">
        <v>5.1</v>
      </c>
      <c r="V47" s="94">
        <v>5.9</v>
      </c>
      <c r="W47" s="94">
        <v>4.9</v>
      </c>
      <c r="X47" s="98" t="s">
        <v>52</v>
      </c>
      <c r="Y47" s="98" t="s">
        <v>52</v>
      </c>
      <c r="Z47" s="98" t="s">
        <v>52</v>
      </c>
    </row>
    <row r="48" spans="4:26" ht="21.75" customHeight="1">
      <c r="D48" s="91"/>
      <c r="E48" s="99" t="s">
        <v>189</v>
      </c>
      <c r="F48" s="206">
        <v>2879595</v>
      </c>
      <c r="G48" s="206">
        <v>3000678</v>
      </c>
      <c r="H48" s="206">
        <v>3024781</v>
      </c>
      <c r="I48" s="181">
        <v>-3.5</v>
      </c>
      <c r="J48" s="184">
        <f t="shared" si="15"/>
        <v>4.204862142072062</v>
      </c>
      <c r="K48" s="184">
        <f t="shared" si="15"/>
        <v>0.8032517984268888</v>
      </c>
      <c r="L48" s="179">
        <f t="shared" si="16"/>
        <v>64.13550441762006</v>
      </c>
      <c r="M48" s="179">
        <f t="shared" si="16"/>
        <v>66.48442234213793</v>
      </c>
      <c r="N48" s="179">
        <f t="shared" si="16"/>
        <v>65.57261940066839</v>
      </c>
      <c r="Q48" s="96" t="s">
        <v>86</v>
      </c>
      <c r="R48" s="276" t="s">
        <v>121</v>
      </c>
      <c r="S48" s="277"/>
      <c r="T48" s="97" t="s">
        <v>80</v>
      </c>
      <c r="U48" s="94">
        <v>-1.4</v>
      </c>
      <c r="V48" s="94">
        <v>-2.9</v>
      </c>
      <c r="W48" s="94">
        <v>-0.2</v>
      </c>
      <c r="X48" s="98" t="s">
        <v>52</v>
      </c>
      <c r="Y48" s="98" t="s">
        <v>52</v>
      </c>
      <c r="Z48" s="98" t="s">
        <v>52</v>
      </c>
    </row>
    <row r="49" spans="1:26" ht="18.75" customHeight="1">
      <c r="A49" s="120"/>
      <c r="B49" s="120"/>
      <c r="C49" s="120"/>
      <c r="D49" s="121"/>
      <c r="E49" s="122" t="s">
        <v>190</v>
      </c>
      <c r="F49" s="207">
        <v>1279205</v>
      </c>
      <c r="G49" s="207">
        <v>1280875</v>
      </c>
      <c r="H49" s="207">
        <v>1220332</v>
      </c>
      <c r="I49" s="181">
        <v>-5</v>
      </c>
      <c r="J49" s="184">
        <f t="shared" si="15"/>
        <v>0.13054983368576575</v>
      </c>
      <c r="K49" s="201">
        <f t="shared" si="15"/>
        <v>-4.726690738752805</v>
      </c>
      <c r="L49" s="188">
        <f t="shared" si="16"/>
        <v>28.490971101332534</v>
      </c>
      <c r="M49" s="188">
        <f t="shared" si="16"/>
        <v>28.379664351685165</v>
      </c>
      <c r="N49" s="188">
        <f t="shared" si="16"/>
        <v>26.454928729867206</v>
      </c>
      <c r="P49" s="124"/>
      <c r="Q49" s="125" t="s">
        <v>101</v>
      </c>
      <c r="R49" s="278" t="s">
        <v>122</v>
      </c>
      <c r="S49" s="279"/>
      <c r="T49" s="83" t="s">
        <v>80</v>
      </c>
      <c r="U49" s="127">
        <v>-0.6</v>
      </c>
      <c r="V49" s="127">
        <v>-0.3</v>
      </c>
      <c r="W49" s="127">
        <v>-0.1</v>
      </c>
      <c r="X49" s="128" t="s">
        <v>52</v>
      </c>
      <c r="Y49" s="128" t="s">
        <v>52</v>
      </c>
      <c r="Z49" s="128" t="s">
        <v>52</v>
      </c>
    </row>
    <row r="50" spans="1:20" ht="15" customHeight="1">
      <c r="A50" s="78" t="s">
        <v>191</v>
      </c>
      <c r="I50" s="130"/>
      <c r="J50" s="130"/>
      <c r="K50" s="78"/>
      <c r="P50" s="75" t="s">
        <v>132</v>
      </c>
      <c r="Q50" s="75"/>
      <c r="R50" s="75"/>
      <c r="S50" s="75"/>
      <c r="T50" s="75"/>
    </row>
    <row r="51" spans="1:20" ht="15" customHeight="1">
      <c r="A51" s="78" t="s">
        <v>192</v>
      </c>
      <c r="I51" s="78"/>
      <c r="J51" s="78"/>
      <c r="K51" s="78"/>
      <c r="P51" s="75" t="s">
        <v>123</v>
      </c>
      <c r="Q51" s="75"/>
      <c r="R51" s="75"/>
      <c r="S51" s="75"/>
      <c r="T51" s="75"/>
    </row>
    <row r="52" spans="1:20" ht="15" customHeight="1">
      <c r="A52" s="75" t="s">
        <v>193</v>
      </c>
      <c r="I52" s="78"/>
      <c r="J52" s="78"/>
      <c r="K52" s="78"/>
      <c r="P52" s="131" t="s">
        <v>28</v>
      </c>
      <c r="Q52" s="75"/>
      <c r="R52" s="75"/>
      <c r="S52" s="75"/>
      <c r="T52" s="75"/>
    </row>
    <row r="53" ht="21.75" customHeight="1">
      <c r="A53" s="75" t="s">
        <v>28</v>
      </c>
    </row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</sheetData>
  <sheetProtection/>
  <mergeCells count="63">
    <mergeCell ref="A2:N2"/>
    <mergeCell ref="P2:Z2"/>
    <mergeCell ref="A3:N3"/>
    <mergeCell ref="A5:E6"/>
    <mergeCell ref="F5:F6"/>
    <mergeCell ref="G5:G6"/>
    <mergeCell ref="H5:H6"/>
    <mergeCell ref="I5:K5"/>
    <mergeCell ref="L5:N5"/>
    <mergeCell ref="P5:S6"/>
    <mergeCell ref="B7:E7"/>
    <mergeCell ref="Q7:S7"/>
    <mergeCell ref="C8:E8"/>
    <mergeCell ref="R8:S8"/>
    <mergeCell ref="X5:Z5"/>
    <mergeCell ref="T5:T6"/>
    <mergeCell ref="U5:U6"/>
    <mergeCell ref="V5:V6"/>
    <mergeCell ref="W5:W6"/>
    <mergeCell ref="R11:S11"/>
    <mergeCell ref="R12:S12"/>
    <mergeCell ref="D13:E13"/>
    <mergeCell ref="D14:E14"/>
    <mergeCell ref="D9:E9"/>
    <mergeCell ref="R9:S9"/>
    <mergeCell ref="D10:E10"/>
    <mergeCell ref="R10:S10"/>
    <mergeCell ref="D19:E19"/>
    <mergeCell ref="Q19:S19"/>
    <mergeCell ref="D20:E20"/>
    <mergeCell ref="C21:E21"/>
    <mergeCell ref="D15:E15"/>
    <mergeCell ref="D16:E16"/>
    <mergeCell ref="D17:E17"/>
    <mergeCell ref="D18:E18"/>
    <mergeCell ref="B27:E27"/>
    <mergeCell ref="C28:E28"/>
    <mergeCell ref="D29:E29"/>
    <mergeCell ref="D32:E32"/>
    <mergeCell ref="B22:E22"/>
    <mergeCell ref="C24:E24"/>
    <mergeCell ref="C25:E25"/>
    <mergeCell ref="C26:E26"/>
    <mergeCell ref="B39:E39"/>
    <mergeCell ref="C40:E40"/>
    <mergeCell ref="C41:E41"/>
    <mergeCell ref="C42:E42"/>
    <mergeCell ref="Q33:S33"/>
    <mergeCell ref="C36:E36"/>
    <mergeCell ref="D37:E37"/>
    <mergeCell ref="D38:E38"/>
    <mergeCell ref="B43:E43"/>
    <mergeCell ref="Q43:S43"/>
    <mergeCell ref="R44:S44"/>
    <mergeCell ref="A45:C45"/>
    <mergeCell ref="D45:E45"/>
    <mergeCell ref="R45:S45"/>
    <mergeCell ref="R48:S48"/>
    <mergeCell ref="R49:S49"/>
    <mergeCell ref="D46:E46"/>
    <mergeCell ref="R46:S46"/>
    <mergeCell ref="D47:E47"/>
    <mergeCell ref="R47:S4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2013-05-13T04:20:37Z</cp:lastPrinted>
  <dcterms:created xsi:type="dcterms:W3CDTF">2006-02-15T04:49:20Z</dcterms:created>
  <dcterms:modified xsi:type="dcterms:W3CDTF">2013-05-13T04:21:28Z</dcterms:modified>
  <cp:category/>
  <cp:version/>
  <cp:contentType/>
  <cp:contentStatus/>
</cp:coreProperties>
</file>