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805" activeTab="9"/>
  </bookViews>
  <sheets>
    <sheet name="034" sheetId="1" r:id="rId1"/>
    <sheet name="036" sheetId="2" r:id="rId2"/>
    <sheet name="038" sheetId="3" r:id="rId3"/>
    <sheet name="040" sheetId="4" r:id="rId4"/>
    <sheet name="042" sheetId="5" r:id="rId5"/>
    <sheet name="044" sheetId="6" r:id="rId6"/>
    <sheet name="046" sheetId="7" r:id="rId7"/>
    <sheet name="048" sheetId="8" r:id="rId8"/>
    <sheet name="050" sheetId="9" r:id="rId9"/>
    <sheet name="052" sheetId="10" r:id="rId10"/>
  </sheets>
  <definedNames>
    <definedName name="_xlnm.Print_Area" localSheetId="0">'034'!$A$1:$R$57</definedName>
    <definedName name="_xlnm.Print_Area" localSheetId="1">'036'!$A$1:$U$61</definedName>
    <definedName name="_xlnm.Print_Area" localSheetId="2">'038'!$A$1:$AB$58</definedName>
    <definedName name="_xlnm.Print_Area" localSheetId="3">'040'!$A$1:$AB$55</definedName>
    <definedName name="_xlnm.Print_Area" localSheetId="4">'042'!$A$1:$AB$55</definedName>
    <definedName name="_xlnm.Print_Area" localSheetId="5">'044'!$A$1:$AB$53</definedName>
    <definedName name="_xlnm.Print_Area" localSheetId="6">'046'!$A$1:$U$46</definedName>
    <definedName name="_xlnm.Print_Area" localSheetId="7">'048'!$A$1:$U$50</definedName>
    <definedName name="_xlnm.Print_Area" localSheetId="8">'050'!$A$1:$R$63</definedName>
    <definedName name="_xlnm.Print_Area" localSheetId="9">'052'!$A$1:$S$72</definedName>
  </definedNames>
  <calcPr fullCalcOnLoad="1"/>
</workbook>
</file>

<file path=xl/sharedStrings.xml><?xml version="1.0" encoding="utf-8"?>
<sst xmlns="http://schemas.openxmlformats.org/spreadsheetml/2006/main" count="2142" uniqueCount="353">
  <si>
    <t>民　　　　　　　　　営</t>
  </si>
  <si>
    <t>うち会社</t>
  </si>
  <si>
    <t>総数</t>
  </si>
  <si>
    <t>鉱業</t>
  </si>
  <si>
    <t>建設業</t>
  </si>
  <si>
    <t>製造業</t>
  </si>
  <si>
    <t>不動産業</t>
  </si>
  <si>
    <t>サ－ビス業</t>
  </si>
  <si>
    <t>産業大分類</t>
  </si>
  <si>
    <t>国・公共企業体</t>
  </si>
  <si>
    <t>法人でない団体</t>
  </si>
  <si>
    <t>地方公共団体</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</si>
  <si>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</si>
  <si>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</si>
  <si>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</si>
  <si>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</si>
  <si>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</si>
  <si>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</si>
  <si>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</si>
  <si>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</si>
  <si>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</si>
  <si>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</si>
  <si>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</si>
  <si>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</si>
  <si>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</si>
  <si>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</si>
  <si>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</si>
  <si>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</si>
  <si>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</si>
  <si>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</si>
  <si>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</si>
  <si>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人</t>
  </si>
  <si>
    <t>家族従業者</t>
  </si>
  <si>
    <t>有給役員</t>
  </si>
  <si>
    <t>臨時日雇</t>
  </si>
  <si>
    <t>総　数</t>
  </si>
  <si>
    <t>常　雇</t>
  </si>
  <si>
    <t>（単位　人）</t>
  </si>
  <si>
    <t>山中町</t>
  </si>
  <si>
    <t>根上町</t>
  </si>
  <si>
    <t>寺井町</t>
  </si>
  <si>
    <t>辰口町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</si>
  <si>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</si>
  <si>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</si>
  <si>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</si>
  <si>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</si>
  <si>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</si>
  <si>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</si>
  <si>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</si>
  <si>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</si>
  <si>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</si>
  <si>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</si>
  <si>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</si>
  <si>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</si>
  <si>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</si>
  <si>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</si>
  <si>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</si>
  <si>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</si>
  <si>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</si>
  <si>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</si>
  <si>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</si>
  <si>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</si>
  <si>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</si>
  <si>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</si>
  <si>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</si>
  <si>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</si>
  <si>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</si>
  <si>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</si>
  <si>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</si>
  <si>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</si>
  <si>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鳥屋町</t>
  </si>
  <si>
    <t>事　業    所　数</t>
  </si>
  <si>
    <t>従　業　　者　数</t>
  </si>
  <si>
    <t>　　　</t>
  </si>
  <si>
    <t>農業</t>
  </si>
  <si>
    <t>衣服・その他の繊維製品製造業</t>
  </si>
  <si>
    <t>木材・木製品製造業（家具を除く）</t>
  </si>
  <si>
    <t>パルプ・紙・紙加工品製造業</t>
  </si>
  <si>
    <t>化学工業</t>
  </si>
  <si>
    <t>石油製品・石炭製品製造業</t>
  </si>
  <si>
    <t>ゴム製品製造業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</si>
  <si>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</si>
  <si>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</si>
  <si>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</si>
  <si>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</si>
  <si>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</si>
  <si>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</si>
  <si>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</si>
  <si>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</si>
  <si>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</si>
  <si>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</si>
  <si>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（衣服、その他の繊維製品を除く）</t>
  </si>
  <si>
    <t>　</t>
  </si>
  <si>
    <t>卸　　　売　　　業</t>
  </si>
  <si>
    <t>代理商・仲立業</t>
  </si>
  <si>
    <t>各  種  商  品  小  売  業</t>
  </si>
  <si>
    <t>そ　の　他　の　小　売　業</t>
  </si>
  <si>
    <t>飲　　　食　　　店</t>
  </si>
  <si>
    <t>不  　動　  産　  業</t>
  </si>
  <si>
    <t>サ  ー　 ビ　 ス  業</t>
  </si>
  <si>
    <t>物　品　賃　貸　業</t>
  </si>
  <si>
    <t>放　　　送　　　業</t>
  </si>
  <si>
    <t>その他の修理業</t>
  </si>
  <si>
    <t>その他の事業サービス業</t>
  </si>
  <si>
    <t>宗　　　　　　　教</t>
  </si>
  <si>
    <t>教　　　　　　　育</t>
  </si>
  <si>
    <t>学 術 研 究 機 関</t>
  </si>
  <si>
    <t>その他のサービス業</t>
  </si>
  <si>
    <t>その他の個人サービス業</t>
  </si>
  <si>
    <t>娯楽業(映画業を除く)</t>
  </si>
  <si>
    <t>映画業</t>
  </si>
  <si>
    <t>産　　業　　別　　　　　　資本金階層別</t>
  </si>
  <si>
    <t>資産合計</t>
  </si>
  <si>
    <t>繰延勘定</t>
  </si>
  <si>
    <t>計</t>
  </si>
  <si>
    <t>現金・預金</t>
  </si>
  <si>
    <t>たな卸資産</t>
  </si>
  <si>
    <t>有形固定資産</t>
  </si>
  <si>
    <t>建設仮勘定</t>
  </si>
  <si>
    <t>総額</t>
  </si>
  <si>
    <t>鉱業</t>
  </si>
  <si>
    <t>建設業</t>
  </si>
  <si>
    <t>製造業</t>
  </si>
  <si>
    <t>サービス業</t>
  </si>
  <si>
    <t>200万円以下</t>
  </si>
  <si>
    <t>200万円超500万円以下</t>
  </si>
  <si>
    <t>500万円超1,000万円以下</t>
  </si>
  <si>
    <t>1,000万円超2,000万円以下</t>
  </si>
  <si>
    <t>2,000万円超</t>
  </si>
  <si>
    <t>負債・資本</t>
  </si>
  <si>
    <t>短期借入金</t>
  </si>
  <si>
    <t>諸引当金</t>
  </si>
  <si>
    <t>長期借入金</t>
  </si>
  <si>
    <t>資本金</t>
  </si>
  <si>
    <t>法定準備金</t>
  </si>
  <si>
    <t>任意積立金</t>
  </si>
  <si>
    <t>営業損益</t>
  </si>
  <si>
    <t>営業外収益</t>
  </si>
  <si>
    <t>営業外費用</t>
  </si>
  <si>
    <t>特別利益</t>
  </si>
  <si>
    <t>特別損失</t>
  </si>
  <si>
    <t>売上原価</t>
  </si>
  <si>
    <t>減価償却費</t>
  </si>
  <si>
    <t>租税公課</t>
  </si>
  <si>
    <t>その他の費用</t>
  </si>
  <si>
    <t>うち県内本社法人</t>
  </si>
  <si>
    <t>小計</t>
  </si>
  <si>
    <t>注　本表において「全法人」とは、「県内本社法人」+「県外本社法人」の意である。</t>
  </si>
  <si>
    <t>資本金階層別</t>
  </si>
  <si>
    <t>建  設  業</t>
  </si>
  <si>
    <t>製  造  業</t>
  </si>
  <si>
    <t>不 動 産 業</t>
  </si>
  <si>
    <t>サービス業</t>
  </si>
  <si>
    <t>事業</t>
  </si>
  <si>
    <t>従業</t>
  </si>
  <si>
    <t>所数</t>
  </si>
  <si>
    <t>者数</t>
  </si>
  <si>
    <t>経常損益</t>
  </si>
  <si>
    <t>国営・公営・公共企業体</t>
  </si>
  <si>
    <t>国営・公営・公共企業体</t>
  </si>
  <si>
    <t>個人業主</t>
  </si>
  <si>
    <t>医療業</t>
  </si>
  <si>
    <t>200万円超
500万円以下</t>
  </si>
  <si>
    <t>500万円超
1,000万円以下</t>
  </si>
  <si>
    <t>産　　　　業　　　　別
資　本　金　階　層　別</t>
  </si>
  <si>
    <t>販売費及び
一般管理費</t>
  </si>
  <si>
    <t>農林水産業</t>
  </si>
  <si>
    <t>卸売業、小売業</t>
  </si>
  <si>
    <t>農林水産業</t>
  </si>
  <si>
    <t>非農林水産業</t>
  </si>
  <si>
    <t>卸売業、小売業</t>
  </si>
  <si>
    <t>公務</t>
  </si>
  <si>
    <t>食料品・たばこ製造業</t>
  </si>
  <si>
    <t>卸売業､小売業</t>
  </si>
  <si>
    <t>飲食料品小売業</t>
  </si>
  <si>
    <t>自動車整備及び駐車場業</t>
  </si>
  <si>
    <t>協同組合（他に分類されないもの）</t>
  </si>
  <si>
    <t>専門サービス業（他に分類されないもの）</t>
  </si>
  <si>
    <t>卸売業、小売業</t>
  </si>
  <si>
    <t>電気・ガス・水道・熱供給業</t>
  </si>
  <si>
    <t>資料　総理府統計局「事業所統計調査報告」による。</t>
  </si>
  <si>
    <t>資料　総理府統計局「事業所統計調査報告」による。</t>
  </si>
  <si>
    <t>資料　総理府統計局「事業所統計調査報告」による。</t>
  </si>
  <si>
    <t>農林漁業</t>
  </si>
  <si>
    <t>卸売業、小売業</t>
  </si>
  <si>
    <t>卸売業、小売業</t>
  </si>
  <si>
    <t>国営・公営・公共企業体</t>
  </si>
  <si>
    <t>税引後当期純損益</t>
  </si>
  <si>
    <t>非農林水産業　　（公務を除く）</t>
  </si>
  <si>
    <t>建物及び構築物</t>
  </si>
  <si>
    <t>機械及び装置</t>
  </si>
  <si>
    <t>（単位　千円）</t>
  </si>
  <si>
    <t>川北村</t>
  </si>
  <si>
    <t>24　事業所の従業者規模別従業者数の比較（民営）（昭和47・50年）</t>
  </si>
  <si>
    <t>資料　石川県統計調査課「石川県企業経済調査」による。</t>
  </si>
  <si>
    <t>本調査は、県内で活動中の法人企業（金融、保険及び不動産業を除く。）のうちから抽出された法人について昭和51年度の確定決算の計数を調査し、その集計値に調査対象企業数の割合を乗じて拡大推計したものである。</t>
  </si>
  <si>
    <t>無形固定資産</t>
  </si>
  <si>
    <t>34　事　業　所</t>
  </si>
  <si>
    <t>事　業　所　35</t>
  </si>
  <si>
    <t>17　　産業（大分類）、経営組織別事業所数　（昭和50.5.15現在）</t>
  </si>
  <si>
    <t>４　　事　　　　　業　　　　　所</t>
  </si>
  <si>
    <t>総　　数</t>
  </si>
  <si>
    <t>個　　人</t>
  </si>
  <si>
    <t>法　　人</t>
  </si>
  <si>
    <t>－</t>
  </si>
  <si>
    <t>（ 公 務 を 除 く ）</t>
  </si>
  <si>
    <t>金　融・保険業</t>
  </si>
  <si>
    <t>運　輸・通信業</t>
  </si>
  <si>
    <t>18　　産業（大分類）、経営組織別従業者数　（昭和50.5.15現在）</t>
  </si>
  <si>
    <t>（単位　人）</t>
  </si>
  <si>
    <t>19　　産業（大分類）別事業所数の比較　（昭和47・50年）</t>
  </si>
  <si>
    <t>20　　産業（大分類）別従業者数の比較　（昭和47・50年）</t>
  </si>
  <si>
    <t>実　　数</t>
  </si>
  <si>
    <t>構成比(％)</t>
  </si>
  <si>
    <t>前回対比(％)</t>
  </si>
  <si>
    <t>昭　和　47　年</t>
  </si>
  <si>
    <t>50　　　　　年</t>
  </si>
  <si>
    <t>増　　　　　減</t>
  </si>
  <si>
    <t>卸売業、小売業</t>
  </si>
  <si>
    <t>電気・ガス・水道・熱供給業</t>
  </si>
  <si>
    <t xml:space="preserve"> </t>
  </si>
  <si>
    <t>21　　地区（市郡）別事業所数の比較　（昭和47・50年）</t>
  </si>
  <si>
    <t>地 区（市 郡）別</t>
  </si>
  <si>
    <t>36　事　業　所</t>
  </si>
  <si>
    <t>事　業　所　37</t>
  </si>
  <si>
    <t>22　　地区（市郡）別従業者数の比較　（昭和47・50年）</t>
  </si>
  <si>
    <t>23　　従業者規模別事業所数の比較（民営）　（昭和47・50年）</t>
  </si>
  <si>
    <t>昭　和　47　年</t>
  </si>
  <si>
    <t>増　　　　減</t>
  </si>
  <si>
    <t xml:space="preserve">      1人　～　  2</t>
  </si>
  <si>
    <t>　　  3　　～　  4</t>
  </si>
  <si>
    <t xml:space="preserve">      5    ～    9</t>
  </si>
  <si>
    <t xml:space="preserve">     10    ～   29</t>
  </si>
  <si>
    <t xml:space="preserve">     30    ～   49</t>
  </si>
  <si>
    <t xml:space="preserve">     50    ～   99</t>
  </si>
  <si>
    <t xml:space="preserve">    100    ～  299</t>
  </si>
  <si>
    <t xml:space="preserve">    300人　以   上</t>
  </si>
  <si>
    <t>25　　産業（大分類）、従業上の地位別従業者数　（昭和50.5.15現在）</t>
  </si>
  <si>
    <t>雇　　　用　　　者</t>
  </si>
  <si>
    <t>規　　模　　別</t>
  </si>
  <si>
    <t>38　事　業　所</t>
  </si>
  <si>
    <t>事　業　所　39</t>
  </si>
  <si>
    <t>電気･ガス･水道　　・熱供給業</t>
  </si>
  <si>
    <t>資料　総理府統計局「事業所統計調査報告」による。</t>
  </si>
  <si>
    <t>－</t>
  </si>
  <si>
    <t>－</t>
  </si>
  <si>
    <t>総　　　　数</t>
  </si>
  <si>
    <t>鉱　　　　業</t>
  </si>
  <si>
    <t>公　　　　務</t>
  </si>
  <si>
    <t>市町村及び　　　　　　民営・国営・公営・　　公共企業体別</t>
  </si>
  <si>
    <t>26　　市 町 村 、 民 営 ・ 国 営 ・ 公 営 ・ 公 共 企 業 体 、 産 業 （ 大 分 類 ） 別 事 業 所 数 及 び 従 業 者 数　（昭和50.5.15現在）</t>
  </si>
  <si>
    <t>金　融・保険業</t>
  </si>
  <si>
    <t>運　輸・通信業</t>
  </si>
  <si>
    <t>40　事　業　所</t>
  </si>
  <si>
    <t>事　業　所　41</t>
  </si>
  <si>
    <t>市 町 村 、 民 営 ・ 国 営 ・ 公 営 ・ 公 共 企 業 体 、 産 業 （ 大 分 類 ） 別 事 業 所 数 及 び 従 業 者 数　（昭和50.5.15現在）（つづき）</t>
  </si>
  <si>
    <t>42　事　業　所</t>
  </si>
  <si>
    <t>事　業　所　43</t>
  </si>
  <si>
    <t>－</t>
  </si>
  <si>
    <t>44　事　業　所</t>
  </si>
  <si>
    <t>事　業　所　45</t>
  </si>
  <si>
    <t>産　　業　　分　　類　　別</t>
  </si>
  <si>
    <t>総　　　数</t>
  </si>
  <si>
    <t>漁　業・水産養殖業</t>
  </si>
  <si>
    <t>林　業・狩猟業</t>
  </si>
  <si>
    <t>（ 公 務 を 除 く ）</t>
  </si>
  <si>
    <t>家　具・装備品製造業</t>
  </si>
  <si>
    <t>出　版・印　刷・同関連産業</t>
  </si>
  <si>
    <t>なめしかわ・同製品・毛皮製造業</t>
  </si>
  <si>
    <t>窯　業・土石製品製造業</t>
  </si>
  <si>
    <t>46　事　業　所</t>
  </si>
  <si>
    <t>事　業　所　47</t>
  </si>
  <si>
    <t>27　　産業（中分類）、従業者規模別事業所数及び従業者数（民営）　（昭和50.5.15現在）</t>
  </si>
  <si>
    <t>従業者数</t>
  </si>
  <si>
    <t>１人　～　２</t>
  </si>
  <si>
    <t>３　～　４</t>
  </si>
  <si>
    <t>５　～　９</t>
  </si>
  <si>
    <t>10　～　29</t>
  </si>
  <si>
    <t>30　～　49</t>
  </si>
  <si>
    <t>50　～　99</t>
  </si>
  <si>
    <t>100　～　299</t>
  </si>
  <si>
    <t>300人 以 上</t>
  </si>
  <si>
    <t>産業（中分類）、従業者規模別事業所数及び従業者数（民営）　（昭和50.5.15現在）（つづき）</t>
  </si>
  <si>
    <t>48　事　業　所</t>
  </si>
  <si>
    <t>事　業　所　49</t>
  </si>
  <si>
    <t>金  融・保険業</t>
  </si>
  <si>
    <t>政　治・経　済・文化団体</t>
  </si>
  <si>
    <t>情報サービス・調　査・広告業</t>
  </si>
  <si>
    <t>洗たく・理　容・浴場業</t>
  </si>
  <si>
    <t>電気・ガス・水道・熱供給業</t>
  </si>
  <si>
    <t>家　具・建　具・じゅう器小売業</t>
  </si>
  <si>
    <t>自動車・自転車小売業</t>
  </si>
  <si>
    <t>織物・衣服・身の回り品小売業</t>
  </si>
  <si>
    <t>社会保険・社会福祉</t>
  </si>
  <si>
    <t>旅　館・その他の宿泊所</t>
  </si>
  <si>
    <t>保健及び清掃業</t>
  </si>
  <si>
    <t>－</t>
  </si>
  <si>
    <t>50　事　業　所</t>
  </si>
  <si>
    <t>事　業　所　51</t>
  </si>
  <si>
    <t>産　　　業　　　別</t>
  </si>
  <si>
    <t>売掛金及び　　受取手形</t>
  </si>
  <si>
    <t>その他の　　　流動資産</t>
  </si>
  <si>
    <t>投　　資</t>
  </si>
  <si>
    <t>固　　　定　　　資　　　産</t>
  </si>
  <si>
    <t>－</t>
  </si>
  <si>
    <t>合　　　　計</t>
  </si>
  <si>
    <t>買掛金及び　　　支払手形</t>
  </si>
  <si>
    <t>その他の　　　　流動負債</t>
  </si>
  <si>
    <t>流　　動　　負　　債</t>
  </si>
  <si>
    <t>流　　動　　資　　産</t>
  </si>
  <si>
    <t>固　定　負　債</t>
  </si>
  <si>
    <t>その他の　　　　固定負債</t>
  </si>
  <si>
    <t>前期繰越　
損 益 金</t>
  </si>
  <si>
    <t>資　　　　　　　　　　　　　　　　　　　　　　　　　本</t>
  </si>
  <si>
    <t>産　　　　　業　　　　　別</t>
  </si>
  <si>
    <t>資　本　金　階　層　別</t>
  </si>
  <si>
    <t>28　　法　　人　　企　　業　　の　　経　　理　　状　　況</t>
  </si>
  <si>
    <t>（１）　　資　　　産　　　、　　　負　　　債　　　及　　　び　　　資　　　本　（県内本社法人）</t>
  </si>
  <si>
    <t>1,000万円超　2,000万円以下</t>
  </si>
  <si>
    <t>運　輸・通信業</t>
  </si>
  <si>
    <t>電　気・ガス業</t>
  </si>
  <si>
    <t>法人税等
引 当 金</t>
  </si>
  <si>
    <t>52　事　業　所</t>
  </si>
  <si>
    <t>事　業　所　53</t>
  </si>
  <si>
    <t>（２）　　損　　　　　　　　　　益　　　　　　　　　　計　　　　　　　　　　算　（県内本社法人）</t>
  </si>
  <si>
    <t>支払利息
割 引 料</t>
  </si>
  <si>
    <t>役員給料手当</t>
  </si>
  <si>
    <t>燃料・電力
使　用　額</t>
  </si>
  <si>
    <t>従 業 員
給料手当</t>
  </si>
  <si>
    <t>総　　　額</t>
  </si>
  <si>
    <t>原　材　料</t>
  </si>
  <si>
    <t>福　利　費</t>
  </si>
  <si>
    <t>修　繕　料</t>
  </si>
  <si>
    <t>動産･不動産
賃　借　料</t>
  </si>
  <si>
    <t>外　注　費</t>
  </si>
  <si>
    <t>（３）　　営　　　　　　　　業　　　　　　　　費　　　　　　　　用　（県内本社法人）</t>
  </si>
  <si>
    <t>電　気・ガス業</t>
  </si>
  <si>
    <t>（４）　　設　　　備　　　投　　　資　（購入取得額）</t>
  </si>
  <si>
    <t>産　　　業　　　別　</t>
  </si>
  <si>
    <t>全　　法　　人</t>
  </si>
  <si>
    <t>土　　　地</t>
  </si>
  <si>
    <t>そ の 他 の
有形固定資産</t>
  </si>
  <si>
    <t>（５）　　設　　　備　　　投　　　資　（減価償却額）</t>
  </si>
  <si>
    <t>総　　額</t>
  </si>
  <si>
    <t>産   業   別</t>
  </si>
  <si>
    <t>産 　　業 　　別</t>
  </si>
  <si>
    <t>当期仕入高又は  製　造　原　価</t>
  </si>
  <si>
    <t>売　上　高</t>
  </si>
  <si>
    <t>法人税等引　　当後純損益</t>
  </si>
  <si>
    <t>建物及び　　　構 築 物</t>
  </si>
  <si>
    <t>純　損　益</t>
  </si>
  <si>
    <t>期首商品
たな卸高</t>
  </si>
  <si>
    <t>期末商品
たな卸高</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</si>
</sst>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 numFmtId="194" formatCode="#,##0_ ;[Red]\-#,##0\ "/>
    <numFmt numFmtId="195" formatCode="0.00_ "/>
    <numFmt numFmtId="196" formatCode="\(#,##0.00\)"/>
    <numFmt numFmtId="197" formatCode="#,##0.0_);[Red]\(#,##0.0\)"/>
    <numFmt numFmtId="198" formatCode="#,##0.0"/>
    <numFmt numFmtId="199" formatCode="#,##0;[Red]#,##0"/>
  </numFmts>
  <fonts count="49">
    <font>
      <sz val="11"/>
      <name val="ＭＳ Ｐゴシック"/>
      <family val="3"/>
    </font>
    <font>
      <sz val="6"/>
      <name val="ＭＳ Ｐゴシック"/>
      <family val="3"/>
    </font>
    <font>
      <sz val="6"/>
      <name val="ＭＳ Ｐ明朝"/>
      <family val="1"/>
    </font>
    <font>
      <sz val="12"/>
      <name val="ＭＳ 明朝"/>
      <family val="1"/>
    </font>
    <font>
      <b/>
      <sz val="12"/>
      <name val="ＭＳ ゴシック"/>
      <family val="3"/>
    </font>
    <font>
      <sz val="12"/>
      <color indexed="12"/>
      <name val="ＭＳ 明朝"/>
      <family val="1"/>
    </font>
    <font>
      <sz val="11"/>
      <name val="ＭＳ 明朝"/>
      <family val="1"/>
    </font>
    <font>
      <b/>
      <sz val="12"/>
      <name val="ＭＳ 明朝"/>
      <family val="1"/>
    </font>
    <font>
      <b/>
      <sz val="12"/>
      <color indexed="12"/>
      <name val="ＭＳ 明朝"/>
      <family val="1"/>
    </font>
    <font>
      <sz val="6"/>
      <name val="ＭＳ 明朝"/>
      <family val="1"/>
    </font>
    <font>
      <u val="single"/>
      <sz val="9.35"/>
      <color indexed="12"/>
      <name val="ＭＳ Ｐゴシック"/>
      <family val="3"/>
    </font>
    <font>
      <u val="single"/>
      <sz val="9.35"/>
      <color indexed="36"/>
      <name val="ＭＳ Ｐゴシック"/>
      <family val="3"/>
    </font>
    <font>
      <b/>
      <sz val="16"/>
      <name val="ＭＳ ゴシック"/>
      <family val="3"/>
    </font>
    <font>
      <b/>
      <sz val="14"/>
      <name val="ＭＳ 明朝"/>
      <family val="1"/>
    </font>
    <font>
      <sz val="12"/>
      <name val="ＭＳ ゴシック"/>
      <family val="3"/>
    </font>
    <font>
      <sz val="12"/>
      <color indexed="8"/>
      <name val="ＭＳ Ｐゴシック"/>
      <family val="3"/>
    </font>
    <font>
      <sz val="12"/>
      <color indexed="9"/>
      <name val="ＭＳ Ｐゴシック"/>
      <family val="3"/>
    </font>
    <font>
      <sz val="18"/>
      <color indexed="54"/>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style="thin">
        <color indexed="8"/>
      </top>
      <bottom>
        <color indexed="63"/>
      </bottom>
    </border>
    <border>
      <left style="thin"/>
      <right style="thin"/>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color indexed="8"/>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thin"/>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11" fillId="0" borderId="0" applyNumberFormat="0" applyFill="0" applyBorder="0" applyAlignment="0" applyProtection="0"/>
    <xf numFmtId="0" fontId="48" fillId="32" borderId="0" applyNumberFormat="0" applyBorder="0" applyAlignment="0" applyProtection="0"/>
  </cellStyleXfs>
  <cellXfs count="468">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distributed" vertical="center"/>
    </xf>
    <xf numFmtId="38" fontId="5" fillId="0" borderId="0" xfId="49" applyFont="1" applyFill="1" applyBorder="1" applyAlignment="1">
      <alignment vertical="center"/>
    </xf>
    <xf numFmtId="38" fontId="5" fillId="0" borderId="0" xfId="49" applyFont="1" applyFill="1" applyBorder="1" applyAlignment="1">
      <alignment horizontal="right" vertical="center"/>
    </xf>
    <xf numFmtId="0" fontId="3" fillId="0" borderId="11" xfId="0" applyFont="1" applyFill="1" applyBorder="1" applyAlignment="1">
      <alignment horizontal="distributed" vertical="center" shrinkToFit="1"/>
    </xf>
    <xf numFmtId="38" fontId="5" fillId="0" borderId="12" xfId="49" applyFont="1" applyFill="1" applyBorder="1" applyAlignment="1">
      <alignment horizontal="right" vertical="center"/>
    </xf>
    <xf numFmtId="0" fontId="3" fillId="0" borderId="12" xfId="0" applyFont="1" applyFill="1" applyBorder="1" applyAlignment="1">
      <alignment horizontal="center" vertical="center"/>
    </xf>
    <xf numFmtId="38" fontId="8" fillId="0" borderId="0" xfId="49" applyFont="1" applyFill="1" applyAlignment="1">
      <alignment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38" fontId="6" fillId="0" borderId="0" xfId="49" applyFont="1" applyFill="1" applyAlignment="1">
      <alignment horizontal="right" vertical="top"/>
    </xf>
    <xf numFmtId="38" fontId="3" fillId="0" borderId="0" xfId="49" applyFont="1" applyFill="1" applyAlignment="1">
      <alignment vertical="center"/>
    </xf>
    <xf numFmtId="38" fontId="3" fillId="0" borderId="15" xfId="49" applyFont="1" applyFill="1" applyBorder="1" applyAlignment="1">
      <alignment vertical="center"/>
    </xf>
    <xf numFmtId="38" fontId="3" fillId="0" borderId="15" xfId="49" applyFont="1" applyFill="1" applyBorder="1" applyAlignment="1" applyProtection="1">
      <alignment vertical="center"/>
      <protection/>
    </xf>
    <xf numFmtId="38" fontId="3" fillId="0" borderId="12" xfId="49" applyFont="1" applyFill="1" applyBorder="1" applyAlignment="1">
      <alignment vertical="center"/>
    </xf>
    <xf numFmtId="38" fontId="3" fillId="0" borderId="0" xfId="49" applyFont="1" applyFill="1" applyAlignment="1">
      <alignment horizontal="left" vertical="center"/>
    </xf>
    <xf numFmtId="38" fontId="3" fillId="0" borderId="0" xfId="49" applyFont="1" applyFill="1" applyBorder="1" applyAlignment="1">
      <alignment vertical="center"/>
    </xf>
    <xf numFmtId="38" fontId="7" fillId="0" borderId="0" xfId="49" applyFont="1" applyFill="1" applyBorder="1" applyAlignment="1">
      <alignment horizontal="distributed" vertical="center"/>
    </xf>
    <xf numFmtId="38" fontId="3" fillId="0" borderId="0"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16" xfId="49" applyFont="1" applyFill="1" applyBorder="1" applyAlignment="1">
      <alignment horizontal="distributed" vertical="center"/>
    </xf>
    <xf numFmtId="38" fontId="3" fillId="0" borderId="11" xfId="49" applyFont="1" applyFill="1" applyBorder="1" applyAlignment="1">
      <alignment horizontal="distributed" vertical="center"/>
    </xf>
    <xf numFmtId="38" fontId="3" fillId="0" borderId="17" xfId="49" applyFont="1" applyFill="1" applyBorder="1" applyAlignment="1">
      <alignment horizontal="distributed" vertical="center"/>
    </xf>
    <xf numFmtId="38" fontId="6" fillId="0" borderId="0" xfId="49" applyFont="1" applyFill="1" applyAlignment="1">
      <alignment vertical="top"/>
    </xf>
    <xf numFmtId="38" fontId="7" fillId="0" borderId="0" xfId="49" applyFont="1" applyFill="1" applyAlignment="1">
      <alignment horizontal="distributed" vertical="center"/>
    </xf>
    <xf numFmtId="0" fontId="3" fillId="0" borderId="11" xfId="0" applyFont="1" applyFill="1" applyBorder="1" applyAlignment="1">
      <alignment horizontal="distributed" vertical="center"/>
    </xf>
    <xf numFmtId="0" fontId="3" fillId="0" borderId="14" xfId="0" applyFont="1" applyFill="1" applyBorder="1" applyAlignment="1">
      <alignment horizontal="distributed" vertical="center"/>
    </xf>
    <xf numFmtId="38" fontId="3" fillId="0" borderId="0" xfId="49" applyFont="1" applyFill="1" applyBorder="1" applyAlignment="1">
      <alignment horizontal="right" vertical="center"/>
    </xf>
    <xf numFmtId="38" fontId="3" fillId="0" borderId="13" xfId="49" applyFont="1" applyFill="1" applyBorder="1" applyAlignment="1">
      <alignment horizontal="right" vertical="center"/>
    </xf>
    <xf numFmtId="38" fontId="3" fillId="0" borderId="0" xfId="49" applyFont="1" applyFill="1" applyAlignment="1">
      <alignment horizontal="right" vertical="center"/>
    </xf>
    <xf numFmtId="38" fontId="3" fillId="0" borderId="18" xfId="49" applyFont="1" applyFill="1" applyBorder="1" applyAlignment="1">
      <alignment horizontal="right" vertical="center"/>
    </xf>
    <xf numFmtId="40" fontId="3" fillId="0" borderId="0" xfId="49" applyNumberFormat="1" applyFont="1" applyFill="1" applyAlignment="1">
      <alignment vertical="center"/>
    </xf>
    <xf numFmtId="177" fontId="6" fillId="0" borderId="0" xfId="0" applyNumberFormat="1" applyFont="1" applyFill="1" applyAlignment="1">
      <alignment vertical="top"/>
    </xf>
    <xf numFmtId="177" fontId="3" fillId="0" borderId="0" xfId="0" applyNumberFormat="1" applyFont="1" applyFill="1" applyAlignment="1">
      <alignment vertical="center"/>
    </xf>
    <xf numFmtId="177" fontId="3" fillId="0" borderId="12" xfId="0" applyNumberFormat="1" applyFont="1" applyFill="1" applyBorder="1" applyAlignment="1">
      <alignment vertical="center"/>
    </xf>
    <xf numFmtId="177" fontId="3" fillId="0" borderId="12" xfId="0" applyNumberFormat="1" applyFont="1" applyFill="1" applyBorder="1" applyAlignment="1" applyProtection="1">
      <alignment vertical="center"/>
      <protection/>
    </xf>
    <xf numFmtId="177" fontId="3" fillId="0" borderId="15"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0" fontId="3" fillId="0" borderId="19" xfId="0" applyFont="1" applyFill="1" applyBorder="1" applyAlignment="1" applyProtection="1">
      <alignment horizontal="distributed" vertical="center" wrapText="1"/>
      <protection/>
    </xf>
    <xf numFmtId="0" fontId="3" fillId="0" borderId="20" xfId="0" applyFont="1" applyFill="1" applyBorder="1" applyAlignment="1" applyProtection="1">
      <alignment horizontal="distributed" vertical="center" wrapText="1"/>
      <protection/>
    </xf>
    <xf numFmtId="0" fontId="3" fillId="0" borderId="21"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38" fontId="3" fillId="0" borderId="0" xfId="49" applyFont="1" applyFill="1" applyBorder="1" applyAlignment="1" applyProtection="1">
      <alignment horizontal="distributed" vertical="center"/>
      <protection/>
    </xf>
    <xf numFmtId="38" fontId="7" fillId="0" borderId="0" xfId="49" applyFont="1" applyFill="1" applyBorder="1" applyAlignment="1" applyProtection="1">
      <alignment horizontal="left" vertical="center"/>
      <protection/>
    </xf>
    <xf numFmtId="38" fontId="3" fillId="0" borderId="0" xfId="49" applyFont="1" applyFill="1" applyBorder="1" applyAlignment="1" applyProtection="1">
      <alignment vertical="center"/>
      <protection/>
    </xf>
    <xf numFmtId="38" fontId="7" fillId="0" borderId="0" xfId="49" applyFont="1" applyFill="1" applyBorder="1" applyAlignment="1" applyProtection="1">
      <alignment horizontal="distributed" vertical="center"/>
      <protection/>
    </xf>
    <xf numFmtId="38" fontId="3" fillId="0" borderId="0" xfId="49" applyFont="1" applyFill="1" applyBorder="1" applyAlignment="1" applyProtection="1">
      <alignment horizontal="left" vertical="center"/>
      <protection/>
    </xf>
    <xf numFmtId="38" fontId="7" fillId="0" borderId="0" xfId="49" applyFont="1" applyFill="1" applyBorder="1" applyAlignment="1">
      <alignment horizontal="right" vertical="center"/>
    </xf>
    <xf numFmtId="38" fontId="7" fillId="0" borderId="0" xfId="49" applyFont="1" applyFill="1" applyBorder="1" applyAlignment="1" applyProtection="1">
      <alignment horizontal="right" vertical="center"/>
      <protection/>
    </xf>
    <xf numFmtId="38" fontId="3" fillId="0" borderId="0" xfId="49" applyFont="1" applyFill="1" applyBorder="1" applyAlignment="1" applyProtection="1">
      <alignment horizontal="right" vertical="center"/>
      <protection/>
    </xf>
    <xf numFmtId="38" fontId="3" fillId="0" borderId="0" xfId="49" applyFont="1" applyFill="1" applyAlignment="1" applyProtection="1">
      <alignment horizontal="right" vertical="center"/>
      <protection/>
    </xf>
    <xf numFmtId="0" fontId="3" fillId="0" borderId="23" xfId="0" applyFont="1" applyBorder="1" applyAlignment="1">
      <alignment horizontal="center" vertical="center"/>
    </xf>
    <xf numFmtId="0" fontId="3" fillId="0" borderId="24" xfId="0" applyFont="1" applyBorder="1" applyAlignment="1">
      <alignment horizontal="center" vertical="center" shrinkToFit="1"/>
    </xf>
    <xf numFmtId="0" fontId="3" fillId="0" borderId="24" xfId="0" applyFont="1" applyBorder="1" applyAlignment="1">
      <alignment horizontal="center" vertical="center"/>
    </xf>
    <xf numFmtId="0" fontId="3" fillId="0" borderId="0"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3" fillId="33" borderId="25" xfId="0" applyFont="1" applyFill="1" applyBorder="1" applyAlignment="1">
      <alignment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38" fontId="3" fillId="0" borderId="26" xfId="49" applyFont="1" applyFill="1" applyBorder="1" applyAlignment="1">
      <alignment horizontal="right" vertical="center"/>
    </xf>
    <xf numFmtId="0" fontId="3" fillId="0" borderId="23" xfId="0" applyFont="1" applyBorder="1" applyAlignment="1">
      <alignment horizontal="center" vertical="center" shrinkToFit="1"/>
    </xf>
    <xf numFmtId="177" fontId="7" fillId="0" borderId="0" xfId="0" applyNumberFormat="1" applyFont="1" applyFill="1" applyBorder="1" applyAlignment="1" applyProtection="1">
      <alignment horizontal="distributed" vertical="center"/>
      <protection/>
    </xf>
    <xf numFmtId="177" fontId="7" fillId="0" borderId="11" xfId="0" applyNumberFormat="1" applyFont="1" applyFill="1" applyBorder="1" applyAlignment="1" applyProtection="1">
      <alignment horizontal="distributed" vertical="center"/>
      <protection/>
    </xf>
    <xf numFmtId="38" fontId="7" fillId="0" borderId="11" xfId="49"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11" xfId="0" applyFont="1" applyFill="1" applyBorder="1" applyAlignment="1" applyProtection="1">
      <alignment horizontal="distributed" vertical="center"/>
      <protection/>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38" fontId="3" fillId="0" borderId="0" xfId="49" applyFont="1" applyAlignment="1">
      <alignment vertical="center"/>
    </xf>
    <xf numFmtId="178" fontId="8" fillId="0" borderId="0" xfId="49" applyNumberFormat="1" applyFont="1" applyAlignment="1">
      <alignment vertical="center"/>
    </xf>
    <xf numFmtId="0" fontId="3" fillId="0" borderId="0" xfId="0" applyFont="1" applyAlignment="1">
      <alignment horizontal="distributed" vertical="center"/>
    </xf>
    <xf numFmtId="0" fontId="3" fillId="0" borderId="11" xfId="0" applyFont="1" applyBorder="1" applyAlignment="1">
      <alignment horizontal="distributed" vertical="center" shrinkToFit="1"/>
    </xf>
    <xf numFmtId="38" fontId="3" fillId="0" borderId="0" xfId="49" applyFont="1" applyAlignment="1">
      <alignment horizontal="right" vertical="center"/>
    </xf>
    <xf numFmtId="177" fontId="3" fillId="0" borderId="0" xfId="49" applyNumberFormat="1" applyFont="1" applyAlignment="1">
      <alignment vertical="center"/>
    </xf>
    <xf numFmtId="180" fontId="3" fillId="0" borderId="0" xfId="49" applyNumberFormat="1" applyFont="1" applyBorder="1" applyAlignment="1">
      <alignment vertical="center"/>
    </xf>
    <xf numFmtId="38" fontId="3" fillId="0" borderId="0" xfId="49" applyFont="1" applyBorder="1" applyAlignment="1">
      <alignment horizontal="right" vertical="center"/>
    </xf>
    <xf numFmtId="38" fontId="3" fillId="0" borderId="26" xfId="49" applyFont="1" applyBorder="1" applyAlignment="1">
      <alignment vertical="center"/>
    </xf>
    <xf numFmtId="0" fontId="3" fillId="0" borderId="13" xfId="0" applyFont="1" applyBorder="1" applyAlignment="1">
      <alignment vertical="center"/>
    </xf>
    <xf numFmtId="38" fontId="3" fillId="0" borderId="13" xfId="49" applyFont="1" applyBorder="1" applyAlignment="1">
      <alignment horizontal="right" vertical="center"/>
    </xf>
    <xf numFmtId="177" fontId="3" fillId="0" borderId="13" xfId="49" applyNumberFormat="1" applyFont="1" applyBorder="1" applyAlignment="1">
      <alignment vertical="center"/>
    </xf>
    <xf numFmtId="180" fontId="3" fillId="0" borderId="13" xfId="49" applyNumberFormat="1"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40" fontId="3" fillId="0" borderId="0" xfId="49" applyNumberFormat="1" applyFont="1" applyAlignment="1">
      <alignment vertical="center"/>
    </xf>
    <xf numFmtId="40" fontId="3" fillId="0" borderId="0" xfId="49" applyNumberFormat="1" applyFont="1" applyBorder="1" applyAlignment="1">
      <alignment vertical="center"/>
    </xf>
    <xf numFmtId="38" fontId="3" fillId="0" borderId="0" xfId="49" applyFont="1" applyBorder="1" applyAlignment="1">
      <alignment vertical="center"/>
    </xf>
    <xf numFmtId="38" fontId="3" fillId="0" borderId="18"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top"/>
    </xf>
    <xf numFmtId="0" fontId="6" fillId="0" borderId="0" xfId="0" applyFont="1" applyAlignment="1">
      <alignment horizontal="right" vertical="top"/>
    </xf>
    <xf numFmtId="38" fontId="4" fillId="0" borderId="0" xfId="49" applyFont="1" applyFill="1" applyBorder="1" applyAlignment="1">
      <alignment horizontal="right" vertical="center"/>
    </xf>
    <xf numFmtId="0" fontId="3" fillId="0" borderId="0" xfId="0" applyFont="1" applyFill="1" applyAlignment="1">
      <alignment horizontal="right" vertical="center"/>
    </xf>
    <xf numFmtId="38" fontId="4" fillId="0" borderId="0" xfId="49" applyFont="1" applyAlignment="1">
      <alignment vertical="center"/>
    </xf>
    <xf numFmtId="38" fontId="4" fillId="0" borderId="0" xfId="49" applyFont="1" applyAlignment="1">
      <alignment horizontal="right" vertical="center"/>
    </xf>
    <xf numFmtId="178" fontId="4" fillId="0" borderId="0" xfId="49" applyNumberFormat="1" applyFont="1" applyAlignment="1">
      <alignment vertical="center"/>
    </xf>
    <xf numFmtId="40" fontId="3" fillId="0" borderId="13" xfId="49" applyNumberFormat="1" applyFont="1" applyBorder="1" applyAlignment="1">
      <alignment horizontal="right" vertical="center"/>
    </xf>
    <xf numFmtId="176" fontId="8" fillId="0" borderId="0" xfId="0" applyNumberFormat="1" applyFont="1" applyAlignment="1">
      <alignment vertical="center"/>
    </xf>
    <xf numFmtId="176" fontId="3" fillId="0" borderId="0" xfId="0" applyNumberFormat="1" applyFont="1" applyAlignment="1">
      <alignment vertical="center"/>
    </xf>
    <xf numFmtId="177" fontId="3" fillId="0" borderId="0" xfId="0" applyNumberFormat="1" applyFont="1" applyAlignment="1">
      <alignment vertical="center"/>
    </xf>
    <xf numFmtId="177" fontId="3" fillId="0" borderId="13" xfId="0" applyNumberFormat="1" applyFont="1" applyBorder="1" applyAlignment="1">
      <alignment vertical="center"/>
    </xf>
    <xf numFmtId="177" fontId="3" fillId="0" borderId="0" xfId="0" applyNumberFormat="1" applyFont="1" applyBorder="1" applyAlignment="1">
      <alignment vertical="center"/>
    </xf>
    <xf numFmtId="176" fontId="3" fillId="0" borderId="13" xfId="0" applyNumberFormat="1" applyFont="1" applyBorder="1" applyAlignment="1">
      <alignment vertical="center"/>
    </xf>
    <xf numFmtId="180" fontId="3" fillId="0" borderId="0" xfId="0" applyNumberFormat="1" applyFont="1" applyAlignment="1">
      <alignment vertical="center"/>
    </xf>
    <xf numFmtId="0" fontId="3" fillId="0" borderId="11" xfId="0" applyFont="1" applyBorder="1" applyAlignment="1">
      <alignment horizontal="center" vertical="center" shrinkToFit="1"/>
    </xf>
    <xf numFmtId="180" fontId="3" fillId="0" borderId="13" xfId="0" applyNumberFormat="1" applyFont="1" applyBorder="1" applyAlignment="1">
      <alignment vertical="center"/>
    </xf>
    <xf numFmtId="0" fontId="3" fillId="0" borderId="12" xfId="0" applyFont="1" applyBorder="1" applyAlignment="1">
      <alignment horizontal="right" vertical="center"/>
    </xf>
    <xf numFmtId="176" fontId="4" fillId="0" borderId="0" xfId="0" applyNumberFormat="1" applyFont="1" applyAlignment="1">
      <alignment vertical="center"/>
    </xf>
    <xf numFmtId="177" fontId="4" fillId="0" borderId="0" xfId="49" applyNumberFormat="1" applyFont="1" applyAlignment="1">
      <alignment vertical="center"/>
    </xf>
    <xf numFmtId="180" fontId="4" fillId="0" borderId="0" xfId="0" applyNumberFormat="1" applyFont="1" applyFill="1" applyAlignment="1">
      <alignment vertical="center"/>
    </xf>
    <xf numFmtId="184" fontId="3" fillId="0" borderId="0" xfId="0" applyNumberFormat="1" applyFont="1" applyAlignment="1">
      <alignment vertical="center"/>
    </xf>
    <xf numFmtId="184" fontId="3" fillId="0" borderId="13" xfId="0" applyNumberFormat="1" applyFont="1" applyBorder="1" applyAlignment="1">
      <alignment vertical="center"/>
    </xf>
    <xf numFmtId="0" fontId="3" fillId="0" borderId="23" xfId="0" applyFont="1" applyBorder="1" applyAlignment="1">
      <alignment horizontal="distributed" vertical="center"/>
    </xf>
    <xf numFmtId="38" fontId="3" fillId="0" borderId="18" xfId="49" applyFont="1" applyBorder="1" applyAlignment="1">
      <alignment horizontal="right" vertical="center"/>
    </xf>
    <xf numFmtId="177" fontId="3" fillId="0" borderId="0" xfId="0" applyNumberFormat="1" applyFont="1" applyFill="1" applyAlignment="1">
      <alignment horizontal="right"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177" fontId="3" fillId="0" borderId="0" xfId="0" applyNumberFormat="1" applyFont="1" applyBorder="1" applyAlignment="1">
      <alignment horizontal="right" vertical="center"/>
    </xf>
    <xf numFmtId="177" fontId="3" fillId="0" borderId="0" xfId="0" applyNumberFormat="1" applyFont="1" applyAlignment="1">
      <alignment horizontal="right" vertical="center"/>
    </xf>
    <xf numFmtId="177" fontId="7" fillId="0" borderId="0" xfId="0" applyNumberFormat="1" applyFont="1" applyAlignment="1">
      <alignment vertical="center"/>
    </xf>
    <xf numFmtId="177" fontId="3" fillId="0" borderId="11" xfId="0" applyNumberFormat="1" applyFont="1" applyBorder="1" applyAlignment="1">
      <alignment horizontal="distributed" vertical="center"/>
    </xf>
    <xf numFmtId="177" fontId="3" fillId="0" borderId="11" xfId="0" applyNumberFormat="1" applyFont="1" applyBorder="1" applyAlignment="1">
      <alignment vertical="center"/>
    </xf>
    <xf numFmtId="177" fontId="3" fillId="0" borderId="13" xfId="0"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pplyProtection="1">
      <alignment horizontal="right" vertical="center"/>
      <protection/>
    </xf>
    <xf numFmtId="177" fontId="6" fillId="0" borderId="0" xfId="0" applyNumberFormat="1" applyFont="1" applyAlignment="1">
      <alignment horizontal="right" vertical="top"/>
    </xf>
    <xf numFmtId="0" fontId="3" fillId="0" borderId="29" xfId="0" applyFont="1" applyFill="1" applyBorder="1" applyAlignment="1" applyProtection="1">
      <alignment horizontal="distributed" vertical="center" wrapText="1"/>
      <protection/>
    </xf>
    <xf numFmtId="0" fontId="3" fillId="0" borderId="30" xfId="0" applyFont="1" applyFill="1" applyBorder="1" applyAlignment="1">
      <alignment horizontal="distributed" vertical="center" wrapText="1"/>
    </xf>
    <xf numFmtId="177" fontId="7" fillId="0" borderId="0" xfId="0" applyNumberFormat="1" applyFont="1" applyAlignment="1">
      <alignment horizontal="right" vertical="center"/>
    </xf>
    <xf numFmtId="177" fontId="7" fillId="0" borderId="0" xfId="0" applyNumberFormat="1" applyFont="1" applyBorder="1" applyAlignment="1">
      <alignment vertical="center"/>
    </xf>
    <xf numFmtId="177" fontId="3" fillId="0" borderId="18" xfId="0" applyNumberFormat="1" applyFont="1" applyBorder="1" applyAlignment="1">
      <alignment horizontal="right" vertical="center"/>
    </xf>
    <xf numFmtId="177" fontId="4" fillId="0" borderId="0" xfId="0" applyNumberFormat="1" applyFont="1" applyBorder="1" applyAlignment="1">
      <alignment horizontal="distributed" vertical="center"/>
    </xf>
    <xf numFmtId="177" fontId="4" fillId="0" borderId="11" xfId="0" applyNumberFormat="1" applyFont="1" applyBorder="1" applyAlignment="1">
      <alignment horizontal="distributed" vertical="center"/>
    </xf>
    <xf numFmtId="177" fontId="4" fillId="0" borderId="0" xfId="0" applyNumberFormat="1" applyFont="1" applyFill="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177" fontId="3" fillId="0" borderId="11" xfId="0" applyNumberFormat="1" applyFont="1" applyBorder="1" applyAlignment="1">
      <alignment horizontal="center" vertical="center" shrinkToFit="1"/>
    </xf>
    <xf numFmtId="177" fontId="3" fillId="0" borderId="14" xfId="0" applyNumberFormat="1" applyFont="1" applyBorder="1" applyAlignment="1">
      <alignment horizontal="center" vertical="center" shrinkToFit="1"/>
    </xf>
    <xf numFmtId="177" fontId="4" fillId="0" borderId="0" xfId="0" applyNumberFormat="1" applyFont="1" applyAlignment="1">
      <alignment horizontal="right" vertical="center"/>
    </xf>
    <xf numFmtId="177" fontId="4" fillId="0" borderId="0" xfId="0" applyNumberFormat="1" applyFont="1" applyBorder="1" applyAlignment="1">
      <alignment vertical="center"/>
    </xf>
    <xf numFmtId="38" fontId="3" fillId="0" borderId="11" xfId="49" applyFont="1" applyBorder="1" applyAlignment="1">
      <alignment horizontal="distributed" vertical="center"/>
    </xf>
    <xf numFmtId="38" fontId="3" fillId="0" borderId="0" xfId="49" applyFont="1" applyBorder="1" applyAlignment="1">
      <alignment horizontal="distributed" vertical="center"/>
    </xf>
    <xf numFmtId="38" fontId="3" fillId="0" borderId="27" xfId="49" applyFont="1" applyBorder="1" applyAlignment="1">
      <alignment vertical="center"/>
    </xf>
    <xf numFmtId="38" fontId="3" fillId="0" borderId="28" xfId="49" applyFont="1" applyBorder="1" applyAlignment="1">
      <alignment vertical="center"/>
    </xf>
    <xf numFmtId="38" fontId="7" fillId="0" borderId="0" xfId="49" applyFont="1" applyAlignment="1">
      <alignment vertical="center"/>
    </xf>
    <xf numFmtId="38" fontId="6" fillId="0" borderId="0" xfId="49" applyFont="1" applyAlignment="1">
      <alignment horizontal="right" vertical="top"/>
    </xf>
    <xf numFmtId="38" fontId="7" fillId="0" borderId="0" xfId="49" applyFont="1" applyAlignment="1">
      <alignment horizontal="right" vertical="center"/>
    </xf>
    <xf numFmtId="38" fontId="3" fillId="0" borderId="11" xfId="49" applyFont="1" applyBorder="1" applyAlignment="1">
      <alignment horizontal="center" vertical="center" shrinkToFit="1"/>
    </xf>
    <xf numFmtId="38" fontId="3" fillId="0" borderId="14" xfId="49" applyFont="1" applyBorder="1" applyAlignment="1">
      <alignment horizontal="center" vertical="center" shrinkToFit="1"/>
    </xf>
    <xf numFmtId="0" fontId="3" fillId="0" borderId="11" xfId="0" applyFont="1" applyBorder="1" applyAlignment="1">
      <alignment vertical="center" shrinkToFit="1"/>
    </xf>
    <xf numFmtId="0" fontId="3" fillId="0" borderId="27" xfId="0" applyFont="1" applyBorder="1" applyAlignment="1">
      <alignment vertical="center"/>
    </xf>
    <xf numFmtId="0" fontId="3" fillId="0" borderId="28" xfId="0" applyFont="1" applyBorder="1" applyAlignment="1">
      <alignment vertical="center"/>
    </xf>
    <xf numFmtId="38" fontId="7" fillId="0" borderId="0" xfId="49" applyFont="1" applyBorder="1" applyAlignment="1">
      <alignment horizontal="right" vertical="center"/>
    </xf>
    <xf numFmtId="177" fontId="3" fillId="0" borderId="26" xfId="0" applyNumberFormat="1" applyFont="1" applyFill="1" applyBorder="1" applyAlignment="1">
      <alignment horizontal="right" vertical="center"/>
    </xf>
    <xf numFmtId="38" fontId="4" fillId="0" borderId="0" xfId="49" applyFont="1" applyBorder="1" applyAlignment="1">
      <alignment horizontal="right" vertical="center"/>
    </xf>
    <xf numFmtId="0" fontId="3" fillId="0" borderId="14" xfId="0" applyFont="1" applyBorder="1" applyAlignment="1">
      <alignment horizontal="center" vertical="center" shrinkToFit="1"/>
    </xf>
    <xf numFmtId="38" fontId="3" fillId="0" borderId="0" xfId="49" applyFont="1" applyFill="1" applyAlignment="1">
      <alignment horizontal="center" vertical="center"/>
    </xf>
    <xf numFmtId="38" fontId="3" fillId="0" borderId="0" xfId="49" applyFont="1" applyFill="1" applyBorder="1" applyAlignment="1" quotePrefix="1">
      <alignment horizontal="center" vertical="center"/>
    </xf>
    <xf numFmtId="9" fontId="3" fillId="0" borderId="0" xfId="42" applyFont="1" applyAlignment="1">
      <alignment vertical="center"/>
    </xf>
    <xf numFmtId="38" fontId="7" fillId="0" borderId="0" xfId="49" applyFont="1" applyFill="1" applyAlignment="1">
      <alignment horizontal="right" vertical="center"/>
    </xf>
    <xf numFmtId="38" fontId="4" fillId="0" borderId="0" xfId="49" applyFont="1" applyFill="1" applyBorder="1" applyAlignment="1">
      <alignment horizontal="distributed" vertical="center"/>
    </xf>
    <xf numFmtId="38" fontId="4" fillId="0" borderId="0" xfId="49" applyFont="1" applyFill="1" applyAlignment="1">
      <alignment horizontal="right" vertical="center"/>
    </xf>
    <xf numFmtId="38" fontId="4" fillId="0" borderId="11" xfId="49" applyFont="1" applyFill="1" applyBorder="1" applyAlignment="1">
      <alignment horizontal="distributed" vertical="center"/>
    </xf>
    <xf numFmtId="0" fontId="14" fillId="0" borderId="0" xfId="0" applyFont="1" applyBorder="1" applyAlignment="1">
      <alignment horizontal="distributed" vertical="center"/>
    </xf>
    <xf numFmtId="38" fontId="3" fillId="0" borderId="26" xfId="49" applyFont="1" applyBorder="1" applyAlignment="1">
      <alignment horizontal="right" vertical="center"/>
    </xf>
    <xf numFmtId="0" fontId="3" fillId="0" borderId="31" xfId="0" applyFont="1" applyBorder="1" applyAlignment="1">
      <alignment vertical="center"/>
    </xf>
    <xf numFmtId="38" fontId="7" fillId="0" borderId="26" xfId="49" applyFont="1" applyBorder="1" applyAlignment="1">
      <alignment horizontal="right" vertical="center"/>
    </xf>
    <xf numFmtId="0" fontId="4" fillId="0" borderId="11" xfId="0" applyFont="1" applyFill="1" applyBorder="1" applyAlignment="1">
      <alignment horizontal="distributed" vertical="center"/>
    </xf>
    <xf numFmtId="38" fontId="4" fillId="0" borderId="26" xfId="49" applyFont="1" applyBorder="1" applyAlignment="1">
      <alignment horizontal="right" vertical="center"/>
    </xf>
    <xf numFmtId="0" fontId="4" fillId="0" borderId="0" xfId="0" applyFont="1" applyAlignment="1">
      <alignment horizontal="righ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distributed" vertical="center" wrapText="1"/>
    </xf>
    <xf numFmtId="0" fontId="3" fillId="0" borderId="34" xfId="0" applyFont="1" applyFill="1" applyBorder="1" applyAlignment="1">
      <alignment horizontal="distributed" vertical="center" wrapText="1"/>
    </xf>
    <xf numFmtId="0" fontId="3" fillId="0" borderId="35" xfId="0" applyFont="1" applyFill="1" applyBorder="1" applyAlignment="1">
      <alignment horizontal="distributed" vertical="center" wrapText="1"/>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3" fillId="0" borderId="1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distributed" vertical="center" wrapText="1"/>
    </xf>
    <xf numFmtId="0" fontId="3" fillId="0" borderId="40" xfId="0" applyFont="1" applyFill="1" applyBorder="1" applyAlignment="1">
      <alignment horizontal="distributed" vertical="center" wrapText="1"/>
    </xf>
    <xf numFmtId="0" fontId="3" fillId="0" borderId="41" xfId="0" applyFont="1" applyFill="1" applyBorder="1" applyAlignment="1">
      <alignment horizontal="distributed" vertical="center" wrapText="1"/>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0" xfId="0" applyFont="1" applyFill="1" applyBorder="1" applyAlignment="1">
      <alignment horizontal="distributed" vertical="center" wrapText="1"/>
    </xf>
    <xf numFmtId="0" fontId="3" fillId="0" borderId="41" xfId="0" applyFont="1" applyBorder="1" applyAlignment="1">
      <alignment horizontal="distributed" vertical="center" wrapText="1"/>
    </xf>
    <xf numFmtId="0" fontId="3" fillId="0" borderId="18" xfId="0" applyFont="1" applyBorder="1" applyAlignment="1">
      <alignment horizontal="center" vertical="center"/>
    </xf>
    <xf numFmtId="0" fontId="3" fillId="0" borderId="32" xfId="0" applyFont="1" applyFill="1" applyBorder="1" applyAlignment="1">
      <alignment horizontal="center" vertical="center"/>
    </xf>
    <xf numFmtId="0" fontId="3" fillId="0" borderId="23" xfId="0" applyFont="1" applyBorder="1" applyAlignment="1">
      <alignment horizontal="center" vertical="center"/>
    </xf>
    <xf numFmtId="0" fontId="3" fillId="0" borderId="42" xfId="0" applyFont="1" applyFill="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2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2" xfId="0" applyFont="1" applyBorder="1" applyAlignment="1">
      <alignment horizontal="distributed" vertical="center"/>
    </xf>
    <xf numFmtId="0" fontId="3" fillId="0" borderId="18" xfId="0" applyFont="1" applyBorder="1" applyAlignment="1">
      <alignment horizontal="distributed"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3"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3" fillId="0" borderId="0" xfId="0" applyFont="1" applyAlignment="1">
      <alignment horizontal="center" vertical="center"/>
    </xf>
    <xf numFmtId="177" fontId="3" fillId="0" borderId="33" xfId="0" applyNumberFormat="1" applyFont="1" applyFill="1" applyBorder="1" applyAlignment="1" applyProtection="1">
      <alignment horizontal="distributed" vertical="center"/>
      <protection/>
    </xf>
    <xf numFmtId="177" fontId="3" fillId="0" borderId="45" xfId="0" applyNumberFormat="1" applyFont="1" applyFill="1" applyBorder="1" applyAlignment="1" applyProtection="1">
      <alignment horizontal="distributed" vertical="center"/>
      <protection/>
    </xf>
    <xf numFmtId="177" fontId="3" fillId="0" borderId="30" xfId="0" applyNumberFormat="1" applyFont="1" applyBorder="1" applyAlignment="1">
      <alignment horizontal="distributed" vertical="center"/>
    </xf>
    <xf numFmtId="177" fontId="3" fillId="0" borderId="21" xfId="0" applyNumberFormat="1" applyFont="1" applyBorder="1" applyAlignment="1">
      <alignment horizontal="distributed" vertical="center"/>
    </xf>
    <xf numFmtId="177" fontId="3" fillId="0" borderId="33" xfId="0" applyNumberFormat="1" applyFont="1" applyFill="1" applyBorder="1" applyAlignment="1" applyProtection="1">
      <alignment horizontal="distributed" vertical="center" wrapText="1"/>
      <protection/>
    </xf>
    <xf numFmtId="177" fontId="3" fillId="0" borderId="45" xfId="0" applyNumberFormat="1" applyFont="1" applyFill="1" applyBorder="1" applyAlignment="1" applyProtection="1">
      <alignment horizontal="distributed" vertical="center" wrapText="1"/>
      <protection/>
    </xf>
    <xf numFmtId="177" fontId="3" fillId="0" borderId="30" xfId="0" applyNumberFormat="1" applyFont="1" applyBorder="1" applyAlignment="1">
      <alignment horizontal="distributed" vertical="center" wrapText="1"/>
    </xf>
    <xf numFmtId="177" fontId="3" fillId="0" borderId="21" xfId="0" applyNumberFormat="1" applyFont="1" applyBorder="1" applyAlignment="1">
      <alignment horizontal="distributed" vertical="center" wrapText="1"/>
    </xf>
    <xf numFmtId="177" fontId="13" fillId="0" borderId="0" xfId="0" applyNumberFormat="1" applyFont="1" applyFill="1" applyBorder="1" applyAlignment="1" applyProtection="1">
      <alignment horizontal="center" vertical="center"/>
      <protection/>
    </xf>
    <xf numFmtId="177" fontId="3" fillId="0" borderId="36" xfId="0" applyNumberFormat="1" applyFont="1" applyFill="1" applyBorder="1" applyAlignment="1" applyProtection="1">
      <alignment horizontal="distributed" vertical="center" wrapText="1"/>
      <protection/>
    </xf>
    <xf numFmtId="177" fontId="3" fillId="0" borderId="37" xfId="0" applyNumberFormat="1" applyFont="1" applyFill="1" applyBorder="1" applyAlignment="1" applyProtection="1">
      <alignment horizontal="distributed" vertical="center" wrapText="1"/>
      <protection/>
    </xf>
    <xf numFmtId="177" fontId="3" fillId="0" borderId="0" xfId="0" applyNumberFormat="1" applyFont="1" applyFill="1" applyBorder="1" applyAlignment="1" applyProtection="1">
      <alignment horizontal="distributed" vertical="center" wrapText="1"/>
      <protection/>
    </xf>
    <xf numFmtId="177" fontId="3" fillId="0" borderId="11" xfId="0" applyNumberFormat="1" applyFont="1" applyFill="1" applyBorder="1" applyAlignment="1" applyProtection="1">
      <alignment horizontal="distributed" vertical="center" wrapText="1"/>
      <protection/>
    </xf>
    <xf numFmtId="177" fontId="3" fillId="0" borderId="13" xfId="0" applyNumberFormat="1" applyFont="1" applyFill="1" applyBorder="1" applyAlignment="1" applyProtection="1">
      <alignment horizontal="distributed" vertical="center" wrapText="1"/>
      <protection/>
    </xf>
    <xf numFmtId="177" fontId="3" fillId="0" borderId="14" xfId="0" applyNumberFormat="1" applyFont="1" applyFill="1" applyBorder="1" applyAlignment="1" applyProtection="1">
      <alignment horizontal="distributed" vertical="center" wrapText="1"/>
      <protection/>
    </xf>
    <xf numFmtId="177" fontId="4" fillId="0" borderId="0" xfId="0" applyNumberFormat="1" applyFont="1" applyBorder="1" applyAlignment="1">
      <alignment horizontal="distributed" vertical="center"/>
    </xf>
    <xf numFmtId="177" fontId="4" fillId="0" borderId="11" xfId="0" applyNumberFormat="1" applyFont="1" applyBorder="1" applyAlignment="1">
      <alignment horizontal="distributed" vertical="center"/>
    </xf>
    <xf numFmtId="177" fontId="3" fillId="0" borderId="0" xfId="0" applyNumberFormat="1" applyFont="1" applyFill="1" applyBorder="1" applyAlignment="1" applyProtection="1">
      <alignment horizontal="distributed" vertical="center"/>
      <protection/>
    </xf>
    <xf numFmtId="177" fontId="3" fillId="0" borderId="11" xfId="0" applyNumberFormat="1" applyFont="1" applyFill="1" applyBorder="1" applyAlignment="1" applyProtection="1">
      <alignment horizontal="distributed" vertical="center"/>
      <protection/>
    </xf>
    <xf numFmtId="177" fontId="3" fillId="0" borderId="46" xfId="0" applyNumberFormat="1" applyFont="1" applyFill="1" applyBorder="1" applyAlignment="1" applyProtection="1">
      <alignment horizontal="distributed" vertical="center" wrapText="1"/>
      <protection/>
    </xf>
    <xf numFmtId="177" fontId="3" fillId="0" borderId="16" xfId="0" applyNumberFormat="1" applyFont="1" applyBorder="1" applyAlignment="1">
      <alignment horizontal="distributed" vertical="center" wrapText="1"/>
    </xf>
    <xf numFmtId="177" fontId="3" fillId="0" borderId="30" xfId="0" applyNumberFormat="1" applyFont="1" applyFill="1" applyBorder="1" applyAlignment="1" applyProtection="1">
      <alignment horizontal="distributed" vertical="center"/>
      <protection/>
    </xf>
    <xf numFmtId="177" fontId="3" fillId="0" borderId="21" xfId="0" applyNumberFormat="1" applyFont="1" applyFill="1" applyBorder="1" applyAlignment="1" applyProtection="1">
      <alignment horizontal="distributed" vertical="center"/>
      <protection/>
    </xf>
    <xf numFmtId="177" fontId="3" fillId="0" borderId="46" xfId="0" applyNumberFormat="1" applyFont="1" applyFill="1" applyBorder="1" applyAlignment="1" applyProtection="1">
      <alignment horizontal="distributed" vertical="center"/>
      <protection/>
    </xf>
    <xf numFmtId="177" fontId="3" fillId="0" borderId="16" xfId="0" applyNumberFormat="1" applyFont="1" applyBorder="1" applyAlignment="1">
      <alignment horizontal="distributed" vertical="center"/>
    </xf>
    <xf numFmtId="177" fontId="3" fillId="0" borderId="33" xfId="0" applyNumberFormat="1" applyFont="1" applyFill="1" applyBorder="1" applyAlignment="1" applyProtection="1">
      <alignment horizontal="distributed" vertical="center" wrapText="1" shrinkToFit="1"/>
      <protection/>
    </xf>
    <xf numFmtId="177" fontId="3" fillId="0" borderId="45" xfId="0" applyNumberFormat="1" applyFont="1" applyFill="1" applyBorder="1" applyAlignment="1" applyProtection="1">
      <alignment horizontal="distributed" vertical="center" wrapText="1" shrinkToFit="1"/>
      <protection/>
    </xf>
    <xf numFmtId="177" fontId="3" fillId="0" borderId="30" xfId="0" applyNumberFormat="1" applyFont="1" applyBorder="1" applyAlignment="1">
      <alignment horizontal="distributed" vertical="center" wrapText="1" shrinkToFit="1"/>
    </xf>
    <xf numFmtId="177" fontId="3" fillId="0" borderId="21" xfId="0" applyNumberFormat="1" applyFont="1" applyBorder="1" applyAlignment="1">
      <alignment horizontal="distributed" vertical="center" wrapText="1" shrinkToFit="1"/>
    </xf>
    <xf numFmtId="177" fontId="4" fillId="0" borderId="0" xfId="0" applyNumberFormat="1" applyFont="1" applyFill="1" applyBorder="1" applyAlignment="1" applyProtection="1">
      <alignment horizontal="distributed" vertical="center"/>
      <protection/>
    </xf>
    <xf numFmtId="177" fontId="4" fillId="0" borderId="11" xfId="0" applyNumberFormat="1" applyFont="1" applyFill="1" applyBorder="1" applyAlignment="1" applyProtection="1">
      <alignment horizontal="distributed" vertical="center"/>
      <protection/>
    </xf>
    <xf numFmtId="38" fontId="3" fillId="0" borderId="0" xfId="49" applyFont="1" applyFill="1" applyBorder="1" applyAlignment="1" applyProtection="1">
      <alignment horizontal="distributed" vertical="center"/>
      <protection/>
    </xf>
    <xf numFmtId="38" fontId="3" fillId="0" borderId="11" xfId="49" applyFont="1" applyFill="1" applyBorder="1" applyAlignment="1" applyProtection="1">
      <alignment horizontal="distributed" vertical="center"/>
      <protection/>
    </xf>
    <xf numFmtId="38" fontId="4" fillId="0" borderId="0" xfId="49" applyFont="1" applyFill="1" applyBorder="1" applyAlignment="1" applyProtection="1">
      <alignment horizontal="distributed" vertical="center"/>
      <protection/>
    </xf>
    <xf numFmtId="38" fontId="4" fillId="0" borderId="11" xfId="49" applyFont="1" applyFill="1" applyBorder="1" applyAlignment="1" applyProtection="1">
      <alignment horizontal="distributed" vertical="center"/>
      <protection/>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38" fontId="3" fillId="0" borderId="11" xfId="49" applyFont="1" applyFill="1" applyBorder="1" applyAlignment="1">
      <alignment horizontal="center" vertical="center"/>
    </xf>
    <xf numFmtId="38" fontId="13" fillId="0" borderId="0" xfId="49" applyFont="1" applyFill="1" applyBorder="1" applyAlignment="1">
      <alignment horizontal="center" vertical="center"/>
    </xf>
    <xf numFmtId="38" fontId="4" fillId="0" borderId="0" xfId="49" applyFont="1" applyFill="1" applyBorder="1" applyAlignment="1">
      <alignment horizontal="distributed" vertical="center"/>
    </xf>
    <xf numFmtId="38" fontId="4" fillId="0" borderId="11" xfId="49" applyFont="1" applyFill="1" applyBorder="1" applyAlignment="1">
      <alignment horizontal="distributed" vertical="center"/>
    </xf>
    <xf numFmtId="38" fontId="4" fillId="0" borderId="47" xfId="49" applyFont="1" applyFill="1" applyBorder="1" applyAlignment="1">
      <alignment horizontal="distributed" vertical="center"/>
    </xf>
    <xf numFmtId="38" fontId="7" fillId="0" borderId="0" xfId="49" applyFont="1" applyFill="1" applyBorder="1" applyAlignment="1">
      <alignment horizontal="distributed" vertical="center"/>
    </xf>
    <xf numFmtId="38" fontId="7" fillId="0" borderId="47" xfId="49" applyFont="1" applyFill="1" applyBorder="1" applyAlignment="1">
      <alignment horizontal="distributed" vertical="center"/>
    </xf>
    <xf numFmtId="38" fontId="3" fillId="0" borderId="34" xfId="49" applyFont="1" applyFill="1" applyBorder="1" applyAlignment="1" applyProtection="1">
      <alignment horizontal="center" vertical="center" wrapText="1"/>
      <protection/>
    </xf>
    <xf numFmtId="38" fontId="3" fillId="0" borderId="30" xfId="49" applyFont="1" applyFill="1" applyBorder="1" applyAlignment="1">
      <alignment horizontal="center" vertical="center" wrapText="1"/>
    </xf>
    <xf numFmtId="0" fontId="3" fillId="0" borderId="0" xfId="0" applyFont="1" applyFill="1" applyBorder="1" applyAlignment="1" applyProtection="1">
      <alignment horizontal="center" vertical="center"/>
      <protection/>
    </xf>
    <xf numFmtId="0" fontId="3" fillId="0" borderId="47" xfId="0" applyFont="1" applyFill="1" applyBorder="1" applyAlignment="1" applyProtection="1" quotePrefix="1">
      <alignment horizontal="center" vertical="center"/>
      <protection/>
    </xf>
    <xf numFmtId="38" fontId="3" fillId="0" borderId="20" xfId="49" applyFont="1" applyFill="1" applyBorder="1" applyAlignment="1" applyProtection="1">
      <alignment horizontal="center" vertical="center" wrapText="1"/>
      <protection/>
    </xf>
    <xf numFmtId="38" fontId="3" fillId="0" borderId="22" xfId="49" applyFont="1" applyFill="1" applyBorder="1" applyAlignment="1">
      <alignment horizontal="center" vertical="center" wrapText="1"/>
    </xf>
    <xf numFmtId="38" fontId="3" fillId="0" borderId="29" xfId="49" applyFont="1" applyFill="1" applyBorder="1" applyAlignment="1" applyProtection="1">
      <alignment horizontal="center" vertical="center" wrapText="1"/>
      <protection/>
    </xf>
    <xf numFmtId="38" fontId="3" fillId="0" borderId="40" xfId="49" applyFont="1" applyFill="1" applyBorder="1" applyAlignment="1" applyProtection="1">
      <alignment horizontal="center" vertical="center" wrapText="1"/>
      <protection/>
    </xf>
    <xf numFmtId="38" fontId="3" fillId="0" borderId="18" xfId="49" applyFont="1" applyFill="1" applyBorder="1" applyAlignment="1">
      <alignment horizontal="center" vertical="center" wrapText="1"/>
    </xf>
    <xf numFmtId="38" fontId="3" fillId="0" borderId="13" xfId="49" applyFont="1" applyFill="1" applyBorder="1" applyAlignment="1">
      <alignment horizontal="center" vertical="center" wrapText="1"/>
    </xf>
    <xf numFmtId="38" fontId="3" fillId="0" borderId="48" xfId="49" applyFont="1" applyFill="1" applyBorder="1" applyAlignment="1">
      <alignment horizontal="center" vertical="center"/>
    </xf>
    <xf numFmtId="38" fontId="3" fillId="0" borderId="42" xfId="49" applyFont="1" applyFill="1" applyBorder="1" applyAlignment="1">
      <alignment horizontal="center" vertical="center"/>
    </xf>
    <xf numFmtId="38" fontId="3" fillId="0" borderId="43" xfId="49" applyFont="1" applyFill="1" applyBorder="1" applyAlignment="1">
      <alignment horizontal="center" vertical="center"/>
    </xf>
    <xf numFmtId="38" fontId="3" fillId="0" borderId="46" xfId="49" applyFont="1" applyFill="1" applyBorder="1" applyAlignment="1">
      <alignment horizontal="distributed" vertical="center"/>
    </xf>
    <xf numFmtId="38" fontId="3" fillId="0" borderId="45"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47" xfId="49" applyFont="1" applyFill="1" applyBorder="1" applyAlignment="1">
      <alignment horizontal="distributed" vertical="center"/>
    </xf>
    <xf numFmtId="38" fontId="3" fillId="0" borderId="16" xfId="49" applyFont="1" applyFill="1" applyBorder="1" applyAlignment="1">
      <alignment horizontal="distributed" vertical="center"/>
    </xf>
    <xf numFmtId="38" fontId="3" fillId="0" borderId="21" xfId="49" applyFont="1" applyFill="1" applyBorder="1" applyAlignment="1">
      <alignment horizontal="distributed" vertical="center"/>
    </xf>
    <xf numFmtId="38" fontId="3" fillId="0" borderId="48" xfId="49" applyFont="1" applyFill="1" applyBorder="1" applyAlignment="1">
      <alignment horizontal="distributed" vertical="center"/>
    </xf>
    <xf numFmtId="38" fontId="3" fillId="0" borderId="43" xfId="49" applyFont="1" applyFill="1" applyBorder="1" applyAlignment="1">
      <alignment horizontal="distributed" vertical="center"/>
    </xf>
    <xf numFmtId="38" fontId="3" fillId="0" borderId="0" xfId="49" applyFont="1" applyFill="1" applyAlignment="1">
      <alignment horizontal="center" vertical="center"/>
    </xf>
    <xf numFmtId="38" fontId="3" fillId="0" borderId="12" xfId="49" applyFont="1" applyFill="1" applyBorder="1" applyAlignment="1">
      <alignment horizontal="right" vertical="center"/>
    </xf>
    <xf numFmtId="38" fontId="3" fillId="0" borderId="32" xfId="49" applyFont="1" applyFill="1" applyBorder="1" applyAlignment="1">
      <alignment horizontal="center" vertical="center"/>
    </xf>
    <xf numFmtId="38" fontId="3" fillId="0" borderId="23" xfId="49" applyFont="1" applyFill="1" applyBorder="1" applyAlignment="1">
      <alignment horizontal="center" vertical="center"/>
    </xf>
    <xf numFmtId="38" fontId="3" fillId="0" borderId="23" xfId="49" applyFont="1" applyFill="1" applyBorder="1" applyAlignment="1">
      <alignment horizontal="center" vertical="center" wrapText="1" shrinkToFit="1"/>
    </xf>
    <xf numFmtId="38" fontId="3" fillId="0" borderId="49" xfId="49" applyFont="1" applyFill="1" applyBorder="1" applyAlignment="1">
      <alignment vertical="center"/>
    </xf>
    <xf numFmtId="38" fontId="3" fillId="0" borderId="50" xfId="49" applyFont="1" applyFill="1" applyBorder="1" applyAlignment="1">
      <alignment vertical="center"/>
    </xf>
    <xf numFmtId="38" fontId="3" fillId="0" borderId="28" xfId="49" applyFont="1" applyFill="1" applyBorder="1" applyAlignment="1">
      <alignment vertical="center" textRotation="255" wrapText="1"/>
    </xf>
    <xf numFmtId="38" fontId="3" fillId="0" borderId="11" xfId="49" applyFont="1" applyFill="1" applyBorder="1" applyAlignment="1">
      <alignment vertical="center" textRotation="255" wrapText="1"/>
    </xf>
    <xf numFmtId="38" fontId="3" fillId="0" borderId="0" xfId="49" applyFont="1" applyFill="1" applyAlignment="1">
      <alignment horizontal="right" vertical="center"/>
    </xf>
    <xf numFmtId="38" fontId="3" fillId="0" borderId="14" xfId="49" applyFont="1" applyFill="1" applyBorder="1" applyAlignment="1">
      <alignment vertical="center" textRotation="255" wrapText="1"/>
    </xf>
    <xf numFmtId="38" fontId="3" fillId="0" borderId="14" xfId="49" applyFont="1" applyFill="1" applyBorder="1" applyAlignment="1">
      <alignment horizontal="distributed" vertical="center"/>
    </xf>
    <xf numFmtId="38" fontId="3" fillId="0" borderId="13" xfId="49" applyFont="1" applyFill="1" applyBorder="1" applyAlignment="1">
      <alignment horizontal="right" vertical="center"/>
    </xf>
    <xf numFmtId="38" fontId="3" fillId="0" borderId="11" xfId="49" applyFont="1" applyFill="1" applyBorder="1" applyAlignment="1">
      <alignment horizontal="distributed" vertical="center" wrapText="1"/>
    </xf>
    <xf numFmtId="38" fontId="3" fillId="0" borderId="50" xfId="49" applyFont="1" applyFill="1" applyBorder="1" applyAlignment="1">
      <alignment horizontal="center" vertical="center" shrinkToFit="1"/>
    </xf>
    <xf numFmtId="38" fontId="3" fillId="0" borderId="23" xfId="49" applyFont="1" applyFill="1" applyBorder="1" applyAlignment="1">
      <alignment horizontal="center" vertical="center" shrinkToFit="1"/>
    </xf>
    <xf numFmtId="38" fontId="3" fillId="0" borderId="28" xfId="49" applyFont="1" applyFill="1" applyBorder="1" applyAlignment="1">
      <alignment horizontal="center" vertical="center" shrinkToFit="1"/>
    </xf>
    <xf numFmtId="38" fontId="7" fillId="0" borderId="0" xfId="49" applyFont="1" applyFill="1" applyBorder="1" applyAlignment="1">
      <alignment vertical="center"/>
    </xf>
    <xf numFmtId="38" fontId="7" fillId="0" borderId="0" xfId="49" applyFont="1" applyFill="1" applyAlignment="1">
      <alignment vertical="center"/>
    </xf>
    <xf numFmtId="177" fontId="3" fillId="0" borderId="0" xfId="49" applyNumberFormat="1" applyFont="1" applyFill="1" applyAlignment="1">
      <alignment horizontal="right" vertical="center"/>
    </xf>
    <xf numFmtId="38" fontId="3" fillId="0" borderId="0" xfId="49" applyFont="1" applyFill="1" applyBorder="1" applyAlignment="1">
      <alignment horizontal="right" vertical="center"/>
    </xf>
    <xf numFmtId="177" fontId="3" fillId="0" borderId="0" xfId="49" applyNumberFormat="1" applyFont="1" applyFill="1" applyBorder="1" applyAlignment="1">
      <alignment horizontal="right" vertical="center"/>
    </xf>
    <xf numFmtId="177" fontId="3" fillId="0" borderId="13" xfId="49" applyNumberFormat="1"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38" fontId="13" fillId="0" borderId="0" xfId="49" applyFont="1" applyFill="1" applyAlignment="1">
      <alignment horizontal="center" vertical="center"/>
    </xf>
    <xf numFmtId="38" fontId="3" fillId="0" borderId="36" xfId="49" applyFont="1" applyFill="1" applyBorder="1" applyAlignment="1">
      <alignment horizontal="distributed" vertical="center" wrapText="1"/>
    </xf>
    <xf numFmtId="38" fontId="3" fillId="0" borderId="37" xfId="49" applyFont="1" applyFill="1" applyBorder="1" applyAlignment="1">
      <alignment horizontal="distributed" vertical="center" wrapText="1"/>
    </xf>
    <xf numFmtId="38" fontId="3" fillId="0" borderId="0" xfId="49" applyFont="1" applyFill="1" applyBorder="1" applyAlignment="1">
      <alignment horizontal="distributed" vertical="center" wrapText="1"/>
    </xf>
    <xf numFmtId="38" fontId="3" fillId="0" borderId="11" xfId="49" applyFont="1" applyFill="1" applyBorder="1" applyAlignment="1">
      <alignment horizontal="distributed" vertical="center" wrapText="1"/>
    </xf>
    <xf numFmtId="38" fontId="3" fillId="0" borderId="13" xfId="49" applyFont="1" applyFill="1" applyBorder="1" applyAlignment="1">
      <alignment horizontal="distributed" vertical="center" wrapText="1"/>
    </xf>
    <xf numFmtId="38" fontId="3" fillId="0" borderId="14" xfId="49" applyFont="1" applyFill="1" applyBorder="1" applyAlignment="1">
      <alignment horizontal="distributed" vertical="center" wrapText="1"/>
    </xf>
    <xf numFmtId="38" fontId="3" fillId="0" borderId="32" xfId="49" applyFont="1" applyFill="1" applyBorder="1" applyAlignment="1">
      <alignment horizontal="distributed" vertical="center"/>
    </xf>
    <xf numFmtId="38" fontId="3" fillId="0" borderId="23" xfId="49" applyFont="1" applyFill="1" applyBorder="1" applyAlignment="1">
      <alignment horizontal="distributed" vertical="center"/>
    </xf>
    <xf numFmtId="38" fontId="3" fillId="0" borderId="23" xfId="49" applyFont="1" applyFill="1" applyBorder="1" applyAlignment="1">
      <alignment horizontal="distributed" vertical="center" wrapText="1" shrinkToFit="1"/>
    </xf>
    <xf numFmtId="38" fontId="3" fillId="0" borderId="23" xfId="49" applyFont="1" applyFill="1" applyBorder="1" applyAlignment="1">
      <alignment horizontal="distributed" vertical="center" shrinkToFit="1"/>
    </xf>
    <xf numFmtId="38" fontId="3" fillId="0" borderId="18" xfId="49" applyFont="1" applyFill="1" applyBorder="1" applyAlignment="1">
      <alignment horizontal="distributed" vertical="center"/>
    </xf>
    <xf numFmtId="38" fontId="3" fillId="0" borderId="50" xfId="49" applyFont="1" applyFill="1" applyBorder="1" applyAlignment="1">
      <alignment horizontal="distributed" vertical="center"/>
    </xf>
    <xf numFmtId="38" fontId="3" fillId="0" borderId="24" xfId="49" applyFont="1" applyFill="1" applyBorder="1" applyAlignment="1">
      <alignment horizontal="distributed" vertical="center"/>
    </xf>
    <xf numFmtId="38" fontId="3" fillId="0" borderId="13" xfId="49" applyFont="1" applyFill="1" applyBorder="1" applyAlignment="1">
      <alignment horizontal="distributed" vertical="center"/>
    </xf>
    <xf numFmtId="38" fontId="3" fillId="0" borderId="14" xfId="49" applyFont="1" applyFill="1" applyBorder="1" applyAlignment="1">
      <alignment horizontal="distributed" vertical="center"/>
    </xf>
    <xf numFmtId="38" fontId="3" fillId="0" borderId="11" xfId="49" applyFont="1" applyFill="1" applyBorder="1" applyAlignment="1">
      <alignment horizontal="center" vertical="center" shrinkToFit="1"/>
    </xf>
    <xf numFmtId="38" fontId="3" fillId="0" borderId="51" xfId="49" applyFont="1" applyFill="1" applyBorder="1" applyAlignment="1">
      <alignment horizontal="distributed" vertical="center"/>
    </xf>
    <xf numFmtId="38" fontId="3" fillId="0" borderId="51" xfId="49" applyFont="1" applyFill="1" applyBorder="1" applyAlignment="1">
      <alignment horizontal="distributed" vertical="center" wrapText="1"/>
    </xf>
    <xf numFmtId="38" fontId="3" fillId="0" borderId="32" xfId="49" applyFont="1" applyFill="1" applyBorder="1" applyAlignment="1">
      <alignment horizontal="distributed" vertical="center"/>
    </xf>
    <xf numFmtId="38" fontId="3" fillId="0" borderId="51" xfId="49" applyFont="1" applyFill="1" applyBorder="1" applyAlignment="1">
      <alignment horizontal="distributed" vertical="center"/>
    </xf>
    <xf numFmtId="38" fontId="3" fillId="0" borderId="32" xfId="49" applyFont="1" applyFill="1" applyBorder="1" applyAlignment="1">
      <alignment horizontal="distributed" vertical="center" shrinkToFit="1"/>
    </xf>
    <xf numFmtId="38" fontId="3" fillId="0" borderId="52" xfId="49" applyFont="1" applyFill="1" applyBorder="1" applyAlignment="1">
      <alignment horizontal="distributed" vertical="center" shrinkToFit="1"/>
    </xf>
    <xf numFmtId="38" fontId="3" fillId="0" borderId="52" xfId="49" applyFont="1" applyFill="1" applyBorder="1" applyAlignment="1">
      <alignment horizontal="distributed" vertical="center" wrapText="1"/>
    </xf>
    <xf numFmtId="38" fontId="3" fillId="0" borderId="32" xfId="49" applyFont="1" applyFill="1" applyBorder="1" applyAlignment="1">
      <alignment horizontal="distributed" vertical="center" wrapText="1"/>
    </xf>
    <xf numFmtId="38" fontId="3" fillId="0" borderId="44" xfId="49" applyFont="1" applyFill="1" applyBorder="1" applyAlignment="1">
      <alignment horizontal="center" vertical="center" shrinkToFit="1"/>
    </xf>
    <xf numFmtId="38" fontId="3" fillId="0" borderId="18" xfId="49" applyFont="1" applyFill="1" applyBorder="1" applyAlignment="1">
      <alignment horizontal="center" vertical="center" shrinkToFit="1"/>
    </xf>
    <xf numFmtId="38" fontId="4" fillId="0" borderId="28" xfId="49" applyFont="1" applyFill="1" applyBorder="1" applyAlignment="1">
      <alignment horizontal="distributed" vertical="center"/>
    </xf>
    <xf numFmtId="38" fontId="4" fillId="0" borderId="27" xfId="49" applyFont="1" applyFill="1" applyBorder="1" applyAlignment="1">
      <alignment horizontal="right" vertical="center"/>
    </xf>
    <xf numFmtId="38" fontId="4" fillId="0" borderId="44" xfId="49" applyFont="1" applyFill="1" applyBorder="1" applyAlignment="1">
      <alignment horizontal="right" vertical="center"/>
    </xf>
    <xf numFmtId="177" fontId="4" fillId="0" borderId="27" xfId="49" applyNumberFormat="1" applyFont="1" applyFill="1" applyBorder="1" applyAlignment="1">
      <alignment horizontal="right" vertical="center"/>
    </xf>
    <xf numFmtId="38" fontId="4" fillId="0" borderId="26" xfId="49" applyFont="1" applyFill="1" applyBorder="1" applyAlignment="1">
      <alignment horizontal="right" vertical="center"/>
    </xf>
    <xf numFmtId="38" fontId="4" fillId="0" borderId="0" xfId="49" applyFont="1" applyFill="1" applyBorder="1" applyAlignment="1">
      <alignment horizontal="right" vertical="center"/>
    </xf>
    <xf numFmtId="177" fontId="4" fillId="0" borderId="0" xfId="49" applyNumberFormat="1" applyFont="1" applyFill="1" applyBorder="1" applyAlignment="1">
      <alignment horizontal="right" vertical="center"/>
    </xf>
    <xf numFmtId="38" fontId="3" fillId="0" borderId="26" xfId="49" applyFont="1" applyFill="1" applyBorder="1" applyAlignment="1">
      <alignment horizontal="right" vertical="center"/>
    </xf>
    <xf numFmtId="38" fontId="4" fillId="0" borderId="52" xfId="49" applyFont="1" applyFill="1" applyBorder="1" applyAlignment="1">
      <alignment horizontal="distributed" vertical="center"/>
    </xf>
    <xf numFmtId="38" fontId="4" fillId="0" borderId="51" xfId="49" applyFont="1" applyFill="1" applyBorder="1" applyAlignment="1">
      <alignment horizontal="distributed" vertical="center"/>
    </xf>
    <xf numFmtId="38" fontId="3" fillId="0" borderId="18" xfId="49" applyFont="1" applyFill="1" applyBorder="1" applyAlignment="1">
      <alignment horizontal="right" vertical="center"/>
    </xf>
    <xf numFmtId="38" fontId="3" fillId="0" borderId="28" xfId="49" applyFont="1" applyFill="1" applyBorder="1" applyAlignment="1">
      <alignment horizontal="center" vertical="center" textRotation="255" wrapText="1"/>
    </xf>
    <xf numFmtId="38" fontId="4" fillId="0" borderId="28" xfId="49" applyFont="1" applyFill="1" applyBorder="1" applyAlignment="1">
      <alignment horizontal="distributed" vertical="center"/>
    </xf>
    <xf numFmtId="38" fontId="3" fillId="0" borderId="11" xfId="49" applyFont="1" applyFill="1" applyBorder="1" applyAlignment="1">
      <alignment horizontal="center" vertical="center" textRotation="255" wrapText="1"/>
    </xf>
    <xf numFmtId="38" fontId="3" fillId="0" borderId="11" xfId="49" applyFont="1" applyFill="1" applyBorder="1" applyAlignment="1">
      <alignment horizontal="distributed" vertical="center"/>
    </xf>
    <xf numFmtId="38" fontId="3" fillId="0" borderId="14" xfId="49" applyFont="1" applyFill="1" applyBorder="1" applyAlignment="1">
      <alignment horizontal="center" vertical="center" textRotation="255" wrapText="1"/>
    </xf>
    <xf numFmtId="38" fontId="3" fillId="0" borderId="14" xfId="49" applyFont="1" applyFill="1" applyBorder="1" applyAlignment="1">
      <alignment horizontal="distributed" vertical="center"/>
    </xf>
    <xf numFmtId="38" fontId="3" fillId="0" borderId="11" xfId="49" applyFont="1" applyFill="1" applyBorder="1" applyAlignment="1">
      <alignment horizontal="distributed" vertical="center" shrinkToFit="1"/>
    </xf>
    <xf numFmtId="38" fontId="3" fillId="0" borderId="11" xfId="49" applyFont="1" applyFill="1" applyBorder="1" applyAlignment="1">
      <alignment horizontal="distributed" vertical="center" shrinkToFit="1"/>
    </xf>
    <xf numFmtId="0" fontId="3" fillId="0" borderId="0" xfId="61" applyFont="1" applyFill="1" applyAlignment="1">
      <alignment vertical="center"/>
      <protection/>
    </xf>
    <xf numFmtId="0" fontId="3" fillId="0" borderId="0" xfId="61" applyFont="1" applyFill="1" applyAlignment="1">
      <alignment horizontal="center" vertical="center"/>
      <protection/>
    </xf>
    <xf numFmtId="0" fontId="3" fillId="0" borderId="0" xfId="61" applyFont="1" applyFill="1" applyBorder="1" applyAlignment="1">
      <alignment vertical="center"/>
      <protection/>
    </xf>
    <xf numFmtId="0" fontId="3" fillId="0" borderId="12" xfId="61" applyFont="1" applyFill="1" applyBorder="1" applyAlignment="1">
      <alignment vertical="center"/>
      <protection/>
    </xf>
    <xf numFmtId="0" fontId="3" fillId="0" borderId="12" xfId="61" applyFont="1" applyFill="1" applyBorder="1" applyAlignment="1">
      <alignment horizontal="right" vertical="center"/>
      <protection/>
    </xf>
    <xf numFmtId="0" fontId="3" fillId="0" borderId="36" xfId="61" applyFont="1" applyFill="1" applyBorder="1" applyAlignment="1">
      <alignment horizontal="center" vertical="center" wrapText="1"/>
      <protection/>
    </xf>
    <xf numFmtId="0" fontId="3" fillId="0" borderId="37"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32" xfId="61" applyFont="1" applyFill="1" applyBorder="1" applyAlignment="1">
      <alignment horizontal="center" vertical="center" wrapText="1"/>
      <protection/>
    </xf>
    <xf numFmtId="0" fontId="3" fillId="0" borderId="53"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18"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38" fontId="7" fillId="0" borderId="11" xfId="49" applyFont="1" applyFill="1" applyBorder="1" applyAlignment="1">
      <alignment horizontal="distributed" vertical="center"/>
    </xf>
    <xf numFmtId="38" fontId="8" fillId="0" borderId="0" xfId="61" applyNumberFormat="1" applyFont="1" applyFill="1" applyAlignment="1">
      <alignment vertical="center"/>
      <protection/>
    </xf>
    <xf numFmtId="38" fontId="8" fillId="0" borderId="0" xfId="49" applyFont="1" applyFill="1" applyBorder="1" applyAlignment="1">
      <alignment horizontal="right" vertical="center"/>
    </xf>
    <xf numFmtId="177" fontId="3" fillId="0" borderId="0" xfId="49" applyNumberFormat="1" applyFont="1" applyFill="1" applyAlignment="1">
      <alignment vertical="center"/>
    </xf>
    <xf numFmtId="177" fontId="3" fillId="0" borderId="0" xfId="49" applyNumberFormat="1" applyFont="1" applyFill="1" applyBorder="1" applyAlignment="1">
      <alignment vertical="center"/>
    </xf>
    <xf numFmtId="38" fontId="3" fillId="0" borderId="18" xfId="49" applyFont="1" applyFill="1" applyBorder="1" applyAlignment="1">
      <alignment vertical="center"/>
    </xf>
    <xf numFmtId="38" fontId="3" fillId="0" borderId="13" xfId="49" applyFont="1" applyFill="1" applyBorder="1" applyAlignment="1">
      <alignment vertical="center"/>
    </xf>
    <xf numFmtId="177" fontId="3" fillId="0" borderId="13" xfId="49" applyNumberFormat="1" applyFont="1" applyFill="1" applyBorder="1" applyAlignment="1">
      <alignment vertical="center"/>
    </xf>
    <xf numFmtId="0" fontId="3" fillId="0" borderId="11" xfId="61" applyFont="1" applyFill="1" applyBorder="1" applyAlignment="1">
      <alignment horizontal="distributed" vertical="center"/>
      <protection/>
    </xf>
    <xf numFmtId="0" fontId="3" fillId="0" borderId="0" xfId="61" applyFont="1" applyFill="1" applyBorder="1" applyAlignment="1">
      <alignment horizontal="center" vertical="center"/>
      <protection/>
    </xf>
    <xf numFmtId="0" fontId="3" fillId="0" borderId="12" xfId="61" applyFont="1" applyFill="1" applyBorder="1" applyAlignment="1">
      <alignment horizontal="center" vertical="center" wrapText="1"/>
      <protection/>
    </xf>
    <xf numFmtId="0" fontId="3" fillId="0" borderId="11" xfId="61" applyFont="1" applyFill="1" applyBorder="1" applyAlignment="1">
      <alignment vertical="center" textRotation="255" wrapText="1"/>
      <protection/>
    </xf>
    <xf numFmtId="0" fontId="7" fillId="0" borderId="11" xfId="61" applyFont="1" applyFill="1" applyBorder="1" applyAlignment="1">
      <alignment horizontal="distributed" vertical="center"/>
      <protection/>
    </xf>
    <xf numFmtId="0" fontId="7" fillId="0" borderId="0" xfId="61" applyFont="1" applyFill="1" applyAlignment="1">
      <alignment vertical="center"/>
      <protection/>
    </xf>
    <xf numFmtId="0" fontId="7" fillId="0" borderId="0" xfId="61" applyFont="1" applyFill="1" applyBorder="1" applyAlignment="1">
      <alignment vertical="center"/>
      <protection/>
    </xf>
    <xf numFmtId="38" fontId="8" fillId="0" borderId="0" xfId="49" applyFont="1" applyFill="1" applyBorder="1" applyAlignment="1">
      <alignment horizontal="center" vertical="center"/>
    </xf>
    <xf numFmtId="0" fontId="3" fillId="0" borderId="14" xfId="61" applyFont="1" applyFill="1" applyBorder="1" applyAlignment="1">
      <alignment vertical="center" textRotation="255" wrapText="1"/>
      <protection/>
    </xf>
    <xf numFmtId="0" fontId="3" fillId="0" borderId="0" xfId="61" applyFont="1" applyFill="1" applyAlignment="1">
      <alignment horizontal="center" vertical="center"/>
      <protection/>
    </xf>
    <xf numFmtId="0" fontId="3" fillId="0" borderId="54" xfId="61" applyFont="1" applyFill="1" applyBorder="1" applyAlignment="1">
      <alignment horizontal="center" vertical="center" wrapText="1"/>
      <protection/>
    </xf>
    <xf numFmtId="0" fontId="3" fillId="0" borderId="28" xfId="61" applyFont="1" applyFill="1" applyBorder="1" applyAlignment="1">
      <alignment vertical="center" textRotation="255" wrapText="1"/>
      <protection/>
    </xf>
    <xf numFmtId="0" fontId="3" fillId="0" borderId="26" xfId="61" applyFont="1" applyFill="1" applyBorder="1" applyAlignment="1">
      <alignment horizontal="distributed" vertical="center"/>
      <protection/>
    </xf>
    <xf numFmtId="0" fontId="3" fillId="0" borderId="18" xfId="61" applyFont="1" applyFill="1" applyBorder="1" applyAlignment="1">
      <alignment horizontal="distributed" vertical="center"/>
      <protection/>
    </xf>
    <xf numFmtId="0" fontId="3" fillId="0" borderId="0" xfId="61" applyFont="1" applyFill="1" applyAlignment="1">
      <alignment horizontal="right" vertical="center"/>
      <protection/>
    </xf>
    <xf numFmtId="0" fontId="3" fillId="0" borderId="3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11" xfId="61" applyFont="1" applyFill="1" applyBorder="1" applyAlignment="1">
      <alignment horizontal="distributed" vertical="center"/>
      <protection/>
    </xf>
    <xf numFmtId="0" fontId="3" fillId="0" borderId="14" xfId="61" applyFont="1" applyFill="1" applyBorder="1" applyAlignment="1">
      <alignment horizontal="distributed" vertical="center"/>
      <protection/>
    </xf>
    <xf numFmtId="0" fontId="3" fillId="0" borderId="11" xfId="61" applyFont="1" applyFill="1" applyBorder="1" applyAlignment="1">
      <alignment horizontal="distributed" vertical="center" wrapText="1"/>
      <protection/>
    </xf>
    <xf numFmtId="0" fontId="3" fillId="0" borderId="14" xfId="61" applyFont="1" applyFill="1" applyBorder="1" applyAlignment="1">
      <alignment horizontal="distributed" vertical="center" wrapText="1"/>
      <protection/>
    </xf>
    <xf numFmtId="0" fontId="3" fillId="0" borderId="32" xfId="61" applyFont="1" applyFill="1" applyBorder="1" applyAlignment="1">
      <alignment horizontal="distributed" vertical="center"/>
      <protection/>
    </xf>
    <xf numFmtId="0" fontId="3" fillId="0" borderId="23" xfId="61" applyFont="1" applyFill="1" applyBorder="1" applyAlignment="1">
      <alignment horizontal="distributed" vertical="center"/>
      <protection/>
    </xf>
    <xf numFmtId="0" fontId="3" fillId="0" borderId="44" xfId="61" applyFont="1" applyFill="1" applyBorder="1" applyAlignment="1">
      <alignment horizontal="distributed" vertical="center" wrapText="1"/>
      <protection/>
    </xf>
    <xf numFmtId="0" fontId="3" fillId="0" borderId="18" xfId="61" applyFont="1" applyFill="1" applyBorder="1" applyAlignment="1">
      <alignment horizontal="distributed" vertical="center" wrapText="1"/>
      <protection/>
    </xf>
    <xf numFmtId="0" fontId="3" fillId="0" borderId="32" xfId="61" applyFont="1" applyFill="1" applyBorder="1" applyAlignment="1">
      <alignment horizontal="distributed" vertical="center" wrapText="1"/>
      <protection/>
    </xf>
    <xf numFmtId="0" fontId="3" fillId="0" borderId="23" xfId="61" applyFont="1" applyFill="1" applyBorder="1" applyAlignment="1">
      <alignment horizontal="distributed" vertical="center" wrapText="1"/>
      <protection/>
    </xf>
    <xf numFmtId="38" fontId="4" fillId="0" borderId="0" xfId="49" applyFont="1" applyFill="1" applyAlignment="1">
      <alignment vertical="center"/>
    </xf>
    <xf numFmtId="38" fontId="4" fillId="0" borderId="0" xfId="61" applyNumberFormat="1" applyFont="1" applyFill="1" applyAlignment="1">
      <alignment vertical="center"/>
      <protection/>
    </xf>
    <xf numFmtId="0" fontId="4" fillId="0" borderId="28" xfId="61" applyFont="1" applyFill="1" applyBorder="1" applyAlignment="1">
      <alignment horizontal="distributed" vertical="center"/>
      <protection/>
    </xf>
    <xf numFmtId="0" fontId="4" fillId="0" borderId="11" xfId="61" applyFont="1" applyFill="1" applyBorder="1" applyAlignment="1">
      <alignment horizontal="distributed" vertical="center"/>
      <protection/>
    </xf>
    <xf numFmtId="38" fontId="4" fillId="0" borderId="27" xfId="49" applyFont="1" applyFill="1" applyBorder="1" applyAlignment="1">
      <alignment horizontal="right" vertical="center"/>
    </xf>
    <xf numFmtId="38" fontId="4" fillId="0" borderId="27" xfId="49" applyFont="1" applyFill="1" applyBorder="1" applyAlignment="1">
      <alignment horizontal="right" vertical="center"/>
    </xf>
    <xf numFmtId="0" fontId="3" fillId="0" borderId="53" xfId="61" applyFont="1" applyFill="1" applyBorder="1" applyAlignment="1">
      <alignment horizontal="distributed" vertical="center"/>
      <protection/>
    </xf>
    <xf numFmtId="0" fontId="3" fillId="0" borderId="18" xfId="61" applyFont="1" applyFill="1" applyBorder="1" applyAlignment="1">
      <alignment horizontal="distributed" vertical="center"/>
      <protection/>
    </xf>
    <xf numFmtId="0" fontId="3" fillId="0" borderId="53" xfId="61" applyFont="1" applyFill="1" applyBorder="1" applyAlignment="1">
      <alignment horizontal="distributed" vertical="center" wrapText="1"/>
      <protection/>
    </xf>
    <xf numFmtId="0" fontId="3" fillId="0" borderId="54" xfId="61" applyFont="1" applyFill="1" applyBorder="1" applyAlignment="1">
      <alignment horizontal="distributed" vertical="center"/>
      <protection/>
    </xf>
    <xf numFmtId="0" fontId="3" fillId="0" borderId="37" xfId="61" applyFont="1" applyFill="1" applyBorder="1" applyAlignment="1">
      <alignment horizontal="distributed" vertical="center"/>
      <protection/>
    </xf>
    <xf numFmtId="38" fontId="4" fillId="0" borderId="27" xfId="61" applyNumberFormat="1" applyFont="1" applyFill="1" applyBorder="1" applyAlignment="1">
      <alignment horizontal="right" vertical="center"/>
      <protection/>
    </xf>
    <xf numFmtId="0" fontId="3" fillId="0" borderId="36" xfId="61" applyFont="1" applyFill="1" applyBorder="1" applyAlignment="1">
      <alignment horizontal="distributed" vertical="center"/>
      <protection/>
    </xf>
    <xf numFmtId="0" fontId="3" fillId="0" borderId="13" xfId="61" applyFont="1" applyFill="1" applyBorder="1" applyAlignment="1">
      <alignment horizontal="distributed" vertical="center"/>
      <protection/>
    </xf>
    <xf numFmtId="0" fontId="3" fillId="0" borderId="54" xfId="61" applyFont="1" applyFill="1" applyBorder="1" applyAlignment="1">
      <alignment horizontal="distributed" vertical="center" wrapText="1"/>
      <protection/>
    </xf>
    <xf numFmtId="38" fontId="3" fillId="0" borderId="0" xfId="61" applyNumberFormat="1" applyFont="1" applyFill="1" applyAlignment="1">
      <alignment vertical="center"/>
      <protection/>
    </xf>
    <xf numFmtId="38" fontId="4" fillId="0" borderId="44" xfId="61" applyNumberFormat="1" applyFont="1" applyFill="1" applyBorder="1" applyAlignment="1">
      <alignment vertical="center"/>
      <protection/>
    </xf>
    <xf numFmtId="38" fontId="4" fillId="0" borderId="27" xfId="61" applyNumberFormat="1" applyFont="1" applyFill="1" applyBorder="1" applyAlignment="1">
      <alignment vertical="center"/>
      <protection/>
    </xf>
    <xf numFmtId="38" fontId="3" fillId="0" borderId="26" xfId="61" applyNumberFormat="1" applyFont="1" applyFill="1" applyBorder="1" applyAlignment="1">
      <alignment vertical="center"/>
      <protection/>
    </xf>
    <xf numFmtId="38" fontId="3" fillId="0" borderId="18" xfId="61" applyNumberFormat="1" applyFont="1" applyFill="1" applyBorder="1" applyAlignment="1">
      <alignment vertical="center"/>
      <protection/>
    </xf>
    <xf numFmtId="0" fontId="3" fillId="0" borderId="54" xfId="61" applyFont="1" applyFill="1" applyBorder="1" applyAlignment="1">
      <alignment horizontal="center" vertical="center" shrinkToFit="1"/>
      <protection/>
    </xf>
    <xf numFmtId="0" fontId="3" fillId="0" borderId="32" xfId="61" applyFont="1" applyFill="1" applyBorder="1" applyAlignment="1">
      <alignment horizontal="center" vertical="center" shrinkToFit="1"/>
      <protection/>
    </xf>
    <xf numFmtId="0" fontId="4" fillId="0" borderId="44" xfId="61" applyFont="1" applyFill="1" applyBorder="1" applyAlignment="1">
      <alignment horizontal="distributed" vertical="center"/>
      <protection/>
    </xf>
    <xf numFmtId="0" fontId="4" fillId="0" borderId="27" xfId="0" applyFont="1" applyBorder="1" applyAlignment="1">
      <alignment vertical="center"/>
    </xf>
    <xf numFmtId="0" fontId="4" fillId="0" borderId="28" xfId="0" applyFont="1" applyBorder="1" applyAlignment="1">
      <alignment vertical="center"/>
    </xf>
    <xf numFmtId="38" fontId="4" fillId="0" borderId="44" xfId="49" applyFont="1" applyFill="1" applyBorder="1" applyAlignment="1">
      <alignment horizontal="right" vertical="center"/>
    </xf>
    <xf numFmtId="0" fontId="3" fillId="0" borderId="28" xfId="61" applyFont="1" applyFill="1" applyBorder="1" applyAlignment="1">
      <alignment horizontal="center" vertical="center" textRotation="255" shrinkToFit="1"/>
      <protection/>
    </xf>
    <xf numFmtId="0" fontId="3" fillId="0" borderId="11" xfId="61" applyFont="1" applyFill="1" applyBorder="1" applyAlignment="1">
      <alignment horizontal="center" vertical="center" textRotation="255" shrinkToFit="1"/>
      <protection/>
    </xf>
    <xf numFmtId="0" fontId="3" fillId="0" borderId="14" xfId="61" applyFont="1" applyFill="1" applyBorder="1" applyAlignment="1">
      <alignment horizontal="center" vertical="center" textRotation="255" shrinkToFit="1"/>
      <protection/>
    </xf>
    <xf numFmtId="0" fontId="3" fillId="0" borderId="24" xfId="61" applyFont="1" applyFill="1" applyBorder="1" applyAlignment="1">
      <alignment horizontal="distributed" vertical="center" wrapText="1"/>
      <protection/>
    </xf>
    <xf numFmtId="0" fontId="3" fillId="0" borderId="26" xfId="61" applyFont="1" applyFill="1" applyBorder="1" applyAlignment="1">
      <alignment horizontal="distributed" vertical="center" wrapText="1"/>
      <protection/>
    </xf>
    <xf numFmtId="0" fontId="3" fillId="0" borderId="37" xfId="61" applyFont="1" applyFill="1" applyBorder="1" applyAlignment="1">
      <alignment horizontal="distributed" vertical="center" wrapText="1"/>
      <protection/>
    </xf>
    <xf numFmtId="199" fontId="3" fillId="0" borderId="0" xfId="61" applyNumberFormat="1" applyFont="1" applyFill="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57"/>
  <sheetViews>
    <sheetView zoomScaleSheetLayoutView="75" zoomScalePageLayoutView="0" workbookViewId="0" topLeftCell="H1">
      <selection activeCell="O15" sqref="O15"/>
    </sheetView>
  </sheetViews>
  <sheetFormatPr defaultColWidth="9.00390625" defaultRowHeight="18.75" customHeight="1"/>
  <cols>
    <col min="1" max="1" width="3.75390625" style="73" customWidth="1"/>
    <col min="2" max="2" width="26.25390625" style="73" customWidth="1"/>
    <col min="3" max="3" width="11.75390625" style="73" customWidth="1"/>
    <col min="4" max="7" width="11.125" style="73" customWidth="1"/>
    <col min="8" max="9" width="9.75390625" style="73" customWidth="1"/>
    <col min="10" max="10" width="18.75390625" style="73" customWidth="1"/>
    <col min="11" max="11" width="3.75390625" style="73" customWidth="1"/>
    <col min="12" max="12" width="26.375" style="73" customWidth="1"/>
    <col min="13" max="18" width="11.50390625" style="73" customWidth="1"/>
    <col min="19" max="16384" width="9.00390625" style="73" customWidth="1"/>
  </cols>
  <sheetData>
    <row r="1" spans="1:18" ht="18.75" customHeight="1">
      <c r="A1" s="97" t="s">
        <v>197</v>
      </c>
      <c r="R1" s="98" t="s">
        <v>198</v>
      </c>
    </row>
    <row r="3" spans="1:9" ht="18.75" customHeight="1">
      <c r="A3" s="178" t="s">
        <v>200</v>
      </c>
      <c r="B3" s="178"/>
      <c r="C3" s="178"/>
      <c r="D3" s="178"/>
      <c r="E3" s="178"/>
      <c r="F3" s="178"/>
      <c r="G3" s="178"/>
      <c r="H3" s="178"/>
      <c r="I3" s="178"/>
    </row>
    <row r="5" spans="1:19" ht="18.75" customHeight="1">
      <c r="A5" s="179" t="s">
        <v>199</v>
      </c>
      <c r="B5" s="179"/>
      <c r="C5" s="179"/>
      <c r="D5" s="179"/>
      <c r="E5" s="179"/>
      <c r="F5" s="179"/>
      <c r="G5" s="179"/>
      <c r="H5" s="179"/>
      <c r="I5" s="179"/>
      <c r="K5" s="179" t="s">
        <v>210</v>
      </c>
      <c r="L5" s="179"/>
      <c r="M5" s="179"/>
      <c r="N5" s="179"/>
      <c r="O5" s="179"/>
      <c r="P5" s="179"/>
      <c r="Q5" s="179"/>
      <c r="R5" s="179"/>
      <c r="S5" s="74"/>
    </row>
    <row r="6" spans="1:25" ht="18.75" customHeight="1" thickBot="1">
      <c r="A6" s="5"/>
      <c r="B6" s="74"/>
      <c r="C6" s="75"/>
      <c r="E6" s="5"/>
      <c r="F6" s="5"/>
      <c r="G6" s="5"/>
      <c r="H6" s="5"/>
      <c r="I6" s="5"/>
      <c r="J6" s="5"/>
      <c r="K6" s="2"/>
      <c r="L6" s="11"/>
      <c r="M6" s="11"/>
      <c r="N6" s="11"/>
      <c r="O6" s="11"/>
      <c r="P6" s="11"/>
      <c r="Q6" s="11"/>
      <c r="R6" s="11"/>
      <c r="S6" s="2"/>
      <c r="T6" s="5"/>
      <c r="U6" s="5"/>
      <c r="V6" s="5"/>
      <c r="W6" s="5"/>
      <c r="X6" s="5"/>
      <c r="Y6" s="5"/>
    </row>
    <row r="7" spans="1:19" ht="18.75" customHeight="1">
      <c r="A7" s="184" t="s">
        <v>8</v>
      </c>
      <c r="B7" s="185"/>
      <c r="C7" s="206" t="s">
        <v>201</v>
      </c>
      <c r="D7" s="208" t="s">
        <v>0</v>
      </c>
      <c r="E7" s="209"/>
      <c r="F7" s="209"/>
      <c r="G7" s="210"/>
      <c r="H7" s="198" t="s">
        <v>11</v>
      </c>
      <c r="I7" s="181" t="s">
        <v>9</v>
      </c>
      <c r="J7" s="74"/>
      <c r="K7" s="184" t="s">
        <v>8</v>
      </c>
      <c r="L7" s="185"/>
      <c r="M7" s="180" t="s">
        <v>215</v>
      </c>
      <c r="N7" s="180"/>
      <c r="O7" s="180" t="s">
        <v>216</v>
      </c>
      <c r="P7" s="180"/>
      <c r="Q7" s="180" t="s">
        <v>217</v>
      </c>
      <c r="R7" s="205"/>
      <c r="S7" s="74"/>
    </row>
    <row r="8" spans="1:19" ht="18.75" customHeight="1">
      <c r="A8" s="186"/>
      <c r="B8" s="187"/>
      <c r="C8" s="207"/>
      <c r="D8" s="196" t="s">
        <v>202</v>
      </c>
      <c r="E8" s="201" t="s">
        <v>203</v>
      </c>
      <c r="F8" s="63"/>
      <c r="G8" s="203" t="s">
        <v>10</v>
      </c>
      <c r="H8" s="199"/>
      <c r="I8" s="182"/>
      <c r="J8" s="74"/>
      <c r="K8" s="186"/>
      <c r="L8" s="187"/>
      <c r="M8" s="207" t="s">
        <v>212</v>
      </c>
      <c r="N8" s="211" t="s">
        <v>213</v>
      </c>
      <c r="O8" s="207" t="s">
        <v>212</v>
      </c>
      <c r="P8" s="211" t="s">
        <v>213</v>
      </c>
      <c r="Q8" s="207" t="s">
        <v>212</v>
      </c>
      <c r="R8" s="212" t="s">
        <v>214</v>
      </c>
      <c r="S8" s="74"/>
    </row>
    <row r="9" spans="1:19" ht="18.75" customHeight="1">
      <c r="A9" s="188"/>
      <c r="B9" s="189"/>
      <c r="C9" s="207"/>
      <c r="D9" s="197"/>
      <c r="E9" s="202"/>
      <c r="F9" s="3" t="s">
        <v>1</v>
      </c>
      <c r="G9" s="204"/>
      <c r="H9" s="200"/>
      <c r="I9" s="183"/>
      <c r="J9" s="74"/>
      <c r="K9" s="188"/>
      <c r="L9" s="189"/>
      <c r="M9" s="207"/>
      <c r="N9" s="211"/>
      <c r="O9" s="207"/>
      <c r="P9" s="211"/>
      <c r="Q9" s="207"/>
      <c r="R9" s="213"/>
      <c r="S9" s="74"/>
    </row>
    <row r="10" spans="2:19" ht="18.75" customHeight="1">
      <c r="B10" s="76"/>
      <c r="C10" s="74"/>
      <c r="D10" s="74"/>
      <c r="F10" s="5"/>
      <c r="J10" s="74"/>
      <c r="L10" s="76"/>
      <c r="M10" s="77"/>
      <c r="N10" s="77"/>
      <c r="O10" s="77"/>
      <c r="P10" s="77"/>
      <c r="Q10" s="77"/>
      <c r="R10" s="77"/>
      <c r="S10" s="74"/>
    </row>
    <row r="11" spans="1:19" ht="18.75" customHeight="1">
      <c r="A11" s="192" t="s">
        <v>2</v>
      </c>
      <c r="B11" s="193"/>
      <c r="C11" s="99">
        <f aca="true" t="shared" si="0" ref="C11:I11">SUM(C13,C15,C28)</f>
        <v>68930</v>
      </c>
      <c r="D11" s="99">
        <f t="shared" si="0"/>
        <v>50436</v>
      </c>
      <c r="E11" s="99">
        <f t="shared" si="0"/>
        <v>15698</v>
      </c>
      <c r="F11" s="99">
        <f t="shared" si="0"/>
        <v>12466</v>
      </c>
      <c r="G11" s="99">
        <f t="shared" si="0"/>
        <v>387</v>
      </c>
      <c r="H11" s="99">
        <f t="shared" si="0"/>
        <v>1846</v>
      </c>
      <c r="I11" s="99">
        <f t="shared" si="0"/>
        <v>563</v>
      </c>
      <c r="J11" s="74"/>
      <c r="K11" s="192" t="s">
        <v>2</v>
      </c>
      <c r="L11" s="193"/>
      <c r="M11" s="101">
        <f>SUM(M13,M15,M28)</f>
        <v>65661</v>
      </c>
      <c r="N11" s="102" t="s">
        <v>204</v>
      </c>
      <c r="O11" s="101">
        <f>SUM(O13,O15,O28)</f>
        <v>68930</v>
      </c>
      <c r="P11" s="102" t="s">
        <v>204</v>
      </c>
      <c r="Q11" s="101">
        <f>O11-M11</f>
        <v>3269</v>
      </c>
      <c r="R11" s="103">
        <f>O11/M11*100</f>
        <v>104.97860221440429</v>
      </c>
      <c r="S11" s="74"/>
    </row>
    <row r="12" spans="1:19" ht="18.75" customHeight="1">
      <c r="A12" s="79"/>
      <c r="B12" s="80"/>
      <c r="C12" s="34"/>
      <c r="D12" s="34"/>
      <c r="E12" s="36"/>
      <c r="F12" s="81"/>
      <c r="G12" s="81"/>
      <c r="H12" s="36"/>
      <c r="I12" s="36"/>
      <c r="J12" s="2"/>
      <c r="K12" s="79"/>
      <c r="L12" s="80"/>
      <c r="M12" s="77"/>
      <c r="N12" s="81"/>
      <c r="O12" s="81"/>
      <c r="P12" s="81"/>
      <c r="Q12" s="77"/>
      <c r="R12" s="78"/>
      <c r="S12" s="74"/>
    </row>
    <row r="13" spans="1:19" ht="18.75" customHeight="1">
      <c r="A13" s="194" t="s">
        <v>168</v>
      </c>
      <c r="B13" s="195"/>
      <c r="C13" s="66">
        <f>SUM(D13:E13,G13:I13)</f>
        <v>203</v>
      </c>
      <c r="D13" s="34">
        <v>14</v>
      </c>
      <c r="E13" s="36">
        <v>140</v>
      </c>
      <c r="F13" s="36">
        <v>45</v>
      </c>
      <c r="G13" s="36">
        <v>27</v>
      </c>
      <c r="H13" s="36">
        <v>11</v>
      </c>
      <c r="I13" s="36">
        <v>11</v>
      </c>
      <c r="J13" s="1"/>
      <c r="K13" s="194" t="s">
        <v>168</v>
      </c>
      <c r="L13" s="195"/>
      <c r="M13" s="77">
        <v>187</v>
      </c>
      <c r="N13" s="81" t="s">
        <v>204</v>
      </c>
      <c r="O13" s="81">
        <v>203</v>
      </c>
      <c r="P13" s="81" t="s">
        <v>204</v>
      </c>
      <c r="Q13" s="82">
        <f>O13-M13</f>
        <v>16</v>
      </c>
      <c r="R13" s="83">
        <f>O13/M13*100</f>
        <v>108.55614973262031</v>
      </c>
      <c r="S13" s="74"/>
    </row>
    <row r="14" spans="1:19" ht="18.75" customHeight="1">
      <c r="A14" s="79"/>
      <c r="B14" s="9"/>
      <c r="C14" s="66"/>
      <c r="D14" s="34"/>
      <c r="E14" s="36"/>
      <c r="F14" s="36"/>
      <c r="G14" s="36"/>
      <c r="H14" s="36"/>
      <c r="I14" s="36"/>
      <c r="K14" s="79"/>
      <c r="L14" s="9"/>
      <c r="M14" s="77"/>
      <c r="N14" s="92"/>
      <c r="O14" s="77"/>
      <c r="P14" s="92"/>
      <c r="Q14" s="82"/>
      <c r="R14" s="83"/>
      <c r="S14" s="74"/>
    </row>
    <row r="15" spans="1:19" ht="18.75" customHeight="1">
      <c r="A15" s="194" t="s">
        <v>169</v>
      </c>
      <c r="B15" s="195"/>
      <c r="C15" s="66">
        <f aca="true" t="shared" si="1" ref="C15:I15">SUM(C18:C27)</f>
        <v>68155</v>
      </c>
      <c r="D15" s="84">
        <f t="shared" si="1"/>
        <v>50422</v>
      </c>
      <c r="E15" s="81">
        <f t="shared" si="1"/>
        <v>15558</v>
      </c>
      <c r="F15" s="81">
        <f t="shared" si="1"/>
        <v>12421</v>
      </c>
      <c r="G15" s="81">
        <f t="shared" si="1"/>
        <v>360</v>
      </c>
      <c r="H15" s="81">
        <f t="shared" si="1"/>
        <v>1392</v>
      </c>
      <c r="I15" s="81">
        <f t="shared" si="1"/>
        <v>423</v>
      </c>
      <c r="K15" s="194" t="s">
        <v>169</v>
      </c>
      <c r="L15" s="195"/>
      <c r="M15" s="77">
        <f>SUM(M18:M22,M24:M27)</f>
        <v>64925</v>
      </c>
      <c r="N15" s="92">
        <f>M15/M$15*100</f>
        <v>100</v>
      </c>
      <c r="O15" s="77">
        <f>SUM(O18:O22,O24:O27)</f>
        <v>68155</v>
      </c>
      <c r="P15" s="92">
        <f>O15/O$15*100</f>
        <v>100</v>
      </c>
      <c r="Q15" s="82">
        <f>O15-M15</f>
        <v>3230</v>
      </c>
      <c r="R15" s="83">
        <f>O15/M15*100</f>
        <v>104.97497112052368</v>
      </c>
      <c r="S15" s="74"/>
    </row>
    <row r="16" spans="1:19" ht="18.75" customHeight="1">
      <c r="A16" s="190" t="s">
        <v>205</v>
      </c>
      <c r="B16" s="191"/>
      <c r="C16" s="66"/>
      <c r="D16" s="84"/>
      <c r="E16" s="81"/>
      <c r="F16" s="81"/>
      <c r="G16" s="81"/>
      <c r="H16" s="81"/>
      <c r="I16" s="81"/>
      <c r="K16" s="190" t="s">
        <v>205</v>
      </c>
      <c r="L16" s="191"/>
      <c r="M16" s="77"/>
      <c r="N16" s="38"/>
      <c r="O16" s="77"/>
      <c r="P16" s="38"/>
      <c r="Q16" s="82"/>
      <c r="R16" s="83"/>
      <c r="S16" s="74"/>
    </row>
    <row r="17" spans="1:19" ht="18.75" customHeight="1">
      <c r="A17" s="64"/>
      <c r="B17" s="65"/>
      <c r="C17" s="66"/>
      <c r="D17" s="84"/>
      <c r="E17" s="81"/>
      <c r="F17" s="81"/>
      <c r="G17" s="81"/>
      <c r="H17" s="81"/>
      <c r="I17" s="81"/>
      <c r="K17" s="61"/>
      <c r="L17" s="9"/>
      <c r="M17" s="77"/>
      <c r="N17" s="38"/>
      <c r="O17" s="77"/>
      <c r="P17" s="38"/>
      <c r="Q17" s="82"/>
      <c r="R17" s="83"/>
      <c r="S17" s="74"/>
    </row>
    <row r="18" spans="2:19" ht="18.75" customHeight="1">
      <c r="B18" s="32" t="s">
        <v>3</v>
      </c>
      <c r="C18" s="66">
        <f aca="true" t="shared" si="2" ref="C18:C28">SUM(D18:E18,G18:I18)</f>
        <v>75</v>
      </c>
      <c r="D18" s="84">
        <v>32</v>
      </c>
      <c r="E18" s="81">
        <v>43</v>
      </c>
      <c r="F18" s="81">
        <v>42</v>
      </c>
      <c r="G18" s="81" t="s">
        <v>204</v>
      </c>
      <c r="H18" s="81" t="s">
        <v>204</v>
      </c>
      <c r="I18" s="81" t="s">
        <v>204</v>
      </c>
      <c r="L18" s="32" t="s">
        <v>3</v>
      </c>
      <c r="M18" s="77">
        <v>59</v>
      </c>
      <c r="N18" s="93">
        <f>M18/M$15*100</f>
        <v>0.0908740854832499</v>
      </c>
      <c r="O18" s="77">
        <v>75</v>
      </c>
      <c r="P18" s="93">
        <f>O18/O$15*100</f>
        <v>0.11004328369158536</v>
      </c>
      <c r="Q18" s="82">
        <f aca="true" t="shared" si="3" ref="Q18:Q28">O18-M18</f>
        <v>16</v>
      </c>
      <c r="R18" s="83">
        <f>O18/M18*100</f>
        <v>127.11864406779661</v>
      </c>
      <c r="S18" s="74"/>
    </row>
    <row r="19" spans="2:19" ht="18.75" customHeight="1">
      <c r="B19" s="9" t="s">
        <v>4</v>
      </c>
      <c r="C19" s="66">
        <f t="shared" si="2"/>
        <v>6625</v>
      </c>
      <c r="D19" s="84">
        <v>5395</v>
      </c>
      <c r="E19" s="81">
        <v>1226</v>
      </c>
      <c r="F19" s="81">
        <v>1220</v>
      </c>
      <c r="G19" s="81">
        <v>1</v>
      </c>
      <c r="H19" s="81">
        <v>1</v>
      </c>
      <c r="I19" s="81">
        <v>2</v>
      </c>
      <c r="J19" s="12"/>
      <c r="L19" s="9" t="s">
        <v>4</v>
      </c>
      <c r="M19" s="77">
        <v>6255</v>
      </c>
      <c r="N19" s="93">
        <f>M19/M$15*100</f>
        <v>9.634193299961494</v>
      </c>
      <c r="O19" s="77">
        <v>6625</v>
      </c>
      <c r="P19" s="93">
        <f>O19/O$15*100</f>
        <v>9.720490059423373</v>
      </c>
      <c r="Q19" s="82">
        <f t="shared" si="3"/>
        <v>370</v>
      </c>
      <c r="R19" s="83">
        <f>O19/M19*100</f>
        <v>105.91526778577138</v>
      </c>
      <c r="S19" s="74"/>
    </row>
    <row r="20" spans="2:19" ht="18.75" customHeight="1">
      <c r="B20" s="9" t="s">
        <v>5</v>
      </c>
      <c r="C20" s="66">
        <f t="shared" si="2"/>
        <v>15239</v>
      </c>
      <c r="D20" s="84">
        <v>12315</v>
      </c>
      <c r="E20" s="81">
        <v>2912</v>
      </c>
      <c r="F20" s="81">
        <v>2839</v>
      </c>
      <c r="G20" s="81">
        <v>11</v>
      </c>
      <c r="H20" s="36" t="s">
        <v>204</v>
      </c>
      <c r="I20" s="36">
        <v>1</v>
      </c>
      <c r="J20" s="8"/>
      <c r="L20" s="9" t="s">
        <v>5</v>
      </c>
      <c r="M20" s="77">
        <v>15104</v>
      </c>
      <c r="N20" s="93">
        <f>M20/M$15*100</f>
        <v>23.263765883711976</v>
      </c>
      <c r="O20" s="77">
        <v>15239</v>
      </c>
      <c r="P20" s="93">
        <f>O20/O$15*100</f>
        <v>22.35932800234759</v>
      </c>
      <c r="Q20" s="82">
        <f t="shared" si="3"/>
        <v>135</v>
      </c>
      <c r="R20" s="83">
        <f>O20/M20*100</f>
        <v>100.89380296610169</v>
      </c>
      <c r="S20" s="74"/>
    </row>
    <row r="21" spans="2:19" ht="18.75" customHeight="1">
      <c r="B21" s="9" t="s">
        <v>218</v>
      </c>
      <c r="C21" s="66">
        <f t="shared" si="2"/>
        <v>27541</v>
      </c>
      <c r="D21" s="84">
        <v>21821</v>
      </c>
      <c r="E21" s="81">
        <v>5671</v>
      </c>
      <c r="F21" s="81">
        <v>5483</v>
      </c>
      <c r="G21" s="81">
        <v>29</v>
      </c>
      <c r="H21" s="36">
        <v>12</v>
      </c>
      <c r="I21" s="36">
        <v>8</v>
      </c>
      <c r="J21" s="7"/>
      <c r="L21" s="9" t="s">
        <v>218</v>
      </c>
      <c r="M21" s="77">
        <v>26222</v>
      </c>
      <c r="N21" s="93">
        <f>M21/M$15*100</f>
        <v>40.38814016172507</v>
      </c>
      <c r="O21" s="77">
        <v>27541</v>
      </c>
      <c r="P21" s="93">
        <f>O21/O$15*100</f>
        <v>40.40936101533269</v>
      </c>
      <c r="Q21" s="82">
        <f t="shared" si="3"/>
        <v>1319</v>
      </c>
      <c r="R21" s="83">
        <f>O21/M21*100</f>
        <v>105.0301273739608</v>
      </c>
      <c r="S21" s="74"/>
    </row>
    <row r="22" spans="2:19" ht="18.75" customHeight="1">
      <c r="B22" s="9" t="s">
        <v>206</v>
      </c>
      <c r="C22" s="66">
        <f t="shared" si="2"/>
        <v>812</v>
      </c>
      <c r="D22" s="84">
        <v>169</v>
      </c>
      <c r="E22" s="81">
        <v>641</v>
      </c>
      <c r="F22" s="84">
        <v>458</v>
      </c>
      <c r="G22" s="84">
        <v>1</v>
      </c>
      <c r="H22" s="34" t="s">
        <v>204</v>
      </c>
      <c r="I22" s="34">
        <v>1</v>
      </c>
      <c r="J22" s="8"/>
      <c r="L22" s="9" t="s">
        <v>206</v>
      </c>
      <c r="M22" s="77">
        <v>776</v>
      </c>
      <c r="N22" s="93">
        <f>M22/M$15*100</f>
        <v>1.1952252599152868</v>
      </c>
      <c r="O22" s="77">
        <v>812</v>
      </c>
      <c r="P22" s="93">
        <f>O22/O$15*100</f>
        <v>1.1914019514342309</v>
      </c>
      <c r="Q22" s="82">
        <f t="shared" si="3"/>
        <v>36</v>
      </c>
      <c r="R22" s="83">
        <f>O22/M22*100</f>
        <v>104.63917525773196</v>
      </c>
      <c r="S22" s="74"/>
    </row>
    <row r="23" spans="2:19" ht="18.75" customHeight="1">
      <c r="B23" s="9"/>
      <c r="C23" s="66"/>
      <c r="D23" s="84"/>
      <c r="E23" s="81"/>
      <c r="F23" s="84"/>
      <c r="G23" s="84"/>
      <c r="H23" s="34"/>
      <c r="I23" s="34"/>
      <c r="J23" s="8"/>
      <c r="L23" s="9"/>
      <c r="M23" s="77"/>
      <c r="N23" s="93"/>
      <c r="O23" s="77"/>
      <c r="P23" s="93"/>
      <c r="Q23" s="82" t="s">
        <v>92</v>
      </c>
      <c r="R23" s="83"/>
      <c r="S23" s="74"/>
    </row>
    <row r="24" spans="2:19" ht="18.75" customHeight="1">
      <c r="B24" s="9" t="s">
        <v>6</v>
      </c>
      <c r="C24" s="66">
        <f t="shared" si="2"/>
        <v>1251</v>
      </c>
      <c r="D24" s="84">
        <v>957</v>
      </c>
      <c r="E24" s="81">
        <v>289</v>
      </c>
      <c r="F24" s="34">
        <v>275</v>
      </c>
      <c r="G24" s="34">
        <v>1</v>
      </c>
      <c r="H24" s="34">
        <v>4</v>
      </c>
      <c r="I24" s="34" t="s">
        <v>204</v>
      </c>
      <c r="J24" s="8"/>
      <c r="L24" s="9" t="s">
        <v>6</v>
      </c>
      <c r="M24" s="77">
        <v>1068</v>
      </c>
      <c r="N24" s="93">
        <f>M24/M$15*100</f>
        <v>1.6449749711205237</v>
      </c>
      <c r="O24" s="77">
        <v>1251</v>
      </c>
      <c r="P24" s="93">
        <f>O24/O$15*100</f>
        <v>1.8355219719756437</v>
      </c>
      <c r="Q24" s="82">
        <f t="shared" si="3"/>
        <v>183</v>
      </c>
      <c r="R24" s="83">
        <f>O24/M24*100</f>
        <v>117.13483146067416</v>
      </c>
      <c r="S24" s="74"/>
    </row>
    <row r="25" spans="2:19" ht="18.75" customHeight="1">
      <c r="B25" s="9" t="s">
        <v>207</v>
      </c>
      <c r="C25" s="66">
        <f t="shared" si="2"/>
        <v>1624</v>
      </c>
      <c r="D25" s="84">
        <v>675</v>
      </c>
      <c r="E25" s="81">
        <v>602</v>
      </c>
      <c r="F25" s="34">
        <v>582</v>
      </c>
      <c r="G25" s="34">
        <v>8</v>
      </c>
      <c r="H25" s="34">
        <v>7</v>
      </c>
      <c r="I25" s="34">
        <v>332</v>
      </c>
      <c r="J25" s="8"/>
      <c r="L25" s="9" t="s">
        <v>207</v>
      </c>
      <c r="M25" s="85">
        <v>1499</v>
      </c>
      <c r="N25" s="93">
        <f>M25/M$15*100</f>
        <v>2.308817866769349</v>
      </c>
      <c r="O25" s="94">
        <v>1624</v>
      </c>
      <c r="P25" s="93">
        <f>O25/O$15*100</f>
        <v>2.3828039028684618</v>
      </c>
      <c r="Q25" s="82">
        <f t="shared" si="3"/>
        <v>125</v>
      </c>
      <c r="R25" s="83">
        <f>O25/M25*100</f>
        <v>108.33889259506337</v>
      </c>
      <c r="S25" s="74"/>
    </row>
    <row r="26" spans="2:19" ht="18.75" customHeight="1">
      <c r="B26" s="65" t="s">
        <v>179</v>
      </c>
      <c r="C26" s="66">
        <f t="shared" si="2"/>
        <v>163</v>
      </c>
      <c r="D26" s="84" t="s">
        <v>204</v>
      </c>
      <c r="E26" s="81">
        <v>89</v>
      </c>
      <c r="F26" s="34">
        <v>89</v>
      </c>
      <c r="G26" s="34">
        <v>6</v>
      </c>
      <c r="H26" s="34">
        <v>68</v>
      </c>
      <c r="I26" s="34" t="s">
        <v>204</v>
      </c>
      <c r="J26" s="8"/>
      <c r="L26" s="65" t="s">
        <v>179</v>
      </c>
      <c r="M26" s="77">
        <v>167</v>
      </c>
      <c r="N26" s="93">
        <f>M26/M$15*100</f>
        <v>0.25721986907970734</v>
      </c>
      <c r="O26" s="77">
        <v>163</v>
      </c>
      <c r="P26" s="93">
        <f>O26/O$15*100</f>
        <v>0.23916073655637884</v>
      </c>
      <c r="Q26" s="82">
        <f t="shared" si="3"/>
        <v>-4</v>
      </c>
      <c r="R26" s="83">
        <f>O26/M26*100</f>
        <v>97.60479041916167</v>
      </c>
      <c r="S26" s="74"/>
    </row>
    <row r="27" spans="2:19" ht="18.75" customHeight="1">
      <c r="B27" s="9" t="s">
        <v>7</v>
      </c>
      <c r="C27" s="66">
        <f t="shared" si="2"/>
        <v>14825</v>
      </c>
      <c r="D27" s="84">
        <v>9058</v>
      </c>
      <c r="E27" s="81">
        <v>4085</v>
      </c>
      <c r="F27" s="34">
        <v>1433</v>
      </c>
      <c r="G27" s="34">
        <v>303</v>
      </c>
      <c r="H27" s="34">
        <v>1300</v>
      </c>
      <c r="I27" s="34">
        <v>79</v>
      </c>
      <c r="J27" s="8"/>
      <c r="L27" s="9" t="s">
        <v>7</v>
      </c>
      <c r="M27" s="85">
        <v>13775</v>
      </c>
      <c r="N27" s="93">
        <f>M27/M$15*100</f>
        <v>21.216788602233347</v>
      </c>
      <c r="O27" s="94">
        <v>14825</v>
      </c>
      <c r="P27" s="93">
        <f>O27/O$15*100</f>
        <v>21.75188907637004</v>
      </c>
      <c r="Q27" s="82">
        <f t="shared" si="3"/>
        <v>1050</v>
      </c>
      <c r="R27" s="83">
        <f>O27/M27*100</f>
        <v>107.62250453720507</v>
      </c>
      <c r="S27" s="74"/>
    </row>
    <row r="28" spans="1:19" ht="18.75" customHeight="1">
      <c r="A28" s="86"/>
      <c r="B28" s="62" t="s">
        <v>171</v>
      </c>
      <c r="C28" s="37">
        <f t="shared" si="2"/>
        <v>572</v>
      </c>
      <c r="D28" s="87" t="s">
        <v>204</v>
      </c>
      <c r="E28" s="87" t="s">
        <v>204</v>
      </c>
      <c r="F28" s="35" t="s">
        <v>204</v>
      </c>
      <c r="G28" s="35" t="s">
        <v>204</v>
      </c>
      <c r="H28" s="35">
        <v>443</v>
      </c>
      <c r="I28" s="35">
        <v>129</v>
      </c>
      <c r="J28" s="8"/>
      <c r="K28" s="86"/>
      <c r="L28" s="62" t="s">
        <v>171</v>
      </c>
      <c r="M28" s="95">
        <v>549</v>
      </c>
      <c r="N28" s="104" t="s">
        <v>204</v>
      </c>
      <c r="O28" s="96">
        <v>572</v>
      </c>
      <c r="P28" s="104" t="s">
        <v>204</v>
      </c>
      <c r="Q28" s="88">
        <f t="shared" si="3"/>
        <v>23</v>
      </c>
      <c r="R28" s="89">
        <f>O28/M28*100</f>
        <v>104.18943533697632</v>
      </c>
      <c r="S28" s="74"/>
    </row>
    <row r="29" spans="1:19" ht="18.75" customHeight="1">
      <c r="A29" s="4" t="s">
        <v>180</v>
      </c>
      <c r="F29" s="4"/>
      <c r="G29" s="6"/>
      <c r="H29" s="7"/>
      <c r="I29" s="8"/>
      <c r="J29" s="8"/>
      <c r="K29" s="4" t="s">
        <v>181</v>
      </c>
      <c r="M29" s="8"/>
      <c r="N29" s="8"/>
      <c r="O29" s="8"/>
      <c r="S29" s="74"/>
    </row>
    <row r="30" spans="6:19" ht="18.75" customHeight="1">
      <c r="F30" s="4"/>
      <c r="G30" s="6"/>
      <c r="H30" s="7"/>
      <c r="I30" s="8"/>
      <c r="J30" s="8"/>
      <c r="K30" s="4"/>
      <c r="M30" s="8"/>
      <c r="N30" s="8"/>
      <c r="O30" s="8"/>
      <c r="S30" s="74"/>
    </row>
    <row r="31" spans="6:19" ht="18.75" customHeight="1">
      <c r="F31" s="4"/>
      <c r="G31" s="6"/>
      <c r="H31" s="7"/>
      <c r="I31" s="8"/>
      <c r="J31" s="8"/>
      <c r="K31" s="4"/>
      <c r="M31" s="8"/>
      <c r="N31" s="8"/>
      <c r="O31" s="8"/>
      <c r="S31" s="74"/>
    </row>
    <row r="32" spans="6:19" ht="18.75" customHeight="1">
      <c r="F32" s="4"/>
      <c r="G32" s="6"/>
      <c r="H32" s="7"/>
      <c r="I32" s="8"/>
      <c r="J32" s="8"/>
      <c r="K32" s="4"/>
      <c r="M32" s="8"/>
      <c r="N32" s="8"/>
      <c r="O32" s="8"/>
      <c r="S32" s="74"/>
    </row>
    <row r="33" spans="1:19" ht="18.75" customHeight="1">
      <c r="A33" s="179" t="s">
        <v>208</v>
      </c>
      <c r="B33" s="179"/>
      <c r="C33" s="179"/>
      <c r="D33" s="179"/>
      <c r="E33" s="179"/>
      <c r="F33" s="179"/>
      <c r="G33" s="179"/>
      <c r="H33" s="179"/>
      <c r="I33" s="179"/>
      <c r="J33" s="4"/>
      <c r="K33" s="179" t="s">
        <v>211</v>
      </c>
      <c r="L33" s="179"/>
      <c r="M33" s="179"/>
      <c r="N33" s="179"/>
      <c r="O33" s="179"/>
      <c r="P33" s="179"/>
      <c r="Q33" s="179"/>
      <c r="R33" s="179"/>
      <c r="S33" s="74"/>
    </row>
    <row r="34" spans="2:19" ht="18.75" customHeight="1" thickBot="1">
      <c r="B34" s="75"/>
      <c r="C34" s="75"/>
      <c r="E34" s="5"/>
      <c r="F34" s="5"/>
      <c r="G34" s="5"/>
      <c r="H34" s="5"/>
      <c r="I34" s="100" t="s">
        <v>209</v>
      </c>
      <c r="J34" s="4"/>
      <c r="K34" s="74"/>
      <c r="L34" s="10"/>
      <c r="M34" s="10"/>
      <c r="N34" s="10"/>
      <c r="O34" s="10"/>
      <c r="P34" s="75"/>
      <c r="Q34" s="75"/>
      <c r="R34" s="75"/>
      <c r="S34" s="74"/>
    </row>
    <row r="35" spans="1:19" ht="18.75" customHeight="1">
      <c r="A35" s="184" t="s">
        <v>8</v>
      </c>
      <c r="B35" s="185"/>
      <c r="C35" s="206" t="s">
        <v>201</v>
      </c>
      <c r="D35" s="208" t="s">
        <v>0</v>
      </c>
      <c r="E35" s="209"/>
      <c r="F35" s="209"/>
      <c r="G35" s="210"/>
      <c r="H35" s="198" t="s">
        <v>11</v>
      </c>
      <c r="I35" s="181" t="s">
        <v>9</v>
      </c>
      <c r="J35" s="74"/>
      <c r="K35" s="184" t="s">
        <v>8</v>
      </c>
      <c r="L35" s="185"/>
      <c r="M35" s="180" t="s">
        <v>215</v>
      </c>
      <c r="N35" s="180"/>
      <c r="O35" s="180" t="s">
        <v>216</v>
      </c>
      <c r="P35" s="180"/>
      <c r="Q35" s="180" t="s">
        <v>217</v>
      </c>
      <c r="R35" s="205"/>
      <c r="S35" s="74"/>
    </row>
    <row r="36" spans="1:19" ht="18.75" customHeight="1">
      <c r="A36" s="186"/>
      <c r="B36" s="187"/>
      <c r="C36" s="207"/>
      <c r="D36" s="196" t="s">
        <v>202</v>
      </c>
      <c r="E36" s="201" t="s">
        <v>203</v>
      </c>
      <c r="F36" s="63"/>
      <c r="G36" s="203" t="s">
        <v>10</v>
      </c>
      <c r="H36" s="199"/>
      <c r="I36" s="182"/>
      <c r="J36" s="74"/>
      <c r="K36" s="186"/>
      <c r="L36" s="187"/>
      <c r="M36" s="207" t="s">
        <v>212</v>
      </c>
      <c r="N36" s="211" t="s">
        <v>213</v>
      </c>
      <c r="O36" s="207" t="s">
        <v>212</v>
      </c>
      <c r="P36" s="211" t="s">
        <v>213</v>
      </c>
      <c r="Q36" s="207" t="s">
        <v>212</v>
      </c>
      <c r="R36" s="212" t="s">
        <v>214</v>
      </c>
      <c r="S36" s="74"/>
    </row>
    <row r="37" spans="1:19" ht="18.75" customHeight="1">
      <c r="A37" s="188"/>
      <c r="B37" s="189"/>
      <c r="C37" s="207"/>
      <c r="D37" s="197"/>
      <c r="E37" s="202"/>
      <c r="F37" s="3" t="s">
        <v>1</v>
      </c>
      <c r="G37" s="204"/>
      <c r="H37" s="200"/>
      <c r="I37" s="183"/>
      <c r="J37" s="74"/>
      <c r="K37" s="188"/>
      <c r="L37" s="189"/>
      <c r="M37" s="207"/>
      <c r="N37" s="211"/>
      <c r="O37" s="207"/>
      <c r="P37" s="211"/>
      <c r="Q37" s="207"/>
      <c r="R37" s="213"/>
      <c r="S37" s="74"/>
    </row>
    <row r="38" spans="2:19" ht="18.75" customHeight="1">
      <c r="B38" s="76"/>
      <c r="C38" s="74"/>
      <c r="D38" s="74"/>
      <c r="F38" s="5"/>
      <c r="L38" s="76"/>
      <c r="M38" s="90" t="s">
        <v>31</v>
      </c>
      <c r="N38" s="74"/>
      <c r="O38" s="90" t="s">
        <v>31</v>
      </c>
      <c r="Q38" s="91" t="s">
        <v>31</v>
      </c>
      <c r="S38" s="74"/>
    </row>
    <row r="39" spans="1:19" ht="18.75" customHeight="1">
      <c r="A39" s="192" t="s">
        <v>2</v>
      </c>
      <c r="B39" s="193"/>
      <c r="C39" s="99">
        <f aca="true" t="shared" si="4" ref="C39:I39">SUM(C41,C43,C56)</f>
        <v>470230</v>
      </c>
      <c r="D39" s="99">
        <f t="shared" si="4"/>
        <v>155085</v>
      </c>
      <c r="E39" s="99">
        <f t="shared" si="4"/>
        <v>253337</v>
      </c>
      <c r="F39" s="99">
        <f t="shared" si="4"/>
        <v>227115</v>
      </c>
      <c r="G39" s="99">
        <f t="shared" si="4"/>
        <v>1341</v>
      </c>
      <c r="H39" s="99">
        <f t="shared" si="4"/>
        <v>34457</v>
      </c>
      <c r="I39" s="99">
        <f t="shared" si="4"/>
        <v>26010</v>
      </c>
      <c r="K39" s="192" t="s">
        <v>2</v>
      </c>
      <c r="L39" s="193"/>
      <c r="M39" s="101">
        <f>SUM(M41,M43,M56)</f>
        <v>452676</v>
      </c>
      <c r="N39" s="102" t="s">
        <v>204</v>
      </c>
      <c r="O39" s="101">
        <v>470230</v>
      </c>
      <c r="P39" s="102" t="s">
        <v>204</v>
      </c>
      <c r="Q39" s="101">
        <f>O39-M39</f>
        <v>17554</v>
      </c>
      <c r="R39" s="103">
        <f>O39/M39*100</f>
        <v>103.87782873401727</v>
      </c>
      <c r="S39" s="74"/>
    </row>
    <row r="40" spans="1:19" ht="18.75" customHeight="1">
      <c r="A40" s="79"/>
      <c r="B40" s="80"/>
      <c r="C40" s="34"/>
      <c r="D40" s="84"/>
      <c r="E40" s="81"/>
      <c r="F40" s="81"/>
      <c r="G40" s="81"/>
      <c r="H40" s="36"/>
      <c r="I40" s="36"/>
      <c r="K40" s="79"/>
      <c r="L40" s="80"/>
      <c r="M40" s="77"/>
      <c r="N40" s="81"/>
      <c r="O40" s="81"/>
      <c r="P40" s="81"/>
      <c r="Q40" s="77"/>
      <c r="R40" s="78"/>
      <c r="S40" s="74"/>
    </row>
    <row r="41" spans="1:19" ht="18.75" customHeight="1">
      <c r="A41" s="194" t="s">
        <v>168</v>
      </c>
      <c r="B41" s="195"/>
      <c r="C41" s="66">
        <f>SUM(D41:E41,G41:I41)</f>
        <v>2344</v>
      </c>
      <c r="D41" s="84">
        <v>24</v>
      </c>
      <c r="E41" s="81">
        <v>2074</v>
      </c>
      <c r="F41" s="36">
        <v>1181</v>
      </c>
      <c r="G41" s="36">
        <v>60</v>
      </c>
      <c r="H41" s="36">
        <v>103</v>
      </c>
      <c r="I41" s="36">
        <v>83</v>
      </c>
      <c r="K41" s="194" t="s">
        <v>168</v>
      </c>
      <c r="L41" s="195"/>
      <c r="M41" s="77">
        <v>1885</v>
      </c>
      <c r="N41" s="81" t="s">
        <v>204</v>
      </c>
      <c r="O41" s="81">
        <v>2344</v>
      </c>
      <c r="P41" s="81" t="s">
        <v>204</v>
      </c>
      <c r="Q41" s="82">
        <f>O41-M41</f>
        <v>459</v>
      </c>
      <c r="R41" s="83">
        <f>O41/M41*100</f>
        <v>124.3501326259947</v>
      </c>
      <c r="S41" s="74"/>
    </row>
    <row r="42" spans="1:19" ht="18.75" customHeight="1">
      <c r="A42" s="79"/>
      <c r="B42" s="9"/>
      <c r="C42" s="66"/>
      <c r="D42" s="84"/>
      <c r="E42" s="81"/>
      <c r="F42" s="81"/>
      <c r="G42" s="81"/>
      <c r="H42" s="81"/>
      <c r="I42" s="81"/>
      <c r="K42" s="79"/>
      <c r="L42" s="9"/>
      <c r="M42" s="77"/>
      <c r="N42" s="92"/>
      <c r="O42" s="77"/>
      <c r="P42" s="92"/>
      <c r="Q42" s="82"/>
      <c r="R42" s="83"/>
      <c r="S42" s="74"/>
    </row>
    <row r="43" spans="1:18" ht="18.75" customHeight="1">
      <c r="A43" s="194" t="s">
        <v>169</v>
      </c>
      <c r="B43" s="195"/>
      <c r="C43" s="66">
        <f aca="true" t="shared" si="5" ref="C43:I43">SUM(C46:C55)</f>
        <v>450107</v>
      </c>
      <c r="D43" s="84">
        <f t="shared" si="5"/>
        <v>155061</v>
      </c>
      <c r="E43" s="81">
        <f t="shared" si="5"/>
        <v>251263</v>
      </c>
      <c r="F43" s="81">
        <f t="shared" si="5"/>
        <v>225934</v>
      </c>
      <c r="G43" s="81">
        <f t="shared" si="5"/>
        <v>1281</v>
      </c>
      <c r="H43" s="81">
        <f t="shared" si="5"/>
        <v>22536</v>
      </c>
      <c r="I43" s="81">
        <f t="shared" si="5"/>
        <v>19966</v>
      </c>
      <c r="K43" s="194" t="s">
        <v>169</v>
      </c>
      <c r="L43" s="195"/>
      <c r="M43" s="77">
        <f>SUM(M46:M50,M52:M55)</f>
        <v>434497</v>
      </c>
      <c r="N43" s="92">
        <f>M43/M$43*100</f>
        <v>100</v>
      </c>
      <c r="O43" s="77">
        <v>450107</v>
      </c>
      <c r="P43" s="92">
        <f>O43/O$43*100</f>
        <v>100</v>
      </c>
      <c r="Q43" s="82">
        <f>O43-M43</f>
        <v>15610</v>
      </c>
      <c r="R43" s="83">
        <f>O43/M43*100</f>
        <v>103.59266001836606</v>
      </c>
    </row>
    <row r="44" spans="1:19" ht="18.75" customHeight="1">
      <c r="A44" s="190" t="s">
        <v>205</v>
      </c>
      <c r="B44" s="191"/>
      <c r="C44" s="66"/>
      <c r="D44" s="84"/>
      <c r="E44" s="81"/>
      <c r="F44" s="81"/>
      <c r="G44" s="81"/>
      <c r="H44" s="81"/>
      <c r="I44" s="81"/>
      <c r="K44" s="190" t="s">
        <v>205</v>
      </c>
      <c r="L44" s="191"/>
      <c r="M44" s="77"/>
      <c r="N44" s="38"/>
      <c r="O44" s="77"/>
      <c r="P44" s="38"/>
      <c r="Q44" s="82"/>
      <c r="R44" s="83"/>
      <c r="S44" s="74"/>
    </row>
    <row r="45" spans="1:19" ht="18.75" customHeight="1">
      <c r="A45" s="64"/>
      <c r="B45" s="65"/>
      <c r="C45" s="66"/>
      <c r="D45" s="84"/>
      <c r="E45" s="81"/>
      <c r="F45" s="81"/>
      <c r="G45" s="81"/>
      <c r="H45" s="81"/>
      <c r="I45" s="81"/>
      <c r="K45" s="61"/>
      <c r="L45" s="9"/>
      <c r="M45" s="77"/>
      <c r="N45" s="38"/>
      <c r="O45" s="77"/>
      <c r="P45" s="38"/>
      <c r="Q45" s="82"/>
      <c r="R45" s="83"/>
      <c r="S45" s="74"/>
    </row>
    <row r="46" spans="2:18" ht="18.75" customHeight="1">
      <c r="B46" s="32" t="s">
        <v>3</v>
      </c>
      <c r="C46" s="66">
        <f aca="true" t="shared" si="6" ref="C46:C56">SUM(D46:E46,G46:I46)</f>
        <v>762</v>
      </c>
      <c r="D46" s="84">
        <v>136</v>
      </c>
      <c r="E46" s="81">
        <v>626</v>
      </c>
      <c r="F46" s="81">
        <v>625</v>
      </c>
      <c r="G46" s="81" t="s">
        <v>204</v>
      </c>
      <c r="H46" s="81" t="s">
        <v>204</v>
      </c>
      <c r="I46" s="81" t="s">
        <v>204</v>
      </c>
      <c r="L46" s="32" t="s">
        <v>3</v>
      </c>
      <c r="M46" s="77">
        <v>595</v>
      </c>
      <c r="N46" s="93">
        <f>M46/M$43*100</f>
        <v>0.13693995585700247</v>
      </c>
      <c r="O46" s="77">
        <v>762</v>
      </c>
      <c r="P46" s="92">
        <f>O46/O$43*100</f>
        <v>0.1692930792011677</v>
      </c>
      <c r="Q46" s="82">
        <f aca="true" t="shared" si="7" ref="Q46:Q56">O46-M46</f>
        <v>167</v>
      </c>
      <c r="R46" s="83">
        <f>O46/M46*100</f>
        <v>128.0672268907563</v>
      </c>
    </row>
    <row r="47" spans="2:18" ht="18.75" customHeight="1">
      <c r="B47" s="9" t="s">
        <v>4</v>
      </c>
      <c r="C47" s="66">
        <f t="shared" si="6"/>
        <v>44955</v>
      </c>
      <c r="D47" s="84">
        <v>19150</v>
      </c>
      <c r="E47" s="81">
        <v>25684</v>
      </c>
      <c r="F47" s="81">
        <v>25606</v>
      </c>
      <c r="G47" s="81">
        <v>18</v>
      </c>
      <c r="H47" s="81">
        <v>24</v>
      </c>
      <c r="I47" s="36">
        <v>79</v>
      </c>
      <c r="L47" s="9" t="s">
        <v>4</v>
      </c>
      <c r="M47" s="77">
        <v>41643</v>
      </c>
      <c r="N47" s="93">
        <f>M47/M$43*100</f>
        <v>9.584185851685973</v>
      </c>
      <c r="O47" s="77">
        <v>44955</v>
      </c>
      <c r="P47" s="92">
        <f>O47/O$43*100</f>
        <v>9.987625164683065</v>
      </c>
      <c r="Q47" s="82">
        <f t="shared" si="7"/>
        <v>3312</v>
      </c>
      <c r="R47" s="83">
        <f>O47/M47*100</f>
        <v>107.95331748433111</v>
      </c>
    </row>
    <row r="48" spans="2:18" ht="18.75" customHeight="1">
      <c r="B48" s="9" t="s">
        <v>5</v>
      </c>
      <c r="C48" s="66">
        <f t="shared" si="6"/>
        <v>136027</v>
      </c>
      <c r="D48" s="84">
        <v>46448</v>
      </c>
      <c r="E48" s="81">
        <v>88938</v>
      </c>
      <c r="F48" s="84">
        <v>87299</v>
      </c>
      <c r="G48" s="84">
        <v>95</v>
      </c>
      <c r="H48" s="36" t="s">
        <v>204</v>
      </c>
      <c r="I48" s="34">
        <v>546</v>
      </c>
      <c r="L48" s="9" t="s">
        <v>5</v>
      </c>
      <c r="M48" s="77">
        <v>149733</v>
      </c>
      <c r="N48" s="93">
        <f>M48/M$43*100</f>
        <v>34.46122758039756</v>
      </c>
      <c r="O48" s="77">
        <v>136027</v>
      </c>
      <c r="P48" s="92">
        <f>O48/O$43*100</f>
        <v>30.221036331361212</v>
      </c>
      <c r="Q48" s="82">
        <f t="shared" si="7"/>
        <v>-13706</v>
      </c>
      <c r="R48" s="83">
        <f>O48/M48*100</f>
        <v>90.84637321098221</v>
      </c>
    </row>
    <row r="49" spans="2:18" ht="18.75" customHeight="1">
      <c r="B49" s="9" t="s">
        <v>218</v>
      </c>
      <c r="C49" s="66">
        <f t="shared" si="6"/>
        <v>119404</v>
      </c>
      <c r="D49" s="84">
        <v>58194</v>
      </c>
      <c r="E49" s="81">
        <v>60697</v>
      </c>
      <c r="F49" s="84">
        <v>59298</v>
      </c>
      <c r="G49" s="84">
        <v>125</v>
      </c>
      <c r="H49" s="34">
        <v>93</v>
      </c>
      <c r="I49" s="34">
        <v>295</v>
      </c>
      <c r="L49" s="9" t="s">
        <v>218</v>
      </c>
      <c r="M49" s="77">
        <v>109969</v>
      </c>
      <c r="N49" s="93">
        <f>M49/M$43*100</f>
        <v>25.30949580779614</v>
      </c>
      <c r="O49" s="77">
        <v>119404</v>
      </c>
      <c r="P49" s="92">
        <f>O49/O$43*100</f>
        <v>26.527914473669593</v>
      </c>
      <c r="Q49" s="82">
        <f t="shared" si="7"/>
        <v>9435</v>
      </c>
      <c r="R49" s="83">
        <f>O49/M49*100</f>
        <v>108.57969064008948</v>
      </c>
    </row>
    <row r="50" spans="2:18" ht="18.75" customHeight="1">
      <c r="B50" s="9" t="s">
        <v>206</v>
      </c>
      <c r="C50" s="66">
        <f t="shared" si="6"/>
        <v>15323</v>
      </c>
      <c r="D50" s="84">
        <v>350</v>
      </c>
      <c r="E50" s="81">
        <v>14533</v>
      </c>
      <c r="F50" s="34">
        <v>11176</v>
      </c>
      <c r="G50" s="34">
        <v>2</v>
      </c>
      <c r="H50" s="34" t="s">
        <v>204</v>
      </c>
      <c r="I50" s="34">
        <v>438</v>
      </c>
      <c r="L50" s="9" t="s">
        <v>206</v>
      </c>
      <c r="M50" s="77">
        <v>13848</v>
      </c>
      <c r="N50" s="93">
        <f>M50/M$43*100</f>
        <v>3.187133628080286</v>
      </c>
      <c r="O50" s="77">
        <v>15323</v>
      </c>
      <c r="P50" s="92">
        <f>O50/O$43*100</f>
        <v>3.4043016438313556</v>
      </c>
      <c r="Q50" s="82">
        <f t="shared" si="7"/>
        <v>1475</v>
      </c>
      <c r="R50" s="83">
        <f>O50/M50*100</f>
        <v>110.65135759676488</v>
      </c>
    </row>
    <row r="51" spans="2:18" ht="18.75" customHeight="1">
      <c r="B51" s="9"/>
      <c r="C51" s="66"/>
      <c r="D51" s="84"/>
      <c r="E51" s="81"/>
      <c r="F51" s="34"/>
      <c r="G51" s="34"/>
      <c r="H51" s="34"/>
      <c r="I51" s="34"/>
      <c r="L51" s="9"/>
      <c r="M51" s="77"/>
      <c r="N51" s="93"/>
      <c r="O51" s="77"/>
      <c r="P51" s="92"/>
      <c r="Q51" s="82" t="s">
        <v>92</v>
      </c>
      <c r="R51" s="83"/>
    </row>
    <row r="52" spans="2:18" ht="18.75" customHeight="1">
      <c r="B52" s="9" t="s">
        <v>6</v>
      </c>
      <c r="C52" s="66">
        <f t="shared" si="6"/>
        <v>3027</v>
      </c>
      <c r="D52" s="84">
        <v>1232</v>
      </c>
      <c r="E52" s="81">
        <v>1782</v>
      </c>
      <c r="F52" s="34">
        <v>1622</v>
      </c>
      <c r="G52" s="34">
        <v>1</v>
      </c>
      <c r="H52" s="34">
        <v>12</v>
      </c>
      <c r="I52" s="34" t="s">
        <v>204</v>
      </c>
      <c r="L52" s="9" t="s">
        <v>6</v>
      </c>
      <c r="M52" s="77">
        <v>2108</v>
      </c>
      <c r="N52" s="93">
        <f>M52/M$43*100</f>
        <v>0.48515870075052303</v>
      </c>
      <c r="O52" s="77">
        <v>3027</v>
      </c>
      <c r="P52" s="92">
        <f>O52/O$43*100</f>
        <v>0.6725067595038513</v>
      </c>
      <c r="Q52" s="82">
        <f t="shared" si="7"/>
        <v>919</v>
      </c>
      <c r="R52" s="83">
        <f>O52/M52*100</f>
        <v>143.59582542694497</v>
      </c>
    </row>
    <row r="53" spans="2:18" ht="18.75" customHeight="1">
      <c r="B53" s="9" t="s">
        <v>207</v>
      </c>
      <c r="C53" s="66">
        <f t="shared" si="6"/>
        <v>30422</v>
      </c>
      <c r="D53" s="84">
        <v>1690</v>
      </c>
      <c r="E53" s="81">
        <v>14934</v>
      </c>
      <c r="F53" s="34">
        <v>14862</v>
      </c>
      <c r="G53" s="34">
        <v>21</v>
      </c>
      <c r="H53" s="34">
        <v>23</v>
      </c>
      <c r="I53" s="34">
        <v>13754</v>
      </c>
      <c r="L53" s="9" t="s">
        <v>207</v>
      </c>
      <c r="M53" s="85">
        <v>29758</v>
      </c>
      <c r="N53" s="93">
        <f>M53/M$43*100</f>
        <v>6.848839002340637</v>
      </c>
      <c r="O53" s="94">
        <v>30422</v>
      </c>
      <c r="P53" s="92">
        <f>O53/O$43*100</f>
        <v>6.758837343120636</v>
      </c>
      <c r="Q53" s="82">
        <f t="shared" si="7"/>
        <v>664</v>
      </c>
      <c r="R53" s="83">
        <f>O53/M53*100</f>
        <v>102.23133275085692</v>
      </c>
    </row>
    <row r="54" spans="2:18" ht="18.75" customHeight="1">
      <c r="B54" s="65" t="s">
        <v>179</v>
      </c>
      <c r="C54" s="66">
        <f t="shared" si="6"/>
        <v>2874</v>
      </c>
      <c r="D54" s="84" t="s">
        <v>204</v>
      </c>
      <c r="E54" s="81">
        <v>1633</v>
      </c>
      <c r="F54" s="34">
        <v>1633</v>
      </c>
      <c r="G54" s="34">
        <v>8</v>
      </c>
      <c r="H54" s="34">
        <v>1233</v>
      </c>
      <c r="I54" s="34" t="s">
        <v>204</v>
      </c>
      <c r="L54" s="65" t="s">
        <v>179</v>
      </c>
      <c r="M54" s="77">
        <v>2499</v>
      </c>
      <c r="N54" s="93">
        <f>M54/M$43*100</f>
        <v>0.5751478145994104</v>
      </c>
      <c r="O54" s="77">
        <v>2874</v>
      </c>
      <c r="P54" s="92">
        <f>O54/O$43*100</f>
        <v>0.6385148420264515</v>
      </c>
      <c r="Q54" s="82">
        <f t="shared" si="7"/>
        <v>375</v>
      </c>
      <c r="R54" s="83">
        <f>O54/M54*100</f>
        <v>115.0060024009604</v>
      </c>
    </row>
    <row r="55" spans="2:18" ht="18.75" customHeight="1">
      <c r="B55" s="9" t="s">
        <v>7</v>
      </c>
      <c r="C55" s="66">
        <f t="shared" si="6"/>
        <v>97313</v>
      </c>
      <c r="D55" s="84">
        <v>27861</v>
      </c>
      <c r="E55" s="81">
        <v>42436</v>
      </c>
      <c r="F55" s="34">
        <v>23813</v>
      </c>
      <c r="G55" s="34">
        <v>1011</v>
      </c>
      <c r="H55" s="34">
        <v>21151</v>
      </c>
      <c r="I55" s="34">
        <v>4854</v>
      </c>
      <c r="L55" s="9" t="s">
        <v>7</v>
      </c>
      <c r="M55" s="85">
        <v>84344</v>
      </c>
      <c r="N55" s="93">
        <f>M55/M$43*100</f>
        <v>19.411871658492462</v>
      </c>
      <c r="O55" s="94">
        <v>97313</v>
      </c>
      <c r="P55" s="92">
        <f>O55/O$43*100</f>
        <v>21.61997036260267</v>
      </c>
      <c r="Q55" s="82">
        <f t="shared" si="7"/>
        <v>12969</v>
      </c>
      <c r="R55" s="83">
        <f>O55/M55*100</f>
        <v>115.37631603907805</v>
      </c>
    </row>
    <row r="56" spans="1:18" ht="18.75" customHeight="1">
      <c r="A56" s="86"/>
      <c r="B56" s="62" t="s">
        <v>171</v>
      </c>
      <c r="C56" s="37">
        <f t="shared" si="6"/>
        <v>17779</v>
      </c>
      <c r="D56" s="87" t="s">
        <v>204</v>
      </c>
      <c r="E56" s="87" t="s">
        <v>204</v>
      </c>
      <c r="F56" s="35" t="s">
        <v>204</v>
      </c>
      <c r="G56" s="35" t="s">
        <v>204</v>
      </c>
      <c r="H56" s="35">
        <v>11818</v>
      </c>
      <c r="I56" s="35">
        <v>5961</v>
      </c>
      <c r="K56" s="86"/>
      <c r="L56" s="62" t="s">
        <v>171</v>
      </c>
      <c r="M56" s="95">
        <v>16294</v>
      </c>
      <c r="N56" s="104" t="s">
        <v>204</v>
      </c>
      <c r="O56" s="96">
        <v>17779</v>
      </c>
      <c r="P56" s="104" t="s">
        <v>204</v>
      </c>
      <c r="Q56" s="88">
        <f t="shared" si="7"/>
        <v>1485</v>
      </c>
      <c r="R56" s="89">
        <f>O56/M56*100</f>
        <v>109.1137842150485</v>
      </c>
    </row>
    <row r="57" spans="1:11" ht="18.75" customHeight="1">
      <c r="A57" s="4" t="s">
        <v>181</v>
      </c>
      <c r="F57" s="4"/>
      <c r="G57" s="6"/>
      <c r="H57" s="7"/>
      <c r="I57" s="8"/>
      <c r="K57" s="4" t="s">
        <v>181</v>
      </c>
    </row>
  </sheetData>
  <sheetProtection/>
  <mergeCells count="57">
    <mergeCell ref="Q36:Q37"/>
    <mergeCell ref="R36:R37"/>
    <mergeCell ref="P36:P37"/>
    <mergeCell ref="K39:L39"/>
    <mergeCell ref="K41:L41"/>
    <mergeCell ref="K43:L43"/>
    <mergeCell ref="M36:M37"/>
    <mergeCell ref="N36:N37"/>
    <mergeCell ref="O36:O37"/>
    <mergeCell ref="E36:E37"/>
    <mergeCell ref="G36:G37"/>
    <mergeCell ref="C35:C37"/>
    <mergeCell ref="D35:G35"/>
    <mergeCell ref="Q35:R35"/>
    <mergeCell ref="O8:O9"/>
    <mergeCell ref="K7:L9"/>
    <mergeCell ref="Q8:Q9"/>
    <mergeCell ref="R8:R9"/>
    <mergeCell ref="M8:M9"/>
    <mergeCell ref="K11:L11"/>
    <mergeCell ref="K13:L13"/>
    <mergeCell ref="K15:L15"/>
    <mergeCell ref="P8:P9"/>
    <mergeCell ref="N8:N9"/>
    <mergeCell ref="A11:B11"/>
    <mergeCell ref="A13:B13"/>
    <mergeCell ref="A15:B15"/>
    <mergeCell ref="A44:B44"/>
    <mergeCell ref="K44:L44"/>
    <mergeCell ref="A43:B43"/>
    <mergeCell ref="Q7:R7"/>
    <mergeCell ref="A7:B9"/>
    <mergeCell ref="M7:N7"/>
    <mergeCell ref="O7:P7"/>
    <mergeCell ref="I7:I9"/>
    <mergeCell ref="C7:C9"/>
    <mergeCell ref="D7:G7"/>
    <mergeCell ref="A39:B39"/>
    <mergeCell ref="A41:B41"/>
    <mergeCell ref="D36:D37"/>
    <mergeCell ref="H7:H9"/>
    <mergeCell ref="D8:D9"/>
    <mergeCell ref="E8:E9"/>
    <mergeCell ref="G8:G9"/>
    <mergeCell ref="A16:B16"/>
    <mergeCell ref="A35:B37"/>
    <mergeCell ref="H35:H37"/>
    <mergeCell ref="A3:I3"/>
    <mergeCell ref="A5:I5"/>
    <mergeCell ref="A33:I33"/>
    <mergeCell ref="K5:R5"/>
    <mergeCell ref="K33:R33"/>
    <mergeCell ref="M35:N35"/>
    <mergeCell ref="O35:P35"/>
    <mergeCell ref="I35:I37"/>
    <mergeCell ref="K35:L37"/>
    <mergeCell ref="K16:L16"/>
  </mergeCells>
  <printOptions horizontalCentered="1"/>
  <pageMargins left="0.35433070866141736" right="0.35433070866141736" top="0.5905511811023623" bottom="0.3937007874015748" header="0" footer="0"/>
  <pageSetup fitToHeight="1" fitToWidth="1" horizontalDpi="600" verticalDpi="600" orientation="landscape" paperSize="8" scale="79" r:id="rId1"/>
</worksheet>
</file>

<file path=xl/worksheets/sheet10.xml><?xml version="1.0" encoding="utf-8"?>
<worksheet xmlns="http://schemas.openxmlformats.org/spreadsheetml/2006/main" xmlns:r="http://schemas.openxmlformats.org/officeDocument/2006/relationships">
  <sheetPr>
    <pageSetUpPr fitToPage="1"/>
  </sheetPr>
  <dimension ref="A1:AJ72"/>
  <sheetViews>
    <sheetView tabSelected="1" zoomScaleSheetLayoutView="75" zoomScalePageLayoutView="0" workbookViewId="0" topLeftCell="A1">
      <selection activeCell="A1" sqref="A1"/>
    </sheetView>
  </sheetViews>
  <sheetFormatPr defaultColWidth="9.00390625" defaultRowHeight="17.25" customHeight="1"/>
  <cols>
    <col min="1" max="1" width="4.875" style="382" customWidth="1"/>
    <col min="2" max="2" width="24.00390625" style="382" customWidth="1"/>
    <col min="3" max="4" width="17.50390625" style="382" customWidth="1"/>
    <col min="5" max="5" width="15.00390625" style="382" customWidth="1"/>
    <col min="6" max="6" width="17.50390625" style="382" customWidth="1"/>
    <col min="7" max="9" width="15.00390625" style="382" customWidth="1"/>
    <col min="10" max="11" width="7.50390625" style="382" customWidth="1"/>
    <col min="12" max="19" width="15.00390625" style="382" customWidth="1"/>
    <col min="20" max="20" width="10.75390625" style="382" customWidth="1"/>
    <col min="21" max="16384" width="9.00390625" style="382" customWidth="1"/>
  </cols>
  <sheetData>
    <row r="1" spans="1:19" ht="17.25" customHeight="1">
      <c r="A1" s="30" t="s">
        <v>322</v>
      </c>
      <c r="S1" s="17" t="s">
        <v>323</v>
      </c>
    </row>
    <row r="3" spans="1:21" ht="17.25" customHeight="1">
      <c r="A3" s="383" t="s">
        <v>324</v>
      </c>
      <c r="B3" s="383"/>
      <c r="C3" s="383"/>
      <c r="D3" s="383"/>
      <c r="E3" s="383"/>
      <c r="F3" s="383"/>
      <c r="G3" s="383"/>
      <c r="H3" s="383"/>
      <c r="I3" s="383"/>
      <c r="J3" s="383"/>
      <c r="K3" s="383"/>
      <c r="L3" s="383"/>
      <c r="M3" s="383"/>
      <c r="N3" s="383"/>
      <c r="O3" s="383"/>
      <c r="P3" s="383"/>
      <c r="Q3" s="383"/>
      <c r="R3" s="383"/>
      <c r="S3" s="383"/>
      <c r="T3" s="73"/>
      <c r="U3" s="384"/>
    </row>
    <row r="4" spans="1:20" ht="17.25" customHeight="1" thickBot="1">
      <c r="A4" s="385"/>
      <c r="B4" s="385"/>
      <c r="C4" s="385"/>
      <c r="D4" s="385"/>
      <c r="E4" s="385"/>
      <c r="F4" s="385"/>
      <c r="G4" s="385"/>
      <c r="H4" s="385"/>
      <c r="I4" s="385"/>
      <c r="J4" s="385"/>
      <c r="K4" s="385"/>
      <c r="L4" s="385"/>
      <c r="M4" s="385"/>
      <c r="N4" s="385"/>
      <c r="O4" s="385"/>
      <c r="P4" s="385"/>
      <c r="Q4" s="385"/>
      <c r="R4" s="385"/>
      <c r="S4" s="386" t="s">
        <v>191</v>
      </c>
      <c r="T4" s="384"/>
    </row>
    <row r="5" spans="1:20" ht="17.25" customHeight="1">
      <c r="A5" s="387" t="s">
        <v>164</v>
      </c>
      <c r="B5" s="388"/>
      <c r="C5" s="425" t="s">
        <v>347</v>
      </c>
      <c r="D5" s="425" t="s">
        <v>141</v>
      </c>
      <c r="E5" s="427" t="s">
        <v>351</v>
      </c>
      <c r="F5" s="389" t="s">
        <v>346</v>
      </c>
      <c r="G5" s="427" t="s">
        <v>352</v>
      </c>
      <c r="H5" s="433" t="s">
        <v>165</v>
      </c>
      <c r="I5" s="429" t="s">
        <v>136</v>
      </c>
      <c r="J5" s="443" t="s">
        <v>137</v>
      </c>
      <c r="K5" s="466"/>
      <c r="L5" s="465" t="s">
        <v>138</v>
      </c>
      <c r="M5" s="392"/>
      <c r="N5" s="429" t="s">
        <v>157</v>
      </c>
      <c r="O5" s="429" t="s">
        <v>139</v>
      </c>
      <c r="P5" s="429" t="s">
        <v>140</v>
      </c>
      <c r="Q5" s="429" t="s">
        <v>350</v>
      </c>
      <c r="R5" s="433" t="s">
        <v>321</v>
      </c>
      <c r="S5" s="432" t="s">
        <v>348</v>
      </c>
      <c r="T5" s="384"/>
    </row>
    <row r="6" spans="1:20" ht="17.25" customHeight="1">
      <c r="A6" s="394"/>
      <c r="B6" s="389"/>
      <c r="C6" s="425"/>
      <c r="D6" s="425"/>
      <c r="E6" s="427"/>
      <c r="F6" s="389"/>
      <c r="G6" s="427"/>
      <c r="H6" s="434"/>
      <c r="I6" s="430"/>
      <c r="J6" s="465"/>
      <c r="K6" s="427"/>
      <c r="L6" s="465"/>
      <c r="M6" s="431" t="s">
        <v>325</v>
      </c>
      <c r="N6" s="430"/>
      <c r="O6" s="430"/>
      <c r="P6" s="430"/>
      <c r="Q6" s="430"/>
      <c r="R6" s="434"/>
      <c r="S6" s="464"/>
      <c r="T6" s="384"/>
    </row>
    <row r="7" spans="1:20" ht="17.25" customHeight="1">
      <c r="A7" s="395"/>
      <c r="B7" s="396"/>
      <c r="C7" s="426"/>
      <c r="D7" s="426"/>
      <c r="E7" s="428"/>
      <c r="F7" s="396"/>
      <c r="G7" s="428"/>
      <c r="H7" s="434"/>
      <c r="I7" s="430"/>
      <c r="J7" s="432"/>
      <c r="K7" s="428"/>
      <c r="L7" s="432"/>
      <c r="M7" s="432"/>
      <c r="N7" s="430"/>
      <c r="O7" s="430"/>
      <c r="P7" s="430"/>
      <c r="Q7" s="430"/>
      <c r="R7" s="434"/>
      <c r="S7" s="464"/>
      <c r="T7" s="384"/>
    </row>
    <row r="8" spans="1:20" s="18" customFormat="1" ht="17.25" customHeight="1">
      <c r="A8" s="319" t="s">
        <v>345</v>
      </c>
      <c r="B8" s="170" t="s">
        <v>119</v>
      </c>
      <c r="C8" s="435">
        <f>SUM(C10:C17)</f>
        <v>3866068087</v>
      </c>
      <c r="D8" s="435">
        <f aca="true" t="shared" si="0" ref="D8:S8">SUM(D10:D17)</f>
        <v>3142313019</v>
      </c>
      <c r="E8" s="435">
        <f>SUM(E10:E17)</f>
        <v>209297257</v>
      </c>
      <c r="F8" s="435">
        <f t="shared" si="0"/>
        <v>3164919292</v>
      </c>
      <c r="G8" s="435">
        <f t="shared" si="0"/>
        <v>231903530</v>
      </c>
      <c r="H8" s="436">
        <f>SUM(H10:H17)</f>
        <v>633968936</v>
      </c>
      <c r="I8" s="436">
        <f>SUM(I10:I17)</f>
        <v>89786132</v>
      </c>
      <c r="J8" s="364">
        <f t="shared" si="0"/>
        <v>70213834</v>
      </c>
      <c r="K8" s="364">
        <f t="shared" si="0"/>
        <v>0</v>
      </c>
      <c r="L8" s="436">
        <f>SUM(L10:L17)</f>
        <v>119340164</v>
      </c>
      <c r="M8" s="435">
        <f t="shared" si="0"/>
        <v>94597200</v>
      </c>
      <c r="N8" s="435">
        <v>40659802</v>
      </c>
      <c r="O8" s="435">
        <f t="shared" si="0"/>
        <v>24500991</v>
      </c>
      <c r="P8" s="435">
        <f t="shared" si="0"/>
        <v>32494170</v>
      </c>
      <c r="Q8" s="435">
        <f t="shared" si="0"/>
        <v>32666623</v>
      </c>
      <c r="R8" s="435">
        <f t="shared" si="0"/>
        <v>24157761</v>
      </c>
      <c r="S8" s="435">
        <f t="shared" si="0"/>
        <v>8508862</v>
      </c>
      <c r="T8" s="23"/>
    </row>
    <row r="9" spans="1:20" s="18" customFormat="1" ht="17.25" customHeight="1">
      <c r="A9" s="319"/>
      <c r="B9" s="397"/>
      <c r="C9" s="12"/>
      <c r="D9" s="12"/>
      <c r="E9" s="12"/>
      <c r="F9" s="12"/>
      <c r="G9" s="12"/>
      <c r="H9" s="12"/>
      <c r="I9" s="12"/>
      <c r="J9" s="399"/>
      <c r="K9" s="399"/>
      <c r="L9" s="12"/>
      <c r="M9" s="12"/>
      <c r="N9" s="12"/>
      <c r="O9" s="12"/>
      <c r="P9" s="12"/>
      <c r="Q9" s="12"/>
      <c r="R9" s="12"/>
      <c r="S9" s="12"/>
      <c r="T9" s="23"/>
    </row>
    <row r="10" spans="1:20" s="18" customFormat="1" ht="17.25" customHeight="1">
      <c r="A10" s="319"/>
      <c r="B10" s="28" t="s">
        <v>183</v>
      </c>
      <c r="C10" s="18">
        <v>25368484</v>
      </c>
      <c r="D10" s="23">
        <v>18280432</v>
      </c>
      <c r="E10" s="18">
        <v>346335</v>
      </c>
      <c r="F10" s="18">
        <v>18487532</v>
      </c>
      <c r="G10" s="18">
        <v>553435</v>
      </c>
      <c r="H10" s="18">
        <v>6304878</v>
      </c>
      <c r="I10" s="18">
        <v>783174</v>
      </c>
      <c r="J10" s="320">
        <v>1313601</v>
      </c>
      <c r="K10" s="320"/>
      <c r="L10" s="18">
        <v>2180324</v>
      </c>
      <c r="M10" s="18">
        <v>1978249</v>
      </c>
      <c r="N10" s="400">
        <f>+-88549</f>
        <v>-88549</v>
      </c>
      <c r="O10" s="18">
        <v>363280</v>
      </c>
      <c r="P10" s="18">
        <v>400078</v>
      </c>
      <c r="Q10" s="401">
        <f>+-120347</f>
        <v>-120347</v>
      </c>
      <c r="R10" s="401">
        <v>31389</v>
      </c>
      <c r="S10" s="401">
        <f>+-151736</f>
        <v>-151736</v>
      </c>
      <c r="T10" s="23"/>
    </row>
    <row r="11" spans="1:20" s="18" customFormat="1" ht="17.25" customHeight="1">
      <c r="A11" s="319"/>
      <c r="B11" s="28" t="s">
        <v>120</v>
      </c>
      <c r="C11" s="18">
        <v>14181100</v>
      </c>
      <c r="D11" s="23">
        <v>9836230</v>
      </c>
      <c r="E11" s="18">
        <v>395066</v>
      </c>
      <c r="F11" s="18">
        <v>9746655</v>
      </c>
      <c r="G11" s="18">
        <v>305491</v>
      </c>
      <c r="H11" s="18">
        <v>3711448</v>
      </c>
      <c r="I11" s="18">
        <v>633422</v>
      </c>
      <c r="J11" s="320">
        <v>403771</v>
      </c>
      <c r="K11" s="320"/>
      <c r="L11" s="18">
        <v>662229</v>
      </c>
      <c r="M11" s="18">
        <v>405268</v>
      </c>
      <c r="N11" s="18">
        <v>374964</v>
      </c>
      <c r="O11" s="18">
        <v>440981</v>
      </c>
      <c r="P11" s="18">
        <v>519534</v>
      </c>
      <c r="Q11" s="401">
        <v>296411</v>
      </c>
      <c r="R11" s="401">
        <v>265632</v>
      </c>
      <c r="S11" s="401">
        <v>30779</v>
      </c>
      <c r="T11" s="23"/>
    </row>
    <row r="12" spans="1:19" s="18" customFormat="1" ht="17.25" customHeight="1">
      <c r="A12" s="319"/>
      <c r="B12" s="28" t="s">
        <v>121</v>
      </c>
      <c r="C12" s="18">
        <v>384222475</v>
      </c>
      <c r="D12" s="23">
        <v>317576089</v>
      </c>
      <c r="E12" s="18">
        <v>29257969</v>
      </c>
      <c r="F12" s="18">
        <v>316818523</v>
      </c>
      <c r="G12" s="18">
        <v>28500403</v>
      </c>
      <c r="H12" s="18">
        <v>57931783</v>
      </c>
      <c r="I12" s="18">
        <v>8714603</v>
      </c>
      <c r="J12" s="320">
        <v>7067744</v>
      </c>
      <c r="K12" s="320"/>
      <c r="L12" s="18">
        <v>10383089</v>
      </c>
      <c r="M12" s="18">
        <v>8863234</v>
      </c>
      <c r="N12" s="18">
        <v>5399258</v>
      </c>
      <c r="O12" s="18">
        <v>5441294</v>
      </c>
      <c r="P12" s="18">
        <v>5464169</v>
      </c>
      <c r="Q12" s="401">
        <v>5376383</v>
      </c>
      <c r="R12" s="401">
        <v>2991581</v>
      </c>
      <c r="S12" s="401">
        <v>2384802</v>
      </c>
    </row>
    <row r="13" spans="1:19" s="18" customFormat="1" ht="17.25" customHeight="1">
      <c r="A13" s="319"/>
      <c r="B13" s="28" t="s">
        <v>122</v>
      </c>
      <c r="C13" s="18">
        <v>949486505</v>
      </c>
      <c r="D13" s="23">
        <v>744636455</v>
      </c>
      <c r="E13" s="18">
        <v>39940490</v>
      </c>
      <c r="F13" s="18">
        <v>749774432</v>
      </c>
      <c r="G13" s="18">
        <v>45078467</v>
      </c>
      <c r="H13" s="18">
        <v>166457992</v>
      </c>
      <c r="I13" s="18">
        <v>38392058</v>
      </c>
      <c r="J13" s="320">
        <v>20030363</v>
      </c>
      <c r="K13" s="320"/>
      <c r="L13" s="18">
        <v>41117096</v>
      </c>
      <c r="M13" s="18">
        <v>31900858</v>
      </c>
      <c r="N13" s="400">
        <v>17305325</v>
      </c>
      <c r="O13" s="18">
        <v>4890379</v>
      </c>
      <c r="P13" s="18">
        <v>12574429</v>
      </c>
      <c r="Q13" s="401">
        <v>9621275</v>
      </c>
      <c r="R13" s="401">
        <v>8487308</v>
      </c>
      <c r="S13" s="401">
        <v>1133967</v>
      </c>
    </row>
    <row r="14" spans="1:19" s="18" customFormat="1" ht="17.25" customHeight="1">
      <c r="A14" s="319"/>
      <c r="B14" s="28" t="s">
        <v>184</v>
      </c>
      <c r="C14" s="18">
        <v>2203520032</v>
      </c>
      <c r="D14" s="23">
        <v>1919188606</v>
      </c>
      <c r="E14" s="18">
        <v>134198631</v>
      </c>
      <c r="F14" s="36">
        <v>1937263555</v>
      </c>
      <c r="G14" s="18">
        <v>152273580</v>
      </c>
      <c r="H14" s="18">
        <v>251929974</v>
      </c>
      <c r="I14" s="18">
        <v>32401452</v>
      </c>
      <c r="J14" s="320">
        <v>33676606</v>
      </c>
      <c r="K14" s="320"/>
      <c r="L14" s="18">
        <v>49186874</v>
      </c>
      <c r="M14" s="18">
        <v>39006486</v>
      </c>
      <c r="N14" s="400">
        <v>16891184</v>
      </c>
      <c r="O14" s="36">
        <v>11225102</v>
      </c>
      <c r="P14" s="36">
        <v>10838893</v>
      </c>
      <c r="Q14" s="401">
        <v>17277393</v>
      </c>
      <c r="R14" s="401">
        <v>9845854</v>
      </c>
      <c r="S14" s="401">
        <v>7431539</v>
      </c>
    </row>
    <row r="15" spans="1:19" s="18" customFormat="1" ht="17.25" customHeight="1">
      <c r="A15" s="319"/>
      <c r="B15" s="28" t="s">
        <v>319</v>
      </c>
      <c r="C15" s="18">
        <v>92251908</v>
      </c>
      <c r="D15" s="23">
        <v>45735673</v>
      </c>
      <c r="E15" s="18">
        <v>150630</v>
      </c>
      <c r="F15" s="18">
        <v>45738379</v>
      </c>
      <c r="G15" s="18">
        <v>153336</v>
      </c>
      <c r="H15" s="18">
        <v>45260638</v>
      </c>
      <c r="I15" s="18">
        <v>1255597</v>
      </c>
      <c r="J15" s="320">
        <v>2170739</v>
      </c>
      <c r="K15" s="320"/>
      <c r="L15" s="18">
        <v>4032706</v>
      </c>
      <c r="M15" s="18">
        <v>2933823</v>
      </c>
      <c r="N15" s="400">
        <f>+-606370</f>
        <v>-606370</v>
      </c>
      <c r="O15" s="18">
        <v>610759</v>
      </c>
      <c r="P15" s="18">
        <v>953870</v>
      </c>
      <c r="Q15" s="401">
        <f>+-949481</f>
        <v>-949481</v>
      </c>
      <c r="R15" s="401">
        <v>272321</v>
      </c>
      <c r="S15" s="401">
        <f>+-1221802</f>
        <v>-1221802</v>
      </c>
    </row>
    <row r="16" spans="1:19" s="18" customFormat="1" ht="17.25" customHeight="1">
      <c r="A16" s="319"/>
      <c r="B16" s="28" t="s">
        <v>336</v>
      </c>
      <c r="C16" s="18">
        <v>328442</v>
      </c>
      <c r="D16" s="23">
        <v>190665</v>
      </c>
      <c r="E16" s="18">
        <v>161</v>
      </c>
      <c r="F16" s="18">
        <v>190638</v>
      </c>
      <c r="G16" s="18">
        <v>134</v>
      </c>
      <c r="H16" s="18">
        <v>119525</v>
      </c>
      <c r="I16" s="18">
        <v>18252</v>
      </c>
      <c r="J16" s="320">
        <v>11216</v>
      </c>
      <c r="K16" s="320"/>
      <c r="L16" s="18">
        <v>3264</v>
      </c>
      <c r="M16" s="18">
        <v>3027</v>
      </c>
      <c r="N16" s="400">
        <v>26204</v>
      </c>
      <c r="O16" s="36" t="s">
        <v>204</v>
      </c>
      <c r="P16" s="18">
        <v>4795</v>
      </c>
      <c r="Q16" s="401">
        <v>21409</v>
      </c>
      <c r="R16" s="401">
        <v>8660</v>
      </c>
      <c r="S16" s="401">
        <v>12749</v>
      </c>
    </row>
    <row r="17" spans="1:19" s="18" customFormat="1" ht="17.25" customHeight="1">
      <c r="A17" s="321"/>
      <c r="B17" s="322" t="s">
        <v>123</v>
      </c>
      <c r="C17" s="402">
        <v>196709141</v>
      </c>
      <c r="D17" s="403">
        <v>86868869</v>
      </c>
      <c r="E17" s="403">
        <v>5007975</v>
      </c>
      <c r="F17" s="403">
        <v>86899578</v>
      </c>
      <c r="G17" s="403">
        <v>5038684</v>
      </c>
      <c r="H17" s="403">
        <v>102252698</v>
      </c>
      <c r="I17" s="403">
        <v>7587574</v>
      </c>
      <c r="J17" s="320">
        <v>5539794</v>
      </c>
      <c r="K17" s="320"/>
      <c r="L17" s="403">
        <v>11774582</v>
      </c>
      <c r="M17" s="403">
        <v>9506255</v>
      </c>
      <c r="N17" s="403">
        <v>1352786</v>
      </c>
      <c r="O17" s="403">
        <v>1529196</v>
      </c>
      <c r="P17" s="403">
        <v>1738402</v>
      </c>
      <c r="Q17" s="404">
        <v>1143580</v>
      </c>
      <c r="R17" s="404">
        <v>2255016</v>
      </c>
      <c r="S17" s="404">
        <f>+-1111436</f>
        <v>-1111436</v>
      </c>
    </row>
    <row r="18" spans="1:19" ht="17.25" customHeight="1">
      <c r="A18" s="461" t="s">
        <v>148</v>
      </c>
      <c r="B18" s="437" t="s">
        <v>119</v>
      </c>
      <c r="C18" s="436">
        <f>SUM(C20:C24)</f>
        <v>3866068087</v>
      </c>
      <c r="D18" s="436">
        <f aca="true" t="shared" si="1" ref="D18:S18">SUM(D20:D24)</f>
        <v>3142313019</v>
      </c>
      <c r="E18" s="435">
        <f>SUM(E20:E24)</f>
        <v>209297257</v>
      </c>
      <c r="F18" s="436">
        <f t="shared" si="1"/>
        <v>3164919292</v>
      </c>
      <c r="G18" s="436">
        <f t="shared" si="1"/>
        <v>231903530</v>
      </c>
      <c r="H18" s="436">
        <f t="shared" si="1"/>
        <v>633968936</v>
      </c>
      <c r="I18" s="436">
        <f t="shared" si="1"/>
        <v>89786132</v>
      </c>
      <c r="J18" s="364">
        <f>SUM(J20:J27)</f>
        <v>70213834</v>
      </c>
      <c r="K18" s="364">
        <f>SUM(K20:K27)</f>
        <v>0</v>
      </c>
      <c r="L18" s="436">
        <f t="shared" si="1"/>
        <v>119340164</v>
      </c>
      <c r="M18" s="436">
        <f t="shared" si="1"/>
        <v>94597200</v>
      </c>
      <c r="N18" s="436">
        <f t="shared" si="1"/>
        <v>40659802</v>
      </c>
      <c r="O18" s="436">
        <f t="shared" si="1"/>
        <v>24500991</v>
      </c>
      <c r="P18" s="436">
        <f t="shared" si="1"/>
        <v>32494170</v>
      </c>
      <c r="Q18" s="436">
        <f t="shared" si="1"/>
        <v>32666623</v>
      </c>
      <c r="R18" s="436">
        <f t="shared" si="1"/>
        <v>24157761</v>
      </c>
      <c r="S18" s="436">
        <f t="shared" si="1"/>
        <v>8508862</v>
      </c>
    </row>
    <row r="19" spans="1:19" ht="17.25" customHeight="1">
      <c r="A19" s="462"/>
      <c r="B19" s="405"/>
      <c r="C19" s="398"/>
      <c r="D19" s="398"/>
      <c r="E19" s="398"/>
      <c r="F19" s="398"/>
      <c r="G19" s="398"/>
      <c r="H19" s="398"/>
      <c r="I19" s="398"/>
      <c r="J19" s="399"/>
      <c r="K19" s="399"/>
      <c r="L19" s="398"/>
      <c r="M19" s="398"/>
      <c r="N19" s="398"/>
      <c r="O19" s="398"/>
      <c r="P19" s="398"/>
      <c r="Q19" s="398"/>
      <c r="R19" s="398"/>
      <c r="S19" s="398"/>
    </row>
    <row r="20" spans="1:19" s="18" customFormat="1" ht="17.25" customHeight="1">
      <c r="A20" s="462"/>
      <c r="B20" s="28" t="s">
        <v>124</v>
      </c>
      <c r="C20" s="18">
        <v>375953491</v>
      </c>
      <c r="D20" s="23">
        <v>253965263</v>
      </c>
      <c r="E20" s="18">
        <v>13894522</v>
      </c>
      <c r="F20" s="18">
        <v>258001094</v>
      </c>
      <c r="G20" s="18">
        <v>17930353</v>
      </c>
      <c r="H20" s="18">
        <v>110976475</v>
      </c>
      <c r="I20" s="18">
        <v>11011753</v>
      </c>
      <c r="J20" s="331">
        <v>6771439</v>
      </c>
      <c r="K20" s="331"/>
      <c r="L20" s="18">
        <v>13392275</v>
      </c>
      <c r="M20" s="18">
        <v>10193070</v>
      </c>
      <c r="N20" s="18">
        <v>4390917</v>
      </c>
      <c r="O20" s="18">
        <v>627449</v>
      </c>
      <c r="P20" s="18">
        <v>3774737</v>
      </c>
      <c r="Q20" s="18">
        <v>1243629</v>
      </c>
      <c r="R20" s="18">
        <v>1998014</v>
      </c>
      <c r="S20" s="400">
        <f>+-754385</f>
        <v>-754385</v>
      </c>
    </row>
    <row r="21" spans="1:19" s="18" customFormat="1" ht="17.25" customHeight="1">
      <c r="A21" s="462"/>
      <c r="B21" s="28" t="s">
        <v>125</v>
      </c>
      <c r="C21" s="18">
        <v>639111381</v>
      </c>
      <c r="D21" s="23">
        <v>510333952</v>
      </c>
      <c r="E21" s="18">
        <v>27350474</v>
      </c>
      <c r="F21" s="18">
        <v>517847445</v>
      </c>
      <c r="G21" s="18">
        <v>34863967</v>
      </c>
      <c r="H21" s="18">
        <v>118235964</v>
      </c>
      <c r="I21" s="18">
        <v>10541465</v>
      </c>
      <c r="J21" s="331">
        <v>9089996</v>
      </c>
      <c r="K21" s="331"/>
      <c r="L21" s="18">
        <v>15635727</v>
      </c>
      <c r="M21" s="18">
        <v>9886300</v>
      </c>
      <c r="N21" s="18">
        <v>3995734</v>
      </c>
      <c r="O21" s="18">
        <v>6755077</v>
      </c>
      <c r="P21" s="18">
        <v>6751549</v>
      </c>
      <c r="Q21" s="18">
        <v>3999262</v>
      </c>
      <c r="R21" s="18">
        <v>2139279</v>
      </c>
      <c r="S21" s="400">
        <v>1859983</v>
      </c>
    </row>
    <row r="22" spans="1:19" s="18" customFormat="1" ht="17.25" customHeight="1">
      <c r="A22" s="462"/>
      <c r="B22" s="352" t="s">
        <v>126</v>
      </c>
      <c r="C22" s="18">
        <v>603971139</v>
      </c>
      <c r="D22" s="23">
        <v>468108942</v>
      </c>
      <c r="E22" s="18">
        <v>31879449</v>
      </c>
      <c r="F22" s="18">
        <v>469234884</v>
      </c>
      <c r="G22" s="18">
        <v>33005391</v>
      </c>
      <c r="H22" s="18">
        <v>121654562</v>
      </c>
      <c r="I22" s="18">
        <v>14207635</v>
      </c>
      <c r="J22" s="331">
        <v>9753952</v>
      </c>
      <c r="K22" s="331"/>
      <c r="L22" s="18">
        <v>14635972</v>
      </c>
      <c r="M22" s="18">
        <v>12378440</v>
      </c>
      <c r="N22" s="18">
        <v>9325615</v>
      </c>
      <c r="O22" s="18">
        <v>1998705</v>
      </c>
      <c r="P22" s="18">
        <v>1984444</v>
      </c>
      <c r="Q22" s="18">
        <v>9339876</v>
      </c>
      <c r="R22" s="18">
        <v>4629380</v>
      </c>
      <c r="S22" s="400">
        <v>4710496</v>
      </c>
    </row>
    <row r="23" spans="1:19" s="18" customFormat="1" ht="17.25" customHeight="1">
      <c r="A23" s="462"/>
      <c r="B23" s="352" t="s">
        <v>127</v>
      </c>
      <c r="C23" s="18">
        <v>450367284</v>
      </c>
      <c r="D23" s="23">
        <v>351882455</v>
      </c>
      <c r="E23" s="18">
        <v>29350676</v>
      </c>
      <c r="F23" s="18">
        <v>356004273</v>
      </c>
      <c r="G23" s="18">
        <v>33472494</v>
      </c>
      <c r="H23" s="18">
        <v>87432039</v>
      </c>
      <c r="I23" s="18">
        <v>11052790</v>
      </c>
      <c r="J23" s="331">
        <v>10215812</v>
      </c>
      <c r="K23" s="331"/>
      <c r="L23" s="18">
        <v>15840486</v>
      </c>
      <c r="M23" s="18">
        <v>13392925</v>
      </c>
      <c r="N23" s="18">
        <v>5428116</v>
      </c>
      <c r="O23" s="18">
        <v>4332057</v>
      </c>
      <c r="P23" s="18">
        <v>4149727</v>
      </c>
      <c r="Q23" s="18">
        <v>5610446</v>
      </c>
      <c r="R23" s="18">
        <v>2620679</v>
      </c>
      <c r="S23" s="400">
        <v>2989767</v>
      </c>
    </row>
    <row r="24" spans="1:19" s="18" customFormat="1" ht="17.25" customHeight="1">
      <c r="A24" s="463"/>
      <c r="B24" s="322" t="s">
        <v>128</v>
      </c>
      <c r="C24" s="402">
        <v>1796664792</v>
      </c>
      <c r="D24" s="403">
        <v>1558022407</v>
      </c>
      <c r="E24" s="403">
        <v>106822136</v>
      </c>
      <c r="F24" s="403">
        <v>1563831596</v>
      </c>
      <c r="G24" s="403">
        <v>112631325</v>
      </c>
      <c r="H24" s="403">
        <v>195669896</v>
      </c>
      <c r="I24" s="403">
        <v>42972489</v>
      </c>
      <c r="J24" s="323">
        <v>34382635</v>
      </c>
      <c r="K24" s="323"/>
      <c r="L24" s="403">
        <v>59835704</v>
      </c>
      <c r="M24" s="403">
        <v>48746465</v>
      </c>
      <c r="N24" s="403">
        <v>17519420</v>
      </c>
      <c r="O24" s="403">
        <v>10787703</v>
      </c>
      <c r="P24" s="403">
        <v>15833713</v>
      </c>
      <c r="Q24" s="403">
        <v>12473410</v>
      </c>
      <c r="R24" s="403">
        <v>12770409</v>
      </c>
      <c r="S24" s="404">
        <f>+-296999</f>
        <v>-296999</v>
      </c>
    </row>
    <row r="27" spans="1:36" ht="17.25" customHeight="1">
      <c r="A27" s="406" t="s">
        <v>335</v>
      </c>
      <c r="B27" s="406"/>
      <c r="C27" s="406"/>
      <c r="D27" s="406"/>
      <c r="E27" s="406"/>
      <c r="F27" s="406"/>
      <c r="G27" s="406"/>
      <c r="H27" s="406"/>
      <c r="I27" s="406"/>
      <c r="J27" s="406"/>
      <c r="K27" s="406"/>
      <c r="L27" s="406"/>
      <c r="M27" s="406"/>
      <c r="N27" s="406"/>
      <c r="O27" s="406"/>
      <c r="P27" s="384"/>
      <c r="Q27" s="1"/>
      <c r="AI27" s="384"/>
      <c r="AJ27" s="384"/>
    </row>
    <row r="28" spans="1:34" ht="17.25" customHeight="1" thickBot="1">
      <c r="A28" s="385"/>
      <c r="B28" s="407"/>
      <c r="C28" s="385"/>
      <c r="D28" s="385"/>
      <c r="E28" s="385"/>
      <c r="F28" s="385"/>
      <c r="G28" s="385"/>
      <c r="H28" s="385"/>
      <c r="I28" s="385"/>
      <c r="J28" s="385"/>
      <c r="K28" s="385"/>
      <c r="L28" s="385"/>
      <c r="M28" s="385"/>
      <c r="N28" s="385"/>
      <c r="O28" s="386" t="s">
        <v>191</v>
      </c>
      <c r="AG28" s="384"/>
      <c r="AH28" s="384"/>
    </row>
    <row r="29" spans="1:34" ht="17.25" customHeight="1">
      <c r="A29" s="387" t="s">
        <v>164</v>
      </c>
      <c r="B29" s="420"/>
      <c r="C29" s="441" t="s">
        <v>329</v>
      </c>
      <c r="D29" s="441" t="s">
        <v>330</v>
      </c>
      <c r="E29" s="391" t="s">
        <v>327</v>
      </c>
      <c r="F29" s="391" t="s">
        <v>326</v>
      </c>
      <c r="G29" s="443" t="s">
        <v>328</v>
      </c>
      <c r="H29" s="444" t="s">
        <v>331</v>
      </c>
      <c r="I29" s="415" t="s">
        <v>142</v>
      </c>
      <c r="J29" s="441" t="s">
        <v>332</v>
      </c>
      <c r="K29" s="445"/>
      <c r="L29" s="415" t="s">
        <v>333</v>
      </c>
      <c r="M29" s="444" t="s">
        <v>143</v>
      </c>
      <c r="N29" s="444" t="s">
        <v>334</v>
      </c>
      <c r="O29" s="391" t="s">
        <v>144</v>
      </c>
      <c r="U29" s="392"/>
      <c r="V29" s="392"/>
      <c r="W29" s="392"/>
      <c r="X29" s="392"/>
      <c r="Y29" s="392"/>
      <c r="Z29" s="392"/>
      <c r="AA29" s="392"/>
      <c r="AB29" s="392"/>
      <c r="AC29" s="392"/>
      <c r="AD29" s="392"/>
      <c r="AE29" s="392"/>
      <c r="AF29" s="392"/>
      <c r="AG29" s="392"/>
      <c r="AH29" s="392"/>
    </row>
    <row r="30" spans="1:34" ht="17.25" customHeight="1">
      <c r="A30" s="421"/>
      <c r="B30" s="422"/>
      <c r="C30" s="442"/>
      <c r="D30" s="442"/>
      <c r="E30" s="393"/>
      <c r="F30" s="393"/>
      <c r="G30" s="432"/>
      <c r="H30" s="429"/>
      <c r="I30" s="390"/>
      <c r="J30" s="442"/>
      <c r="K30" s="426"/>
      <c r="L30" s="390"/>
      <c r="M30" s="429"/>
      <c r="N30" s="429"/>
      <c r="O30" s="393"/>
      <c r="U30" s="392"/>
      <c r="V30" s="392"/>
      <c r="W30" s="392"/>
      <c r="X30" s="392"/>
      <c r="Y30" s="392"/>
      <c r="Z30" s="392"/>
      <c r="AA30" s="392"/>
      <c r="AB30" s="392"/>
      <c r="AC30" s="392"/>
      <c r="AD30" s="392"/>
      <c r="AE30" s="392"/>
      <c r="AF30" s="392"/>
      <c r="AG30" s="392"/>
      <c r="AH30" s="392"/>
    </row>
    <row r="31" spans="1:34" s="410" customFormat="1" ht="17.25" customHeight="1">
      <c r="A31" s="408" t="s">
        <v>344</v>
      </c>
      <c r="B31" s="438" t="s">
        <v>119</v>
      </c>
      <c r="C31" s="435">
        <f>SUM(C33:C40)</f>
        <v>3798888228</v>
      </c>
      <c r="D31" s="435">
        <f>SUM(D33:D40)</f>
        <v>2493720358</v>
      </c>
      <c r="E31" s="435">
        <f>SUM(E33:E40)</f>
        <v>46181737</v>
      </c>
      <c r="F31" s="435">
        <f>SUM(F33:F40)</f>
        <v>72436824</v>
      </c>
      <c r="G31" s="435">
        <f>SUM(G33:G40)</f>
        <v>385688906</v>
      </c>
      <c r="H31" s="435">
        <f aca="true" t="shared" si="2" ref="H31:O31">SUM(H33:H40)</f>
        <v>44307985</v>
      </c>
      <c r="I31" s="439">
        <f>SUM(I33:I40)</f>
        <v>58813273</v>
      </c>
      <c r="J31" s="440">
        <f>SUM(J33:J40)</f>
        <v>23624577</v>
      </c>
      <c r="K31" s="440"/>
      <c r="L31" s="435">
        <f t="shared" si="2"/>
        <v>24497064</v>
      </c>
      <c r="M31" s="435">
        <f t="shared" si="2"/>
        <v>20991465</v>
      </c>
      <c r="N31" s="435">
        <f t="shared" si="2"/>
        <v>303804249</v>
      </c>
      <c r="O31" s="435">
        <f t="shared" si="2"/>
        <v>324821790</v>
      </c>
      <c r="U31" s="411"/>
      <c r="V31" s="411"/>
      <c r="W31" s="411"/>
      <c r="X31" s="411"/>
      <c r="Y31" s="411"/>
      <c r="Z31" s="411"/>
      <c r="AA31" s="411"/>
      <c r="AB31" s="411"/>
      <c r="AC31" s="411"/>
      <c r="AD31" s="411"/>
      <c r="AE31" s="411"/>
      <c r="AF31" s="411"/>
      <c r="AG31" s="411"/>
      <c r="AH31" s="411"/>
    </row>
    <row r="32" spans="1:34" s="410" customFormat="1" ht="17.25" customHeight="1">
      <c r="A32" s="408"/>
      <c r="B32" s="409"/>
      <c r="C32" s="12"/>
      <c r="D32" s="12"/>
      <c r="E32" s="12"/>
      <c r="F32" s="12"/>
      <c r="G32" s="12"/>
      <c r="H32" s="12"/>
      <c r="I32" s="412"/>
      <c r="J32" s="12"/>
      <c r="L32" s="12"/>
      <c r="M32" s="12"/>
      <c r="N32" s="12"/>
      <c r="O32" s="12"/>
      <c r="U32" s="411"/>
      <c r="V32" s="411"/>
      <c r="W32" s="411"/>
      <c r="X32" s="411"/>
      <c r="Y32" s="411"/>
      <c r="Z32" s="411"/>
      <c r="AA32" s="411"/>
      <c r="AB32" s="411"/>
      <c r="AC32" s="411"/>
      <c r="AD32" s="411"/>
      <c r="AE32" s="411"/>
      <c r="AF32" s="411"/>
      <c r="AG32" s="411"/>
      <c r="AH32" s="411"/>
    </row>
    <row r="33" spans="1:34" ht="17.25" customHeight="1">
      <c r="A33" s="408"/>
      <c r="B33" s="28" t="s">
        <v>183</v>
      </c>
      <c r="C33" s="18">
        <v>24792410</v>
      </c>
      <c r="D33" s="23">
        <v>9977394</v>
      </c>
      <c r="E33" s="18">
        <v>1659767</v>
      </c>
      <c r="F33" s="18">
        <v>574370</v>
      </c>
      <c r="G33" s="18">
        <v>4690738</v>
      </c>
      <c r="H33" s="18">
        <v>389602</v>
      </c>
      <c r="I33" s="36">
        <v>2565437</v>
      </c>
      <c r="J33" s="320">
        <v>1124586</v>
      </c>
      <c r="K33" s="320"/>
      <c r="L33" s="18">
        <v>230234</v>
      </c>
      <c r="M33" s="18">
        <v>146947</v>
      </c>
      <c r="N33" s="18">
        <v>122530</v>
      </c>
      <c r="O33" s="18">
        <v>3310805</v>
      </c>
      <c r="U33" s="384"/>
      <c r="V33" s="384"/>
      <c r="W33" s="384"/>
      <c r="X33" s="384"/>
      <c r="Y33" s="384"/>
      <c r="Z33" s="384"/>
      <c r="AA33" s="384"/>
      <c r="AB33" s="384"/>
      <c r="AC33" s="384"/>
      <c r="AD33" s="384"/>
      <c r="AE33" s="384"/>
      <c r="AF33" s="384"/>
      <c r="AG33" s="384"/>
      <c r="AH33" s="384"/>
    </row>
    <row r="34" spans="1:34" ht="17.25" customHeight="1">
      <c r="A34" s="408"/>
      <c r="B34" s="28" t="s">
        <v>120</v>
      </c>
      <c r="C34" s="18">
        <v>13458103</v>
      </c>
      <c r="D34" s="23">
        <v>4215662</v>
      </c>
      <c r="E34" s="18">
        <v>682957</v>
      </c>
      <c r="F34" s="18">
        <v>748536</v>
      </c>
      <c r="G34" s="18">
        <v>1869587</v>
      </c>
      <c r="H34" s="18">
        <v>303280</v>
      </c>
      <c r="I34" s="36">
        <v>989559</v>
      </c>
      <c r="J34" s="320">
        <v>756820</v>
      </c>
      <c r="K34" s="320"/>
      <c r="L34" s="18">
        <v>340919</v>
      </c>
      <c r="M34" s="18">
        <v>140098</v>
      </c>
      <c r="N34" s="18">
        <v>479673</v>
      </c>
      <c r="O34" s="18">
        <v>2931012</v>
      </c>
      <c r="U34" s="384"/>
      <c r="V34" s="384"/>
      <c r="W34" s="384"/>
      <c r="X34" s="384"/>
      <c r="Y34" s="384"/>
      <c r="Z34" s="384"/>
      <c r="AA34" s="384"/>
      <c r="AB34" s="384"/>
      <c r="AC34" s="384"/>
      <c r="AD34" s="384"/>
      <c r="AE34" s="384"/>
      <c r="AF34" s="384"/>
      <c r="AG34" s="384"/>
      <c r="AH34" s="384"/>
    </row>
    <row r="35" spans="1:34" ht="17.25" customHeight="1">
      <c r="A35" s="408"/>
      <c r="B35" s="28" t="s">
        <v>121</v>
      </c>
      <c r="C35" s="18">
        <v>374750306</v>
      </c>
      <c r="D35" s="23">
        <v>115238161</v>
      </c>
      <c r="E35" s="18">
        <v>3158492</v>
      </c>
      <c r="F35" s="18">
        <v>9635179</v>
      </c>
      <c r="G35" s="18">
        <v>47498508</v>
      </c>
      <c r="H35" s="18">
        <v>5814970</v>
      </c>
      <c r="I35" s="36">
        <v>5499482</v>
      </c>
      <c r="J35" s="320">
        <v>2577335</v>
      </c>
      <c r="K35" s="320"/>
      <c r="L35" s="18">
        <v>1969149</v>
      </c>
      <c r="M35" s="18">
        <v>2427429</v>
      </c>
      <c r="N35" s="18">
        <v>148804688</v>
      </c>
      <c r="O35" s="18">
        <v>32126913</v>
      </c>
      <c r="U35" s="392"/>
      <c r="V35" s="392"/>
      <c r="W35" s="392"/>
      <c r="X35" s="392"/>
      <c r="Y35" s="392"/>
      <c r="Z35" s="384"/>
      <c r="AA35" s="384"/>
      <c r="AB35" s="384"/>
      <c r="AC35" s="384"/>
      <c r="AD35" s="384"/>
      <c r="AE35" s="384"/>
      <c r="AF35" s="384"/>
      <c r="AG35" s="384"/>
      <c r="AH35" s="384"/>
    </row>
    <row r="36" spans="1:34" ht="17.25" customHeight="1">
      <c r="A36" s="408"/>
      <c r="B36" s="28" t="s">
        <v>122</v>
      </c>
      <c r="C36" s="18">
        <v>916232424</v>
      </c>
      <c r="D36" s="23">
        <v>466626204</v>
      </c>
      <c r="E36" s="18">
        <v>22186374</v>
      </c>
      <c r="F36" s="18">
        <v>25828883</v>
      </c>
      <c r="G36" s="18">
        <v>150280385</v>
      </c>
      <c r="H36" s="18">
        <v>17240991</v>
      </c>
      <c r="I36" s="36">
        <v>23304241</v>
      </c>
      <c r="J36" s="320">
        <v>8268644</v>
      </c>
      <c r="K36" s="320"/>
      <c r="L36" s="467">
        <v>5421799</v>
      </c>
      <c r="M36" s="18">
        <v>7265041</v>
      </c>
      <c r="N36" s="18">
        <v>84337415</v>
      </c>
      <c r="O36" s="18">
        <v>105472447</v>
      </c>
      <c r="U36" s="392"/>
      <c r="V36" s="392"/>
      <c r="W36" s="392"/>
      <c r="X36" s="392"/>
      <c r="Y36" s="392"/>
      <c r="Z36" s="384"/>
      <c r="AA36" s="384"/>
      <c r="AB36" s="384"/>
      <c r="AC36" s="384"/>
      <c r="AD36" s="384"/>
      <c r="AE36" s="384"/>
      <c r="AF36" s="384"/>
      <c r="AG36" s="384"/>
      <c r="AH36" s="384"/>
    </row>
    <row r="37" spans="1:34" ht="17.25" customHeight="1">
      <c r="A37" s="408"/>
      <c r="B37" s="28" t="s">
        <v>184</v>
      </c>
      <c r="C37" s="18">
        <v>2189193529</v>
      </c>
      <c r="D37" s="23">
        <v>1824110878</v>
      </c>
      <c r="E37" s="36">
        <v>7335896</v>
      </c>
      <c r="F37" s="18">
        <v>23919527</v>
      </c>
      <c r="G37" s="18">
        <v>95793068</v>
      </c>
      <c r="H37" s="18">
        <v>11367126</v>
      </c>
      <c r="I37" s="36">
        <v>13353694</v>
      </c>
      <c r="J37" s="320">
        <v>3888651</v>
      </c>
      <c r="K37" s="320"/>
      <c r="L37" s="18">
        <v>11924984</v>
      </c>
      <c r="M37" s="18">
        <v>6446019</v>
      </c>
      <c r="N37" s="36">
        <v>56292965</v>
      </c>
      <c r="O37" s="18">
        <v>134760721</v>
      </c>
      <c r="U37" s="384"/>
      <c r="V37" s="384"/>
      <c r="W37" s="384"/>
      <c r="X37" s="384"/>
      <c r="Y37" s="384"/>
      <c r="Z37" s="384"/>
      <c r="AA37" s="384"/>
      <c r="AB37" s="384"/>
      <c r="AC37" s="384"/>
      <c r="AD37" s="384"/>
      <c r="AE37" s="384"/>
      <c r="AF37" s="384"/>
      <c r="AG37" s="384"/>
      <c r="AH37" s="384"/>
    </row>
    <row r="38" spans="1:34" ht="17.25" customHeight="1">
      <c r="A38" s="408"/>
      <c r="B38" s="28" t="s">
        <v>319</v>
      </c>
      <c r="C38" s="18">
        <v>90999017</v>
      </c>
      <c r="D38" s="23">
        <v>8147329</v>
      </c>
      <c r="E38" s="18">
        <v>5690372</v>
      </c>
      <c r="F38" s="18">
        <v>4254759</v>
      </c>
      <c r="G38" s="18">
        <v>40243163</v>
      </c>
      <c r="H38" s="18">
        <v>4242923</v>
      </c>
      <c r="I38" s="36">
        <v>4885428</v>
      </c>
      <c r="J38" s="320">
        <v>3907344</v>
      </c>
      <c r="K38" s="320"/>
      <c r="L38" s="18">
        <v>1090623</v>
      </c>
      <c r="M38" s="18">
        <v>1116831</v>
      </c>
      <c r="N38" s="18">
        <v>6759752</v>
      </c>
      <c r="O38" s="18">
        <v>10660493</v>
      </c>
      <c r="U38" s="384"/>
      <c r="V38" s="384"/>
      <c r="W38" s="384"/>
      <c r="X38" s="384"/>
      <c r="Y38" s="384"/>
      <c r="Z38" s="384"/>
      <c r="AA38" s="384"/>
      <c r="AB38" s="384"/>
      <c r="AC38" s="384"/>
      <c r="AD38" s="384"/>
      <c r="AE38" s="384"/>
      <c r="AF38" s="384"/>
      <c r="AG38" s="384"/>
      <c r="AH38" s="384"/>
    </row>
    <row r="39" spans="1:34" ht="17.25" customHeight="1">
      <c r="A39" s="408"/>
      <c r="B39" s="28" t="s">
        <v>336</v>
      </c>
      <c r="C39" s="18">
        <v>310163</v>
      </c>
      <c r="D39" s="23">
        <v>165303</v>
      </c>
      <c r="E39" s="18">
        <v>3708</v>
      </c>
      <c r="F39" s="18">
        <v>6720</v>
      </c>
      <c r="G39" s="18">
        <v>63944</v>
      </c>
      <c r="H39" s="18">
        <v>8937</v>
      </c>
      <c r="I39" s="36">
        <v>17906</v>
      </c>
      <c r="J39" s="320">
        <v>9077</v>
      </c>
      <c r="K39" s="320"/>
      <c r="L39" s="36" t="s">
        <v>204</v>
      </c>
      <c r="M39" s="18">
        <v>6959</v>
      </c>
      <c r="N39" s="18">
        <v>2388</v>
      </c>
      <c r="O39" s="18">
        <v>25221</v>
      </c>
      <c r="U39" s="384"/>
      <c r="V39" s="384"/>
      <c r="W39" s="384"/>
      <c r="X39" s="384"/>
      <c r="Y39" s="384"/>
      <c r="Z39" s="384"/>
      <c r="AA39" s="384"/>
      <c r="AB39" s="384"/>
      <c r="AC39" s="384"/>
      <c r="AD39" s="384"/>
      <c r="AE39" s="384"/>
      <c r="AF39" s="384"/>
      <c r="AG39" s="384"/>
      <c r="AH39" s="384"/>
    </row>
    <row r="40" spans="1:34" ht="17.25" customHeight="1">
      <c r="A40" s="413"/>
      <c r="B40" s="322" t="s">
        <v>123</v>
      </c>
      <c r="C40" s="402">
        <v>189152276</v>
      </c>
      <c r="D40" s="403">
        <v>65239427</v>
      </c>
      <c r="E40" s="403">
        <v>5464171</v>
      </c>
      <c r="F40" s="403">
        <v>7468850</v>
      </c>
      <c r="G40" s="403">
        <v>45249513</v>
      </c>
      <c r="H40" s="403">
        <v>4940156</v>
      </c>
      <c r="I40" s="35">
        <v>8197526</v>
      </c>
      <c r="J40" s="323">
        <v>3092120</v>
      </c>
      <c r="K40" s="323"/>
      <c r="L40" s="403">
        <v>3519356</v>
      </c>
      <c r="M40" s="403">
        <v>3442141</v>
      </c>
      <c r="N40" s="403">
        <v>7004838</v>
      </c>
      <c r="O40" s="403">
        <v>35534178</v>
      </c>
      <c r="U40" s="384"/>
      <c r="V40" s="384"/>
      <c r="W40" s="384"/>
      <c r="X40" s="384"/>
      <c r="Y40" s="384"/>
      <c r="Z40" s="384"/>
      <c r="AA40" s="384"/>
      <c r="AB40" s="384"/>
      <c r="AC40" s="384"/>
      <c r="AD40" s="384"/>
      <c r="AE40" s="384"/>
      <c r="AF40" s="384"/>
      <c r="AG40" s="384"/>
      <c r="AH40" s="384"/>
    </row>
    <row r="41" spans="1:34" s="18" customFormat="1" ht="17.25" customHeight="1">
      <c r="A41" s="461" t="s">
        <v>148</v>
      </c>
      <c r="B41" s="363" t="s">
        <v>119</v>
      </c>
      <c r="C41" s="436">
        <f>SUM(C43:C47)</f>
        <v>3798888228</v>
      </c>
      <c r="D41" s="436">
        <f>SUM(D43:D47)</f>
        <v>2493720358</v>
      </c>
      <c r="E41" s="436">
        <f>SUM(E43:E47)</f>
        <v>46181737</v>
      </c>
      <c r="F41" s="436">
        <f>SUM(F43:F47)</f>
        <v>72436824</v>
      </c>
      <c r="G41" s="436">
        <f>SUM(G43:G47)</f>
        <v>385688906</v>
      </c>
      <c r="H41" s="436">
        <f>SUM(H43:H47)</f>
        <v>44307985</v>
      </c>
      <c r="I41" s="439">
        <f>SUM(I43:I47)</f>
        <v>58813273</v>
      </c>
      <c r="J41" s="446">
        <f>SUM(J43:J47)</f>
        <v>23624577</v>
      </c>
      <c r="K41" s="446"/>
      <c r="L41" s="436">
        <f>SUM(L43:L47)</f>
        <v>24497064</v>
      </c>
      <c r="M41" s="436">
        <f>SUM(M43:M47)</f>
        <v>20991465</v>
      </c>
      <c r="N41" s="436">
        <f>SUM(N43:N47)</f>
        <v>303804249</v>
      </c>
      <c r="O41" s="436">
        <f>SUM(O43:O47)</f>
        <v>324821790</v>
      </c>
      <c r="U41" s="23"/>
      <c r="V41" s="23"/>
      <c r="W41" s="23"/>
      <c r="X41" s="23"/>
      <c r="Y41" s="23"/>
      <c r="Z41" s="23"/>
      <c r="AA41" s="23"/>
      <c r="AB41" s="23"/>
      <c r="AC41" s="23"/>
      <c r="AD41" s="23"/>
      <c r="AE41" s="23"/>
      <c r="AF41" s="23"/>
      <c r="AG41" s="23"/>
      <c r="AH41" s="23"/>
    </row>
    <row r="42" spans="1:34" s="18" customFormat="1" ht="17.25" customHeight="1">
      <c r="A42" s="462"/>
      <c r="B42" s="28"/>
      <c r="C42" s="398"/>
      <c r="D42" s="398"/>
      <c r="E42" s="12"/>
      <c r="F42" s="12"/>
      <c r="G42" s="12"/>
      <c r="H42" s="12"/>
      <c r="I42" s="412"/>
      <c r="J42" s="12"/>
      <c r="K42" s="23"/>
      <c r="L42" s="12"/>
      <c r="M42" s="12"/>
      <c r="N42" s="12"/>
      <c r="O42" s="12"/>
      <c r="U42" s="23"/>
      <c r="V42" s="23"/>
      <c r="W42" s="23"/>
      <c r="X42" s="23"/>
      <c r="Y42" s="23"/>
      <c r="Z42" s="23"/>
      <c r="AA42" s="23"/>
      <c r="AB42" s="23"/>
      <c r="AC42" s="23"/>
      <c r="AD42" s="23"/>
      <c r="AE42" s="23"/>
      <c r="AF42" s="23"/>
      <c r="AG42" s="23"/>
      <c r="AH42" s="23"/>
    </row>
    <row r="43" spans="1:34" s="18" customFormat="1" ht="17.25" customHeight="1">
      <c r="A43" s="462"/>
      <c r="B43" s="28" t="s">
        <v>124</v>
      </c>
      <c r="C43" s="18">
        <v>368977569</v>
      </c>
      <c r="D43" s="23">
        <v>220841948</v>
      </c>
      <c r="E43" s="18">
        <v>4943922</v>
      </c>
      <c r="F43" s="18">
        <v>18090967</v>
      </c>
      <c r="G43" s="18">
        <v>48249415</v>
      </c>
      <c r="H43" s="18">
        <v>6434330</v>
      </c>
      <c r="I43" s="36">
        <v>6278138</v>
      </c>
      <c r="J43" s="320">
        <v>3215102</v>
      </c>
      <c r="K43" s="320"/>
      <c r="L43" s="23">
        <v>3859328</v>
      </c>
      <c r="M43" s="18">
        <v>3840023</v>
      </c>
      <c r="N43" s="18">
        <v>18894785</v>
      </c>
      <c r="O43" s="18">
        <v>34329611</v>
      </c>
      <c r="U43" s="23"/>
      <c r="V43" s="23"/>
      <c r="W43" s="23"/>
      <c r="X43" s="23"/>
      <c r="Y43" s="23"/>
      <c r="Z43" s="23"/>
      <c r="AA43" s="23"/>
      <c r="AB43" s="23"/>
      <c r="AC43" s="23"/>
      <c r="AD43" s="23"/>
      <c r="AE43" s="23"/>
      <c r="AF43" s="23"/>
      <c r="AG43" s="23"/>
      <c r="AH43" s="23"/>
    </row>
    <row r="44" spans="1:34" s="18" customFormat="1" ht="17.25" customHeight="1">
      <c r="A44" s="462"/>
      <c r="B44" s="28" t="s">
        <v>125</v>
      </c>
      <c r="C44" s="18">
        <v>636083409</v>
      </c>
      <c r="D44" s="23">
        <v>408158862</v>
      </c>
      <c r="E44" s="18">
        <v>6415086</v>
      </c>
      <c r="F44" s="18">
        <v>19546288</v>
      </c>
      <c r="G44" s="18">
        <v>68470590</v>
      </c>
      <c r="H44" s="18">
        <v>7921224</v>
      </c>
      <c r="I44" s="36">
        <v>8007906</v>
      </c>
      <c r="J44" s="320">
        <v>4712875</v>
      </c>
      <c r="K44" s="320"/>
      <c r="L44" s="23">
        <v>4769636</v>
      </c>
      <c r="M44" s="18">
        <v>2429802</v>
      </c>
      <c r="N44" s="18">
        <v>48160052</v>
      </c>
      <c r="O44" s="18">
        <v>57491088</v>
      </c>
      <c r="U44" s="23"/>
      <c r="V44" s="23"/>
      <c r="W44" s="23"/>
      <c r="X44" s="23"/>
      <c r="Y44" s="23"/>
      <c r="Z44" s="23"/>
      <c r="AA44" s="23"/>
      <c r="AB44" s="23"/>
      <c r="AC44" s="23"/>
      <c r="AD44" s="23"/>
      <c r="AE44" s="23"/>
      <c r="AF44" s="23"/>
      <c r="AG44" s="23"/>
      <c r="AH44" s="23"/>
    </row>
    <row r="45" spans="1:34" s="18" customFormat="1" ht="17.25" customHeight="1">
      <c r="A45" s="462"/>
      <c r="B45" s="352" t="s">
        <v>126</v>
      </c>
      <c r="C45" s="18">
        <v>590889446</v>
      </c>
      <c r="D45" s="23">
        <v>385282897</v>
      </c>
      <c r="E45" s="18">
        <v>9833163</v>
      </c>
      <c r="F45" s="18">
        <v>12889178</v>
      </c>
      <c r="G45" s="18">
        <v>62263690</v>
      </c>
      <c r="H45" s="18">
        <v>6848988</v>
      </c>
      <c r="I45" s="36">
        <v>11948540</v>
      </c>
      <c r="J45" s="320">
        <v>4891974</v>
      </c>
      <c r="K45" s="320"/>
      <c r="L45" s="23">
        <v>4064944</v>
      </c>
      <c r="M45" s="18">
        <v>3189133</v>
      </c>
      <c r="N45" s="18">
        <v>36716292</v>
      </c>
      <c r="O45" s="18">
        <v>52960647</v>
      </c>
      <c r="U45" s="23"/>
      <c r="V45" s="23"/>
      <c r="W45" s="23"/>
      <c r="X45" s="23"/>
      <c r="Y45" s="23"/>
      <c r="Z45" s="23"/>
      <c r="AA45" s="23"/>
      <c r="AB45" s="23"/>
      <c r="AC45" s="23"/>
      <c r="AD45" s="23"/>
      <c r="AE45" s="23"/>
      <c r="AF45" s="23"/>
      <c r="AG45" s="23"/>
      <c r="AH45" s="23"/>
    </row>
    <row r="46" spans="1:34" s="18" customFormat="1" ht="17.25" customHeight="1">
      <c r="A46" s="462"/>
      <c r="B46" s="352" t="s">
        <v>127</v>
      </c>
      <c r="C46" s="18">
        <v>443436312</v>
      </c>
      <c r="D46" s="23">
        <v>287881154</v>
      </c>
      <c r="E46" s="18">
        <v>5045986</v>
      </c>
      <c r="F46" s="18">
        <v>8587351</v>
      </c>
      <c r="G46" s="18">
        <v>42440028</v>
      </c>
      <c r="H46" s="18">
        <v>5206745</v>
      </c>
      <c r="I46" s="36">
        <v>6098458</v>
      </c>
      <c r="J46" s="320">
        <v>2543081</v>
      </c>
      <c r="K46" s="320"/>
      <c r="L46" s="23">
        <v>2652786</v>
      </c>
      <c r="M46" s="18">
        <v>2018071</v>
      </c>
      <c r="N46" s="18">
        <v>41896315</v>
      </c>
      <c r="O46" s="18">
        <v>39066337</v>
      </c>
      <c r="U46" s="23"/>
      <c r="V46" s="23"/>
      <c r="W46" s="23"/>
      <c r="X46" s="23"/>
      <c r="Y46" s="23"/>
      <c r="Z46" s="23"/>
      <c r="AA46" s="23"/>
      <c r="AB46" s="23"/>
      <c r="AC46" s="23"/>
      <c r="AD46" s="23"/>
      <c r="AE46" s="23"/>
      <c r="AF46" s="23"/>
      <c r="AG46" s="23"/>
      <c r="AH46" s="23"/>
    </row>
    <row r="47" spans="1:34" s="18" customFormat="1" ht="17.25" customHeight="1">
      <c r="A47" s="463"/>
      <c r="B47" s="322" t="s">
        <v>128</v>
      </c>
      <c r="C47" s="402">
        <v>1759501492</v>
      </c>
      <c r="D47" s="403">
        <v>1191555497</v>
      </c>
      <c r="E47" s="403">
        <v>19943580</v>
      </c>
      <c r="F47" s="403">
        <v>13323040</v>
      </c>
      <c r="G47" s="403">
        <v>164265183</v>
      </c>
      <c r="H47" s="403">
        <v>17896698</v>
      </c>
      <c r="I47" s="35">
        <v>26480231</v>
      </c>
      <c r="J47" s="323">
        <v>8261545</v>
      </c>
      <c r="K47" s="323"/>
      <c r="L47" s="403">
        <v>9150370</v>
      </c>
      <c r="M47" s="403">
        <v>9514436</v>
      </c>
      <c r="N47" s="403">
        <v>158136805</v>
      </c>
      <c r="O47" s="403">
        <v>140974107</v>
      </c>
      <c r="U47" s="23"/>
      <c r="V47" s="23"/>
      <c r="W47" s="23"/>
      <c r="X47" s="23"/>
      <c r="Y47" s="23"/>
      <c r="Z47" s="23"/>
      <c r="AA47" s="23"/>
      <c r="AB47" s="23"/>
      <c r="AC47" s="23"/>
      <c r="AD47" s="23"/>
      <c r="AE47" s="23"/>
      <c r="AF47" s="23"/>
      <c r="AG47" s="23"/>
      <c r="AH47" s="23"/>
    </row>
    <row r="48" spans="17:34" ht="17.25" customHeight="1">
      <c r="Q48" s="384"/>
      <c r="R48" s="384"/>
      <c r="U48" s="384"/>
      <c r="V48" s="384"/>
      <c r="W48" s="384"/>
      <c r="X48" s="384"/>
      <c r="Y48" s="384"/>
      <c r="Z48" s="384"/>
      <c r="AA48" s="384"/>
      <c r="AB48" s="384"/>
      <c r="AC48" s="384"/>
      <c r="AD48" s="384"/>
      <c r="AE48" s="384"/>
      <c r="AF48" s="384"/>
      <c r="AG48" s="384"/>
      <c r="AH48" s="384"/>
    </row>
    <row r="49" spans="23:36" ht="17.25" customHeight="1">
      <c r="W49" s="384"/>
      <c r="X49" s="384"/>
      <c r="Y49" s="384"/>
      <c r="Z49" s="384"/>
      <c r="AA49" s="384"/>
      <c r="AB49" s="384"/>
      <c r="AC49" s="384"/>
      <c r="AD49" s="384"/>
      <c r="AE49" s="384"/>
      <c r="AF49" s="384"/>
      <c r="AG49" s="384"/>
      <c r="AH49" s="384"/>
      <c r="AI49" s="384"/>
      <c r="AJ49" s="384"/>
    </row>
    <row r="50" spans="1:36" ht="17.25" customHeight="1">
      <c r="A50" s="383" t="s">
        <v>337</v>
      </c>
      <c r="B50" s="383"/>
      <c r="C50" s="383"/>
      <c r="D50" s="383"/>
      <c r="E50" s="383"/>
      <c r="F50" s="383"/>
      <c r="G50" s="383"/>
      <c r="H50" s="73"/>
      <c r="J50" s="383" t="s">
        <v>342</v>
      </c>
      <c r="K50" s="383"/>
      <c r="L50" s="383"/>
      <c r="M50" s="383"/>
      <c r="N50" s="383"/>
      <c r="O50" s="383"/>
      <c r="P50" s="383"/>
      <c r="Q50" s="383"/>
      <c r="R50" s="1"/>
      <c r="S50" s="1"/>
      <c r="T50" s="414"/>
      <c r="W50" s="384"/>
      <c r="X50" s="384"/>
      <c r="Y50" s="384"/>
      <c r="Z50" s="384"/>
      <c r="AA50" s="384"/>
      <c r="AB50" s="384"/>
      <c r="AC50" s="384"/>
      <c r="AD50" s="384"/>
      <c r="AE50" s="384"/>
      <c r="AF50" s="384"/>
      <c r="AG50" s="384"/>
      <c r="AH50" s="384"/>
      <c r="AI50" s="384"/>
      <c r="AJ50" s="384"/>
    </row>
    <row r="51" spans="3:17" ht="17.25" customHeight="1" thickBot="1">
      <c r="C51" s="385"/>
      <c r="D51" s="385"/>
      <c r="E51" s="385"/>
      <c r="F51" s="385"/>
      <c r="G51" s="386" t="s">
        <v>191</v>
      </c>
      <c r="H51" s="384"/>
      <c r="I51" s="384"/>
      <c r="J51" s="385"/>
      <c r="K51" s="385"/>
      <c r="L51" s="385"/>
      <c r="M51" s="385"/>
      <c r="N51" s="385"/>
      <c r="O51" s="385"/>
      <c r="P51" s="385"/>
      <c r="Q51" s="386" t="s">
        <v>191</v>
      </c>
    </row>
    <row r="52" spans="1:17" ht="17.25" customHeight="1">
      <c r="A52" s="447" t="s">
        <v>338</v>
      </c>
      <c r="B52" s="445"/>
      <c r="C52" s="441" t="s">
        <v>329</v>
      </c>
      <c r="D52" s="441" t="s">
        <v>340</v>
      </c>
      <c r="E52" s="449" t="s">
        <v>349</v>
      </c>
      <c r="F52" s="415" t="s">
        <v>190</v>
      </c>
      <c r="G52" s="391" t="s">
        <v>341</v>
      </c>
      <c r="H52" s="384"/>
      <c r="I52" s="384"/>
      <c r="J52" s="447" t="s">
        <v>314</v>
      </c>
      <c r="K52" s="447"/>
      <c r="L52" s="447"/>
      <c r="M52" s="445"/>
      <c r="N52" s="444" t="s">
        <v>343</v>
      </c>
      <c r="O52" s="455" t="s">
        <v>189</v>
      </c>
      <c r="P52" s="415" t="s">
        <v>190</v>
      </c>
      <c r="Q52" s="391" t="s">
        <v>341</v>
      </c>
    </row>
    <row r="53" spans="1:17" ht="17.25" customHeight="1">
      <c r="A53" s="448"/>
      <c r="B53" s="426"/>
      <c r="C53" s="442"/>
      <c r="D53" s="442"/>
      <c r="E53" s="433"/>
      <c r="F53" s="390"/>
      <c r="G53" s="393"/>
      <c r="H53" s="384"/>
      <c r="I53" s="384"/>
      <c r="J53" s="448"/>
      <c r="K53" s="448"/>
      <c r="L53" s="448"/>
      <c r="M53" s="426"/>
      <c r="N53" s="214"/>
      <c r="O53" s="456"/>
      <c r="P53" s="390"/>
      <c r="Q53" s="393"/>
    </row>
    <row r="54" spans="1:17" ht="17.25" customHeight="1">
      <c r="A54" s="408" t="s">
        <v>339</v>
      </c>
      <c r="B54" s="438" t="s">
        <v>119</v>
      </c>
      <c r="C54" s="436">
        <f>SUM(C55:C62)</f>
        <v>150440869</v>
      </c>
      <c r="D54" s="436">
        <f>SUM(D55:D62)</f>
        <v>21746077</v>
      </c>
      <c r="E54" s="436">
        <f>SUM(E55:E62)</f>
        <v>57150894</v>
      </c>
      <c r="F54" s="436">
        <f>SUM(F55:F62)</f>
        <v>39475537</v>
      </c>
      <c r="G54" s="436">
        <f>SUM(G55:G62)</f>
        <v>32068361</v>
      </c>
      <c r="J54" s="416" t="s">
        <v>339</v>
      </c>
      <c r="K54" s="457" t="s">
        <v>119</v>
      </c>
      <c r="L54" s="458"/>
      <c r="M54" s="459"/>
      <c r="N54" s="460">
        <f>SUM(O54:R54)</f>
        <v>77698704</v>
      </c>
      <c r="O54" s="436">
        <f>SUM(O55:O62)</f>
        <v>23018555</v>
      </c>
      <c r="P54" s="436">
        <f>SUM(P55:P62)</f>
        <v>29803986</v>
      </c>
      <c r="Q54" s="436">
        <f>SUM(Q55:Q62)</f>
        <v>24876163</v>
      </c>
    </row>
    <row r="55" spans="1:17" ht="17.25" customHeight="1">
      <c r="A55" s="408"/>
      <c r="B55" s="28" t="s">
        <v>183</v>
      </c>
      <c r="C55" s="450">
        <f>SUM(D55:G55)</f>
        <v>3361446</v>
      </c>
      <c r="D55" s="23">
        <v>32880</v>
      </c>
      <c r="E55" s="23">
        <v>405521</v>
      </c>
      <c r="F55" s="23">
        <v>969211</v>
      </c>
      <c r="G55" s="23">
        <v>1953834</v>
      </c>
      <c r="J55" s="423"/>
      <c r="K55" s="417" t="s">
        <v>183</v>
      </c>
      <c r="L55" s="424"/>
      <c r="M55" s="423"/>
      <c r="N55" s="66">
        <f>SUM(O55:Q55)</f>
        <v>3011031</v>
      </c>
      <c r="O55" s="23">
        <v>135997</v>
      </c>
      <c r="P55" s="23">
        <v>765098</v>
      </c>
      <c r="Q55" s="23">
        <v>2109936</v>
      </c>
    </row>
    <row r="56" spans="1:17" ht="17.25" customHeight="1">
      <c r="A56" s="408"/>
      <c r="B56" s="28" t="s">
        <v>120</v>
      </c>
      <c r="C56" s="450">
        <f aca="true" t="shared" si="3" ref="C56:C62">SUM(D56:G56)</f>
        <v>1438107</v>
      </c>
      <c r="D56" s="23">
        <v>259141</v>
      </c>
      <c r="E56" s="23">
        <v>73167</v>
      </c>
      <c r="F56" s="23">
        <v>968347</v>
      </c>
      <c r="G56" s="23">
        <v>137452</v>
      </c>
      <c r="J56" s="423"/>
      <c r="K56" s="417" t="s">
        <v>120</v>
      </c>
      <c r="L56" s="424"/>
      <c r="M56" s="423"/>
      <c r="N56" s="66">
        <f aca="true" t="shared" si="4" ref="N56:N62">SUM(O56:Q56)</f>
        <v>1018776</v>
      </c>
      <c r="O56" s="23">
        <v>89220</v>
      </c>
      <c r="P56" s="23">
        <v>680469</v>
      </c>
      <c r="Q56" s="23">
        <v>249087</v>
      </c>
    </row>
    <row r="57" spans="1:17" ht="17.25" customHeight="1">
      <c r="A57" s="408"/>
      <c r="B57" s="28" t="s">
        <v>121</v>
      </c>
      <c r="C57" s="450">
        <f t="shared" si="3"/>
        <v>12681901</v>
      </c>
      <c r="D57" s="23">
        <v>3650254</v>
      </c>
      <c r="E57" s="23">
        <v>3017741</v>
      </c>
      <c r="F57" s="23">
        <v>3303586</v>
      </c>
      <c r="G57" s="23">
        <v>2710320</v>
      </c>
      <c r="J57" s="423"/>
      <c r="K57" s="417" t="s">
        <v>121</v>
      </c>
      <c r="L57" s="424"/>
      <c r="M57" s="423"/>
      <c r="N57" s="66">
        <f t="shared" si="4"/>
        <v>7600025</v>
      </c>
      <c r="O57" s="23">
        <v>1565613</v>
      </c>
      <c r="P57" s="23">
        <v>3643043</v>
      </c>
      <c r="Q57" s="23">
        <v>2391369</v>
      </c>
    </row>
    <row r="58" spans="1:17" ht="17.25" customHeight="1">
      <c r="A58" s="408"/>
      <c r="B58" s="28" t="s">
        <v>122</v>
      </c>
      <c r="C58" s="450">
        <f t="shared" si="3"/>
        <v>47181532</v>
      </c>
      <c r="D58" s="23">
        <v>5666444</v>
      </c>
      <c r="E58" s="23">
        <v>12224866</v>
      </c>
      <c r="F58" s="23">
        <v>22029453</v>
      </c>
      <c r="G58" s="23">
        <v>7260769</v>
      </c>
      <c r="J58" s="423"/>
      <c r="K58" s="417" t="s">
        <v>122</v>
      </c>
      <c r="L58" s="424"/>
      <c r="M58" s="423"/>
      <c r="N58" s="66">
        <f t="shared" si="4"/>
        <v>28931425</v>
      </c>
      <c r="O58" s="23">
        <v>6265306</v>
      </c>
      <c r="P58" s="23">
        <v>17752190</v>
      </c>
      <c r="Q58" s="23">
        <v>4913929</v>
      </c>
    </row>
    <row r="59" spans="1:17" ht="17.25" customHeight="1">
      <c r="A59" s="408"/>
      <c r="B59" s="28" t="s">
        <v>184</v>
      </c>
      <c r="C59" s="450">
        <f t="shared" si="3"/>
        <v>40384724</v>
      </c>
      <c r="D59" s="23">
        <v>10107446</v>
      </c>
      <c r="E59" s="23">
        <v>18029146</v>
      </c>
      <c r="F59" s="23">
        <v>4844412</v>
      </c>
      <c r="G59" s="23">
        <v>7403720</v>
      </c>
      <c r="J59" s="423"/>
      <c r="K59" s="417" t="s">
        <v>185</v>
      </c>
      <c r="L59" s="424"/>
      <c r="M59" s="423"/>
      <c r="N59" s="66">
        <f t="shared" si="4"/>
        <v>15198949</v>
      </c>
      <c r="O59" s="23">
        <v>7049697</v>
      </c>
      <c r="P59" s="23">
        <v>2171679</v>
      </c>
      <c r="Q59" s="23">
        <v>5977573</v>
      </c>
    </row>
    <row r="60" spans="1:17" ht="17.25" customHeight="1">
      <c r="A60" s="408"/>
      <c r="B60" s="28" t="s">
        <v>319</v>
      </c>
      <c r="C60" s="450">
        <f t="shared" si="3"/>
        <v>8285335</v>
      </c>
      <c r="D60" s="23">
        <v>969092</v>
      </c>
      <c r="E60" s="23">
        <v>1090868</v>
      </c>
      <c r="F60" s="23">
        <v>804576</v>
      </c>
      <c r="G60" s="23">
        <v>5420799</v>
      </c>
      <c r="J60" s="423"/>
      <c r="K60" s="417" t="s">
        <v>319</v>
      </c>
      <c r="L60" s="424"/>
      <c r="M60" s="423"/>
      <c r="N60" s="66">
        <f t="shared" si="4"/>
        <v>6514616</v>
      </c>
      <c r="O60" s="23">
        <v>1140344</v>
      </c>
      <c r="P60" s="23">
        <v>1062132</v>
      </c>
      <c r="Q60" s="23">
        <v>4312140</v>
      </c>
    </row>
    <row r="61" spans="1:17" ht="17.25" customHeight="1">
      <c r="A61" s="408"/>
      <c r="B61" s="28" t="s">
        <v>336</v>
      </c>
      <c r="C61" s="450">
        <f t="shared" si="3"/>
        <v>22046537</v>
      </c>
      <c r="D61" s="23">
        <v>253427</v>
      </c>
      <c r="E61" s="23">
        <v>15003597</v>
      </c>
      <c r="F61" s="23">
        <v>4026781</v>
      </c>
      <c r="G61" s="23">
        <v>2762732</v>
      </c>
      <c r="J61" s="423"/>
      <c r="K61" s="417" t="s">
        <v>320</v>
      </c>
      <c r="L61" s="424"/>
      <c r="M61" s="423"/>
      <c r="N61" s="66">
        <f t="shared" si="4"/>
        <v>2524020</v>
      </c>
      <c r="O61" s="23">
        <v>1572471</v>
      </c>
      <c r="P61" s="23">
        <v>881740</v>
      </c>
      <c r="Q61" s="23">
        <v>69809</v>
      </c>
    </row>
    <row r="62" spans="1:17" ht="17.25" customHeight="1">
      <c r="A62" s="413"/>
      <c r="B62" s="322" t="s">
        <v>123</v>
      </c>
      <c r="C62" s="450">
        <f t="shared" si="3"/>
        <v>15061287</v>
      </c>
      <c r="D62" s="403">
        <v>807393</v>
      </c>
      <c r="E62" s="403">
        <v>7305988</v>
      </c>
      <c r="F62" s="403">
        <v>2529171</v>
      </c>
      <c r="G62" s="403">
        <v>4418735</v>
      </c>
      <c r="J62" s="422"/>
      <c r="K62" s="418" t="s">
        <v>123</v>
      </c>
      <c r="L62" s="421"/>
      <c r="M62" s="422"/>
      <c r="N62" s="37">
        <f t="shared" si="4"/>
        <v>12899862</v>
      </c>
      <c r="O62" s="403">
        <v>5199907</v>
      </c>
      <c r="P62" s="403">
        <v>2847635</v>
      </c>
      <c r="Q62" s="403">
        <v>4852320</v>
      </c>
    </row>
    <row r="63" spans="1:17" ht="17.25" customHeight="1">
      <c r="A63" s="408" t="s">
        <v>145</v>
      </c>
      <c r="B63" s="438" t="s">
        <v>146</v>
      </c>
      <c r="C63" s="451">
        <f>SUM(C64:C71)</f>
        <v>112604685</v>
      </c>
      <c r="D63" s="452">
        <f>SUM(D64:D71)</f>
        <v>16861202</v>
      </c>
      <c r="E63" s="452">
        <f>SUM(E64:E71)</f>
        <v>38364181</v>
      </c>
      <c r="F63" s="452">
        <f>SUM(F64:F71)</f>
        <v>31785948</v>
      </c>
      <c r="G63" s="452">
        <f>SUM(G64:G71)</f>
        <v>25593354</v>
      </c>
      <c r="J63" s="416" t="s">
        <v>145</v>
      </c>
      <c r="K63" s="457" t="s">
        <v>146</v>
      </c>
      <c r="L63" s="458"/>
      <c r="M63" s="459"/>
      <c r="N63" s="460">
        <f>SUM(O63:R63)</f>
        <v>64640384</v>
      </c>
      <c r="O63" s="436">
        <f>SUM(O64:O71)</f>
        <v>18767855</v>
      </c>
      <c r="P63" s="436">
        <f>SUM(P64:P71)</f>
        <v>25910090</v>
      </c>
      <c r="Q63" s="436">
        <f>SUM(Q64:Q71)</f>
        <v>19962439</v>
      </c>
    </row>
    <row r="64" spans="1:17" ht="17.25" customHeight="1">
      <c r="A64" s="408"/>
      <c r="B64" s="28" t="s">
        <v>183</v>
      </c>
      <c r="C64" s="453">
        <f aca="true" t="shared" si="5" ref="C64:C71">SUM(D64:G64)</f>
        <v>3349981</v>
      </c>
      <c r="D64" s="23">
        <v>32880</v>
      </c>
      <c r="E64" s="23">
        <v>403907</v>
      </c>
      <c r="F64" s="23">
        <v>961841</v>
      </c>
      <c r="G64" s="23">
        <v>1951353</v>
      </c>
      <c r="J64" s="423"/>
      <c r="K64" s="417" t="s">
        <v>183</v>
      </c>
      <c r="L64" s="424"/>
      <c r="M64" s="423"/>
      <c r="N64" s="66">
        <f aca="true" t="shared" si="6" ref="N64:N71">SUM(O64:Q64)</f>
        <v>2978061</v>
      </c>
      <c r="O64" s="23">
        <v>112209</v>
      </c>
      <c r="P64" s="23">
        <v>757700</v>
      </c>
      <c r="Q64" s="23">
        <v>2108152</v>
      </c>
    </row>
    <row r="65" spans="1:17" ht="17.25" customHeight="1">
      <c r="A65" s="408"/>
      <c r="B65" s="28" t="s">
        <v>120</v>
      </c>
      <c r="C65" s="453">
        <f t="shared" si="5"/>
        <v>1438107</v>
      </c>
      <c r="D65" s="23">
        <v>259141</v>
      </c>
      <c r="E65" s="23">
        <v>73167</v>
      </c>
      <c r="F65" s="23">
        <v>968347</v>
      </c>
      <c r="G65" s="23">
        <v>137452</v>
      </c>
      <c r="J65" s="423"/>
      <c r="K65" s="417" t="s">
        <v>120</v>
      </c>
      <c r="L65" s="424"/>
      <c r="M65" s="423"/>
      <c r="N65" s="66">
        <f t="shared" si="6"/>
        <v>1017957</v>
      </c>
      <c r="O65" s="23">
        <v>89144</v>
      </c>
      <c r="P65" s="23">
        <v>680065</v>
      </c>
      <c r="Q65" s="23">
        <v>248748</v>
      </c>
    </row>
    <row r="66" spans="1:17" ht="17.25" customHeight="1">
      <c r="A66" s="408"/>
      <c r="B66" s="28" t="s">
        <v>121</v>
      </c>
      <c r="C66" s="453">
        <f t="shared" si="5"/>
        <v>11935864</v>
      </c>
      <c r="D66" s="23">
        <v>3339052</v>
      </c>
      <c r="E66" s="23">
        <v>2805616</v>
      </c>
      <c r="F66" s="23">
        <v>3238246</v>
      </c>
      <c r="G66" s="23">
        <v>2552950</v>
      </c>
      <c r="J66" s="423"/>
      <c r="K66" s="417" t="s">
        <v>121</v>
      </c>
      <c r="L66" s="424"/>
      <c r="M66" s="423"/>
      <c r="N66" s="66">
        <f t="shared" si="6"/>
        <v>7350572</v>
      </c>
      <c r="O66" s="23">
        <v>1495481</v>
      </c>
      <c r="P66" s="23">
        <v>3607349</v>
      </c>
      <c r="Q66" s="23">
        <v>2247742</v>
      </c>
    </row>
    <row r="67" spans="1:17" ht="17.25" customHeight="1">
      <c r="A67" s="408"/>
      <c r="B67" s="28" t="s">
        <v>122</v>
      </c>
      <c r="C67" s="453">
        <f t="shared" si="5"/>
        <v>39861748</v>
      </c>
      <c r="D67" s="23">
        <v>5504971</v>
      </c>
      <c r="E67" s="23">
        <v>9785263</v>
      </c>
      <c r="F67" s="23">
        <v>18597045</v>
      </c>
      <c r="G67" s="23">
        <v>5974469</v>
      </c>
      <c r="J67" s="423"/>
      <c r="K67" s="417" t="s">
        <v>122</v>
      </c>
      <c r="L67" s="424"/>
      <c r="M67" s="423"/>
      <c r="N67" s="66">
        <f t="shared" si="6"/>
        <v>24570664</v>
      </c>
      <c r="O67" s="23">
        <v>5372957</v>
      </c>
      <c r="P67" s="23">
        <v>15093894</v>
      </c>
      <c r="Q67" s="23">
        <v>4103813</v>
      </c>
    </row>
    <row r="68" spans="1:17" ht="17.25" customHeight="1">
      <c r="A68" s="408"/>
      <c r="B68" s="28" t="s">
        <v>184</v>
      </c>
      <c r="C68" s="453">
        <f t="shared" si="5"/>
        <v>35845538</v>
      </c>
      <c r="D68" s="34">
        <v>6319777</v>
      </c>
      <c r="E68" s="23">
        <v>17718502</v>
      </c>
      <c r="F68" s="23">
        <v>4767626</v>
      </c>
      <c r="G68" s="23">
        <v>7039633</v>
      </c>
      <c r="J68" s="423"/>
      <c r="K68" s="417" t="s">
        <v>185</v>
      </c>
      <c r="L68" s="424"/>
      <c r="M68" s="423"/>
      <c r="N68" s="66">
        <f t="shared" si="6"/>
        <v>13358322</v>
      </c>
      <c r="O68" s="23">
        <v>5961728</v>
      </c>
      <c r="P68" s="23">
        <v>1923601</v>
      </c>
      <c r="Q68" s="23">
        <v>5472993</v>
      </c>
    </row>
    <row r="69" spans="1:17" ht="17.25" customHeight="1">
      <c r="A69" s="408"/>
      <c r="B69" s="28" t="s">
        <v>319</v>
      </c>
      <c r="C69" s="453">
        <f t="shared" si="5"/>
        <v>5810139</v>
      </c>
      <c r="D69" s="23">
        <v>598152</v>
      </c>
      <c r="E69" s="23">
        <v>957190</v>
      </c>
      <c r="F69" s="23">
        <v>730418</v>
      </c>
      <c r="G69" s="23">
        <v>3524379</v>
      </c>
      <c r="J69" s="423"/>
      <c r="K69" s="417" t="s">
        <v>319</v>
      </c>
      <c r="L69" s="424"/>
      <c r="M69" s="423"/>
      <c r="N69" s="66">
        <f t="shared" si="6"/>
        <v>4934369</v>
      </c>
      <c r="O69" s="23">
        <v>774984</v>
      </c>
      <c r="P69" s="23">
        <v>1004602</v>
      </c>
      <c r="Q69" s="23">
        <v>3154783</v>
      </c>
    </row>
    <row r="70" spans="1:17" ht="17.25" customHeight="1">
      <c r="A70" s="408"/>
      <c r="B70" s="28" t="s">
        <v>336</v>
      </c>
      <c r="C70" s="453">
        <f t="shared" si="5"/>
        <v>8608</v>
      </c>
      <c r="D70" s="34" t="s">
        <v>204</v>
      </c>
      <c r="E70" s="23">
        <v>341</v>
      </c>
      <c r="F70" s="23">
        <v>4734</v>
      </c>
      <c r="G70" s="23">
        <v>3533</v>
      </c>
      <c r="J70" s="423"/>
      <c r="K70" s="417" t="s">
        <v>320</v>
      </c>
      <c r="L70" s="424"/>
      <c r="M70" s="423"/>
      <c r="N70" s="66">
        <f t="shared" si="6"/>
        <v>22701</v>
      </c>
      <c r="O70" s="23">
        <v>2532</v>
      </c>
      <c r="P70" s="23">
        <v>4561</v>
      </c>
      <c r="Q70" s="23">
        <v>15608</v>
      </c>
    </row>
    <row r="71" spans="1:17" ht="17.25" customHeight="1">
      <c r="A71" s="413"/>
      <c r="B71" s="322" t="s">
        <v>123</v>
      </c>
      <c r="C71" s="454">
        <f t="shared" si="5"/>
        <v>14354700</v>
      </c>
      <c r="D71" s="403">
        <v>807229</v>
      </c>
      <c r="E71" s="403">
        <v>6620195</v>
      </c>
      <c r="F71" s="403">
        <v>2517691</v>
      </c>
      <c r="G71" s="403">
        <v>4409585</v>
      </c>
      <c r="J71" s="422"/>
      <c r="K71" s="418" t="s">
        <v>123</v>
      </c>
      <c r="L71" s="421"/>
      <c r="M71" s="422"/>
      <c r="N71" s="37">
        <f t="shared" si="6"/>
        <v>10407738</v>
      </c>
      <c r="O71" s="403">
        <v>4958820</v>
      </c>
      <c r="P71" s="403">
        <v>2838318</v>
      </c>
      <c r="Q71" s="403">
        <v>2610600</v>
      </c>
    </row>
    <row r="72" spans="1:14" ht="17.25" customHeight="1">
      <c r="A72" s="382" t="s">
        <v>147</v>
      </c>
      <c r="N72" s="419"/>
    </row>
  </sheetData>
  <sheetProtection/>
  <mergeCells count="101">
    <mergeCell ref="A3:S3"/>
    <mergeCell ref="A27:O27"/>
    <mergeCell ref="J50:Q50"/>
    <mergeCell ref="A50:G50"/>
    <mergeCell ref="J31:K31"/>
    <mergeCell ref="J33:K33"/>
    <mergeCell ref="J34:K34"/>
    <mergeCell ref="J35:K35"/>
    <mergeCell ref="J36:K36"/>
    <mergeCell ref="J37:K37"/>
    <mergeCell ref="O29:O30"/>
    <mergeCell ref="N52:N53"/>
    <mergeCell ref="L5:L7"/>
    <mergeCell ref="N5:N7"/>
    <mergeCell ref="O5:O7"/>
    <mergeCell ref="P5:P7"/>
    <mergeCell ref="J38:K38"/>
    <mergeCell ref="J39:K39"/>
    <mergeCell ref="J40:K40"/>
    <mergeCell ref="J41:K41"/>
    <mergeCell ref="A5:B7"/>
    <mergeCell ref="C5:C7"/>
    <mergeCell ref="I5:I7"/>
    <mergeCell ref="J5:K7"/>
    <mergeCell ref="D5:D7"/>
    <mergeCell ref="E5:E7"/>
    <mergeCell ref="F5:F7"/>
    <mergeCell ref="G5:G7"/>
    <mergeCell ref="H5:H7"/>
    <mergeCell ref="Q5:Q7"/>
    <mergeCell ref="R5:R7"/>
    <mergeCell ref="S5:S7"/>
    <mergeCell ref="M6:M7"/>
    <mergeCell ref="A8:A17"/>
    <mergeCell ref="J8:K8"/>
    <mergeCell ref="J10:K10"/>
    <mergeCell ref="J11:K11"/>
    <mergeCell ref="J12:K12"/>
    <mergeCell ref="J13:K13"/>
    <mergeCell ref="J14:K14"/>
    <mergeCell ref="J15:K15"/>
    <mergeCell ref="J16:K16"/>
    <mergeCell ref="J17:K17"/>
    <mergeCell ref="J43:K43"/>
    <mergeCell ref="J44:K44"/>
    <mergeCell ref="J29:K30"/>
    <mergeCell ref="A18:A24"/>
    <mergeCell ref="J18:K18"/>
    <mergeCell ref="J20:K20"/>
    <mergeCell ref="J21:K21"/>
    <mergeCell ref="J22:K22"/>
    <mergeCell ref="J23:K23"/>
    <mergeCell ref="J24:K24"/>
    <mergeCell ref="A29:B30"/>
    <mergeCell ref="E29:E30"/>
    <mergeCell ref="F29:F30"/>
    <mergeCell ref="G29:G30"/>
    <mergeCell ref="C29:C30"/>
    <mergeCell ref="D29:D30"/>
    <mergeCell ref="J45:K45"/>
    <mergeCell ref="J46:K46"/>
    <mergeCell ref="J47:K47"/>
    <mergeCell ref="H29:H30"/>
    <mergeCell ref="I29:I30"/>
    <mergeCell ref="L29:L30"/>
    <mergeCell ref="E52:E53"/>
    <mergeCell ref="Q52:Q53"/>
    <mergeCell ref="O52:O53"/>
    <mergeCell ref="P52:P53"/>
    <mergeCell ref="G52:G53"/>
    <mergeCell ref="J52:M53"/>
    <mergeCell ref="K69:M69"/>
    <mergeCell ref="K60:M60"/>
    <mergeCell ref="A63:A71"/>
    <mergeCell ref="J63:J71"/>
    <mergeCell ref="K63:M63"/>
    <mergeCell ref="K64:M64"/>
    <mergeCell ref="K66:M66"/>
    <mergeCell ref="K59:M59"/>
    <mergeCell ref="C52:C53"/>
    <mergeCell ref="A52:B53"/>
    <mergeCell ref="K70:M70"/>
    <mergeCell ref="K71:M71"/>
    <mergeCell ref="K68:M68"/>
    <mergeCell ref="K67:M67"/>
    <mergeCell ref="K65:M65"/>
    <mergeCell ref="D52:D53"/>
    <mergeCell ref="F52:F53"/>
    <mergeCell ref="A31:A40"/>
    <mergeCell ref="A54:A62"/>
    <mergeCell ref="J54:J62"/>
    <mergeCell ref="K54:M54"/>
    <mergeCell ref="K55:M55"/>
    <mergeCell ref="K56:M56"/>
    <mergeCell ref="K62:M62"/>
    <mergeCell ref="K61:M61"/>
    <mergeCell ref="K58:M58"/>
    <mergeCell ref="K57:M57"/>
    <mergeCell ref="A41:A47"/>
    <mergeCell ref="M29:M30"/>
    <mergeCell ref="N29:N30"/>
  </mergeCells>
  <printOptions horizontalCentered="1"/>
  <pageMargins left="0.35433070866141736" right="0.35433070866141736" top="0.5905511811023623" bottom="0.3937007874015748" header="0" footer="0"/>
  <pageSetup fitToHeight="1" fitToWidth="1" horizontalDpi="600" verticalDpi="600" orientation="landscape" paperSize="8" scale="69" r:id="rId1"/>
</worksheet>
</file>

<file path=xl/worksheets/sheet2.xml><?xml version="1.0" encoding="utf-8"?>
<worksheet xmlns="http://schemas.openxmlformats.org/spreadsheetml/2006/main" xmlns:r="http://schemas.openxmlformats.org/officeDocument/2006/relationships">
  <sheetPr>
    <pageSetUpPr fitToPage="1"/>
  </sheetPr>
  <dimension ref="A1:U61"/>
  <sheetViews>
    <sheetView zoomScalePageLayoutView="0" workbookViewId="0" topLeftCell="A1">
      <selection activeCell="A1" sqref="A1"/>
    </sheetView>
  </sheetViews>
  <sheetFormatPr defaultColWidth="9.00390625" defaultRowHeight="13.5"/>
  <cols>
    <col min="1" max="1" width="2.25390625" style="73" customWidth="1"/>
    <col min="2" max="2" width="2.625" style="73" customWidth="1"/>
    <col min="3" max="3" width="15.50390625" style="73" customWidth="1"/>
    <col min="4" max="9" width="13.00390625" style="73" customWidth="1"/>
    <col min="10" max="11" width="9.00390625" style="73" customWidth="1"/>
    <col min="12" max="12" width="3.75390625" style="73" customWidth="1"/>
    <col min="13" max="13" width="13.375" style="73" customWidth="1"/>
    <col min="14" max="14" width="9.00390625" style="73" customWidth="1"/>
    <col min="15" max="15" width="11.625" style="73" bestFit="1" customWidth="1"/>
    <col min="16" max="16" width="10.375" style="73" bestFit="1" customWidth="1"/>
    <col min="17" max="17" width="11.625" style="73" bestFit="1" customWidth="1"/>
    <col min="18" max="18" width="10.375" style="73" bestFit="1" customWidth="1"/>
    <col min="19" max="20" width="11.625" style="73" bestFit="1" customWidth="1"/>
    <col min="21" max="21" width="10.375" style="73" bestFit="1" customWidth="1"/>
    <col min="22" max="16384" width="9.00390625" style="73" customWidth="1"/>
  </cols>
  <sheetData>
    <row r="1" spans="1:21" ht="14.25">
      <c r="A1" s="97" t="s">
        <v>223</v>
      </c>
      <c r="U1" s="98" t="s">
        <v>224</v>
      </c>
    </row>
    <row r="3" spans="1:20" ht="17.25">
      <c r="A3" s="243" t="s">
        <v>221</v>
      </c>
      <c r="B3" s="243"/>
      <c r="C3" s="243"/>
      <c r="D3" s="243"/>
      <c r="E3" s="243"/>
      <c r="F3" s="243"/>
      <c r="G3" s="243"/>
      <c r="H3" s="243"/>
      <c r="I3" s="243"/>
      <c r="L3" s="243" t="s">
        <v>226</v>
      </c>
      <c r="M3" s="243"/>
      <c r="N3" s="243"/>
      <c r="O3" s="243"/>
      <c r="P3" s="243"/>
      <c r="Q3" s="243"/>
      <c r="R3" s="243"/>
      <c r="S3" s="243"/>
      <c r="T3" s="243"/>
    </row>
    <row r="4" spans="1:20" ht="15" thickBot="1">
      <c r="A4" s="75"/>
      <c r="B4" s="75"/>
      <c r="C4" s="75"/>
      <c r="D4" s="75"/>
      <c r="E4" s="75"/>
      <c r="F4" s="75"/>
      <c r="G4" s="75"/>
      <c r="H4" s="75"/>
      <c r="I4" s="75"/>
      <c r="L4" s="75"/>
      <c r="M4" s="75"/>
      <c r="N4" s="75"/>
      <c r="O4" s="75"/>
      <c r="P4" s="75"/>
      <c r="Q4" s="75"/>
      <c r="R4" s="75"/>
      <c r="S4" s="75"/>
      <c r="T4" s="75"/>
    </row>
    <row r="5" spans="1:20" ht="14.25">
      <c r="A5" s="237" t="s">
        <v>222</v>
      </c>
      <c r="B5" s="237"/>
      <c r="C5" s="238"/>
      <c r="D5" s="180" t="s">
        <v>215</v>
      </c>
      <c r="E5" s="180"/>
      <c r="F5" s="180" t="s">
        <v>216</v>
      </c>
      <c r="G5" s="180"/>
      <c r="H5" s="180" t="s">
        <v>217</v>
      </c>
      <c r="I5" s="205"/>
      <c r="L5" s="226" t="s">
        <v>239</v>
      </c>
      <c r="M5" s="226"/>
      <c r="N5" s="227"/>
      <c r="O5" s="180" t="s">
        <v>227</v>
      </c>
      <c r="P5" s="180"/>
      <c r="Q5" s="180" t="s">
        <v>216</v>
      </c>
      <c r="R5" s="180"/>
      <c r="S5" s="214" t="s">
        <v>228</v>
      </c>
      <c r="T5" s="215"/>
    </row>
    <row r="6" spans="1:20" ht="14.25">
      <c r="A6" s="239"/>
      <c r="B6" s="239"/>
      <c r="C6" s="240"/>
      <c r="D6" s="207" t="s">
        <v>212</v>
      </c>
      <c r="E6" s="211" t="s">
        <v>213</v>
      </c>
      <c r="F6" s="207" t="s">
        <v>212</v>
      </c>
      <c r="G6" s="211" t="s">
        <v>213</v>
      </c>
      <c r="H6" s="207" t="s">
        <v>212</v>
      </c>
      <c r="I6" s="212" t="s">
        <v>214</v>
      </c>
      <c r="L6" s="228"/>
      <c r="M6" s="228"/>
      <c r="N6" s="229"/>
      <c r="O6" s="58" t="s">
        <v>212</v>
      </c>
      <c r="P6" s="67" t="s">
        <v>213</v>
      </c>
      <c r="Q6" s="58" t="s">
        <v>212</v>
      </c>
      <c r="R6" s="67" t="s">
        <v>213</v>
      </c>
      <c r="S6" s="58" t="s">
        <v>212</v>
      </c>
      <c r="T6" s="59" t="s">
        <v>214</v>
      </c>
    </row>
    <row r="7" spans="1:14" ht="14.25">
      <c r="A7" s="241"/>
      <c r="B7" s="241"/>
      <c r="C7" s="242"/>
      <c r="D7" s="207"/>
      <c r="E7" s="211"/>
      <c r="F7" s="207"/>
      <c r="G7" s="211"/>
      <c r="H7" s="207"/>
      <c r="I7" s="213"/>
      <c r="L7" s="216"/>
      <c r="M7" s="216"/>
      <c r="N7" s="217"/>
    </row>
    <row r="8" spans="1:20" ht="14.25">
      <c r="A8" s="74"/>
      <c r="B8" s="74"/>
      <c r="C8" s="76"/>
      <c r="L8" s="218" t="s">
        <v>12</v>
      </c>
      <c r="M8" s="218"/>
      <c r="N8" s="219"/>
      <c r="O8" s="101">
        <f>SUM(O10:O17)</f>
        <v>63328</v>
      </c>
      <c r="P8" s="115">
        <f>O8/O$8*100</f>
        <v>100</v>
      </c>
      <c r="Q8" s="101">
        <f>SUM(Q10:Q17)</f>
        <v>66521</v>
      </c>
      <c r="R8" s="115">
        <f>Q8/Q$8*100</f>
        <v>100</v>
      </c>
      <c r="S8" s="101">
        <f>Q8-O8</f>
        <v>3193</v>
      </c>
      <c r="T8" s="103">
        <f>Q8/O8*100</f>
        <v>105.04200353713998</v>
      </c>
    </row>
    <row r="9" spans="1:20" ht="14.25">
      <c r="A9" s="218" t="s">
        <v>12</v>
      </c>
      <c r="B9" s="218"/>
      <c r="C9" s="219"/>
      <c r="D9" s="101">
        <f>SUM(D11,D21)</f>
        <v>65661</v>
      </c>
      <c r="E9" s="115">
        <f>D9/D$9*100</f>
        <v>100</v>
      </c>
      <c r="F9" s="101">
        <f>SUM(F11,F21)</f>
        <v>68930</v>
      </c>
      <c r="G9" s="115">
        <f>F9/F$9*100</f>
        <v>100</v>
      </c>
      <c r="H9" s="116">
        <f>F9-D9</f>
        <v>3269</v>
      </c>
      <c r="I9" s="103">
        <f>F9/D9*100</f>
        <v>104.97860221440429</v>
      </c>
      <c r="L9" s="74"/>
      <c r="M9" s="74"/>
      <c r="N9" s="76"/>
      <c r="O9" s="77"/>
      <c r="P9" s="106"/>
      <c r="Q9" s="77"/>
      <c r="R9" s="106"/>
      <c r="S9" s="77"/>
      <c r="T9" s="105"/>
    </row>
    <row r="10" spans="1:20" ht="14.25">
      <c r="A10" s="13"/>
      <c r="B10" s="13"/>
      <c r="C10" s="14"/>
      <c r="D10" s="77"/>
      <c r="E10" s="106"/>
      <c r="F10" s="77"/>
      <c r="G10" s="106"/>
      <c r="H10" s="82"/>
      <c r="L10" s="74"/>
      <c r="M10" s="220" t="s">
        <v>229</v>
      </c>
      <c r="N10" s="221"/>
      <c r="O10" s="77">
        <v>31896</v>
      </c>
      <c r="P10" s="106">
        <f aca="true" t="shared" si="0" ref="P10:P17">O10/O$8*100</f>
        <v>50.36634663971703</v>
      </c>
      <c r="Q10" s="77">
        <v>33025</v>
      </c>
      <c r="R10" s="106">
        <f aca="true" t="shared" si="1" ref="R10:R17">Q10/Q$8*100</f>
        <v>49.64597645856196</v>
      </c>
      <c r="S10" s="77">
        <f aca="true" t="shared" si="2" ref="S10:S17">Q10-O10</f>
        <v>1129</v>
      </c>
      <c r="T10" s="106">
        <f aca="true" t="shared" si="3" ref="T10:T17">Q10/O10*100</f>
        <v>103.53962879357914</v>
      </c>
    </row>
    <row r="11" spans="1:20" ht="14.25" customHeight="1">
      <c r="A11" s="13"/>
      <c r="B11" s="233" t="s">
        <v>13</v>
      </c>
      <c r="C11" s="234"/>
      <c r="D11" s="77">
        <f>SUM(D12:D19)</f>
        <v>47000</v>
      </c>
      <c r="E11" s="106">
        <f aca="true" t="shared" si="4" ref="E11:E29">D11/D$9*100</f>
        <v>71.57978099632963</v>
      </c>
      <c r="F11" s="77">
        <f>SUM(F12:F19)</f>
        <v>49806</v>
      </c>
      <c r="G11" s="106">
        <f aca="true" t="shared" si="5" ref="G11:G29">F11/F$9*100</f>
        <v>72.2559117945742</v>
      </c>
      <c r="H11" s="82">
        <f aca="true" t="shared" si="6" ref="H11:H19">F11-D11</f>
        <v>2806</v>
      </c>
      <c r="I11" s="83">
        <f>F11/D11*100</f>
        <v>105.97021276595744</v>
      </c>
      <c r="L11" s="74"/>
      <c r="M11" s="220" t="s">
        <v>230</v>
      </c>
      <c r="N11" s="221"/>
      <c r="O11" s="77">
        <v>14789</v>
      </c>
      <c r="P11" s="106">
        <f t="shared" si="0"/>
        <v>23.353019201616977</v>
      </c>
      <c r="Q11" s="77">
        <v>15491</v>
      </c>
      <c r="R11" s="106">
        <f t="shared" si="1"/>
        <v>23.28738293170578</v>
      </c>
      <c r="S11" s="77">
        <f t="shared" si="2"/>
        <v>702</v>
      </c>
      <c r="T11" s="118">
        <f>Q11/O11*100</f>
        <v>104.74677124890121</v>
      </c>
    </row>
    <row r="12" spans="1:20" ht="14.25">
      <c r="A12" s="13"/>
      <c r="B12" s="13"/>
      <c r="C12" s="14" t="s">
        <v>14</v>
      </c>
      <c r="D12" s="77">
        <v>24206</v>
      </c>
      <c r="E12" s="106">
        <f t="shared" si="4"/>
        <v>36.865110187173514</v>
      </c>
      <c r="F12" s="77">
        <v>26202</v>
      </c>
      <c r="G12" s="106">
        <f t="shared" si="5"/>
        <v>38.01247642535906</v>
      </c>
      <c r="H12" s="82">
        <f t="shared" si="6"/>
        <v>1996</v>
      </c>
      <c r="I12" s="83">
        <f>F12/D12*100</f>
        <v>108.24588944889697</v>
      </c>
      <c r="L12" s="74"/>
      <c r="M12" s="220" t="s">
        <v>231</v>
      </c>
      <c r="N12" s="221"/>
      <c r="O12" s="77">
        <v>9515</v>
      </c>
      <c r="P12" s="106">
        <f t="shared" si="0"/>
        <v>15.024949469429005</v>
      </c>
      <c r="Q12" s="77">
        <v>10213</v>
      </c>
      <c r="R12" s="106">
        <f>Q12/Q$8*100</f>
        <v>15.35304640639798</v>
      </c>
      <c r="S12" s="77">
        <f t="shared" si="2"/>
        <v>698</v>
      </c>
      <c r="T12" s="106">
        <f t="shared" si="3"/>
        <v>107.33578560168155</v>
      </c>
    </row>
    <row r="13" spans="1:20" ht="14.25">
      <c r="A13" s="13"/>
      <c r="B13" s="13"/>
      <c r="C13" s="14" t="s">
        <v>16</v>
      </c>
      <c r="D13" s="77">
        <v>7386</v>
      </c>
      <c r="E13" s="106">
        <f>D13/D$9*100</f>
        <v>11.248686434870015</v>
      </c>
      <c r="F13" s="77">
        <v>7415</v>
      </c>
      <c r="G13" s="106">
        <f t="shared" si="5"/>
        <v>10.757290004352242</v>
      </c>
      <c r="H13" s="82">
        <f t="shared" si="6"/>
        <v>29</v>
      </c>
      <c r="I13" s="83">
        <f aca="true" t="shared" si="7" ref="I13:I29">F13/D13*100</f>
        <v>100.3926347143244</v>
      </c>
      <c r="L13" s="74"/>
      <c r="M13" s="220" t="s">
        <v>232</v>
      </c>
      <c r="N13" s="221"/>
      <c r="O13" s="77">
        <v>5234</v>
      </c>
      <c r="P13" s="106">
        <f t="shared" si="0"/>
        <v>8.264906518443658</v>
      </c>
      <c r="Q13" s="77">
        <v>5900</v>
      </c>
      <c r="R13" s="106">
        <f t="shared" si="1"/>
        <v>8.869379594413793</v>
      </c>
      <c r="S13" s="77">
        <f t="shared" si="2"/>
        <v>666</v>
      </c>
      <c r="T13" s="106">
        <f t="shared" si="3"/>
        <v>112.72449369507069</v>
      </c>
    </row>
    <row r="14" spans="1:20" ht="14.25">
      <c r="A14" s="13"/>
      <c r="B14" s="13"/>
      <c r="C14" s="14" t="s">
        <v>19</v>
      </c>
      <c r="D14" s="77">
        <v>3696</v>
      </c>
      <c r="E14" s="106">
        <f t="shared" si="4"/>
        <v>5.628912139626262</v>
      </c>
      <c r="F14" s="77">
        <v>3923</v>
      </c>
      <c r="G14" s="106">
        <f t="shared" si="5"/>
        <v>5.691281009720005</v>
      </c>
      <c r="H14" s="82">
        <f t="shared" si="6"/>
        <v>227</v>
      </c>
      <c r="I14" s="83">
        <f t="shared" si="7"/>
        <v>106.1417748917749</v>
      </c>
      <c r="L14" s="74"/>
      <c r="M14" s="220" t="s">
        <v>233</v>
      </c>
      <c r="N14" s="221"/>
      <c r="O14" s="77">
        <v>972</v>
      </c>
      <c r="P14" s="106">
        <f t="shared" si="0"/>
        <v>1.5348660939868621</v>
      </c>
      <c r="Q14" s="77">
        <v>975</v>
      </c>
      <c r="R14" s="106">
        <f t="shared" si="1"/>
        <v>1.465702560093805</v>
      </c>
      <c r="S14" s="77">
        <f t="shared" si="2"/>
        <v>3</v>
      </c>
      <c r="T14" s="106">
        <f t="shared" si="3"/>
        <v>100.30864197530865</v>
      </c>
    </row>
    <row r="15" spans="1:20" ht="14.25">
      <c r="A15" s="13"/>
      <c r="B15" s="13"/>
      <c r="C15" s="14" t="s">
        <v>21</v>
      </c>
      <c r="D15" s="77">
        <v>1477</v>
      </c>
      <c r="E15" s="106">
        <f t="shared" si="4"/>
        <v>2.2494326921612524</v>
      </c>
      <c r="F15" s="77">
        <v>1617</v>
      </c>
      <c r="G15" s="106">
        <f t="shared" si="5"/>
        <v>2.345858116930219</v>
      </c>
      <c r="H15" s="82">
        <f t="shared" si="6"/>
        <v>140</v>
      </c>
      <c r="I15" s="83">
        <f t="shared" si="7"/>
        <v>109.478672985782</v>
      </c>
      <c r="L15" s="74"/>
      <c r="M15" s="220" t="s">
        <v>234</v>
      </c>
      <c r="N15" s="221"/>
      <c r="O15" s="77">
        <v>563</v>
      </c>
      <c r="P15" s="106">
        <f t="shared" si="0"/>
        <v>0.8890222334512379</v>
      </c>
      <c r="Q15" s="77">
        <v>569</v>
      </c>
      <c r="R15" s="106">
        <f t="shared" si="1"/>
        <v>0.8553689812239744</v>
      </c>
      <c r="S15" s="77">
        <f t="shared" si="2"/>
        <v>6</v>
      </c>
      <c r="T15" s="106">
        <f t="shared" si="3"/>
        <v>101.06571936056838</v>
      </c>
    </row>
    <row r="16" spans="1:20" ht="14.25">
      <c r="A16" s="13"/>
      <c r="B16" s="13"/>
      <c r="C16" s="14" t="s">
        <v>22</v>
      </c>
      <c r="D16" s="77">
        <v>1161</v>
      </c>
      <c r="E16" s="106">
        <f t="shared" si="4"/>
        <v>1.768172888015717</v>
      </c>
      <c r="F16" s="77">
        <v>1057</v>
      </c>
      <c r="G16" s="106">
        <f t="shared" si="5"/>
        <v>1.53343972145655</v>
      </c>
      <c r="H16" s="82">
        <f t="shared" si="6"/>
        <v>-104</v>
      </c>
      <c r="I16" s="83">
        <f t="shared" si="7"/>
        <v>91.04220499569337</v>
      </c>
      <c r="L16" s="74"/>
      <c r="M16" s="220" t="s">
        <v>235</v>
      </c>
      <c r="N16" s="221"/>
      <c r="O16" s="77">
        <v>310</v>
      </c>
      <c r="P16" s="106">
        <f t="shared" si="0"/>
        <v>0.48951490651844365</v>
      </c>
      <c r="Q16" s="77">
        <v>309</v>
      </c>
      <c r="R16" s="106">
        <f t="shared" si="1"/>
        <v>0.46451496519895974</v>
      </c>
      <c r="S16" s="107">
        <f t="shared" si="2"/>
        <v>-1</v>
      </c>
      <c r="T16" s="118">
        <f t="shared" si="3"/>
        <v>99.67741935483872</v>
      </c>
    </row>
    <row r="17" spans="1:20" ht="14.25">
      <c r="A17" s="13"/>
      <c r="B17" s="13"/>
      <c r="C17" s="14" t="s">
        <v>23</v>
      </c>
      <c r="D17" s="77">
        <v>2583</v>
      </c>
      <c r="E17" s="106">
        <f t="shared" si="4"/>
        <v>3.9338420066706266</v>
      </c>
      <c r="F17" s="77">
        <v>2581</v>
      </c>
      <c r="G17" s="106">
        <f t="shared" si="5"/>
        <v>3.7443783548527487</v>
      </c>
      <c r="H17" s="82">
        <f t="shared" si="6"/>
        <v>-2</v>
      </c>
      <c r="I17" s="83">
        <f t="shared" si="7"/>
        <v>99.92257065427798</v>
      </c>
      <c r="L17" s="86"/>
      <c r="M17" s="235" t="s">
        <v>236</v>
      </c>
      <c r="N17" s="236"/>
      <c r="O17" s="96">
        <v>49</v>
      </c>
      <c r="P17" s="110">
        <f t="shared" si="0"/>
        <v>0.07737493683678626</v>
      </c>
      <c r="Q17" s="96">
        <v>39</v>
      </c>
      <c r="R17" s="110">
        <f t="shared" si="1"/>
        <v>0.0586281024037522</v>
      </c>
      <c r="S17" s="108">
        <f t="shared" si="2"/>
        <v>-10</v>
      </c>
      <c r="T17" s="119">
        <f t="shared" si="3"/>
        <v>79.59183673469387</v>
      </c>
    </row>
    <row r="18" spans="1:12" ht="14.25">
      <c r="A18" s="13"/>
      <c r="B18" s="13"/>
      <c r="C18" s="14" t="s">
        <v>24</v>
      </c>
      <c r="D18" s="77">
        <v>2660</v>
      </c>
      <c r="E18" s="106">
        <f t="shared" si="4"/>
        <v>4.051111009579507</v>
      </c>
      <c r="F18" s="77">
        <v>2917</v>
      </c>
      <c r="G18" s="106">
        <f t="shared" si="5"/>
        <v>4.231829392136951</v>
      </c>
      <c r="H18" s="82">
        <f t="shared" si="6"/>
        <v>257</v>
      </c>
      <c r="I18" s="83">
        <f t="shared" si="7"/>
        <v>109.66165413533835</v>
      </c>
      <c r="L18" s="4" t="s">
        <v>182</v>
      </c>
    </row>
    <row r="19" spans="1:9" ht="14.25">
      <c r="A19" s="13"/>
      <c r="B19" s="13"/>
      <c r="C19" s="14" t="s">
        <v>25</v>
      </c>
      <c r="D19" s="77">
        <v>3831</v>
      </c>
      <c r="E19" s="106">
        <f t="shared" si="4"/>
        <v>5.834513638232741</v>
      </c>
      <c r="F19" s="77">
        <v>4094</v>
      </c>
      <c r="G19" s="106">
        <f t="shared" si="5"/>
        <v>5.93935876976643</v>
      </c>
      <c r="H19" s="82">
        <f t="shared" si="6"/>
        <v>263</v>
      </c>
      <c r="I19" s="83">
        <f t="shared" si="7"/>
        <v>106.86504829026364</v>
      </c>
    </row>
    <row r="20" spans="1:9" ht="14.25">
      <c r="A20" s="13"/>
      <c r="B20" s="13"/>
      <c r="C20" s="14"/>
      <c r="D20" s="77"/>
      <c r="E20" s="106"/>
      <c r="F20" s="77"/>
      <c r="G20" s="106"/>
      <c r="H20" s="82"/>
      <c r="I20" s="83" t="s">
        <v>220</v>
      </c>
    </row>
    <row r="21" spans="1:20" ht="17.25" customHeight="1">
      <c r="A21" s="13"/>
      <c r="B21" s="233" t="s">
        <v>30</v>
      </c>
      <c r="C21" s="234"/>
      <c r="D21" s="77">
        <f>SUM(D22:D29)</f>
        <v>18661</v>
      </c>
      <c r="E21" s="106">
        <f t="shared" si="4"/>
        <v>28.420219003670365</v>
      </c>
      <c r="F21" s="77">
        <f>SUM(F22:F29)</f>
        <v>19124</v>
      </c>
      <c r="G21" s="106">
        <f t="shared" si="5"/>
        <v>27.744088205425793</v>
      </c>
      <c r="H21" s="82">
        <f aca="true" t="shared" si="8" ref="H21:H29">F21-D21</f>
        <v>463</v>
      </c>
      <c r="I21" s="83">
        <f t="shared" si="7"/>
        <v>102.48111033706661</v>
      </c>
      <c r="L21" s="243" t="s">
        <v>193</v>
      </c>
      <c r="M21" s="243"/>
      <c r="N21" s="243"/>
      <c r="O21" s="243"/>
      <c r="P21" s="243"/>
      <c r="Q21" s="243"/>
      <c r="R21" s="243"/>
      <c r="S21" s="243"/>
      <c r="T21" s="243"/>
    </row>
    <row r="22" spans="1:20" ht="15" thickBot="1">
      <c r="A22" s="13"/>
      <c r="B22" s="13"/>
      <c r="C22" s="14" t="s">
        <v>15</v>
      </c>
      <c r="D22" s="77">
        <v>3350</v>
      </c>
      <c r="E22" s="106">
        <f t="shared" si="4"/>
        <v>5.101963113568176</v>
      </c>
      <c r="F22" s="77">
        <v>3487</v>
      </c>
      <c r="G22" s="106">
        <f t="shared" si="5"/>
        <v>5.058755258958363</v>
      </c>
      <c r="H22" s="82">
        <f t="shared" si="8"/>
        <v>137</v>
      </c>
      <c r="I22" s="83">
        <f t="shared" si="7"/>
        <v>104.08955223880596</v>
      </c>
      <c r="L22" s="75"/>
      <c r="M22" s="75"/>
      <c r="N22" s="75"/>
      <c r="O22" s="75"/>
      <c r="P22" s="75"/>
      <c r="Q22" s="75"/>
      <c r="R22" s="75"/>
      <c r="S22" s="75"/>
      <c r="T22" s="75"/>
    </row>
    <row r="23" spans="1:20" ht="14.25">
      <c r="A23" s="13"/>
      <c r="B23" s="13"/>
      <c r="C23" s="14" t="s">
        <v>17</v>
      </c>
      <c r="D23" s="77">
        <v>2328</v>
      </c>
      <c r="E23" s="106">
        <f t="shared" si="4"/>
        <v>3.5454836204139446</v>
      </c>
      <c r="F23" s="77">
        <v>2347</v>
      </c>
      <c r="G23" s="106">
        <f t="shared" si="5"/>
        <v>3.4049035253155377</v>
      </c>
      <c r="H23" s="82">
        <f t="shared" si="8"/>
        <v>19</v>
      </c>
      <c r="I23" s="83">
        <f t="shared" si="7"/>
        <v>100.81615120274914</v>
      </c>
      <c r="L23" s="226" t="s">
        <v>239</v>
      </c>
      <c r="M23" s="226"/>
      <c r="N23" s="227"/>
      <c r="O23" s="180" t="s">
        <v>227</v>
      </c>
      <c r="P23" s="180"/>
      <c r="Q23" s="180" t="s">
        <v>216</v>
      </c>
      <c r="R23" s="180"/>
      <c r="S23" s="214" t="s">
        <v>228</v>
      </c>
      <c r="T23" s="215"/>
    </row>
    <row r="24" spans="1:20" ht="14.25">
      <c r="A24" s="13"/>
      <c r="B24" s="13"/>
      <c r="C24" s="14" t="s">
        <v>18</v>
      </c>
      <c r="D24" s="77">
        <v>1742</v>
      </c>
      <c r="E24" s="106">
        <f t="shared" si="4"/>
        <v>2.6530208190554516</v>
      </c>
      <c r="F24" s="77">
        <v>1810</v>
      </c>
      <c r="G24" s="106">
        <f t="shared" si="5"/>
        <v>2.62585231394168</v>
      </c>
      <c r="H24" s="82">
        <f t="shared" si="8"/>
        <v>68</v>
      </c>
      <c r="I24" s="83">
        <f t="shared" si="7"/>
        <v>103.90355912743972</v>
      </c>
      <c r="L24" s="228"/>
      <c r="M24" s="228"/>
      <c r="N24" s="229"/>
      <c r="O24" s="58" t="s">
        <v>212</v>
      </c>
      <c r="P24" s="67" t="s">
        <v>213</v>
      </c>
      <c r="Q24" s="58" t="s">
        <v>212</v>
      </c>
      <c r="R24" s="67" t="s">
        <v>213</v>
      </c>
      <c r="S24" s="58" t="s">
        <v>212</v>
      </c>
      <c r="T24" s="59" t="s">
        <v>214</v>
      </c>
    </row>
    <row r="25" spans="1:19" ht="14.25">
      <c r="A25" s="13"/>
      <c r="B25" s="13"/>
      <c r="C25" s="14" t="s">
        <v>20</v>
      </c>
      <c r="D25" s="77">
        <v>1799</v>
      </c>
      <c r="E25" s="106">
        <f t="shared" si="4"/>
        <v>2.739830340689298</v>
      </c>
      <c r="F25" s="77">
        <v>1878</v>
      </c>
      <c r="G25" s="106">
        <f t="shared" si="5"/>
        <v>2.72450311910634</v>
      </c>
      <c r="H25" s="82">
        <f t="shared" si="8"/>
        <v>79</v>
      </c>
      <c r="I25" s="83">
        <f t="shared" si="7"/>
        <v>104.39132851584215</v>
      </c>
      <c r="L25" s="216"/>
      <c r="M25" s="216"/>
      <c r="N25" s="217"/>
      <c r="O25" s="91" t="s">
        <v>31</v>
      </c>
      <c r="Q25" s="91" t="s">
        <v>31</v>
      </c>
      <c r="S25" s="91" t="s">
        <v>31</v>
      </c>
    </row>
    <row r="26" spans="1:20" ht="14.25">
      <c r="A26" s="13"/>
      <c r="B26" s="13"/>
      <c r="C26" s="14" t="s">
        <v>26</v>
      </c>
      <c r="D26" s="77">
        <v>2904</v>
      </c>
      <c r="E26" s="106">
        <f t="shared" si="4"/>
        <v>4.42271668113492</v>
      </c>
      <c r="F26" s="77">
        <v>2984</v>
      </c>
      <c r="G26" s="106">
        <f t="shared" si="5"/>
        <v>4.329029450166836</v>
      </c>
      <c r="H26" s="82">
        <f t="shared" si="8"/>
        <v>80</v>
      </c>
      <c r="I26" s="83">
        <f t="shared" si="7"/>
        <v>102.75482093663912</v>
      </c>
      <c r="L26" s="218" t="s">
        <v>12</v>
      </c>
      <c r="M26" s="218"/>
      <c r="N26" s="219"/>
      <c r="O26" s="101">
        <f>SUM(O28:O35)</f>
        <v>396567</v>
      </c>
      <c r="P26" s="115">
        <f>O26/O$26*100</f>
        <v>100</v>
      </c>
      <c r="Q26" s="101">
        <f>SUM(Q28:Q35)</f>
        <v>409763</v>
      </c>
      <c r="R26" s="115">
        <f>Q26/Q$26*100</f>
        <v>100</v>
      </c>
      <c r="S26" s="101">
        <f>Q26-O26</f>
        <v>13196</v>
      </c>
      <c r="T26" s="103">
        <f>Q26/O26*100</f>
        <v>103.32755877317075</v>
      </c>
    </row>
    <row r="27" spans="1:20" ht="14.25">
      <c r="A27" s="13"/>
      <c r="B27" s="13"/>
      <c r="C27" s="14" t="s">
        <v>27</v>
      </c>
      <c r="D27" s="77">
        <v>3323</v>
      </c>
      <c r="E27" s="106">
        <f t="shared" si="4"/>
        <v>5.060842813846881</v>
      </c>
      <c r="F27" s="77">
        <v>3336</v>
      </c>
      <c r="G27" s="106">
        <f t="shared" si="5"/>
        <v>4.839692441607428</v>
      </c>
      <c r="H27" s="82">
        <f t="shared" si="8"/>
        <v>13</v>
      </c>
      <c r="I27" s="83">
        <f t="shared" si="7"/>
        <v>100.39121275955463</v>
      </c>
      <c r="L27" s="74"/>
      <c r="M27" s="74"/>
      <c r="N27" s="76"/>
      <c r="O27" s="77"/>
      <c r="P27" s="106"/>
      <c r="Q27" s="77"/>
      <c r="R27" s="106"/>
      <c r="S27" s="77"/>
      <c r="T27" s="105"/>
    </row>
    <row r="28" spans="1:20" ht="14.25">
      <c r="A28" s="13"/>
      <c r="B28" s="13"/>
      <c r="C28" s="14" t="s">
        <v>28</v>
      </c>
      <c r="D28" s="77">
        <v>2703</v>
      </c>
      <c r="E28" s="106">
        <f t="shared" si="4"/>
        <v>4.11659889432083</v>
      </c>
      <c r="F28" s="77">
        <v>2755</v>
      </c>
      <c r="G28" s="106">
        <f t="shared" si="5"/>
        <v>3.996808356303496</v>
      </c>
      <c r="H28" s="82">
        <f t="shared" si="8"/>
        <v>52</v>
      </c>
      <c r="I28" s="83">
        <f t="shared" si="7"/>
        <v>101.92378838327785</v>
      </c>
      <c r="L28" s="74"/>
      <c r="M28" s="220" t="s">
        <v>229</v>
      </c>
      <c r="N28" s="221"/>
      <c r="O28" s="77">
        <v>48637</v>
      </c>
      <c r="P28" s="106">
        <f aca="true" t="shared" si="9" ref="P28:P35">O28/O$26*100</f>
        <v>12.264510158434765</v>
      </c>
      <c r="Q28" s="77">
        <v>50760</v>
      </c>
      <c r="R28" s="106">
        <f aca="true" t="shared" si="10" ref="R28:R34">Q28/Q$26*100</f>
        <v>12.387648469969225</v>
      </c>
      <c r="S28" s="109">
        <f aca="true" t="shared" si="11" ref="S28:S35">Q28-O28</f>
        <v>2123</v>
      </c>
      <c r="T28" s="106">
        <f aca="true" t="shared" si="12" ref="T28:T35">Q28/O28*100</f>
        <v>104.36498961695828</v>
      </c>
    </row>
    <row r="29" spans="1:20" ht="14.25">
      <c r="A29" s="15"/>
      <c r="B29" s="15"/>
      <c r="C29" s="16" t="s">
        <v>29</v>
      </c>
      <c r="D29" s="95">
        <v>512</v>
      </c>
      <c r="E29" s="110">
        <f t="shared" si="4"/>
        <v>0.7797627206408675</v>
      </c>
      <c r="F29" s="96">
        <v>527</v>
      </c>
      <c r="G29" s="110">
        <f t="shared" si="5"/>
        <v>0.7645437400261135</v>
      </c>
      <c r="H29" s="88">
        <f t="shared" si="8"/>
        <v>15</v>
      </c>
      <c r="I29" s="89">
        <f t="shared" si="7"/>
        <v>102.9296875</v>
      </c>
      <c r="L29" s="74"/>
      <c r="M29" s="220" t="s">
        <v>230</v>
      </c>
      <c r="N29" s="221"/>
      <c r="O29" s="77">
        <v>50012</v>
      </c>
      <c r="P29" s="106">
        <f t="shared" si="9"/>
        <v>12.611235932389736</v>
      </c>
      <c r="Q29" s="77">
        <v>52469</v>
      </c>
      <c r="R29" s="106">
        <f t="shared" si="10"/>
        <v>12.804718825272168</v>
      </c>
      <c r="S29" s="109">
        <f t="shared" si="11"/>
        <v>2457</v>
      </c>
      <c r="T29" s="106">
        <f t="shared" si="12"/>
        <v>104.91282092297848</v>
      </c>
    </row>
    <row r="30" spans="1:20" ht="14.25">
      <c r="A30" s="4" t="s">
        <v>180</v>
      </c>
      <c r="L30" s="74"/>
      <c r="M30" s="220" t="s">
        <v>231</v>
      </c>
      <c r="N30" s="221"/>
      <c r="O30" s="77">
        <v>60424</v>
      </c>
      <c r="P30" s="106">
        <f t="shared" si="9"/>
        <v>15.236769574876377</v>
      </c>
      <c r="Q30" s="77">
        <v>65073</v>
      </c>
      <c r="R30" s="106">
        <f t="shared" si="10"/>
        <v>15.880643201069885</v>
      </c>
      <c r="S30" s="109">
        <f t="shared" si="11"/>
        <v>4649</v>
      </c>
      <c r="T30" s="106">
        <f t="shared" si="12"/>
        <v>107.69396266384219</v>
      </c>
    </row>
    <row r="31" spans="12:20" ht="14.25">
      <c r="L31" s="74"/>
      <c r="M31" s="220" t="s">
        <v>232</v>
      </c>
      <c r="N31" s="221"/>
      <c r="O31" s="77">
        <v>82927</v>
      </c>
      <c r="P31" s="106">
        <f t="shared" si="9"/>
        <v>20.91122055037358</v>
      </c>
      <c r="Q31" s="77">
        <v>92992</v>
      </c>
      <c r="R31" s="106">
        <f t="shared" si="10"/>
        <v>22.694093903061038</v>
      </c>
      <c r="S31" s="109">
        <f t="shared" si="11"/>
        <v>10065</v>
      </c>
      <c r="T31" s="106">
        <f t="shared" si="12"/>
        <v>112.13718089403935</v>
      </c>
    </row>
    <row r="32" spans="12:20" ht="14.25">
      <c r="L32" s="74"/>
      <c r="M32" s="220" t="s">
        <v>233</v>
      </c>
      <c r="N32" s="221"/>
      <c r="O32" s="77">
        <v>36368</v>
      </c>
      <c r="P32" s="106">
        <f t="shared" si="9"/>
        <v>9.170707597959488</v>
      </c>
      <c r="Q32" s="77">
        <v>36474</v>
      </c>
      <c r="R32" s="106">
        <f t="shared" si="10"/>
        <v>8.901242913586634</v>
      </c>
      <c r="S32" s="109">
        <f t="shared" si="11"/>
        <v>106</v>
      </c>
      <c r="T32" s="106">
        <f t="shared" si="12"/>
        <v>100.2914650241971</v>
      </c>
    </row>
    <row r="33" spans="1:20" ht="17.25">
      <c r="A33" s="243" t="s">
        <v>225</v>
      </c>
      <c r="B33" s="243"/>
      <c r="C33" s="243"/>
      <c r="D33" s="243"/>
      <c r="E33" s="243"/>
      <c r="F33" s="243"/>
      <c r="G33" s="243"/>
      <c r="H33" s="243"/>
      <c r="I33" s="243"/>
      <c r="L33" s="74"/>
      <c r="M33" s="220" t="s">
        <v>234</v>
      </c>
      <c r="N33" s="221"/>
      <c r="O33" s="77">
        <v>37982</v>
      </c>
      <c r="P33" s="106">
        <f t="shared" si="9"/>
        <v>9.57770061553281</v>
      </c>
      <c r="Q33" s="77">
        <v>38803</v>
      </c>
      <c r="R33" s="106">
        <f t="shared" si="10"/>
        <v>9.469620243897083</v>
      </c>
      <c r="S33" s="109">
        <f t="shared" si="11"/>
        <v>821</v>
      </c>
      <c r="T33" s="106">
        <f t="shared" si="12"/>
        <v>102.16155020799327</v>
      </c>
    </row>
    <row r="34" spans="1:20" ht="15" thickBot="1">
      <c r="A34" s="75"/>
      <c r="B34" s="75"/>
      <c r="C34" s="75"/>
      <c r="D34" s="75"/>
      <c r="E34" s="75"/>
      <c r="F34" s="75"/>
      <c r="G34" s="75"/>
      <c r="H34" s="75"/>
      <c r="I34" s="75"/>
      <c r="L34" s="74"/>
      <c r="M34" s="220" t="s">
        <v>235</v>
      </c>
      <c r="N34" s="221"/>
      <c r="O34" s="77">
        <v>48108</v>
      </c>
      <c r="P34" s="106">
        <f t="shared" si="9"/>
        <v>12.131115297036818</v>
      </c>
      <c r="Q34" s="77">
        <v>47913</v>
      </c>
      <c r="R34" s="106">
        <f t="shared" si="10"/>
        <v>11.69285660247509</v>
      </c>
      <c r="S34" s="109">
        <f t="shared" si="11"/>
        <v>-195</v>
      </c>
      <c r="T34" s="106">
        <f t="shared" si="12"/>
        <v>99.59466201047643</v>
      </c>
    </row>
    <row r="35" spans="1:20" ht="14.25">
      <c r="A35" s="237" t="s">
        <v>222</v>
      </c>
      <c r="B35" s="237"/>
      <c r="C35" s="238"/>
      <c r="D35" s="180" t="s">
        <v>215</v>
      </c>
      <c r="E35" s="180"/>
      <c r="F35" s="180" t="s">
        <v>216</v>
      </c>
      <c r="G35" s="180"/>
      <c r="H35" s="180" t="s">
        <v>217</v>
      </c>
      <c r="I35" s="205"/>
      <c r="L35" s="86"/>
      <c r="M35" s="235" t="s">
        <v>236</v>
      </c>
      <c r="N35" s="236"/>
      <c r="O35" s="96">
        <v>32109</v>
      </c>
      <c r="P35" s="110">
        <f t="shared" si="9"/>
        <v>8.096740273396424</v>
      </c>
      <c r="Q35" s="96">
        <v>25279</v>
      </c>
      <c r="R35" s="110">
        <f>Q35/Q$26*100</f>
        <v>6.169175840668874</v>
      </c>
      <c r="S35" s="108">
        <f t="shared" si="11"/>
        <v>-6830</v>
      </c>
      <c r="T35" s="110">
        <f t="shared" si="12"/>
        <v>78.72870534741038</v>
      </c>
    </row>
    <row r="36" spans="1:20" ht="14.25">
      <c r="A36" s="239"/>
      <c r="B36" s="239"/>
      <c r="C36" s="240"/>
      <c r="D36" s="207" t="s">
        <v>212</v>
      </c>
      <c r="E36" s="211" t="s">
        <v>213</v>
      </c>
      <c r="F36" s="207" t="s">
        <v>212</v>
      </c>
      <c r="G36" s="211" t="s">
        <v>213</v>
      </c>
      <c r="H36" s="207" t="s">
        <v>212</v>
      </c>
      <c r="I36" s="212" t="s">
        <v>214</v>
      </c>
      <c r="L36" s="4" t="s">
        <v>181</v>
      </c>
      <c r="M36" s="90"/>
      <c r="N36" s="74"/>
      <c r="O36" s="74"/>
      <c r="P36" s="74"/>
      <c r="Q36" s="74"/>
      <c r="R36" s="74"/>
      <c r="S36" s="74"/>
      <c r="T36" s="74"/>
    </row>
    <row r="37" spans="1:20" ht="14.25">
      <c r="A37" s="241"/>
      <c r="B37" s="241"/>
      <c r="C37" s="242"/>
      <c r="D37" s="207"/>
      <c r="E37" s="211"/>
      <c r="F37" s="207"/>
      <c r="G37" s="211"/>
      <c r="H37" s="207"/>
      <c r="I37" s="213"/>
      <c r="L37" s="74"/>
      <c r="M37" s="90"/>
      <c r="N37" s="74"/>
      <c r="O37" s="74"/>
      <c r="P37" s="74"/>
      <c r="Q37" s="74"/>
      <c r="R37" s="74"/>
      <c r="S37" s="74"/>
      <c r="T37" s="74"/>
    </row>
    <row r="38" spans="1:8" ht="14.25">
      <c r="A38" s="74"/>
      <c r="B38" s="74"/>
      <c r="C38" s="76"/>
      <c r="D38" s="91" t="s">
        <v>31</v>
      </c>
      <c r="F38" s="91" t="s">
        <v>31</v>
      </c>
      <c r="H38" s="91" t="s">
        <v>31</v>
      </c>
    </row>
    <row r="39" spans="1:9" ht="17.25" customHeight="1">
      <c r="A39" s="218" t="s">
        <v>12</v>
      </c>
      <c r="B39" s="218"/>
      <c r="C39" s="219"/>
      <c r="D39" s="101">
        <f>SUM(D41,D51)</f>
        <v>452676</v>
      </c>
      <c r="E39" s="117">
        <f>D39/D$39*100</f>
        <v>100</v>
      </c>
      <c r="F39" s="101">
        <f>SUM(F41,F51)</f>
        <v>470230</v>
      </c>
      <c r="G39" s="117">
        <f>F39/F$39*100</f>
        <v>100</v>
      </c>
      <c r="H39" s="116">
        <f>F39-D39</f>
        <v>17554</v>
      </c>
      <c r="I39" s="103">
        <f>F39/D39*100</f>
        <v>103.87782873401727</v>
      </c>
    </row>
    <row r="40" spans="1:21" ht="17.25">
      <c r="A40" s="13"/>
      <c r="B40" s="13"/>
      <c r="C40" s="14"/>
      <c r="D40" s="77"/>
      <c r="E40" s="111"/>
      <c r="F40" s="77"/>
      <c r="G40" s="111"/>
      <c r="H40" s="82"/>
      <c r="I40" s="111"/>
      <c r="L40" s="243" t="s">
        <v>237</v>
      </c>
      <c r="M40" s="243"/>
      <c r="N40" s="243"/>
      <c r="O40" s="243"/>
      <c r="P40" s="243"/>
      <c r="Q40" s="243"/>
      <c r="R40" s="243"/>
      <c r="S40" s="243"/>
      <c r="T40" s="243"/>
      <c r="U40" s="243"/>
    </row>
    <row r="41" spans="1:21" ht="15" thickBot="1">
      <c r="A41" s="13"/>
      <c r="B41" s="233" t="s">
        <v>13</v>
      </c>
      <c r="C41" s="234"/>
      <c r="D41" s="77">
        <f>SUM(D42:D49)</f>
        <v>351830</v>
      </c>
      <c r="E41" s="111">
        <f aca="true" t="shared" si="13" ref="E41:E49">D41/D$39*100</f>
        <v>77.72225609486696</v>
      </c>
      <c r="F41" s="77">
        <f>SUM(F42:F49)</f>
        <v>365813</v>
      </c>
      <c r="G41" s="111">
        <f aca="true" t="shared" si="14" ref="G41:G49">F41/F$39*100</f>
        <v>77.7944835506029</v>
      </c>
      <c r="H41" s="82">
        <f aca="true" t="shared" si="15" ref="H41:H49">F41-D41</f>
        <v>13983</v>
      </c>
      <c r="I41" s="83">
        <f>F41/D41*100</f>
        <v>103.97436261831</v>
      </c>
      <c r="L41" s="75"/>
      <c r="M41" s="75"/>
      <c r="N41" s="75"/>
      <c r="O41" s="75"/>
      <c r="P41" s="75"/>
      <c r="Q41" s="75"/>
      <c r="R41" s="75"/>
      <c r="S41" s="75"/>
      <c r="T41" s="75"/>
      <c r="U41" s="114" t="s">
        <v>37</v>
      </c>
    </row>
    <row r="42" spans="1:21" ht="14.25">
      <c r="A42" s="13"/>
      <c r="B42" s="13"/>
      <c r="C42" s="14" t="s">
        <v>14</v>
      </c>
      <c r="D42" s="77">
        <v>197467</v>
      </c>
      <c r="E42" s="111">
        <f t="shared" si="13"/>
        <v>43.62214917512746</v>
      </c>
      <c r="F42" s="77">
        <v>206341</v>
      </c>
      <c r="G42" s="111">
        <f t="shared" si="14"/>
        <v>43.880866809859</v>
      </c>
      <c r="H42" s="82">
        <f t="shared" si="15"/>
        <v>8874</v>
      </c>
      <c r="I42" s="83">
        <f aca="true" t="shared" si="16" ref="I42:I59">F42/D42*100</f>
        <v>104.49391543903539</v>
      </c>
      <c r="L42" s="186" t="s">
        <v>8</v>
      </c>
      <c r="M42" s="186"/>
      <c r="N42" s="186"/>
      <c r="O42" s="214" t="s">
        <v>35</v>
      </c>
      <c r="P42" s="180" t="s">
        <v>160</v>
      </c>
      <c r="Q42" s="180" t="s">
        <v>32</v>
      </c>
      <c r="R42" s="180" t="s">
        <v>33</v>
      </c>
      <c r="S42" s="214" t="s">
        <v>238</v>
      </c>
      <c r="T42" s="214"/>
      <c r="U42" s="215"/>
    </row>
    <row r="43" spans="1:21" ht="14.25">
      <c r="A43" s="13"/>
      <c r="B43" s="13"/>
      <c r="C43" s="14" t="s">
        <v>16</v>
      </c>
      <c r="D43" s="77">
        <v>50229</v>
      </c>
      <c r="E43" s="111">
        <f t="shared" si="13"/>
        <v>11.096015693343583</v>
      </c>
      <c r="F43" s="77">
        <v>46712</v>
      </c>
      <c r="G43" s="111">
        <f t="shared" si="14"/>
        <v>9.93386215256364</v>
      </c>
      <c r="H43" s="82">
        <f t="shared" si="15"/>
        <v>-3517</v>
      </c>
      <c r="I43" s="83">
        <f t="shared" si="16"/>
        <v>92.99806884469132</v>
      </c>
      <c r="L43" s="188"/>
      <c r="M43" s="188"/>
      <c r="N43" s="188"/>
      <c r="O43" s="232"/>
      <c r="P43" s="207"/>
      <c r="Q43" s="207"/>
      <c r="R43" s="207"/>
      <c r="S43" s="120" t="s">
        <v>35</v>
      </c>
      <c r="T43" s="120" t="s">
        <v>36</v>
      </c>
      <c r="U43" s="60" t="s">
        <v>34</v>
      </c>
    </row>
    <row r="44" spans="1:14" ht="14.25">
      <c r="A44" s="13"/>
      <c r="B44" s="13"/>
      <c r="C44" s="14" t="s">
        <v>19</v>
      </c>
      <c r="D44" s="77">
        <v>26704</v>
      </c>
      <c r="E44" s="111">
        <f t="shared" si="13"/>
        <v>5.899141991181331</v>
      </c>
      <c r="F44" s="77">
        <v>29319</v>
      </c>
      <c r="G44" s="111">
        <f t="shared" si="14"/>
        <v>6.235033919571274</v>
      </c>
      <c r="H44" s="82">
        <f t="shared" si="15"/>
        <v>2615</v>
      </c>
      <c r="I44" s="83">
        <f t="shared" si="16"/>
        <v>109.79254044337927</v>
      </c>
      <c r="L44" s="230"/>
      <c r="M44" s="230"/>
      <c r="N44" s="231"/>
    </row>
    <row r="45" spans="1:21" ht="14.25">
      <c r="A45" s="13"/>
      <c r="B45" s="13"/>
      <c r="C45" s="14" t="s">
        <v>21</v>
      </c>
      <c r="D45" s="77">
        <v>11810</v>
      </c>
      <c r="E45" s="111">
        <f t="shared" si="13"/>
        <v>2.608930007334164</v>
      </c>
      <c r="F45" s="77">
        <v>13847</v>
      </c>
      <c r="G45" s="111">
        <f t="shared" si="14"/>
        <v>2.9447291750845332</v>
      </c>
      <c r="H45" s="82">
        <f t="shared" si="15"/>
        <v>2037</v>
      </c>
      <c r="I45" s="83">
        <f t="shared" si="16"/>
        <v>117.24809483488569</v>
      </c>
      <c r="L45" s="192" t="s">
        <v>2</v>
      </c>
      <c r="M45" s="192"/>
      <c r="N45" s="193"/>
      <c r="O45" s="102">
        <f>SUM(P45:S45)</f>
        <v>470230</v>
      </c>
      <c r="P45" s="101">
        <f>SUM(P47,P48,P60)</f>
        <v>49307</v>
      </c>
      <c r="Q45" s="101">
        <f>SUM(Q47,Q48,Q60)</f>
        <v>41584</v>
      </c>
      <c r="R45" s="101">
        <f>SUM(R47,R48,R60)</f>
        <v>23246</v>
      </c>
      <c r="S45" s="102">
        <f>SUM(T45:U45)</f>
        <v>356093</v>
      </c>
      <c r="T45" s="101">
        <f>SUM(T47,T48,T60)</f>
        <v>325520</v>
      </c>
      <c r="U45" s="101">
        <f>SUM(U47,U48,U60)</f>
        <v>30573</v>
      </c>
    </row>
    <row r="46" spans="1:21" ht="14.25">
      <c r="A46" s="13"/>
      <c r="B46" s="13"/>
      <c r="C46" s="14" t="s">
        <v>22</v>
      </c>
      <c r="D46" s="77">
        <v>6367</v>
      </c>
      <c r="E46" s="111">
        <f t="shared" si="13"/>
        <v>1.4065247550124151</v>
      </c>
      <c r="F46" s="77">
        <v>6222</v>
      </c>
      <c r="G46" s="111">
        <f t="shared" si="14"/>
        <v>1.3231822725049442</v>
      </c>
      <c r="H46" s="82">
        <f t="shared" si="15"/>
        <v>-145</v>
      </c>
      <c r="I46" s="83">
        <f t="shared" si="16"/>
        <v>97.72263232291503</v>
      </c>
      <c r="L46" s="222"/>
      <c r="M46" s="222"/>
      <c r="N46" s="223"/>
      <c r="O46" s="81"/>
      <c r="P46" s="81"/>
      <c r="Q46" s="81"/>
      <c r="R46" s="81"/>
      <c r="S46" s="81"/>
      <c r="T46" s="81"/>
      <c r="U46" s="81"/>
    </row>
    <row r="47" spans="1:21" ht="14.25">
      <c r="A47" s="13"/>
      <c r="B47" s="13"/>
      <c r="C47" s="14" t="s">
        <v>23</v>
      </c>
      <c r="D47" s="77">
        <v>16429</v>
      </c>
      <c r="E47" s="111">
        <f t="shared" si="13"/>
        <v>3.629306612234799</v>
      </c>
      <c r="F47" s="77">
        <v>16652</v>
      </c>
      <c r="G47" s="111">
        <f t="shared" si="14"/>
        <v>3.5412457733449587</v>
      </c>
      <c r="H47" s="82">
        <f t="shared" si="15"/>
        <v>223</v>
      </c>
      <c r="I47" s="83">
        <f t="shared" si="16"/>
        <v>101.3573558950636</v>
      </c>
      <c r="L47" s="194" t="s">
        <v>168</v>
      </c>
      <c r="M47" s="194"/>
      <c r="N47" s="195"/>
      <c r="O47" s="81">
        <f>SUM(P47:S47)</f>
        <v>2344</v>
      </c>
      <c r="P47" s="81">
        <v>14</v>
      </c>
      <c r="Q47" s="81">
        <v>9</v>
      </c>
      <c r="R47" s="81">
        <v>276</v>
      </c>
      <c r="S47" s="84">
        <f>SUM(T47:U47)</f>
        <v>2045</v>
      </c>
      <c r="T47" s="81">
        <v>1827</v>
      </c>
      <c r="U47" s="81">
        <v>218</v>
      </c>
    </row>
    <row r="48" spans="1:21" ht="14.25">
      <c r="A48" s="13"/>
      <c r="B48" s="13"/>
      <c r="C48" s="14" t="s">
        <v>24</v>
      </c>
      <c r="D48" s="77">
        <v>22774</v>
      </c>
      <c r="E48" s="111">
        <f>D48/D$39*100</f>
        <v>5.030971379087912</v>
      </c>
      <c r="F48" s="77">
        <v>24712</v>
      </c>
      <c r="G48" s="111">
        <f t="shared" si="14"/>
        <v>5.255300597579908</v>
      </c>
      <c r="H48" s="82">
        <f t="shared" si="15"/>
        <v>1938</v>
      </c>
      <c r="I48" s="83">
        <f t="shared" si="16"/>
        <v>108.50970404847632</v>
      </c>
      <c r="L48" s="194" t="s">
        <v>169</v>
      </c>
      <c r="M48" s="194"/>
      <c r="N48" s="195"/>
      <c r="O48" s="81">
        <f>SUM(P48:S48)</f>
        <v>450107</v>
      </c>
      <c r="P48" s="77">
        <f>SUM(P50:P54,P56:P59)</f>
        <v>49293</v>
      </c>
      <c r="Q48" s="77">
        <f>SUM(Q50:Q54,Q56:Q59)</f>
        <v>41575</v>
      </c>
      <c r="R48" s="77">
        <f>SUM(R50:R54,R56:R59)</f>
        <v>22970</v>
      </c>
      <c r="S48" s="84">
        <f>SUM(T48:U48)</f>
        <v>336269</v>
      </c>
      <c r="T48" s="77">
        <f>SUM(T50:T54,T56:T59)</f>
        <v>306407</v>
      </c>
      <c r="U48" s="77">
        <f>SUM(U50:U54,U56:U59)</f>
        <v>29862</v>
      </c>
    </row>
    <row r="49" spans="1:21" ht="14.25" customHeight="1">
      <c r="A49" s="13"/>
      <c r="B49" s="13"/>
      <c r="C49" s="14" t="s">
        <v>25</v>
      </c>
      <c r="D49" s="77">
        <v>20050</v>
      </c>
      <c r="E49" s="111">
        <f t="shared" si="13"/>
        <v>4.429216481545299</v>
      </c>
      <c r="F49" s="77">
        <v>22008</v>
      </c>
      <c r="G49" s="111">
        <f t="shared" si="14"/>
        <v>4.680262850094635</v>
      </c>
      <c r="H49" s="82">
        <f t="shared" si="15"/>
        <v>1958</v>
      </c>
      <c r="I49" s="83">
        <f t="shared" si="16"/>
        <v>109.76558603491272</v>
      </c>
      <c r="L49" s="190" t="s">
        <v>205</v>
      </c>
      <c r="M49" s="190"/>
      <c r="N49" s="191"/>
      <c r="O49" s="81"/>
      <c r="P49" s="81"/>
      <c r="Q49" s="81"/>
      <c r="R49" s="81"/>
      <c r="S49" s="84"/>
      <c r="T49" s="34"/>
      <c r="U49" s="34"/>
    </row>
    <row r="50" spans="1:21" ht="14.25">
      <c r="A50" s="13"/>
      <c r="B50" s="13"/>
      <c r="C50" s="14"/>
      <c r="D50" s="77"/>
      <c r="E50" s="111"/>
      <c r="F50" s="77"/>
      <c r="G50" s="111"/>
      <c r="H50" s="82"/>
      <c r="I50" s="83" t="s">
        <v>220</v>
      </c>
      <c r="L50" s="74"/>
      <c r="M50" s="194" t="s">
        <v>3</v>
      </c>
      <c r="N50" s="195"/>
      <c r="O50" s="81">
        <f>SUM(P50:S50)</f>
        <v>762</v>
      </c>
      <c r="P50" s="81">
        <v>32</v>
      </c>
      <c r="Q50" s="81">
        <v>21</v>
      </c>
      <c r="R50" s="81">
        <v>80</v>
      </c>
      <c r="S50" s="84">
        <f aca="true" t="shared" si="17" ref="S50:S60">SUM(T50:U50)</f>
        <v>629</v>
      </c>
      <c r="T50" s="34">
        <v>461</v>
      </c>
      <c r="U50" s="34">
        <v>168</v>
      </c>
    </row>
    <row r="51" spans="1:21" ht="14.25">
      <c r="A51" s="13"/>
      <c r="B51" s="233" t="s">
        <v>30</v>
      </c>
      <c r="C51" s="234"/>
      <c r="D51" s="77">
        <f>SUM(D52:D59)</f>
        <v>100846</v>
      </c>
      <c r="E51" s="111">
        <f aca="true" t="shared" si="18" ref="E51:E59">D51/D$39*100</f>
        <v>22.277743905133033</v>
      </c>
      <c r="F51" s="77">
        <f>SUM(F52:F59)</f>
        <v>104417</v>
      </c>
      <c r="G51" s="111">
        <f aca="true" t="shared" si="19" ref="G51:G59">F51/F$39*100</f>
        <v>22.205516449397102</v>
      </c>
      <c r="H51" s="82">
        <f aca="true" t="shared" si="20" ref="H51:H59">F51-D51</f>
        <v>3571</v>
      </c>
      <c r="I51" s="83">
        <f t="shared" si="16"/>
        <v>103.5410427780973</v>
      </c>
      <c r="L51" s="74"/>
      <c r="M51" s="194" t="s">
        <v>4</v>
      </c>
      <c r="N51" s="195"/>
      <c r="O51" s="81">
        <f>SUM(P51:S51)</f>
        <v>44955</v>
      </c>
      <c r="P51" s="81">
        <v>5370</v>
      </c>
      <c r="Q51" s="81">
        <v>2295</v>
      </c>
      <c r="R51" s="81">
        <v>2453</v>
      </c>
      <c r="S51" s="84">
        <f t="shared" si="17"/>
        <v>34837</v>
      </c>
      <c r="T51" s="34">
        <v>26479</v>
      </c>
      <c r="U51" s="34">
        <v>8358</v>
      </c>
    </row>
    <row r="52" spans="1:21" ht="14.25">
      <c r="A52" s="13"/>
      <c r="B52" s="13"/>
      <c r="C52" s="14" t="s">
        <v>15</v>
      </c>
      <c r="D52" s="77">
        <v>24512</v>
      </c>
      <c r="E52" s="111">
        <f t="shared" si="18"/>
        <v>5.4149104436727376</v>
      </c>
      <c r="F52" s="77">
        <v>25834</v>
      </c>
      <c r="G52" s="111">
        <f t="shared" si="19"/>
        <v>5.493907236884079</v>
      </c>
      <c r="H52" s="82">
        <f t="shared" si="20"/>
        <v>1322</v>
      </c>
      <c r="I52" s="83">
        <f t="shared" si="16"/>
        <v>105.39327676240208</v>
      </c>
      <c r="L52" s="74"/>
      <c r="M52" s="194" t="s">
        <v>5</v>
      </c>
      <c r="N52" s="195"/>
      <c r="O52" s="81">
        <f>SUM(P52:S52)</f>
        <v>136027</v>
      </c>
      <c r="P52" s="81">
        <v>12188</v>
      </c>
      <c r="Q52" s="81">
        <v>14268</v>
      </c>
      <c r="R52" s="81">
        <v>6500</v>
      </c>
      <c r="S52" s="84">
        <f t="shared" si="17"/>
        <v>103071</v>
      </c>
      <c r="T52" s="34">
        <v>96256</v>
      </c>
      <c r="U52" s="34">
        <v>6815</v>
      </c>
    </row>
    <row r="53" spans="1:21" ht="14.25" customHeight="1">
      <c r="A53" s="13"/>
      <c r="B53" s="13"/>
      <c r="C53" s="14" t="s">
        <v>17</v>
      </c>
      <c r="D53" s="77">
        <v>11383</v>
      </c>
      <c r="E53" s="111">
        <f t="shared" si="18"/>
        <v>2.5146020553331745</v>
      </c>
      <c r="F53" s="77">
        <v>11825</v>
      </c>
      <c r="G53" s="111">
        <f t="shared" si="19"/>
        <v>2.5147268358037556</v>
      </c>
      <c r="H53" s="82">
        <f t="shared" si="20"/>
        <v>442</v>
      </c>
      <c r="I53" s="83">
        <f t="shared" si="16"/>
        <v>103.88298339629272</v>
      </c>
      <c r="L53" s="74"/>
      <c r="M53" s="194" t="s">
        <v>170</v>
      </c>
      <c r="N53" s="195"/>
      <c r="O53" s="81">
        <f>SUM(P53:S53)</f>
        <v>119404</v>
      </c>
      <c r="P53" s="81">
        <v>21086</v>
      </c>
      <c r="Q53" s="81">
        <v>18756</v>
      </c>
      <c r="R53" s="81">
        <v>7761</v>
      </c>
      <c r="S53" s="84">
        <f t="shared" si="17"/>
        <v>71801</v>
      </c>
      <c r="T53" s="34">
        <v>64675</v>
      </c>
      <c r="U53" s="34">
        <v>7126</v>
      </c>
    </row>
    <row r="54" spans="1:21" ht="14.25" customHeight="1">
      <c r="A54" s="13"/>
      <c r="B54" s="13"/>
      <c r="C54" s="14" t="s">
        <v>18</v>
      </c>
      <c r="D54" s="77">
        <v>7774</v>
      </c>
      <c r="E54" s="111">
        <f t="shared" si="18"/>
        <v>1.7173430886550205</v>
      </c>
      <c r="F54" s="77">
        <v>8331</v>
      </c>
      <c r="G54" s="111">
        <f t="shared" si="19"/>
        <v>1.771686196116794</v>
      </c>
      <c r="H54" s="82">
        <f t="shared" si="20"/>
        <v>557</v>
      </c>
      <c r="I54" s="83">
        <f t="shared" si="16"/>
        <v>107.16490866992538</v>
      </c>
      <c r="L54" s="74"/>
      <c r="M54" s="194" t="s">
        <v>206</v>
      </c>
      <c r="N54" s="195"/>
      <c r="O54" s="81">
        <f>SUM(P54:S54)</f>
        <v>15323</v>
      </c>
      <c r="P54" s="81">
        <v>161</v>
      </c>
      <c r="Q54" s="81">
        <v>58</v>
      </c>
      <c r="R54" s="81">
        <v>302</v>
      </c>
      <c r="S54" s="84">
        <f t="shared" si="17"/>
        <v>14802</v>
      </c>
      <c r="T54" s="34">
        <v>14441</v>
      </c>
      <c r="U54" s="34">
        <v>361</v>
      </c>
    </row>
    <row r="55" spans="1:21" ht="14.25" customHeight="1">
      <c r="A55" s="13"/>
      <c r="B55" s="13"/>
      <c r="C55" s="14" t="s">
        <v>20</v>
      </c>
      <c r="D55" s="77">
        <v>11087</v>
      </c>
      <c r="E55" s="111">
        <f t="shared" si="18"/>
        <v>2.4492131237352983</v>
      </c>
      <c r="F55" s="77">
        <v>11884</v>
      </c>
      <c r="G55" s="111">
        <f t="shared" si="19"/>
        <v>2.5272738872466665</v>
      </c>
      <c r="H55" s="82">
        <f t="shared" si="20"/>
        <v>797</v>
      </c>
      <c r="I55" s="83">
        <f t="shared" si="16"/>
        <v>107.18859926039505</v>
      </c>
      <c r="L55" s="74"/>
      <c r="M55" s="61"/>
      <c r="N55" s="9"/>
      <c r="O55" s="81"/>
      <c r="P55" s="81"/>
      <c r="Q55" s="81"/>
      <c r="R55" s="81"/>
      <c r="S55" s="84"/>
      <c r="T55" s="34"/>
      <c r="U55" s="34"/>
    </row>
    <row r="56" spans="1:21" ht="14.25" customHeight="1">
      <c r="A56" s="13"/>
      <c r="B56" s="13"/>
      <c r="C56" s="14" t="s">
        <v>26</v>
      </c>
      <c r="D56" s="77">
        <v>13404</v>
      </c>
      <c r="E56" s="111">
        <f t="shared" si="18"/>
        <v>2.961058240330833</v>
      </c>
      <c r="F56" s="77">
        <v>14465</v>
      </c>
      <c r="G56" s="111">
        <f t="shared" si="19"/>
        <v>3.0761542224018035</v>
      </c>
      <c r="H56" s="82">
        <f t="shared" si="20"/>
        <v>1061</v>
      </c>
      <c r="I56" s="83">
        <f t="shared" si="16"/>
        <v>107.91554759773203</v>
      </c>
      <c r="L56" s="74"/>
      <c r="M56" s="194" t="s">
        <v>6</v>
      </c>
      <c r="N56" s="195"/>
      <c r="O56" s="81">
        <f>SUM(P56:S56)</f>
        <v>3027</v>
      </c>
      <c r="P56" s="81">
        <v>928</v>
      </c>
      <c r="Q56" s="81">
        <v>190</v>
      </c>
      <c r="R56" s="81">
        <v>450</v>
      </c>
      <c r="S56" s="84">
        <f t="shared" si="17"/>
        <v>1459</v>
      </c>
      <c r="T56" s="34">
        <v>1351</v>
      </c>
      <c r="U56" s="34">
        <v>108</v>
      </c>
    </row>
    <row r="57" spans="1:21" ht="14.25">
      <c r="A57" s="13"/>
      <c r="B57" s="13"/>
      <c r="C57" s="14" t="s">
        <v>27</v>
      </c>
      <c r="D57" s="77">
        <v>15420</v>
      </c>
      <c r="E57" s="111">
        <f t="shared" si="18"/>
        <v>3.406409882565013</v>
      </c>
      <c r="F57" s="77">
        <v>14182</v>
      </c>
      <c r="G57" s="111">
        <f t="shared" si="19"/>
        <v>3.0159709078536037</v>
      </c>
      <c r="H57" s="82">
        <f t="shared" si="20"/>
        <v>-1238</v>
      </c>
      <c r="I57" s="83">
        <f t="shared" si="16"/>
        <v>91.97146562905317</v>
      </c>
      <c r="L57" s="74"/>
      <c r="M57" s="194" t="s">
        <v>207</v>
      </c>
      <c r="N57" s="195"/>
      <c r="O57" s="81">
        <f>SUM(P57:S57)</f>
        <v>30422</v>
      </c>
      <c r="P57" s="81">
        <v>660</v>
      </c>
      <c r="Q57" s="81">
        <v>188</v>
      </c>
      <c r="R57" s="81">
        <v>760</v>
      </c>
      <c r="S57" s="84">
        <f t="shared" si="17"/>
        <v>28814</v>
      </c>
      <c r="T57" s="34">
        <v>28119</v>
      </c>
      <c r="U57" s="34">
        <v>695</v>
      </c>
    </row>
    <row r="58" spans="1:21" ht="14.25" customHeight="1">
      <c r="A58" s="13"/>
      <c r="B58" s="13"/>
      <c r="C58" s="14" t="s">
        <v>28</v>
      </c>
      <c r="D58" s="77">
        <v>14554</v>
      </c>
      <c r="E58" s="111">
        <f t="shared" si="18"/>
        <v>3.215103075930688</v>
      </c>
      <c r="F58" s="77">
        <v>15098</v>
      </c>
      <c r="G58" s="111">
        <f t="shared" si="19"/>
        <v>3.2107691980520174</v>
      </c>
      <c r="H58" s="82">
        <f t="shared" si="20"/>
        <v>544</v>
      </c>
      <c r="I58" s="83">
        <f t="shared" si="16"/>
        <v>103.73780404012642</v>
      </c>
      <c r="L58" s="74"/>
      <c r="M58" s="190" t="s">
        <v>219</v>
      </c>
      <c r="N58" s="191"/>
      <c r="O58" s="81">
        <f>SUM(P58:S58)</f>
        <v>2874</v>
      </c>
      <c r="P58" s="81" t="s">
        <v>204</v>
      </c>
      <c r="Q58" s="81" t="s">
        <v>204</v>
      </c>
      <c r="R58" s="81">
        <v>7</v>
      </c>
      <c r="S58" s="84">
        <f t="shared" si="17"/>
        <v>2867</v>
      </c>
      <c r="T58" s="34">
        <v>2819</v>
      </c>
      <c r="U58" s="34">
        <v>48</v>
      </c>
    </row>
    <row r="59" spans="1:21" ht="14.25">
      <c r="A59" s="15"/>
      <c r="B59" s="15"/>
      <c r="C59" s="16" t="s">
        <v>29</v>
      </c>
      <c r="D59" s="95">
        <v>2712</v>
      </c>
      <c r="E59" s="113">
        <f t="shared" si="18"/>
        <v>0.599103994910267</v>
      </c>
      <c r="F59" s="96">
        <v>2798</v>
      </c>
      <c r="G59" s="113">
        <f t="shared" si="19"/>
        <v>0.5950279650383855</v>
      </c>
      <c r="H59" s="88">
        <f t="shared" si="20"/>
        <v>86</v>
      </c>
      <c r="I59" s="89">
        <f t="shared" si="16"/>
        <v>103.17109144542773</v>
      </c>
      <c r="L59" s="74"/>
      <c r="M59" s="194" t="s">
        <v>7</v>
      </c>
      <c r="N59" s="195"/>
      <c r="O59" s="81">
        <f>SUM(P59:S59)</f>
        <v>97313</v>
      </c>
      <c r="P59" s="81">
        <v>8868</v>
      </c>
      <c r="Q59" s="81">
        <v>5799</v>
      </c>
      <c r="R59" s="81">
        <v>4657</v>
      </c>
      <c r="S59" s="84">
        <f t="shared" si="17"/>
        <v>77989</v>
      </c>
      <c r="T59" s="34">
        <v>71806</v>
      </c>
      <c r="U59" s="34">
        <v>6183</v>
      </c>
    </row>
    <row r="60" spans="1:21" ht="14.25">
      <c r="A60" s="4" t="s">
        <v>182</v>
      </c>
      <c r="L60" s="86"/>
      <c r="M60" s="224" t="s">
        <v>171</v>
      </c>
      <c r="N60" s="225"/>
      <c r="O60" s="121">
        <f>SUM(P60:S60)</f>
        <v>17779</v>
      </c>
      <c r="P60" s="87" t="s">
        <v>204</v>
      </c>
      <c r="Q60" s="87" t="s">
        <v>204</v>
      </c>
      <c r="R60" s="87" t="s">
        <v>204</v>
      </c>
      <c r="S60" s="87">
        <f t="shared" si="17"/>
        <v>17779</v>
      </c>
      <c r="T60" s="87">
        <v>17286</v>
      </c>
      <c r="U60" s="87">
        <v>493</v>
      </c>
    </row>
    <row r="61" ht="14.25">
      <c r="L61" s="4" t="s">
        <v>182</v>
      </c>
    </row>
  </sheetData>
  <sheetProtection/>
  <mergeCells count="81">
    <mergeCell ref="M33:N33"/>
    <mergeCell ref="M34:N34"/>
    <mergeCell ref="M35:N35"/>
    <mergeCell ref="A3:I3"/>
    <mergeCell ref="A33:I33"/>
    <mergeCell ref="L3:T3"/>
    <mergeCell ref="M10:N10"/>
    <mergeCell ref="M11:N11"/>
    <mergeCell ref="M12:N12"/>
    <mergeCell ref="M13:N13"/>
    <mergeCell ref="M14:N14"/>
    <mergeCell ref="M15:N15"/>
    <mergeCell ref="M31:N31"/>
    <mergeCell ref="B51:C51"/>
    <mergeCell ref="H36:H37"/>
    <mergeCell ref="I36:I37"/>
    <mergeCell ref="A39:C39"/>
    <mergeCell ref="B41:C41"/>
    <mergeCell ref="A35:C37"/>
    <mergeCell ref="D35:E35"/>
    <mergeCell ref="F35:G35"/>
    <mergeCell ref="D36:D37"/>
    <mergeCell ref="A5:C7"/>
    <mergeCell ref="D5:E5"/>
    <mergeCell ref="F5:G5"/>
    <mergeCell ref="H5:I5"/>
    <mergeCell ref="D6:D7"/>
    <mergeCell ref="E6:E7"/>
    <mergeCell ref="F6:F7"/>
    <mergeCell ref="G6:G7"/>
    <mergeCell ref="H6:H7"/>
    <mergeCell ref="A9:C9"/>
    <mergeCell ref="B11:C11"/>
    <mergeCell ref="B21:C21"/>
    <mergeCell ref="O23:P23"/>
    <mergeCell ref="F36:F37"/>
    <mergeCell ref="G36:G37"/>
    <mergeCell ref="H35:I35"/>
    <mergeCell ref="M17:N17"/>
    <mergeCell ref="M28:N28"/>
    <mergeCell ref="E36:E37"/>
    <mergeCell ref="R42:R43"/>
    <mergeCell ref="S42:U42"/>
    <mergeCell ref="L26:N26"/>
    <mergeCell ref="O42:O43"/>
    <mergeCell ref="P42:P43"/>
    <mergeCell ref="I6:I7"/>
    <mergeCell ref="M16:N16"/>
    <mergeCell ref="L21:T21"/>
    <mergeCell ref="L40:U40"/>
    <mergeCell ref="M32:N32"/>
    <mergeCell ref="M60:N60"/>
    <mergeCell ref="M54:N54"/>
    <mergeCell ref="M56:N56"/>
    <mergeCell ref="M59:N59"/>
    <mergeCell ref="M58:N58"/>
    <mergeCell ref="L5:N6"/>
    <mergeCell ref="L23:N24"/>
    <mergeCell ref="L25:N25"/>
    <mergeCell ref="L42:N43"/>
    <mergeCell ref="L44:N44"/>
    <mergeCell ref="M53:N53"/>
    <mergeCell ref="M50:N50"/>
    <mergeCell ref="M51:N51"/>
    <mergeCell ref="M52:N52"/>
    <mergeCell ref="M30:N30"/>
    <mergeCell ref="M57:N57"/>
    <mergeCell ref="L45:N45"/>
    <mergeCell ref="L46:N46"/>
    <mergeCell ref="L49:N49"/>
    <mergeCell ref="L48:N48"/>
    <mergeCell ref="L47:N47"/>
    <mergeCell ref="O5:P5"/>
    <mergeCell ref="Q5:R5"/>
    <mergeCell ref="S5:T5"/>
    <mergeCell ref="L7:N7"/>
    <mergeCell ref="S23:T23"/>
    <mergeCell ref="L8:N8"/>
    <mergeCell ref="Q23:R23"/>
    <mergeCell ref="M29:N29"/>
    <mergeCell ref="Q42:Q43"/>
  </mergeCells>
  <printOptions horizontalCentered="1"/>
  <pageMargins left="0.35433070866141736" right="0.35433070866141736" top="0.5905511811023623" bottom="0.3937007874015748" header="0" footer="0"/>
  <pageSetup fitToHeight="1" fitToWidth="1" horizontalDpi="200" verticalDpi="2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C89"/>
  <sheetViews>
    <sheetView zoomScalePageLayoutView="0" workbookViewId="0" topLeftCell="A1">
      <selection activeCell="B4" sqref="B4"/>
    </sheetView>
  </sheetViews>
  <sheetFormatPr defaultColWidth="9.00390625" defaultRowHeight="18.75" customHeight="1"/>
  <cols>
    <col min="1" max="1" width="3.75390625" style="107" customWidth="1"/>
    <col min="2" max="2" width="20.00390625" style="107" customWidth="1"/>
    <col min="3" max="3" width="9.625" style="107" customWidth="1"/>
    <col min="4" max="4" width="10.625" style="107" customWidth="1"/>
    <col min="5" max="7" width="9.625" style="107" customWidth="1"/>
    <col min="8" max="8" width="10.625" style="107" customWidth="1"/>
    <col min="9" max="13" width="9.625" style="107" customWidth="1"/>
    <col min="14" max="14" width="10.625" style="107" customWidth="1"/>
    <col min="15" max="15" width="9.625" style="107" customWidth="1"/>
    <col min="16" max="16" width="10.625" style="107" customWidth="1"/>
    <col min="17" max="28" width="9.625" style="107" customWidth="1"/>
    <col min="29" max="16384" width="9.00390625" style="107" customWidth="1"/>
  </cols>
  <sheetData>
    <row r="1" spans="1:28" ht="18.75" customHeight="1">
      <c r="A1" s="39" t="s">
        <v>240</v>
      </c>
      <c r="AB1" s="133" t="s">
        <v>241</v>
      </c>
    </row>
    <row r="2" s="40" customFormat="1" ht="18.75" customHeight="1">
      <c r="AB2" s="122"/>
    </row>
    <row r="3" spans="1:28" s="40" customFormat="1" ht="18.75" customHeight="1">
      <c r="A3" s="252" t="s">
        <v>250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row>
    <row r="4" spans="1:29" s="40" customFormat="1" ht="18.75" customHeight="1" thickBo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4"/>
    </row>
    <row r="5" spans="1:29" s="40" customFormat="1" ht="18.75" customHeight="1">
      <c r="A5" s="253" t="s">
        <v>249</v>
      </c>
      <c r="B5" s="254"/>
      <c r="C5" s="267" t="s">
        <v>246</v>
      </c>
      <c r="D5" s="245"/>
      <c r="E5" s="244" t="s">
        <v>166</v>
      </c>
      <c r="F5" s="245"/>
      <c r="G5" s="244" t="s">
        <v>188</v>
      </c>
      <c r="H5" s="245"/>
      <c r="I5" s="244" t="s">
        <v>247</v>
      </c>
      <c r="J5" s="245"/>
      <c r="K5" s="244" t="s">
        <v>149</v>
      </c>
      <c r="L5" s="245"/>
      <c r="M5" s="244" t="s">
        <v>150</v>
      </c>
      <c r="N5" s="245"/>
      <c r="O5" s="244" t="s">
        <v>167</v>
      </c>
      <c r="P5" s="245"/>
      <c r="Q5" s="244" t="s">
        <v>251</v>
      </c>
      <c r="R5" s="245"/>
      <c r="S5" s="269" t="s">
        <v>151</v>
      </c>
      <c r="T5" s="270"/>
      <c r="U5" s="244" t="s">
        <v>252</v>
      </c>
      <c r="V5" s="245"/>
      <c r="W5" s="248" t="s">
        <v>242</v>
      </c>
      <c r="X5" s="249"/>
      <c r="Y5" s="244" t="s">
        <v>152</v>
      </c>
      <c r="Z5" s="245"/>
      <c r="AA5" s="248" t="s">
        <v>248</v>
      </c>
      <c r="AB5" s="263"/>
      <c r="AC5" s="44"/>
    </row>
    <row r="6" spans="1:29" s="40" customFormat="1" ht="18.75" customHeight="1">
      <c r="A6" s="255"/>
      <c r="B6" s="256"/>
      <c r="C6" s="268"/>
      <c r="D6" s="247"/>
      <c r="E6" s="246"/>
      <c r="F6" s="247"/>
      <c r="G6" s="246"/>
      <c r="H6" s="247"/>
      <c r="I6" s="246"/>
      <c r="J6" s="247"/>
      <c r="K6" s="246"/>
      <c r="L6" s="247"/>
      <c r="M6" s="246"/>
      <c r="N6" s="247"/>
      <c r="O6" s="265"/>
      <c r="P6" s="266"/>
      <c r="Q6" s="265"/>
      <c r="R6" s="266"/>
      <c r="S6" s="271"/>
      <c r="T6" s="272"/>
      <c r="U6" s="246"/>
      <c r="V6" s="247"/>
      <c r="W6" s="250"/>
      <c r="X6" s="251"/>
      <c r="Y6" s="246"/>
      <c r="Z6" s="247"/>
      <c r="AA6" s="250"/>
      <c r="AB6" s="264"/>
      <c r="AC6" s="44"/>
    </row>
    <row r="7" spans="1:29" s="40" customFormat="1" ht="18.75" customHeight="1">
      <c r="A7" s="255"/>
      <c r="B7" s="256"/>
      <c r="C7" s="45" t="s">
        <v>153</v>
      </c>
      <c r="D7" s="46" t="s">
        <v>154</v>
      </c>
      <c r="E7" s="45" t="s">
        <v>153</v>
      </c>
      <c r="F7" s="46" t="s">
        <v>154</v>
      </c>
      <c r="G7" s="45" t="s">
        <v>153</v>
      </c>
      <c r="H7" s="46" t="s">
        <v>154</v>
      </c>
      <c r="I7" s="45" t="s">
        <v>153</v>
      </c>
      <c r="J7" s="46" t="s">
        <v>154</v>
      </c>
      <c r="K7" s="45" t="s">
        <v>153</v>
      </c>
      <c r="L7" s="46" t="s">
        <v>154</v>
      </c>
      <c r="M7" s="45" t="s">
        <v>153</v>
      </c>
      <c r="N7" s="46" t="s">
        <v>154</v>
      </c>
      <c r="O7" s="45" t="s">
        <v>153</v>
      </c>
      <c r="P7" s="46" t="s">
        <v>154</v>
      </c>
      <c r="Q7" s="45" t="s">
        <v>153</v>
      </c>
      <c r="R7" s="46" t="s">
        <v>154</v>
      </c>
      <c r="S7" s="45" t="s">
        <v>153</v>
      </c>
      <c r="T7" s="46" t="s">
        <v>154</v>
      </c>
      <c r="U7" s="45" t="s">
        <v>153</v>
      </c>
      <c r="V7" s="46" t="s">
        <v>154</v>
      </c>
      <c r="W7" s="45" t="s">
        <v>153</v>
      </c>
      <c r="X7" s="46" t="s">
        <v>154</v>
      </c>
      <c r="Y7" s="45" t="s">
        <v>153</v>
      </c>
      <c r="Z7" s="46" t="s">
        <v>154</v>
      </c>
      <c r="AA7" s="45" t="s">
        <v>153</v>
      </c>
      <c r="AB7" s="134" t="s">
        <v>154</v>
      </c>
      <c r="AC7" s="44"/>
    </row>
    <row r="8" spans="1:29" s="40" customFormat="1" ht="18.75" customHeight="1">
      <c r="A8" s="257"/>
      <c r="B8" s="258"/>
      <c r="C8" s="47" t="s">
        <v>155</v>
      </c>
      <c r="D8" s="48" t="s">
        <v>156</v>
      </c>
      <c r="E8" s="47" t="s">
        <v>155</v>
      </c>
      <c r="F8" s="48" t="s">
        <v>156</v>
      </c>
      <c r="G8" s="47" t="s">
        <v>155</v>
      </c>
      <c r="H8" s="48" t="s">
        <v>156</v>
      </c>
      <c r="I8" s="47" t="s">
        <v>155</v>
      </c>
      <c r="J8" s="48" t="s">
        <v>156</v>
      </c>
      <c r="K8" s="47" t="s">
        <v>155</v>
      </c>
      <c r="L8" s="48" t="s">
        <v>156</v>
      </c>
      <c r="M8" s="47" t="s">
        <v>155</v>
      </c>
      <c r="N8" s="48" t="s">
        <v>156</v>
      </c>
      <c r="O8" s="47" t="s">
        <v>155</v>
      </c>
      <c r="P8" s="48" t="s">
        <v>156</v>
      </c>
      <c r="Q8" s="47" t="s">
        <v>155</v>
      </c>
      <c r="R8" s="48" t="s">
        <v>156</v>
      </c>
      <c r="S8" s="47" t="s">
        <v>155</v>
      </c>
      <c r="T8" s="48" t="s">
        <v>156</v>
      </c>
      <c r="U8" s="47" t="s">
        <v>155</v>
      </c>
      <c r="V8" s="48" t="s">
        <v>156</v>
      </c>
      <c r="W8" s="47" t="s">
        <v>155</v>
      </c>
      <c r="X8" s="48" t="s">
        <v>156</v>
      </c>
      <c r="Y8" s="47" t="s">
        <v>155</v>
      </c>
      <c r="Z8" s="48" t="s">
        <v>156</v>
      </c>
      <c r="AA8" s="47" t="s">
        <v>155</v>
      </c>
      <c r="AB8" s="135" t="s">
        <v>156</v>
      </c>
      <c r="AC8" s="44"/>
    </row>
    <row r="9" spans="1:29" ht="18.75" customHeight="1">
      <c r="A9" s="123"/>
      <c r="B9" s="124"/>
      <c r="C9" s="125"/>
      <c r="D9" s="126" t="s">
        <v>31</v>
      </c>
      <c r="E9" s="126"/>
      <c r="F9" s="126" t="s">
        <v>31</v>
      </c>
      <c r="G9" s="126"/>
      <c r="H9" s="126" t="s">
        <v>31</v>
      </c>
      <c r="I9" s="126"/>
      <c r="J9" s="126" t="s">
        <v>31</v>
      </c>
      <c r="K9" s="126"/>
      <c r="L9" s="126" t="s">
        <v>31</v>
      </c>
      <c r="M9" s="126"/>
      <c r="N9" s="126" t="s">
        <v>31</v>
      </c>
      <c r="O9" s="126"/>
      <c r="P9" s="126" t="s">
        <v>31</v>
      </c>
      <c r="Q9" s="126"/>
      <c r="R9" s="126" t="s">
        <v>31</v>
      </c>
      <c r="S9" s="126"/>
      <c r="T9" s="126" t="s">
        <v>31</v>
      </c>
      <c r="U9" s="126"/>
      <c r="V9" s="126" t="s">
        <v>31</v>
      </c>
      <c r="W9" s="126"/>
      <c r="X9" s="126" t="s">
        <v>31</v>
      </c>
      <c r="Y9" s="126"/>
      <c r="Z9" s="126" t="s">
        <v>31</v>
      </c>
      <c r="AA9" s="126"/>
      <c r="AB9" s="126" t="s">
        <v>31</v>
      </c>
      <c r="AC9" s="109"/>
    </row>
    <row r="10" spans="1:28" s="127" customFormat="1" ht="18.75" customHeight="1">
      <c r="A10" s="259" t="s">
        <v>12</v>
      </c>
      <c r="B10" s="260"/>
      <c r="C10" s="141">
        <f>SUM(C12:C13)</f>
        <v>68930</v>
      </c>
      <c r="D10" s="141">
        <f>SUM(D12:D13)</f>
        <v>470230</v>
      </c>
      <c r="E10" s="142">
        <f aca="true" t="shared" si="0" ref="E10:AB10">SUM(E12:E13)</f>
        <v>203</v>
      </c>
      <c r="F10" s="142">
        <f t="shared" si="0"/>
        <v>2344</v>
      </c>
      <c r="G10" s="142">
        <f t="shared" si="0"/>
        <v>68155</v>
      </c>
      <c r="H10" s="142">
        <f t="shared" si="0"/>
        <v>450107</v>
      </c>
      <c r="I10" s="142">
        <f t="shared" si="0"/>
        <v>75</v>
      </c>
      <c r="J10" s="142">
        <f t="shared" si="0"/>
        <v>762</v>
      </c>
      <c r="K10" s="142">
        <f t="shared" si="0"/>
        <v>6625</v>
      </c>
      <c r="L10" s="142">
        <f t="shared" si="0"/>
        <v>44955</v>
      </c>
      <c r="M10" s="142">
        <f t="shared" si="0"/>
        <v>15239</v>
      </c>
      <c r="N10" s="142">
        <f t="shared" si="0"/>
        <v>136027</v>
      </c>
      <c r="O10" s="142">
        <f t="shared" si="0"/>
        <v>27541</v>
      </c>
      <c r="P10" s="143">
        <f t="shared" si="0"/>
        <v>119404</v>
      </c>
      <c r="Q10" s="142">
        <f t="shared" si="0"/>
        <v>812</v>
      </c>
      <c r="R10" s="142">
        <f t="shared" si="0"/>
        <v>15323</v>
      </c>
      <c r="S10" s="142">
        <f t="shared" si="0"/>
        <v>1251</v>
      </c>
      <c r="T10" s="142">
        <f t="shared" si="0"/>
        <v>3027</v>
      </c>
      <c r="U10" s="142">
        <f t="shared" si="0"/>
        <v>1624</v>
      </c>
      <c r="V10" s="142">
        <f t="shared" si="0"/>
        <v>30422</v>
      </c>
      <c r="W10" s="142">
        <f t="shared" si="0"/>
        <v>163</v>
      </c>
      <c r="X10" s="142">
        <f t="shared" si="0"/>
        <v>2874</v>
      </c>
      <c r="Y10" s="142">
        <f t="shared" si="0"/>
        <v>14825</v>
      </c>
      <c r="Z10" s="142">
        <f t="shared" si="0"/>
        <v>97313</v>
      </c>
      <c r="AA10" s="142">
        <f t="shared" si="0"/>
        <v>572</v>
      </c>
      <c r="AB10" s="142">
        <f t="shared" si="0"/>
        <v>17779</v>
      </c>
    </row>
    <row r="11" spans="1:28" s="127" customFormat="1" ht="18.75" customHeight="1">
      <c r="A11" s="139"/>
      <c r="B11" s="140"/>
      <c r="C11" s="141"/>
      <c r="D11" s="141"/>
      <c r="E11" s="142"/>
      <c r="F11" s="142"/>
      <c r="G11" s="142"/>
      <c r="H11" s="142"/>
      <c r="I11" s="142"/>
      <c r="J11" s="142"/>
      <c r="K11" s="142"/>
      <c r="L11" s="142"/>
      <c r="M11" s="142"/>
      <c r="N11" s="142"/>
      <c r="O11" s="142"/>
      <c r="P11" s="143"/>
      <c r="Q11" s="142"/>
      <c r="R11" s="142"/>
      <c r="S11" s="142"/>
      <c r="T11" s="142"/>
      <c r="U11" s="142"/>
      <c r="V11" s="142"/>
      <c r="W11" s="142"/>
      <c r="X11" s="142"/>
      <c r="Y11" s="142"/>
      <c r="Z11" s="142"/>
      <c r="AA11" s="142"/>
      <c r="AB11" s="142"/>
    </row>
    <row r="12" spans="1:28" ht="18.75" customHeight="1">
      <c r="A12" s="109"/>
      <c r="B12" s="128" t="s">
        <v>69</v>
      </c>
      <c r="C12" s="122">
        <f>SUM(E12,G12)</f>
        <v>66521</v>
      </c>
      <c r="D12" s="122">
        <f>SUM(F12,H12)</f>
        <v>409763</v>
      </c>
      <c r="E12" s="125">
        <v>181</v>
      </c>
      <c r="F12" s="125">
        <v>2158</v>
      </c>
      <c r="G12" s="125">
        <v>66340</v>
      </c>
      <c r="H12" s="125">
        <v>407605</v>
      </c>
      <c r="I12" s="125">
        <v>75</v>
      </c>
      <c r="J12" s="125">
        <v>762</v>
      </c>
      <c r="K12" s="125">
        <v>6622</v>
      </c>
      <c r="L12" s="125">
        <v>44852</v>
      </c>
      <c r="M12" s="125">
        <v>15238</v>
      </c>
      <c r="N12" s="125">
        <v>135481</v>
      </c>
      <c r="O12" s="125">
        <v>27521</v>
      </c>
      <c r="P12" s="125">
        <v>119016</v>
      </c>
      <c r="Q12" s="125">
        <v>811</v>
      </c>
      <c r="R12" s="125">
        <v>14885</v>
      </c>
      <c r="S12" s="125">
        <v>1247</v>
      </c>
      <c r="T12" s="125">
        <v>3015</v>
      </c>
      <c r="U12" s="125">
        <v>1285</v>
      </c>
      <c r="V12" s="125">
        <v>16645</v>
      </c>
      <c r="W12" s="125">
        <v>95</v>
      </c>
      <c r="X12" s="125">
        <v>1641</v>
      </c>
      <c r="Y12" s="125">
        <v>13446</v>
      </c>
      <c r="Z12" s="125">
        <v>71308</v>
      </c>
      <c r="AA12" s="125" t="s">
        <v>204</v>
      </c>
      <c r="AB12" s="125" t="s">
        <v>204</v>
      </c>
    </row>
    <row r="13" spans="1:28" ht="18.75" customHeight="1">
      <c r="A13" s="109" t="s">
        <v>92</v>
      </c>
      <c r="B13" s="144" t="s">
        <v>186</v>
      </c>
      <c r="C13" s="126">
        <f>SUM(E13,G13,AA13)</f>
        <v>2409</v>
      </c>
      <c r="D13" s="126">
        <f>SUM(F13,H13,AB13)</f>
        <v>60467</v>
      </c>
      <c r="E13" s="125">
        <v>22</v>
      </c>
      <c r="F13" s="125">
        <v>186</v>
      </c>
      <c r="G13" s="125">
        <v>1815</v>
      </c>
      <c r="H13" s="125">
        <v>42502</v>
      </c>
      <c r="I13" s="125" t="s">
        <v>204</v>
      </c>
      <c r="J13" s="125" t="s">
        <v>204</v>
      </c>
      <c r="K13" s="125">
        <v>3</v>
      </c>
      <c r="L13" s="125">
        <v>103</v>
      </c>
      <c r="M13" s="125">
        <v>1</v>
      </c>
      <c r="N13" s="125">
        <v>546</v>
      </c>
      <c r="O13" s="125">
        <v>20</v>
      </c>
      <c r="P13" s="125">
        <v>388</v>
      </c>
      <c r="Q13" s="125">
        <v>1</v>
      </c>
      <c r="R13" s="125">
        <v>438</v>
      </c>
      <c r="S13" s="125">
        <v>4</v>
      </c>
      <c r="T13" s="125">
        <v>12</v>
      </c>
      <c r="U13" s="125">
        <v>339</v>
      </c>
      <c r="V13" s="125">
        <v>13777</v>
      </c>
      <c r="W13" s="125">
        <v>68</v>
      </c>
      <c r="X13" s="125">
        <v>1233</v>
      </c>
      <c r="Y13" s="125">
        <v>1379</v>
      </c>
      <c r="Z13" s="125">
        <v>26005</v>
      </c>
      <c r="AA13" s="125">
        <v>572</v>
      </c>
      <c r="AB13" s="125">
        <v>17779</v>
      </c>
    </row>
    <row r="14" spans="1:28" ht="18.75" customHeight="1">
      <c r="A14" s="109"/>
      <c r="B14" s="129"/>
      <c r="C14" s="126"/>
      <c r="D14" s="126"/>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row>
    <row r="15" spans="1:28" ht="18.75" customHeight="1">
      <c r="A15" s="261" t="s">
        <v>14</v>
      </c>
      <c r="B15" s="262"/>
      <c r="C15" s="126">
        <f>SUM(C16:C17)</f>
        <v>26202</v>
      </c>
      <c r="D15" s="126">
        <f>SUM(D16:D17)</f>
        <v>206341</v>
      </c>
      <c r="E15" s="125">
        <f aca="true" t="shared" si="1" ref="E15:AB15">SUM(E16:E17)</f>
        <v>33</v>
      </c>
      <c r="F15" s="125">
        <f t="shared" si="1"/>
        <v>269</v>
      </c>
      <c r="G15" s="125">
        <f t="shared" si="1"/>
        <v>26067</v>
      </c>
      <c r="H15" s="125">
        <f t="shared" si="1"/>
        <v>196844</v>
      </c>
      <c r="I15" s="125">
        <f t="shared" si="1"/>
        <v>16</v>
      </c>
      <c r="J15" s="125">
        <f t="shared" si="1"/>
        <v>168</v>
      </c>
      <c r="K15" s="125">
        <f t="shared" si="1"/>
        <v>2377</v>
      </c>
      <c r="L15" s="125">
        <f t="shared" si="1"/>
        <v>19671</v>
      </c>
      <c r="M15" s="125">
        <f t="shared" si="1"/>
        <v>3509</v>
      </c>
      <c r="N15" s="125">
        <f t="shared" si="1"/>
        <v>39705</v>
      </c>
      <c r="O15" s="125">
        <f t="shared" si="1"/>
        <v>12121</v>
      </c>
      <c r="P15" s="125">
        <f t="shared" si="1"/>
        <v>65707</v>
      </c>
      <c r="Q15" s="125">
        <f t="shared" si="1"/>
        <v>451</v>
      </c>
      <c r="R15" s="125">
        <f t="shared" si="1"/>
        <v>10365</v>
      </c>
      <c r="S15" s="125">
        <f t="shared" si="1"/>
        <v>839</v>
      </c>
      <c r="T15" s="125">
        <f t="shared" si="1"/>
        <v>2320</v>
      </c>
      <c r="U15" s="125">
        <f t="shared" si="1"/>
        <v>712</v>
      </c>
      <c r="V15" s="125">
        <f t="shared" si="1"/>
        <v>16502</v>
      </c>
      <c r="W15" s="125">
        <f t="shared" si="1"/>
        <v>28</v>
      </c>
      <c r="X15" s="125">
        <f t="shared" si="1"/>
        <v>1447</v>
      </c>
      <c r="Y15" s="125">
        <f t="shared" si="1"/>
        <v>6014</v>
      </c>
      <c r="Z15" s="125">
        <f t="shared" si="1"/>
        <v>40959</v>
      </c>
      <c r="AA15" s="125">
        <f t="shared" si="1"/>
        <v>102</v>
      </c>
      <c r="AB15" s="125">
        <f t="shared" si="1"/>
        <v>9228</v>
      </c>
    </row>
    <row r="16" spans="1:28" ht="18.75" customHeight="1">
      <c r="A16" s="109"/>
      <c r="B16" s="128" t="s">
        <v>69</v>
      </c>
      <c r="C16" s="126">
        <f>SUM(E16,G16)</f>
        <v>25721</v>
      </c>
      <c r="D16" s="126">
        <f>SUM(F16,H16)</f>
        <v>177317</v>
      </c>
      <c r="E16" s="125">
        <v>30</v>
      </c>
      <c r="F16" s="131">
        <v>217</v>
      </c>
      <c r="G16" s="125">
        <v>25691</v>
      </c>
      <c r="H16" s="125">
        <v>177100</v>
      </c>
      <c r="I16" s="125">
        <v>16</v>
      </c>
      <c r="J16" s="125">
        <v>168</v>
      </c>
      <c r="K16" s="125">
        <v>2374</v>
      </c>
      <c r="L16" s="125">
        <v>19568</v>
      </c>
      <c r="M16" s="125">
        <v>3508</v>
      </c>
      <c r="N16" s="125">
        <v>39159</v>
      </c>
      <c r="O16" s="125">
        <v>12118</v>
      </c>
      <c r="P16" s="125">
        <v>65499</v>
      </c>
      <c r="Q16" s="125">
        <v>450</v>
      </c>
      <c r="R16" s="125">
        <v>9927</v>
      </c>
      <c r="S16" s="125">
        <v>838</v>
      </c>
      <c r="T16" s="125">
        <v>2313</v>
      </c>
      <c r="U16" s="125">
        <v>612</v>
      </c>
      <c r="V16" s="125">
        <v>8537</v>
      </c>
      <c r="W16" s="125">
        <v>12</v>
      </c>
      <c r="X16" s="125">
        <v>674</v>
      </c>
      <c r="Y16" s="125">
        <v>5763</v>
      </c>
      <c r="Z16" s="125">
        <v>31255</v>
      </c>
      <c r="AA16" s="125" t="s">
        <v>204</v>
      </c>
      <c r="AB16" s="125" t="s">
        <v>204</v>
      </c>
    </row>
    <row r="17" spans="1:28" ht="18.75" customHeight="1">
      <c r="A17" s="109" t="s">
        <v>92</v>
      </c>
      <c r="B17" s="144" t="s">
        <v>186</v>
      </c>
      <c r="C17" s="126">
        <f>SUM(E17,G17,AA17)</f>
        <v>481</v>
      </c>
      <c r="D17" s="126">
        <f>SUM(F17,H17,AB17)</f>
        <v>29024</v>
      </c>
      <c r="E17" s="125">
        <v>3</v>
      </c>
      <c r="F17" s="131">
        <v>52</v>
      </c>
      <c r="G17" s="125">
        <v>376</v>
      </c>
      <c r="H17" s="125">
        <v>19744</v>
      </c>
      <c r="I17" s="125" t="s">
        <v>204</v>
      </c>
      <c r="J17" s="125" t="s">
        <v>204</v>
      </c>
      <c r="K17" s="125">
        <v>3</v>
      </c>
      <c r="L17" s="125">
        <v>103</v>
      </c>
      <c r="M17" s="125">
        <v>1</v>
      </c>
      <c r="N17" s="125">
        <v>546</v>
      </c>
      <c r="O17" s="125">
        <v>3</v>
      </c>
      <c r="P17" s="125">
        <v>208</v>
      </c>
      <c r="Q17" s="125">
        <v>1</v>
      </c>
      <c r="R17" s="125">
        <v>438</v>
      </c>
      <c r="S17" s="125">
        <v>1</v>
      </c>
      <c r="T17" s="125">
        <v>7</v>
      </c>
      <c r="U17" s="125">
        <v>100</v>
      </c>
      <c r="V17" s="125">
        <v>7965</v>
      </c>
      <c r="W17" s="125">
        <v>16</v>
      </c>
      <c r="X17" s="125">
        <v>773</v>
      </c>
      <c r="Y17" s="125">
        <v>251</v>
      </c>
      <c r="Z17" s="125">
        <v>9704</v>
      </c>
      <c r="AA17" s="125">
        <v>102</v>
      </c>
      <c r="AB17" s="125">
        <v>9228</v>
      </c>
    </row>
    <row r="18" spans="1:28" ht="18.75" customHeight="1">
      <c r="A18" s="109"/>
      <c r="B18" s="129"/>
      <c r="C18" s="126"/>
      <c r="D18" s="126"/>
      <c r="E18" s="125"/>
      <c r="F18" s="131"/>
      <c r="G18" s="125"/>
      <c r="H18" s="125"/>
      <c r="I18" s="125"/>
      <c r="J18" s="125"/>
      <c r="K18" s="125"/>
      <c r="L18" s="125"/>
      <c r="M18" s="125"/>
      <c r="N18" s="125"/>
      <c r="O18" s="125"/>
      <c r="P18" s="125"/>
      <c r="Q18" s="125"/>
      <c r="R18" s="125"/>
      <c r="S18" s="125"/>
      <c r="T18" s="125"/>
      <c r="U18" s="125"/>
      <c r="V18" s="125"/>
      <c r="W18" s="125"/>
      <c r="X18" s="125"/>
      <c r="Y18" s="125"/>
      <c r="Z18" s="125"/>
      <c r="AA18" s="125"/>
      <c r="AB18" s="125"/>
    </row>
    <row r="19" spans="1:28" ht="18.75" customHeight="1">
      <c r="A19" s="261" t="s">
        <v>15</v>
      </c>
      <c r="B19" s="262"/>
      <c r="C19" s="126">
        <f>SUM(C20:C21)</f>
        <v>3487</v>
      </c>
      <c r="D19" s="126">
        <f>SUM(D20:D21)</f>
        <v>25834</v>
      </c>
      <c r="E19" s="125">
        <f aca="true" t="shared" si="2" ref="E19:AB19">SUM(E20:E21)</f>
        <v>10</v>
      </c>
      <c r="F19" s="125">
        <f t="shared" si="2"/>
        <v>283</v>
      </c>
      <c r="G19" s="125">
        <f t="shared" si="2"/>
        <v>3435</v>
      </c>
      <c r="H19" s="125">
        <f t="shared" si="2"/>
        <v>24661</v>
      </c>
      <c r="I19" s="125">
        <f t="shared" si="2"/>
        <v>2</v>
      </c>
      <c r="J19" s="125">
        <f t="shared" si="2"/>
        <v>90</v>
      </c>
      <c r="K19" s="125">
        <f t="shared" si="2"/>
        <v>349</v>
      </c>
      <c r="L19" s="125">
        <f t="shared" si="2"/>
        <v>2362</v>
      </c>
      <c r="M19" s="125">
        <f t="shared" si="2"/>
        <v>481</v>
      </c>
      <c r="N19" s="125">
        <f t="shared" si="2"/>
        <v>5943</v>
      </c>
      <c r="O19" s="125">
        <f t="shared" si="2"/>
        <v>1584</v>
      </c>
      <c r="P19" s="125">
        <f t="shared" si="2"/>
        <v>6665</v>
      </c>
      <c r="Q19" s="125">
        <f>SUM(Q20:Q21)</f>
        <v>44</v>
      </c>
      <c r="R19" s="125">
        <f t="shared" si="2"/>
        <v>701</v>
      </c>
      <c r="S19" s="125">
        <f t="shared" si="2"/>
        <v>56</v>
      </c>
      <c r="T19" s="125">
        <f t="shared" si="2"/>
        <v>80</v>
      </c>
      <c r="U19" s="125">
        <f t="shared" si="2"/>
        <v>82</v>
      </c>
      <c r="V19" s="125">
        <f t="shared" si="2"/>
        <v>2420</v>
      </c>
      <c r="W19" s="125">
        <f t="shared" si="2"/>
        <v>11</v>
      </c>
      <c r="X19" s="125">
        <f t="shared" si="2"/>
        <v>281</v>
      </c>
      <c r="Y19" s="125">
        <f t="shared" si="2"/>
        <v>826</v>
      </c>
      <c r="Z19" s="125">
        <f t="shared" si="2"/>
        <v>6119</v>
      </c>
      <c r="AA19" s="125">
        <f t="shared" si="2"/>
        <v>42</v>
      </c>
      <c r="AB19" s="125">
        <f t="shared" si="2"/>
        <v>890</v>
      </c>
    </row>
    <row r="20" spans="1:28" ht="18.75" customHeight="1">
      <c r="A20" s="109"/>
      <c r="B20" s="128" t="s">
        <v>69</v>
      </c>
      <c r="C20" s="126">
        <f>SUM(E20,G20)</f>
        <v>3333</v>
      </c>
      <c r="D20" s="126">
        <f>SUM(F20,H20)</f>
        <v>22193</v>
      </c>
      <c r="E20" s="125">
        <v>10</v>
      </c>
      <c r="F20" s="131">
        <v>283</v>
      </c>
      <c r="G20" s="125">
        <v>3323</v>
      </c>
      <c r="H20" s="125">
        <v>21910</v>
      </c>
      <c r="I20" s="125">
        <v>2</v>
      </c>
      <c r="J20" s="125">
        <v>90</v>
      </c>
      <c r="K20" s="125">
        <v>349</v>
      </c>
      <c r="L20" s="125">
        <v>2362</v>
      </c>
      <c r="M20" s="125">
        <v>481</v>
      </c>
      <c r="N20" s="125">
        <v>5943</v>
      </c>
      <c r="O20" s="125">
        <v>1583</v>
      </c>
      <c r="P20" s="125">
        <v>6627</v>
      </c>
      <c r="Q20" s="125">
        <v>44</v>
      </c>
      <c r="R20" s="125">
        <v>701</v>
      </c>
      <c r="S20" s="125">
        <v>56</v>
      </c>
      <c r="T20" s="125">
        <v>80</v>
      </c>
      <c r="U20" s="125">
        <v>58</v>
      </c>
      <c r="V20" s="125">
        <v>1415</v>
      </c>
      <c r="W20" s="125">
        <v>8</v>
      </c>
      <c r="X20" s="125">
        <v>243</v>
      </c>
      <c r="Y20" s="125">
        <v>742</v>
      </c>
      <c r="Z20" s="125">
        <v>4449</v>
      </c>
      <c r="AA20" s="125" t="s">
        <v>204</v>
      </c>
      <c r="AB20" s="125" t="s">
        <v>204</v>
      </c>
    </row>
    <row r="21" spans="1:28" ht="18.75" customHeight="1">
      <c r="A21" s="109" t="s">
        <v>92</v>
      </c>
      <c r="B21" s="144" t="s">
        <v>158</v>
      </c>
      <c r="C21" s="126">
        <f>SUM(E21,G21,AA21)</f>
        <v>154</v>
      </c>
      <c r="D21" s="126">
        <f>SUM(F21,H21,AB21)</f>
        <v>3641</v>
      </c>
      <c r="E21" s="125" t="s">
        <v>204</v>
      </c>
      <c r="F21" s="131" t="s">
        <v>204</v>
      </c>
      <c r="G21" s="125">
        <v>112</v>
      </c>
      <c r="H21" s="125">
        <v>2751</v>
      </c>
      <c r="I21" s="125" t="s">
        <v>204</v>
      </c>
      <c r="J21" s="125" t="s">
        <v>204</v>
      </c>
      <c r="K21" s="125" t="s">
        <v>204</v>
      </c>
      <c r="L21" s="125" t="s">
        <v>204</v>
      </c>
      <c r="M21" s="125" t="s">
        <v>204</v>
      </c>
      <c r="N21" s="125" t="s">
        <v>204</v>
      </c>
      <c r="O21" s="125">
        <v>1</v>
      </c>
      <c r="P21" s="125">
        <v>38</v>
      </c>
      <c r="Q21" s="125" t="s">
        <v>204</v>
      </c>
      <c r="R21" s="125" t="s">
        <v>204</v>
      </c>
      <c r="S21" s="125" t="s">
        <v>204</v>
      </c>
      <c r="T21" s="125" t="s">
        <v>204</v>
      </c>
      <c r="U21" s="125">
        <v>24</v>
      </c>
      <c r="V21" s="125">
        <v>1005</v>
      </c>
      <c r="W21" s="125">
        <v>3</v>
      </c>
      <c r="X21" s="125">
        <v>38</v>
      </c>
      <c r="Y21" s="125">
        <v>84</v>
      </c>
      <c r="Z21" s="125">
        <v>1670</v>
      </c>
      <c r="AA21" s="125">
        <v>42</v>
      </c>
      <c r="AB21" s="125">
        <v>890</v>
      </c>
    </row>
    <row r="22" spans="1:28" ht="18.75" customHeight="1">
      <c r="A22" s="109"/>
      <c r="B22" s="129"/>
      <c r="C22" s="126"/>
      <c r="D22" s="126"/>
      <c r="E22" s="125"/>
      <c r="F22" s="131"/>
      <c r="G22" s="125"/>
      <c r="H22" s="125"/>
      <c r="I22" s="125"/>
      <c r="J22" s="125"/>
      <c r="K22" s="125"/>
      <c r="L22" s="125"/>
      <c r="M22" s="125"/>
      <c r="N22" s="125"/>
      <c r="O22" s="125"/>
      <c r="P22" s="125"/>
      <c r="Q22" s="125"/>
      <c r="R22" s="125"/>
      <c r="S22" s="125"/>
      <c r="T22" s="125"/>
      <c r="U22" s="125"/>
      <c r="V22" s="125"/>
      <c r="W22" s="125"/>
      <c r="X22" s="125"/>
      <c r="Y22" s="125"/>
      <c r="Z22" s="125"/>
      <c r="AA22" s="125"/>
      <c r="AB22" s="125"/>
    </row>
    <row r="23" spans="1:28" ht="18.75" customHeight="1">
      <c r="A23" s="261" t="s">
        <v>16</v>
      </c>
      <c r="B23" s="262"/>
      <c r="C23" s="126">
        <f>SUM(C24:C25)</f>
        <v>7415</v>
      </c>
      <c r="D23" s="126">
        <f>SUM(D24:D25)</f>
        <v>46712</v>
      </c>
      <c r="E23" s="125">
        <f aca="true" t="shared" si="3" ref="E23:AB23">SUM(E24:E25)</f>
        <v>13</v>
      </c>
      <c r="F23" s="125">
        <f t="shared" si="3"/>
        <v>52</v>
      </c>
      <c r="G23" s="125">
        <f t="shared" si="3"/>
        <v>7361</v>
      </c>
      <c r="H23" s="125">
        <f t="shared" si="3"/>
        <v>44192</v>
      </c>
      <c r="I23" s="125">
        <f t="shared" si="3"/>
        <v>20</v>
      </c>
      <c r="J23" s="125">
        <f t="shared" si="3"/>
        <v>82</v>
      </c>
      <c r="K23" s="125">
        <f t="shared" si="3"/>
        <v>586</v>
      </c>
      <c r="L23" s="125">
        <f t="shared" si="3"/>
        <v>3104</v>
      </c>
      <c r="M23" s="125">
        <f t="shared" si="3"/>
        <v>2497</v>
      </c>
      <c r="N23" s="125">
        <f t="shared" si="3"/>
        <v>19051</v>
      </c>
      <c r="O23" s="125">
        <f t="shared" si="3"/>
        <v>2628</v>
      </c>
      <c r="P23" s="125">
        <f t="shared" si="3"/>
        <v>10139</v>
      </c>
      <c r="Q23" s="125">
        <f t="shared" si="3"/>
        <v>90</v>
      </c>
      <c r="R23" s="125">
        <f t="shared" si="3"/>
        <v>1153</v>
      </c>
      <c r="S23" s="125">
        <f t="shared" si="3"/>
        <v>149</v>
      </c>
      <c r="T23" s="125">
        <f t="shared" si="3"/>
        <v>221</v>
      </c>
      <c r="U23" s="125">
        <f t="shared" si="3"/>
        <v>114</v>
      </c>
      <c r="V23" s="125">
        <f t="shared" si="3"/>
        <v>1937</v>
      </c>
      <c r="W23" s="125">
        <f t="shared" si="3"/>
        <v>11</v>
      </c>
      <c r="X23" s="125">
        <f t="shared" si="3"/>
        <v>297</v>
      </c>
      <c r="Y23" s="125">
        <f t="shared" si="3"/>
        <v>1266</v>
      </c>
      <c r="Z23" s="125">
        <f t="shared" si="3"/>
        <v>8208</v>
      </c>
      <c r="AA23" s="125">
        <f t="shared" si="3"/>
        <v>41</v>
      </c>
      <c r="AB23" s="125">
        <f t="shared" si="3"/>
        <v>2468</v>
      </c>
    </row>
    <row r="24" spans="1:28" ht="18.75" customHeight="1">
      <c r="A24" s="109"/>
      <c r="B24" s="128" t="s">
        <v>69</v>
      </c>
      <c r="C24" s="126">
        <f>SUM(E24,G24)</f>
        <v>7240</v>
      </c>
      <c r="D24" s="126">
        <f>SUM(F24,H24)</f>
        <v>41365</v>
      </c>
      <c r="E24" s="132">
        <v>11</v>
      </c>
      <c r="F24" s="132">
        <v>23</v>
      </c>
      <c r="G24" s="125">
        <v>7229</v>
      </c>
      <c r="H24" s="125">
        <v>41342</v>
      </c>
      <c r="I24" s="125">
        <v>20</v>
      </c>
      <c r="J24" s="125">
        <v>82</v>
      </c>
      <c r="K24" s="125">
        <v>586</v>
      </c>
      <c r="L24" s="125">
        <v>3104</v>
      </c>
      <c r="M24" s="125">
        <v>2497</v>
      </c>
      <c r="N24" s="125">
        <v>19051</v>
      </c>
      <c r="O24" s="125">
        <v>2627</v>
      </c>
      <c r="P24" s="125">
        <v>10131</v>
      </c>
      <c r="Q24" s="125">
        <v>90</v>
      </c>
      <c r="R24" s="125">
        <v>1153</v>
      </c>
      <c r="S24" s="125">
        <v>149</v>
      </c>
      <c r="T24" s="125">
        <v>221</v>
      </c>
      <c r="U24" s="125">
        <v>86</v>
      </c>
      <c r="V24" s="125">
        <v>1190</v>
      </c>
      <c r="W24" s="125">
        <v>8</v>
      </c>
      <c r="X24" s="125">
        <v>204</v>
      </c>
      <c r="Y24" s="125">
        <v>1166</v>
      </c>
      <c r="Z24" s="125">
        <v>6206</v>
      </c>
      <c r="AA24" s="125" t="s">
        <v>204</v>
      </c>
      <c r="AB24" s="125" t="s">
        <v>204</v>
      </c>
    </row>
    <row r="25" spans="1:28" ht="18.75" customHeight="1">
      <c r="A25" s="109"/>
      <c r="B25" s="144" t="s">
        <v>158</v>
      </c>
      <c r="C25" s="126">
        <f>SUM(E25,G25,AA25)</f>
        <v>175</v>
      </c>
      <c r="D25" s="126">
        <f>SUM(F25,H25,AB25)</f>
        <v>5347</v>
      </c>
      <c r="E25" s="125">
        <v>2</v>
      </c>
      <c r="F25" s="131">
        <v>29</v>
      </c>
      <c r="G25" s="125">
        <v>132</v>
      </c>
      <c r="H25" s="125">
        <v>2850</v>
      </c>
      <c r="I25" s="125" t="s">
        <v>204</v>
      </c>
      <c r="J25" s="125" t="s">
        <v>204</v>
      </c>
      <c r="K25" s="125" t="s">
        <v>204</v>
      </c>
      <c r="L25" s="125" t="s">
        <v>204</v>
      </c>
      <c r="M25" s="125" t="s">
        <v>204</v>
      </c>
      <c r="N25" s="125" t="s">
        <v>204</v>
      </c>
      <c r="O25" s="125">
        <v>1</v>
      </c>
      <c r="P25" s="125">
        <v>8</v>
      </c>
      <c r="Q25" s="125" t="s">
        <v>204</v>
      </c>
      <c r="R25" s="125" t="s">
        <v>204</v>
      </c>
      <c r="S25" s="125" t="s">
        <v>204</v>
      </c>
      <c r="T25" s="125" t="s">
        <v>204</v>
      </c>
      <c r="U25" s="125">
        <v>28</v>
      </c>
      <c r="V25" s="125">
        <v>747</v>
      </c>
      <c r="W25" s="125">
        <v>3</v>
      </c>
      <c r="X25" s="125">
        <v>93</v>
      </c>
      <c r="Y25" s="125">
        <v>100</v>
      </c>
      <c r="Z25" s="125">
        <v>2002</v>
      </c>
      <c r="AA25" s="125">
        <v>41</v>
      </c>
      <c r="AB25" s="125">
        <v>2468</v>
      </c>
    </row>
    <row r="26" spans="1:28" ht="18.75" customHeight="1">
      <c r="A26" s="109"/>
      <c r="B26" s="129"/>
      <c r="C26" s="126"/>
      <c r="D26" s="126"/>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1:28" ht="18.75" customHeight="1">
      <c r="A27" s="261" t="s">
        <v>17</v>
      </c>
      <c r="B27" s="262"/>
      <c r="C27" s="126">
        <f>SUM(C28:C29)</f>
        <v>2347</v>
      </c>
      <c r="D27" s="126">
        <f>SUM(D28:D29)</f>
        <v>11825</v>
      </c>
      <c r="E27" s="125">
        <f aca="true" t="shared" si="4" ref="E27:AB27">SUM(E28:E29)</f>
        <v>13</v>
      </c>
      <c r="F27" s="125">
        <f t="shared" si="4"/>
        <v>219</v>
      </c>
      <c r="G27" s="125">
        <f t="shared" si="4"/>
        <v>2303</v>
      </c>
      <c r="H27" s="125">
        <f t="shared" si="4"/>
        <v>11051</v>
      </c>
      <c r="I27" s="125" t="s">
        <v>204</v>
      </c>
      <c r="J27" s="125" t="s">
        <v>204</v>
      </c>
      <c r="K27" s="125">
        <f t="shared" si="4"/>
        <v>177</v>
      </c>
      <c r="L27" s="125">
        <f t="shared" si="4"/>
        <v>1349</v>
      </c>
      <c r="M27" s="125">
        <f t="shared" si="4"/>
        <v>669</v>
      </c>
      <c r="N27" s="125">
        <f t="shared" si="4"/>
        <v>3330</v>
      </c>
      <c r="O27" s="125">
        <f t="shared" si="4"/>
        <v>838</v>
      </c>
      <c r="P27" s="125">
        <f t="shared" si="4"/>
        <v>2617</v>
      </c>
      <c r="Q27" s="125">
        <f t="shared" si="4"/>
        <v>15</v>
      </c>
      <c r="R27" s="125">
        <f t="shared" si="4"/>
        <v>211</v>
      </c>
      <c r="S27" s="125">
        <f t="shared" si="4"/>
        <v>5</v>
      </c>
      <c r="T27" s="125">
        <f t="shared" si="4"/>
        <v>8</v>
      </c>
      <c r="U27" s="125">
        <f t="shared" si="4"/>
        <v>46</v>
      </c>
      <c r="V27" s="125">
        <f t="shared" si="4"/>
        <v>688</v>
      </c>
      <c r="W27" s="125">
        <f t="shared" si="4"/>
        <v>6</v>
      </c>
      <c r="X27" s="125">
        <f t="shared" si="4"/>
        <v>54</v>
      </c>
      <c r="Y27" s="125">
        <f t="shared" si="4"/>
        <v>547</v>
      </c>
      <c r="Z27" s="125">
        <f t="shared" si="4"/>
        <v>2894</v>
      </c>
      <c r="AA27" s="125">
        <f t="shared" si="4"/>
        <v>31</v>
      </c>
      <c r="AB27" s="125">
        <f t="shared" si="4"/>
        <v>555</v>
      </c>
    </row>
    <row r="28" spans="1:28" ht="18.75" customHeight="1">
      <c r="A28" s="109"/>
      <c r="B28" s="128" t="s">
        <v>69</v>
      </c>
      <c r="C28" s="126">
        <f>SUM(E28,G28)</f>
        <v>2219</v>
      </c>
      <c r="D28" s="126">
        <f>SUM(F28,H28)</f>
        <v>9771</v>
      </c>
      <c r="E28" s="125">
        <v>10</v>
      </c>
      <c r="F28" s="125">
        <v>207</v>
      </c>
      <c r="G28" s="125">
        <v>2209</v>
      </c>
      <c r="H28" s="125">
        <v>9564</v>
      </c>
      <c r="I28" s="125" t="s">
        <v>204</v>
      </c>
      <c r="J28" s="125" t="s">
        <v>204</v>
      </c>
      <c r="K28" s="125">
        <v>177</v>
      </c>
      <c r="L28" s="125">
        <v>1349</v>
      </c>
      <c r="M28" s="125">
        <v>669</v>
      </c>
      <c r="N28" s="125">
        <v>3330</v>
      </c>
      <c r="O28" s="125">
        <v>837</v>
      </c>
      <c r="P28" s="125">
        <v>2611</v>
      </c>
      <c r="Q28" s="125">
        <v>15</v>
      </c>
      <c r="R28" s="125">
        <v>211</v>
      </c>
      <c r="S28" s="125">
        <v>5</v>
      </c>
      <c r="T28" s="125">
        <v>8</v>
      </c>
      <c r="U28" s="125">
        <v>32</v>
      </c>
      <c r="V28" s="125">
        <v>358</v>
      </c>
      <c r="W28" s="125">
        <v>4</v>
      </c>
      <c r="X28" s="125">
        <v>23</v>
      </c>
      <c r="Y28" s="125">
        <v>470</v>
      </c>
      <c r="Z28" s="125">
        <v>1674</v>
      </c>
      <c r="AA28" s="125" t="s">
        <v>204</v>
      </c>
      <c r="AB28" s="125" t="s">
        <v>204</v>
      </c>
    </row>
    <row r="29" spans="1:28" ht="18.75" customHeight="1">
      <c r="A29" s="109"/>
      <c r="B29" s="144" t="s">
        <v>158</v>
      </c>
      <c r="C29" s="126">
        <f>SUM(E29,G29,AA29)</f>
        <v>128</v>
      </c>
      <c r="D29" s="126">
        <f>SUM(F29,H29,AB29)</f>
        <v>2054</v>
      </c>
      <c r="E29" s="125">
        <v>3</v>
      </c>
      <c r="F29" s="125">
        <v>12</v>
      </c>
      <c r="G29" s="125">
        <v>94</v>
      </c>
      <c r="H29" s="125">
        <v>1487</v>
      </c>
      <c r="I29" s="125" t="s">
        <v>204</v>
      </c>
      <c r="J29" s="125" t="s">
        <v>204</v>
      </c>
      <c r="K29" s="125" t="s">
        <v>204</v>
      </c>
      <c r="L29" s="125" t="s">
        <v>204</v>
      </c>
      <c r="M29" s="125" t="s">
        <v>204</v>
      </c>
      <c r="N29" s="125" t="s">
        <v>204</v>
      </c>
      <c r="O29" s="125">
        <v>1</v>
      </c>
      <c r="P29" s="125">
        <v>6</v>
      </c>
      <c r="Q29" s="125" t="s">
        <v>204</v>
      </c>
      <c r="R29" s="125" t="s">
        <v>204</v>
      </c>
      <c r="S29" s="125" t="s">
        <v>204</v>
      </c>
      <c r="T29" s="125" t="s">
        <v>204</v>
      </c>
      <c r="U29" s="125">
        <v>14</v>
      </c>
      <c r="V29" s="125">
        <v>330</v>
      </c>
      <c r="W29" s="125">
        <v>2</v>
      </c>
      <c r="X29" s="125">
        <v>31</v>
      </c>
      <c r="Y29" s="125">
        <v>77</v>
      </c>
      <c r="Z29" s="125">
        <v>1220</v>
      </c>
      <c r="AA29" s="125">
        <v>31</v>
      </c>
      <c r="AB29" s="125">
        <v>555</v>
      </c>
    </row>
    <row r="30" spans="1:28" ht="18.75" customHeight="1">
      <c r="A30" s="109"/>
      <c r="B30" s="129"/>
      <c r="C30" s="126"/>
      <c r="D30" s="126"/>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row>
    <row r="31" spans="1:28" ht="18.75" customHeight="1">
      <c r="A31" s="261" t="s">
        <v>18</v>
      </c>
      <c r="B31" s="262"/>
      <c r="C31" s="126">
        <f>SUM(C32:C33)</f>
        <v>1810</v>
      </c>
      <c r="D31" s="126">
        <f>SUM(D32:D33)</f>
        <v>8331</v>
      </c>
      <c r="E31" s="125">
        <f aca="true" t="shared" si="5" ref="E31:AB31">SUM(E32:E33)</f>
        <v>8</v>
      </c>
      <c r="F31" s="125">
        <f t="shared" si="5"/>
        <v>59</v>
      </c>
      <c r="G31" s="125">
        <f t="shared" si="5"/>
        <v>1776</v>
      </c>
      <c r="H31" s="125">
        <f t="shared" si="5"/>
        <v>7915</v>
      </c>
      <c r="I31" s="125">
        <f t="shared" si="5"/>
        <v>5</v>
      </c>
      <c r="J31" s="125">
        <f t="shared" si="5"/>
        <v>42</v>
      </c>
      <c r="K31" s="125">
        <f t="shared" si="5"/>
        <v>225</v>
      </c>
      <c r="L31" s="125">
        <f t="shared" si="5"/>
        <v>1433</v>
      </c>
      <c r="M31" s="125">
        <f t="shared" si="5"/>
        <v>173</v>
      </c>
      <c r="N31" s="125">
        <f t="shared" si="5"/>
        <v>1592</v>
      </c>
      <c r="O31" s="125">
        <f t="shared" si="5"/>
        <v>742</v>
      </c>
      <c r="P31" s="125">
        <f t="shared" si="5"/>
        <v>2061</v>
      </c>
      <c r="Q31" s="125">
        <f t="shared" si="5"/>
        <v>15</v>
      </c>
      <c r="R31" s="125">
        <f t="shared" si="5"/>
        <v>169</v>
      </c>
      <c r="S31" s="125">
        <f t="shared" si="5"/>
        <v>2</v>
      </c>
      <c r="T31" s="125">
        <f t="shared" si="5"/>
        <v>4</v>
      </c>
      <c r="U31" s="125">
        <f t="shared" si="5"/>
        <v>55</v>
      </c>
      <c r="V31" s="125">
        <f t="shared" si="5"/>
        <v>349</v>
      </c>
      <c r="W31" s="125">
        <f t="shared" si="5"/>
        <v>6</v>
      </c>
      <c r="X31" s="125">
        <f t="shared" si="5"/>
        <v>49</v>
      </c>
      <c r="Y31" s="125">
        <f t="shared" si="5"/>
        <v>553</v>
      </c>
      <c r="Z31" s="125">
        <f t="shared" si="5"/>
        <v>2216</v>
      </c>
      <c r="AA31" s="125">
        <f t="shared" si="5"/>
        <v>26</v>
      </c>
      <c r="AB31" s="125">
        <f t="shared" si="5"/>
        <v>357</v>
      </c>
    </row>
    <row r="32" spans="1:28" ht="18.75" customHeight="1">
      <c r="A32" s="109"/>
      <c r="B32" s="128" t="s">
        <v>69</v>
      </c>
      <c r="C32" s="126">
        <f>SUM(E32,G32)</f>
        <v>1689</v>
      </c>
      <c r="D32" s="126">
        <f>SUM(F32,H32)</f>
        <v>6823</v>
      </c>
      <c r="E32" s="125">
        <v>5</v>
      </c>
      <c r="F32" s="125">
        <v>31</v>
      </c>
      <c r="G32" s="125">
        <v>1684</v>
      </c>
      <c r="H32" s="125">
        <v>6792</v>
      </c>
      <c r="I32" s="125">
        <v>5</v>
      </c>
      <c r="J32" s="125">
        <v>42</v>
      </c>
      <c r="K32" s="125">
        <v>225</v>
      </c>
      <c r="L32" s="125">
        <v>1433</v>
      </c>
      <c r="M32" s="125">
        <v>173</v>
      </c>
      <c r="N32" s="125">
        <v>1592</v>
      </c>
      <c r="O32" s="125">
        <v>741</v>
      </c>
      <c r="P32" s="125">
        <v>2030</v>
      </c>
      <c r="Q32" s="125">
        <v>15</v>
      </c>
      <c r="R32" s="125">
        <v>169</v>
      </c>
      <c r="S32" s="125">
        <v>2</v>
      </c>
      <c r="T32" s="125">
        <v>4</v>
      </c>
      <c r="U32" s="125">
        <v>42</v>
      </c>
      <c r="V32" s="125">
        <v>148</v>
      </c>
      <c r="W32" s="125">
        <v>3</v>
      </c>
      <c r="X32" s="125">
        <v>24</v>
      </c>
      <c r="Y32" s="125">
        <v>478</v>
      </c>
      <c r="Z32" s="125">
        <v>1350</v>
      </c>
      <c r="AA32" s="125" t="s">
        <v>204</v>
      </c>
      <c r="AB32" s="125" t="s">
        <v>204</v>
      </c>
    </row>
    <row r="33" spans="1:28" ht="18.75" customHeight="1">
      <c r="A33" s="109"/>
      <c r="B33" s="144" t="s">
        <v>158</v>
      </c>
      <c r="C33" s="126">
        <f>SUM(E33,G33,AA33)</f>
        <v>121</v>
      </c>
      <c r="D33" s="126">
        <f>SUM(F33,H33,AB33)</f>
        <v>1508</v>
      </c>
      <c r="E33" s="125">
        <v>3</v>
      </c>
      <c r="F33" s="125">
        <v>28</v>
      </c>
      <c r="G33" s="125">
        <v>92</v>
      </c>
      <c r="H33" s="125">
        <v>1123</v>
      </c>
      <c r="I33" s="125" t="s">
        <v>204</v>
      </c>
      <c r="J33" s="125" t="s">
        <v>204</v>
      </c>
      <c r="K33" s="125" t="s">
        <v>204</v>
      </c>
      <c r="L33" s="125" t="s">
        <v>204</v>
      </c>
      <c r="M33" s="125" t="s">
        <v>204</v>
      </c>
      <c r="N33" s="125" t="s">
        <v>204</v>
      </c>
      <c r="O33" s="125">
        <v>1</v>
      </c>
      <c r="P33" s="125">
        <v>31</v>
      </c>
      <c r="Q33" s="125" t="s">
        <v>204</v>
      </c>
      <c r="R33" s="125" t="s">
        <v>204</v>
      </c>
      <c r="S33" s="125" t="s">
        <v>204</v>
      </c>
      <c r="T33" s="125" t="s">
        <v>204</v>
      </c>
      <c r="U33" s="125">
        <v>13</v>
      </c>
      <c r="V33" s="125">
        <v>201</v>
      </c>
      <c r="W33" s="125">
        <v>3</v>
      </c>
      <c r="X33" s="125">
        <v>25</v>
      </c>
      <c r="Y33" s="125">
        <v>75</v>
      </c>
      <c r="Z33" s="125">
        <v>866</v>
      </c>
      <c r="AA33" s="125">
        <v>26</v>
      </c>
      <c r="AB33" s="125">
        <v>357</v>
      </c>
    </row>
    <row r="34" spans="1:28" ht="18.75" customHeight="1">
      <c r="A34" s="109"/>
      <c r="B34" s="129"/>
      <c r="C34" s="126"/>
      <c r="D34" s="126"/>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row>
    <row r="35" spans="1:28" ht="18.75" customHeight="1">
      <c r="A35" s="261" t="s">
        <v>19</v>
      </c>
      <c r="B35" s="262"/>
      <c r="C35" s="126">
        <f>SUM(C36:C37)</f>
        <v>3923</v>
      </c>
      <c r="D35" s="126">
        <f>SUM(D36:D37)</f>
        <v>29319</v>
      </c>
      <c r="E35" s="125">
        <f aca="true" t="shared" si="6" ref="E35:AB35">SUM(E36:E37)</f>
        <v>11</v>
      </c>
      <c r="F35" s="125">
        <f t="shared" si="6"/>
        <v>105</v>
      </c>
      <c r="G35" s="125">
        <f t="shared" si="6"/>
        <v>3881</v>
      </c>
      <c r="H35" s="125">
        <f t="shared" si="6"/>
        <v>28702</v>
      </c>
      <c r="I35" s="125">
        <f t="shared" si="6"/>
        <v>1</v>
      </c>
      <c r="J35" s="125">
        <f t="shared" si="6"/>
        <v>5</v>
      </c>
      <c r="K35" s="125">
        <f t="shared" si="6"/>
        <v>343</v>
      </c>
      <c r="L35" s="125">
        <f t="shared" si="6"/>
        <v>1810</v>
      </c>
      <c r="M35" s="125">
        <f t="shared" si="6"/>
        <v>805</v>
      </c>
      <c r="N35" s="125">
        <f t="shared" si="6"/>
        <v>9337</v>
      </c>
      <c r="O35" s="125">
        <f t="shared" si="6"/>
        <v>1649</v>
      </c>
      <c r="P35" s="125">
        <f t="shared" si="6"/>
        <v>5810</v>
      </c>
      <c r="Q35" s="125">
        <f t="shared" si="6"/>
        <v>41</v>
      </c>
      <c r="R35" s="125">
        <f t="shared" si="6"/>
        <v>602</v>
      </c>
      <c r="S35" s="125">
        <f t="shared" si="6"/>
        <v>85</v>
      </c>
      <c r="T35" s="125">
        <f t="shared" si="6"/>
        <v>131</v>
      </c>
      <c r="U35" s="125">
        <f t="shared" si="6"/>
        <v>67</v>
      </c>
      <c r="V35" s="125">
        <f t="shared" si="6"/>
        <v>1294</v>
      </c>
      <c r="W35" s="125">
        <f t="shared" si="6"/>
        <v>7</v>
      </c>
      <c r="X35" s="125">
        <f t="shared" si="6"/>
        <v>92</v>
      </c>
      <c r="Y35" s="125">
        <f t="shared" si="6"/>
        <v>883</v>
      </c>
      <c r="Z35" s="125">
        <f t="shared" si="6"/>
        <v>9621</v>
      </c>
      <c r="AA35" s="125">
        <f t="shared" si="6"/>
        <v>31</v>
      </c>
      <c r="AB35" s="125">
        <f t="shared" si="6"/>
        <v>512</v>
      </c>
    </row>
    <row r="36" spans="1:28" ht="18.75" customHeight="1">
      <c r="A36" s="109"/>
      <c r="B36" s="128" t="s">
        <v>69</v>
      </c>
      <c r="C36" s="126">
        <f>SUM(E36,G36)</f>
        <v>3788</v>
      </c>
      <c r="D36" s="126">
        <f>SUM(F36,H36)</f>
        <v>26853</v>
      </c>
      <c r="E36" s="125">
        <v>9</v>
      </c>
      <c r="F36" s="125">
        <v>96</v>
      </c>
      <c r="G36" s="125">
        <v>3779</v>
      </c>
      <c r="H36" s="125">
        <v>26757</v>
      </c>
      <c r="I36" s="125">
        <v>1</v>
      </c>
      <c r="J36" s="125">
        <v>5</v>
      </c>
      <c r="K36" s="125">
        <v>343</v>
      </c>
      <c r="L36" s="125">
        <v>1810</v>
      </c>
      <c r="M36" s="125">
        <v>805</v>
      </c>
      <c r="N36" s="125">
        <v>9337</v>
      </c>
      <c r="O36" s="125">
        <v>1648</v>
      </c>
      <c r="P36" s="125">
        <v>5803</v>
      </c>
      <c r="Q36" s="125">
        <v>41</v>
      </c>
      <c r="R36" s="125">
        <v>602</v>
      </c>
      <c r="S36" s="125">
        <v>84</v>
      </c>
      <c r="T36" s="125">
        <v>128</v>
      </c>
      <c r="U36" s="125">
        <v>52</v>
      </c>
      <c r="V36" s="125">
        <v>851</v>
      </c>
      <c r="W36" s="125">
        <v>5</v>
      </c>
      <c r="X36" s="125">
        <v>44</v>
      </c>
      <c r="Y36" s="125">
        <v>800</v>
      </c>
      <c r="Z36" s="125">
        <v>8177</v>
      </c>
      <c r="AA36" s="125" t="s">
        <v>204</v>
      </c>
      <c r="AB36" s="125" t="s">
        <v>204</v>
      </c>
    </row>
    <row r="37" spans="1:28" ht="18.75" customHeight="1">
      <c r="A37" s="109"/>
      <c r="B37" s="144" t="s">
        <v>158</v>
      </c>
      <c r="C37" s="126">
        <f>SUM(E37,G37,AA37)</f>
        <v>135</v>
      </c>
      <c r="D37" s="126">
        <f>SUM(F37,H37,AB37)</f>
        <v>2466</v>
      </c>
      <c r="E37" s="125">
        <v>2</v>
      </c>
      <c r="F37" s="125">
        <v>9</v>
      </c>
      <c r="G37" s="125">
        <v>102</v>
      </c>
      <c r="H37" s="125">
        <v>1945</v>
      </c>
      <c r="I37" s="125" t="s">
        <v>204</v>
      </c>
      <c r="J37" s="125" t="s">
        <v>204</v>
      </c>
      <c r="K37" s="125" t="s">
        <v>204</v>
      </c>
      <c r="L37" s="125" t="s">
        <v>204</v>
      </c>
      <c r="M37" s="125" t="s">
        <v>204</v>
      </c>
      <c r="N37" s="125" t="s">
        <v>204</v>
      </c>
      <c r="O37" s="125">
        <v>1</v>
      </c>
      <c r="P37" s="125">
        <v>7</v>
      </c>
      <c r="Q37" s="125" t="s">
        <v>204</v>
      </c>
      <c r="R37" s="125" t="s">
        <v>204</v>
      </c>
      <c r="S37" s="125">
        <v>1</v>
      </c>
      <c r="T37" s="125">
        <v>3</v>
      </c>
      <c r="U37" s="125">
        <v>15</v>
      </c>
      <c r="V37" s="125">
        <v>443</v>
      </c>
      <c r="W37" s="125">
        <v>2</v>
      </c>
      <c r="X37" s="125">
        <v>48</v>
      </c>
      <c r="Y37" s="125">
        <v>83</v>
      </c>
      <c r="Z37" s="125">
        <v>1444</v>
      </c>
      <c r="AA37" s="125">
        <v>31</v>
      </c>
      <c r="AB37" s="125">
        <v>512</v>
      </c>
    </row>
    <row r="38" spans="1:28" ht="18.75" customHeight="1">
      <c r="A38" s="109"/>
      <c r="B38" s="129"/>
      <c r="C38" s="126"/>
      <c r="D38" s="126"/>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ht="18.75" customHeight="1">
      <c r="A39" s="261" t="s">
        <v>20</v>
      </c>
      <c r="B39" s="262"/>
      <c r="C39" s="126">
        <f>SUM(C40:C41)</f>
        <v>1878</v>
      </c>
      <c r="D39" s="126">
        <f>SUM(D40:D41)</f>
        <v>11884</v>
      </c>
      <c r="E39" s="125">
        <f aca="true" t="shared" si="7" ref="E39:AB39">SUM(E40:E41)</f>
        <v>9</v>
      </c>
      <c r="F39" s="125">
        <f t="shared" si="7"/>
        <v>22</v>
      </c>
      <c r="G39" s="125">
        <f t="shared" si="7"/>
        <v>1849</v>
      </c>
      <c r="H39" s="125">
        <f t="shared" si="7"/>
        <v>11447</v>
      </c>
      <c r="I39" s="125">
        <f t="shared" si="7"/>
        <v>3</v>
      </c>
      <c r="J39" s="125">
        <f t="shared" si="7"/>
        <v>18</v>
      </c>
      <c r="K39" s="125">
        <f t="shared" si="7"/>
        <v>151</v>
      </c>
      <c r="L39" s="125">
        <f t="shared" si="7"/>
        <v>1066</v>
      </c>
      <c r="M39" s="125">
        <f t="shared" si="7"/>
        <v>501</v>
      </c>
      <c r="N39" s="125">
        <f t="shared" si="7"/>
        <v>4693</v>
      </c>
      <c r="O39" s="125">
        <f t="shared" si="7"/>
        <v>727</v>
      </c>
      <c r="P39" s="125">
        <f t="shared" si="7"/>
        <v>2420</v>
      </c>
      <c r="Q39" s="125">
        <f t="shared" si="7"/>
        <v>20</v>
      </c>
      <c r="R39" s="125">
        <f t="shared" si="7"/>
        <v>300</v>
      </c>
      <c r="S39" s="125">
        <f t="shared" si="7"/>
        <v>15</v>
      </c>
      <c r="T39" s="125">
        <f t="shared" si="7"/>
        <v>38</v>
      </c>
      <c r="U39" s="125">
        <f t="shared" si="7"/>
        <v>36</v>
      </c>
      <c r="V39" s="125">
        <f t="shared" si="7"/>
        <v>560</v>
      </c>
      <c r="W39" s="125">
        <f t="shared" si="7"/>
        <v>4</v>
      </c>
      <c r="X39" s="125">
        <f t="shared" si="7"/>
        <v>42</v>
      </c>
      <c r="Y39" s="125">
        <f t="shared" si="7"/>
        <v>392</v>
      </c>
      <c r="Z39" s="125">
        <f t="shared" si="7"/>
        <v>2310</v>
      </c>
      <c r="AA39" s="125">
        <f t="shared" si="7"/>
        <v>20</v>
      </c>
      <c r="AB39" s="125">
        <f t="shared" si="7"/>
        <v>415</v>
      </c>
    </row>
    <row r="40" spans="1:28" ht="18.75" customHeight="1">
      <c r="A40" s="109"/>
      <c r="B40" s="128" t="s">
        <v>69</v>
      </c>
      <c r="C40" s="126">
        <f>SUM(E40,G40)</f>
        <v>1798</v>
      </c>
      <c r="D40" s="126">
        <f>SUM(F40,H40)</f>
        <v>10173</v>
      </c>
      <c r="E40" s="125">
        <v>9</v>
      </c>
      <c r="F40" s="125">
        <v>22</v>
      </c>
      <c r="G40" s="125">
        <v>1789</v>
      </c>
      <c r="H40" s="125">
        <v>10151</v>
      </c>
      <c r="I40" s="125">
        <v>3</v>
      </c>
      <c r="J40" s="125">
        <v>18</v>
      </c>
      <c r="K40" s="125">
        <v>151</v>
      </c>
      <c r="L40" s="125">
        <v>1066</v>
      </c>
      <c r="M40" s="125">
        <v>501</v>
      </c>
      <c r="N40" s="125">
        <v>4693</v>
      </c>
      <c r="O40" s="125">
        <v>726</v>
      </c>
      <c r="P40" s="125">
        <v>2415</v>
      </c>
      <c r="Q40" s="125">
        <v>20</v>
      </c>
      <c r="R40" s="125">
        <v>300</v>
      </c>
      <c r="S40" s="125">
        <v>15</v>
      </c>
      <c r="T40" s="125">
        <v>38</v>
      </c>
      <c r="U40" s="125">
        <v>27</v>
      </c>
      <c r="V40" s="125">
        <v>244</v>
      </c>
      <c r="W40" s="125">
        <v>2</v>
      </c>
      <c r="X40" s="125">
        <v>28</v>
      </c>
      <c r="Y40" s="125">
        <v>344</v>
      </c>
      <c r="Z40" s="125">
        <v>1349</v>
      </c>
      <c r="AA40" s="125" t="s">
        <v>204</v>
      </c>
      <c r="AB40" s="125" t="s">
        <v>204</v>
      </c>
    </row>
    <row r="41" spans="1:28" ht="18.75" customHeight="1">
      <c r="A41" s="109"/>
      <c r="B41" s="144" t="s">
        <v>158</v>
      </c>
      <c r="C41" s="126">
        <f>SUM(E41,G41,AA41)</f>
        <v>80</v>
      </c>
      <c r="D41" s="126">
        <f>SUM(F41,H41,AB41)</f>
        <v>1711</v>
      </c>
      <c r="E41" s="125" t="s">
        <v>204</v>
      </c>
      <c r="F41" s="125" t="s">
        <v>204</v>
      </c>
      <c r="G41" s="125">
        <v>60</v>
      </c>
      <c r="H41" s="125">
        <v>1296</v>
      </c>
      <c r="I41" s="125" t="s">
        <v>204</v>
      </c>
      <c r="J41" s="125" t="s">
        <v>204</v>
      </c>
      <c r="K41" s="125" t="s">
        <v>204</v>
      </c>
      <c r="L41" s="125" t="s">
        <v>204</v>
      </c>
      <c r="M41" s="125" t="s">
        <v>204</v>
      </c>
      <c r="N41" s="125" t="s">
        <v>204</v>
      </c>
      <c r="O41" s="125">
        <v>1</v>
      </c>
      <c r="P41" s="125">
        <v>5</v>
      </c>
      <c r="Q41" s="125" t="s">
        <v>204</v>
      </c>
      <c r="R41" s="125" t="s">
        <v>204</v>
      </c>
      <c r="S41" s="125" t="s">
        <v>204</v>
      </c>
      <c r="T41" s="125" t="s">
        <v>204</v>
      </c>
      <c r="U41" s="125">
        <v>9</v>
      </c>
      <c r="V41" s="125">
        <v>316</v>
      </c>
      <c r="W41" s="125">
        <v>2</v>
      </c>
      <c r="X41" s="125">
        <v>14</v>
      </c>
      <c r="Y41" s="125">
        <v>48</v>
      </c>
      <c r="Z41" s="125">
        <v>961</v>
      </c>
      <c r="AA41" s="125">
        <v>20</v>
      </c>
      <c r="AB41" s="125">
        <v>415</v>
      </c>
    </row>
    <row r="42" spans="1:28" ht="18.75" customHeight="1">
      <c r="A42" s="109"/>
      <c r="B42" s="129"/>
      <c r="C42" s="126"/>
      <c r="D42" s="126"/>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ht="18.75" customHeight="1">
      <c r="A43" s="261" t="s">
        <v>21</v>
      </c>
      <c r="B43" s="262"/>
      <c r="C43" s="126">
        <f>SUM(C44:C45)</f>
        <v>1617</v>
      </c>
      <c r="D43" s="126">
        <f>SUM(D44:D45)</f>
        <v>13847</v>
      </c>
      <c r="E43" s="125">
        <f aca="true" t="shared" si="8" ref="E43:AB43">SUM(E44:E45)</f>
        <v>3</v>
      </c>
      <c r="F43" s="125">
        <f t="shared" si="8"/>
        <v>26</v>
      </c>
      <c r="G43" s="125">
        <f t="shared" si="8"/>
        <v>1597</v>
      </c>
      <c r="H43" s="125">
        <f t="shared" si="8"/>
        <v>13483</v>
      </c>
      <c r="I43" s="125" t="s">
        <v>204</v>
      </c>
      <c r="J43" s="125" t="s">
        <v>204</v>
      </c>
      <c r="K43" s="125">
        <f t="shared" si="8"/>
        <v>176</v>
      </c>
      <c r="L43" s="125">
        <f t="shared" si="8"/>
        <v>734</v>
      </c>
      <c r="M43" s="125">
        <f t="shared" si="8"/>
        <v>302</v>
      </c>
      <c r="N43" s="125">
        <f t="shared" si="8"/>
        <v>5409</v>
      </c>
      <c r="O43" s="125">
        <f t="shared" si="8"/>
        <v>683</v>
      </c>
      <c r="P43" s="125">
        <f t="shared" si="8"/>
        <v>3165</v>
      </c>
      <c r="Q43" s="125">
        <f t="shared" si="8"/>
        <v>10</v>
      </c>
      <c r="R43" s="125">
        <f t="shared" si="8"/>
        <v>169</v>
      </c>
      <c r="S43" s="125">
        <f t="shared" si="8"/>
        <v>15</v>
      </c>
      <c r="T43" s="125">
        <f t="shared" si="8"/>
        <v>45</v>
      </c>
      <c r="U43" s="125">
        <f t="shared" si="8"/>
        <v>39</v>
      </c>
      <c r="V43" s="125">
        <f t="shared" si="8"/>
        <v>1616</v>
      </c>
      <c r="W43" s="125">
        <f t="shared" si="8"/>
        <v>2</v>
      </c>
      <c r="X43" s="125">
        <f t="shared" si="8"/>
        <v>11</v>
      </c>
      <c r="Y43" s="125">
        <f t="shared" si="8"/>
        <v>370</v>
      </c>
      <c r="Z43" s="125">
        <f t="shared" si="8"/>
        <v>2334</v>
      </c>
      <c r="AA43" s="125">
        <f t="shared" si="8"/>
        <v>17</v>
      </c>
      <c r="AB43" s="125">
        <f t="shared" si="8"/>
        <v>338</v>
      </c>
    </row>
    <row r="44" spans="1:28" ht="18.75" customHeight="1">
      <c r="A44" s="109"/>
      <c r="B44" s="128" t="s">
        <v>69</v>
      </c>
      <c r="C44" s="126">
        <f>SUM(E44,G44)</f>
        <v>1536</v>
      </c>
      <c r="D44" s="126">
        <f>SUM(F44,H44)</f>
        <v>11602</v>
      </c>
      <c r="E44" s="125">
        <v>3</v>
      </c>
      <c r="F44" s="125">
        <v>26</v>
      </c>
      <c r="G44" s="125">
        <v>1533</v>
      </c>
      <c r="H44" s="125">
        <v>11576</v>
      </c>
      <c r="I44" s="125" t="s">
        <v>204</v>
      </c>
      <c r="J44" s="125" t="s">
        <v>244</v>
      </c>
      <c r="K44" s="125">
        <v>176</v>
      </c>
      <c r="L44" s="125">
        <v>734</v>
      </c>
      <c r="M44" s="125">
        <v>302</v>
      </c>
      <c r="N44" s="125">
        <v>5409</v>
      </c>
      <c r="O44" s="125">
        <v>683</v>
      </c>
      <c r="P44" s="125">
        <v>3165</v>
      </c>
      <c r="Q44" s="125">
        <v>10</v>
      </c>
      <c r="R44" s="125">
        <v>169</v>
      </c>
      <c r="S44" s="125">
        <v>15</v>
      </c>
      <c r="T44" s="125">
        <v>45</v>
      </c>
      <c r="U44" s="125">
        <v>29</v>
      </c>
      <c r="V44" s="125">
        <v>540</v>
      </c>
      <c r="W44" s="125" t="s">
        <v>204</v>
      </c>
      <c r="X44" s="125" t="s">
        <v>204</v>
      </c>
      <c r="Y44" s="125">
        <v>318</v>
      </c>
      <c r="Z44" s="125">
        <v>1514</v>
      </c>
      <c r="AA44" s="125" t="s">
        <v>204</v>
      </c>
      <c r="AB44" s="125" t="s">
        <v>204</v>
      </c>
    </row>
    <row r="45" spans="1:28" ht="18.75" customHeight="1">
      <c r="A45" s="109"/>
      <c r="B45" s="144" t="s">
        <v>158</v>
      </c>
      <c r="C45" s="126">
        <f>SUM(E45,G45,AA45)</f>
        <v>81</v>
      </c>
      <c r="D45" s="126">
        <f>SUM(F45,H45,AB45)</f>
        <v>2245</v>
      </c>
      <c r="E45" s="125" t="s">
        <v>204</v>
      </c>
      <c r="F45" s="125" t="s">
        <v>204</v>
      </c>
      <c r="G45" s="125">
        <v>64</v>
      </c>
      <c r="H45" s="125">
        <v>1907</v>
      </c>
      <c r="I45" s="125" t="s">
        <v>204</v>
      </c>
      <c r="J45" s="125" t="s">
        <v>204</v>
      </c>
      <c r="K45" s="125" t="s">
        <v>204</v>
      </c>
      <c r="L45" s="125" t="s">
        <v>204</v>
      </c>
      <c r="M45" s="125" t="s">
        <v>204</v>
      </c>
      <c r="N45" s="125" t="s">
        <v>204</v>
      </c>
      <c r="O45" s="125" t="s">
        <v>204</v>
      </c>
      <c r="P45" s="125" t="s">
        <v>204</v>
      </c>
      <c r="Q45" s="125" t="s">
        <v>204</v>
      </c>
      <c r="R45" s="125" t="s">
        <v>204</v>
      </c>
      <c r="S45" s="125" t="s">
        <v>204</v>
      </c>
      <c r="T45" s="125" t="s">
        <v>204</v>
      </c>
      <c r="U45" s="125">
        <v>10</v>
      </c>
      <c r="V45" s="125">
        <v>1076</v>
      </c>
      <c r="W45" s="125">
        <v>2</v>
      </c>
      <c r="X45" s="125">
        <v>11</v>
      </c>
      <c r="Y45" s="125">
        <v>52</v>
      </c>
      <c r="Z45" s="125">
        <v>820</v>
      </c>
      <c r="AA45" s="125">
        <v>17</v>
      </c>
      <c r="AB45" s="125">
        <v>338</v>
      </c>
    </row>
    <row r="46" spans="1:28" ht="18.75" customHeight="1">
      <c r="A46" s="109"/>
      <c r="B46" s="129"/>
      <c r="C46" s="126"/>
      <c r="D46" s="126"/>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s="127" customFormat="1" ht="18.75" customHeight="1">
      <c r="A47" s="273" t="s">
        <v>22</v>
      </c>
      <c r="B47" s="274"/>
      <c r="C47" s="146">
        <f aca="true" t="shared" si="9" ref="C47:AB47">SUM(C49)</f>
        <v>1057</v>
      </c>
      <c r="D47" s="146">
        <f t="shared" si="9"/>
        <v>6222</v>
      </c>
      <c r="E47" s="146" t="s">
        <v>204</v>
      </c>
      <c r="F47" s="146" t="s">
        <v>204</v>
      </c>
      <c r="G47" s="146">
        <f t="shared" si="9"/>
        <v>1051</v>
      </c>
      <c r="H47" s="146">
        <f t="shared" si="9"/>
        <v>6104</v>
      </c>
      <c r="I47" s="146" t="s">
        <v>204</v>
      </c>
      <c r="J47" s="146" t="s">
        <v>204</v>
      </c>
      <c r="K47" s="146">
        <f t="shared" si="9"/>
        <v>43</v>
      </c>
      <c r="L47" s="146">
        <f t="shared" si="9"/>
        <v>193</v>
      </c>
      <c r="M47" s="146">
        <f t="shared" si="9"/>
        <v>477</v>
      </c>
      <c r="N47" s="146">
        <f t="shared" si="9"/>
        <v>1865</v>
      </c>
      <c r="O47" s="146">
        <f t="shared" si="9"/>
        <v>314</v>
      </c>
      <c r="P47" s="146">
        <f t="shared" si="9"/>
        <v>1318</v>
      </c>
      <c r="Q47" s="146">
        <f t="shared" si="9"/>
        <v>8</v>
      </c>
      <c r="R47" s="146">
        <f t="shared" si="9"/>
        <v>122</v>
      </c>
      <c r="S47" s="146">
        <f t="shared" si="9"/>
        <v>16</v>
      </c>
      <c r="T47" s="146">
        <f t="shared" si="9"/>
        <v>17</v>
      </c>
      <c r="U47" s="146">
        <f t="shared" si="9"/>
        <v>13</v>
      </c>
      <c r="V47" s="146">
        <f t="shared" si="9"/>
        <v>173</v>
      </c>
      <c r="W47" s="146">
        <f t="shared" si="9"/>
        <v>5</v>
      </c>
      <c r="X47" s="146">
        <f t="shared" si="9"/>
        <v>27</v>
      </c>
      <c r="Y47" s="146">
        <f t="shared" si="9"/>
        <v>175</v>
      </c>
      <c r="Z47" s="146">
        <f t="shared" si="9"/>
        <v>2389</v>
      </c>
      <c r="AA47" s="146">
        <f t="shared" si="9"/>
        <v>6</v>
      </c>
      <c r="AB47" s="146">
        <f t="shared" si="9"/>
        <v>118</v>
      </c>
    </row>
    <row r="48" spans="1:28" s="127" customFormat="1" ht="18.75" customHeight="1">
      <c r="A48" s="68"/>
      <c r="B48" s="69"/>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1:28" ht="18.75" customHeight="1">
      <c r="A49" s="261" t="s">
        <v>38</v>
      </c>
      <c r="B49" s="262"/>
      <c r="C49" s="126">
        <f>SUM(C50:C51)</f>
        <v>1057</v>
      </c>
      <c r="D49" s="126">
        <f>SUM(D50:D51)</f>
        <v>6222</v>
      </c>
      <c r="E49" s="125" t="s">
        <v>204</v>
      </c>
      <c r="F49" s="125" t="s">
        <v>204</v>
      </c>
      <c r="G49" s="125">
        <f aca="true" t="shared" si="10" ref="G49:AB49">SUM(G50:G51)</f>
        <v>1051</v>
      </c>
      <c r="H49" s="125">
        <f t="shared" si="10"/>
        <v>6104</v>
      </c>
      <c r="I49" s="125" t="s">
        <v>204</v>
      </c>
      <c r="J49" s="125" t="s">
        <v>204</v>
      </c>
      <c r="K49" s="125">
        <f t="shared" si="10"/>
        <v>43</v>
      </c>
      <c r="L49" s="125">
        <f t="shared" si="10"/>
        <v>193</v>
      </c>
      <c r="M49" s="125">
        <f t="shared" si="10"/>
        <v>477</v>
      </c>
      <c r="N49" s="125">
        <f t="shared" si="10"/>
        <v>1865</v>
      </c>
      <c r="O49" s="125">
        <f t="shared" si="10"/>
        <v>314</v>
      </c>
      <c r="P49" s="125">
        <f t="shared" si="10"/>
        <v>1318</v>
      </c>
      <c r="Q49" s="125">
        <f t="shared" si="10"/>
        <v>8</v>
      </c>
      <c r="R49" s="125">
        <f t="shared" si="10"/>
        <v>122</v>
      </c>
      <c r="S49" s="125">
        <f t="shared" si="10"/>
        <v>16</v>
      </c>
      <c r="T49" s="125">
        <f t="shared" si="10"/>
        <v>17</v>
      </c>
      <c r="U49" s="125">
        <f t="shared" si="10"/>
        <v>13</v>
      </c>
      <c r="V49" s="125">
        <f t="shared" si="10"/>
        <v>173</v>
      </c>
      <c r="W49" s="125">
        <f t="shared" si="10"/>
        <v>5</v>
      </c>
      <c r="X49" s="125">
        <f t="shared" si="10"/>
        <v>27</v>
      </c>
      <c r="Y49" s="125">
        <f t="shared" si="10"/>
        <v>175</v>
      </c>
      <c r="Z49" s="125">
        <f t="shared" si="10"/>
        <v>2389</v>
      </c>
      <c r="AA49" s="125">
        <f t="shared" si="10"/>
        <v>6</v>
      </c>
      <c r="AB49" s="125">
        <f t="shared" si="10"/>
        <v>118</v>
      </c>
    </row>
    <row r="50" spans="1:28" ht="18.75" customHeight="1">
      <c r="A50" s="109"/>
      <c r="B50" s="128" t="s">
        <v>69</v>
      </c>
      <c r="C50" s="126">
        <f>SUM(E50,G50)</f>
        <v>1021</v>
      </c>
      <c r="D50" s="126">
        <f>SUM(F50,H50)</f>
        <v>5647</v>
      </c>
      <c r="E50" s="125" t="s">
        <v>204</v>
      </c>
      <c r="F50" s="125" t="s">
        <v>204</v>
      </c>
      <c r="G50" s="125">
        <v>1021</v>
      </c>
      <c r="H50" s="125">
        <v>5647</v>
      </c>
      <c r="I50" s="125" t="s">
        <v>204</v>
      </c>
      <c r="J50" s="125" t="s">
        <v>204</v>
      </c>
      <c r="K50" s="125">
        <v>43</v>
      </c>
      <c r="L50" s="125">
        <v>193</v>
      </c>
      <c r="M50" s="125">
        <v>477</v>
      </c>
      <c r="N50" s="125">
        <v>1865</v>
      </c>
      <c r="O50" s="125">
        <v>313</v>
      </c>
      <c r="P50" s="125">
        <v>1307</v>
      </c>
      <c r="Q50" s="125">
        <v>8</v>
      </c>
      <c r="R50" s="125">
        <v>122</v>
      </c>
      <c r="S50" s="125">
        <v>16</v>
      </c>
      <c r="T50" s="125">
        <v>17</v>
      </c>
      <c r="U50" s="125">
        <v>8</v>
      </c>
      <c r="V50" s="125">
        <v>109</v>
      </c>
      <c r="W50" s="125">
        <v>3</v>
      </c>
      <c r="X50" s="125">
        <v>6</v>
      </c>
      <c r="Y50" s="125">
        <v>153</v>
      </c>
      <c r="Z50" s="125">
        <v>2028</v>
      </c>
      <c r="AA50" s="125" t="s">
        <v>204</v>
      </c>
      <c r="AB50" s="125" t="s">
        <v>204</v>
      </c>
    </row>
    <row r="51" spans="1:28" ht="18.75" customHeight="1">
      <c r="A51" s="109"/>
      <c r="B51" s="144" t="s">
        <v>158</v>
      </c>
      <c r="C51" s="126">
        <f>SUM(E51,G51,AA51)</f>
        <v>36</v>
      </c>
      <c r="D51" s="126">
        <f>SUM(F51,H51,AB51)</f>
        <v>575</v>
      </c>
      <c r="E51" s="125" t="s">
        <v>204</v>
      </c>
      <c r="F51" s="125" t="s">
        <v>204</v>
      </c>
      <c r="G51" s="125">
        <v>30</v>
      </c>
      <c r="H51" s="125">
        <v>457</v>
      </c>
      <c r="I51" s="125" t="s">
        <v>204</v>
      </c>
      <c r="J51" s="125" t="s">
        <v>204</v>
      </c>
      <c r="K51" s="125" t="s">
        <v>204</v>
      </c>
      <c r="L51" s="125" t="s">
        <v>204</v>
      </c>
      <c r="M51" s="125" t="s">
        <v>204</v>
      </c>
      <c r="N51" s="125" t="s">
        <v>204</v>
      </c>
      <c r="O51" s="125">
        <v>1</v>
      </c>
      <c r="P51" s="125">
        <v>11</v>
      </c>
      <c r="Q51" s="125" t="s">
        <v>204</v>
      </c>
      <c r="R51" s="125" t="s">
        <v>204</v>
      </c>
      <c r="S51" s="125" t="s">
        <v>204</v>
      </c>
      <c r="T51" s="125" t="s">
        <v>204</v>
      </c>
      <c r="U51" s="125">
        <v>5</v>
      </c>
      <c r="V51" s="125">
        <v>64</v>
      </c>
      <c r="W51" s="125">
        <v>2</v>
      </c>
      <c r="X51" s="125">
        <v>21</v>
      </c>
      <c r="Y51" s="125">
        <v>22</v>
      </c>
      <c r="Z51" s="125">
        <v>361</v>
      </c>
      <c r="AA51" s="125">
        <v>6</v>
      </c>
      <c r="AB51" s="125">
        <v>118</v>
      </c>
    </row>
    <row r="52" spans="1:28" ht="18.75" customHeight="1">
      <c r="A52" s="109"/>
      <c r="B52" s="129"/>
      <c r="C52" s="126"/>
      <c r="D52" s="126"/>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s="127" customFormat="1" ht="18.75" customHeight="1">
      <c r="A53" s="273" t="s">
        <v>23</v>
      </c>
      <c r="B53" s="274"/>
      <c r="C53" s="146">
        <f>SUM(E53,G53,AA53)</f>
        <v>2581</v>
      </c>
      <c r="D53" s="146">
        <f>SUM(F53,H53,AB53)</f>
        <v>16652</v>
      </c>
      <c r="E53" s="147">
        <v>14</v>
      </c>
      <c r="F53" s="147">
        <v>93</v>
      </c>
      <c r="G53" s="147">
        <v>2548</v>
      </c>
      <c r="H53" s="147">
        <v>16254</v>
      </c>
      <c r="I53" s="147">
        <v>10</v>
      </c>
      <c r="J53" s="147">
        <v>125</v>
      </c>
      <c r="K53" s="147">
        <v>317</v>
      </c>
      <c r="L53" s="147">
        <v>1487</v>
      </c>
      <c r="M53" s="147">
        <v>1013</v>
      </c>
      <c r="N53" s="147">
        <v>9383</v>
      </c>
      <c r="O53" s="147">
        <v>761</v>
      </c>
      <c r="P53" s="147">
        <v>2534</v>
      </c>
      <c r="Q53" s="147">
        <v>12</v>
      </c>
      <c r="R53" s="147">
        <v>155</v>
      </c>
      <c r="S53" s="147">
        <v>6</v>
      </c>
      <c r="T53" s="147">
        <v>9</v>
      </c>
      <c r="U53" s="147">
        <v>60</v>
      </c>
      <c r="V53" s="147">
        <v>591</v>
      </c>
      <c r="W53" s="147">
        <v>7</v>
      </c>
      <c r="X53" s="147">
        <v>26</v>
      </c>
      <c r="Y53" s="147">
        <v>362</v>
      </c>
      <c r="Z53" s="147">
        <v>1944</v>
      </c>
      <c r="AA53" s="147">
        <v>19</v>
      </c>
      <c r="AB53" s="147">
        <v>305</v>
      </c>
    </row>
    <row r="54" spans="1:28" s="127" customFormat="1" ht="18.75" customHeight="1">
      <c r="A54" s="68"/>
      <c r="B54" s="69"/>
      <c r="C54" s="136"/>
      <c r="D54" s="136"/>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row>
    <row r="55" spans="1:28" ht="18.75" customHeight="1">
      <c r="A55" s="261" t="s">
        <v>39</v>
      </c>
      <c r="B55" s="262"/>
      <c r="C55" s="126">
        <f>SUM(C56:C57)</f>
        <v>874</v>
      </c>
      <c r="D55" s="126">
        <f>SUM(D56:D57)</f>
        <v>6981</v>
      </c>
      <c r="E55" s="125">
        <f aca="true" t="shared" si="11" ref="E55:AB55">SUM(E56:E57)</f>
        <v>6</v>
      </c>
      <c r="F55" s="125">
        <f t="shared" si="11"/>
        <v>16</v>
      </c>
      <c r="G55" s="125">
        <f t="shared" si="11"/>
        <v>864</v>
      </c>
      <c r="H55" s="125">
        <f t="shared" si="11"/>
        <v>6873</v>
      </c>
      <c r="I55" s="125" t="s">
        <v>204</v>
      </c>
      <c r="J55" s="125" t="s">
        <v>204</v>
      </c>
      <c r="K55" s="125">
        <f t="shared" si="11"/>
        <v>90</v>
      </c>
      <c r="L55" s="125">
        <f t="shared" si="11"/>
        <v>357</v>
      </c>
      <c r="M55" s="125">
        <f t="shared" si="11"/>
        <v>384</v>
      </c>
      <c r="N55" s="125">
        <f t="shared" si="11"/>
        <v>4920</v>
      </c>
      <c r="O55" s="125">
        <f t="shared" si="11"/>
        <v>251</v>
      </c>
      <c r="P55" s="125">
        <f t="shared" si="11"/>
        <v>733</v>
      </c>
      <c r="Q55" s="125">
        <f t="shared" si="11"/>
        <v>4</v>
      </c>
      <c r="R55" s="125">
        <f t="shared" si="11"/>
        <v>74</v>
      </c>
      <c r="S55" s="125" t="s">
        <v>204</v>
      </c>
      <c r="T55" s="125" t="s">
        <v>204</v>
      </c>
      <c r="U55" s="125">
        <f t="shared" si="11"/>
        <v>19</v>
      </c>
      <c r="V55" s="125">
        <f t="shared" si="11"/>
        <v>229</v>
      </c>
      <c r="W55" s="125">
        <f t="shared" si="11"/>
        <v>2</v>
      </c>
      <c r="X55" s="125">
        <f t="shared" si="11"/>
        <v>6</v>
      </c>
      <c r="Y55" s="125">
        <f t="shared" si="11"/>
        <v>114</v>
      </c>
      <c r="Z55" s="125">
        <f t="shared" si="11"/>
        <v>554</v>
      </c>
      <c r="AA55" s="125">
        <f t="shared" si="11"/>
        <v>4</v>
      </c>
      <c r="AB55" s="125">
        <f t="shared" si="11"/>
        <v>92</v>
      </c>
    </row>
    <row r="56" spans="1:28" ht="18.75" customHeight="1">
      <c r="A56" s="109"/>
      <c r="B56" s="128" t="s">
        <v>69</v>
      </c>
      <c r="C56" s="126">
        <f>SUM(E56,G56)</f>
        <v>848</v>
      </c>
      <c r="D56" s="126">
        <f>SUM(F56,H56)</f>
        <v>6550</v>
      </c>
      <c r="E56" s="125">
        <v>6</v>
      </c>
      <c r="F56" s="125">
        <v>16</v>
      </c>
      <c r="G56" s="125">
        <v>842</v>
      </c>
      <c r="H56" s="125">
        <v>6534</v>
      </c>
      <c r="I56" s="125" t="s">
        <v>204</v>
      </c>
      <c r="J56" s="125" t="s">
        <v>204</v>
      </c>
      <c r="K56" s="125">
        <v>90</v>
      </c>
      <c r="L56" s="125">
        <v>357</v>
      </c>
      <c r="M56" s="125">
        <v>384</v>
      </c>
      <c r="N56" s="125">
        <v>4920</v>
      </c>
      <c r="O56" s="125">
        <v>251</v>
      </c>
      <c r="P56" s="125">
        <v>733</v>
      </c>
      <c r="Q56" s="125">
        <v>4</v>
      </c>
      <c r="R56" s="125">
        <v>74</v>
      </c>
      <c r="S56" s="125" t="s">
        <v>204</v>
      </c>
      <c r="T56" s="125" t="s">
        <v>204</v>
      </c>
      <c r="U56" s="125">
        <v>15</v>
      </c>
      <c r="V56" s="125">
        <v>174</v>
      </c>
      <c r="W56" s="125">
        <v>1</v>
      </c>
      <c r="X56" s="125">
        <v>1</v>
      </c>
      <c r="Y56" s="125">
        <v>97</v>
      </c>
      <c r="Z56" s="125">
        <v>275</v>
      </c>
      <c r="AA56" s="125" t="s">
        <v>204</v>
      </c>
      <c r="AB56" s="125" t="s">
        <v>204</v>
      </c>
    </row>
    <row r="57" spans="1:28" ht="18.75" customHeight="1">
      <c r="A57" s="108"/>
      <c r="B57" s="145" t="s">
        <v>158</v>
      </c>
      <c r="C57" s="138">
        <f>SUM(E57,G57,AA57)</f>
        <v>26</v>
      </c>
      <c r="D57" s="130">
        <f>SUM(F57,H57,AB57)</f>
        <v>431</v>
      </c>
      <c r="E57" s="130" t="s">
        <v>204</v>
      </c>
      <c r="F57" s="130" t="s">
        <v>204</v>
      </c>
      <c r="G57" s="130">
        <v>22</v>
      </c>
      <c r="H57" s="130">
        <v>339</v>
      </c>
      <c r="I57" s="130" t="s">
        <v>204</v>
      </c>
      <c r="J57" s="130" t="s">
        <v>204</v>
      </c>
      <c r="K57" s="130" t="s">
        <v>204</v>
      </c>
      <c r="L57" s="130" t="s">
        <v>204</v>
      </c>
      <c r="M57" s="130" t="s">
        <v>204</v>
      </c>
      <c r="N57" s="130" t="s">
        <v>204</v>
      </c>
      <c r="O57" s="130" t="s">
        <v>204</v>
      </c>
      <c r="P57" s="130" t="s">
        <v>245</v>
      </c>
      <c r="Q57" s="130" t="s">
        <v>204</v>
      </c>
      <c r="R57" s="130" t="s">
        <v>204</v>
      </c>
      <c r="S57" s="130" t="s">
        <v>204</v>
      </c>
      <c r="T57" s="130" t="s">
        <v>204</v>
      </c>
      <c r="U57" s="130">
        <v>4</v>
      </c>
      <c r="V57" s="130">
        <v>55</v>
      </c>
      <c r="W57" s="130">
        <v>1</v>
      </c>
      <c r="X57" s="130">
        <v>5</v>
      </c>
      <c r="Y57" s="130">
        <v>17</v>
      </c>
      <c r="Z57" s="130">
        <v>279</v>
      </c>
      <c r="AA57" s="130">
        <v>4</v>
      </c>
      <c r="AB57" s="130">
        <v>92</v>
      </c>
    </row>
    <row r="58" spans="1:8" ht="18.75" customHeight="1">
      <c r="A58" s="107" t="s">
        <v>243</v>
      </c>
      <c r="E58" s="109"/>
      <c r="F58" s="109"/>
      <c r="G58" s="109"/>
      <c r="H58" s="109"/>
    </row>
    <row r="59" spans="5:8" ht="18.75" customHeight="1">
      <c r="E59" s="109"/>
      <c r="F59" s="109"/>
      <c r="G59" s="109"/>
      <c r="H59" s="109"/>
    </row>
    <row r="60" spans="5:8" ht="18.75" customHeight="1">
      <c r="E60" s="109"/>
      <c r="F60" s="109"/>
      <c r="G60" s="109"/>
      <c r="H60" s="109"/>
    </row>
    <row r="61" spans="5:8" ht="18.75" customHeight="1">
      <c r="E61" s="109"/>
      <c r="F61" s="109"/>
      <c r="G61" s="109"/>
      <c r="H61" s="109"/>
    </row>
    <row r="62" spans="5:8" ht="18.75" customHeight="1">
      <c r="E62" s="109"/>
      <c r="F62" s="109"/>
      <c r="G62" s="109"/>
      <c r="H62" s="109"/>
    </row>
    <row r="63" spans="5:8" ht="18.75" customHeight="1">
      <c r="E63" s="109"/>
      <c r="F63" s="109"/>
      <c r="G63" s="109"/>
      <c r="H63" s="109"/>
    </row>
    <row r="64" spans="5:8" ht="18.75" customHeight="1">
      <c r="E64" s="109"/>
      <c r="F64" s="109"/>
      <c r="G64" s="109"/>
      <c r="H64" s="109"/>
    </row>
    <row r="65" spans="5:8" ht="18.75" customHeight="1">
      <c r="E65" s="109"/>
      <c r="F65" s="109"/>
      <c r="G65" s="109"/>
      <c r="H65" s="109"/>
    </row>
    <row r="66" spans="5:8" ht="18.75" customHeight="1">
      <c r="E66" s="109"/>
      <c r="F66" s="109"/>
      <c r="G66" s="109"/>
      <c r="H66" s="109"/>
    </row>
    <row r="67" spans="5:8" ht="18.75" customHeight="1">
      <c r="E67" s="109"/>
      <c r="F67" s="109"/>
      <c r="G67" s="109"/>
      <c r="H67" s="109"/>
    </row>
    <row r="68" spans="5:8" ht="18.75" customHeight="1">
      <c r="E68" s="109"/>
      <c r="F68" s="109"/>
      <c r="G68" s="109"/>
      <c r="H68" s="109"/>
    </row>
    <row r="69" spans="5:8" ht="18.75" customHeight="1">
      <c r="E69" s="109"/>
      <c r="F69" s="109"/>
      <c r="G69" s="109"/>
      <c r="H69" s="109"/>
    </row>
    <row r="70" spans="5:8" ht="18.75" customHeight="1">
      <c r="E70" s="109"/>
      <c r="F70" s="109"/>
      <c r="G70" s="109"/>
      <c r="H70" s="109"/>
    </row>
    <row r="71" spans="5:8" ht="18.75" customHeight="1">
      <c r="E71" s="109"/>
      <c r="F71" s="109"/>
      <c r="G71" s="109"/>
      <c r="H71" s="109"/>
    </row>
    <row r="72" spans="5:8" ht="18.75" customHeight="1">
      <c r="E72" s="109"/>
      <c r="F72" s="109"/>
      <c r="G72" s="109"/>
      <c r="H72" s="109"/>
    </row>
    <row r="73" spans="5:8" ht="18.75" customHeight="1">
      <c r="E73" s="109"/>
      <c r="F73" s="109"/>
      <c r="G73" s="109"/>
      <c r="H73" s="109"/>
    </row>
    <row r="74" spans="5:8" ht="18.75" customHeight="1">
      <c r="E74" s="109"/>
      <c r="F74" s="109"/>
      <c r="G74" s="109"/>
      <c r="H74" s="109"/>
    </row>
    <row r="75" spans="5:8" ht="18.75" customHeight="1">
      <c r="E75" s="109"/>
      <c r="F75" s="109"/>
      <c r="G75" s="109"/>
      <c r="H75" s="109"/>
    </row>
    <row r="76" spans="5:8" ht="18.75" customHeight="1">
      <c r="E76" s="109"/>
      <c r="F76" s="109"/>
      <c r="G76" s="109"/>
      <c r="H76" s="109"/>
    </row>
    <row r="77" spans="5:8" ht="18.75" customHeight="1">
      <c r="E77" s="109"/>
      <c r="F77" s="109"/>
      <c r="G77" s="109"/>
      <c r="H77" s="109"/>
    </row>
    <row r="78" spans="5:8" ht="18.75" customHeight="1">
      <c r="E78" s="109"/>
      <c r="F78" s="109"/>
      <c r="G78" s="109"/>
      <c r="H78" s="109"/>
    </row>
    <row r="79" spans="5:8" ht="18.75" customHeight="1">
      <c r="E79" s="109"/>
      <c r="F79" s="109"/>
      <c r="G79" s="109"/>
      <c r="H79" s="109"/>
    </row>
    <row r="80" spans="5:8" ht="18.75" customHeight="1">
      <c r="E80" s="109"/>
      <c r="F80" s="109"/>
      <c r="G80" s="109"/>
      <c r="H80" s="109"/>
    </row>
    <row r="81" spans="5:8" ht="18.75" customHeight="1">
      <c r="E81" s="109"/>
      <c r="F81" s="109"/>
      <c r="G81" s="109"/>
      <c r="H81" s="109"/>
    </row>
    <row r="82" spans="5:8" ht="18.75" customHeight="1">
      <c r="E82" s="109"/>
      <c r="F82" s="109"/>
      <c r="G82" s="109"/>
      <c r="H82" s="109"/>
    </row>
    <row r="83" spans="5:8" ht="18.75" customHeight="1">
      <c r="E83" s="109"/>
      <c r="F83" s="109"/>
      <c r="G83" s="109"/>
      <c r="H83" s="109"/>
    </row>
    <row r="84" spans="5:8" ht="18.75" customHeight="1">
      <c r="E84" s="109"/>
      <c r="F84" s="109"/>
      <c r="G84" s="109"/>
      <c r="H84" s="109"/>
    </row>
    <row r="85" spans="6:8" ht="18.75" customHeight="1">
      <c r="F85" s="109"/>
      <c r="G85" s="109"/>
      <c r="H85" s="109"/>
    </row>
    <row r="86" spans="6:8" ht="18.75" customHeight="1">
      <c r="F86" s="109"/>
      <c r="G86" s="109"/>
      <c r="H86" s="109"/>
    </row>
    <row r="87" spans="6:8" ht="18.75" customHeight="1">
      <c r="F87" s="109"/>
      <c r="G87" s="109"/>
      <c r="H87" s="109"/>
    </row>
    <row r="88" spans="6:8" ht="18.75" customHeight="1">
      <c r="F88" s="109"/>
      <c r="G88" s="109"/>
      <c r="H88" s="109"/>
    </row>
    <row r="89" spans="6:8" ht="18.75" customHeight="1">
      <c r="F89" s="109"/>
      <c r="G89" s="109"/>
      <c r="H89" s="109"/>
    </row>
  </sheetData>
  <sheetProtection/>
  <mergeCells count="28">
    <mergeCell ref="A27:B27"/>
    <mergeCell ref="A31:B31"/>
    <mergeCell ref="A19:B19"/>
    <mergeCell ref="A23:B23"/>
    <mergeCell ref="A53:B53"/>
    <mergeCell ref="A55:B55"/>
    <mergeCell ref="A35:B35"/>
    <mergeCell ref="A39:B39"/>
    <mergeCell ref="A43:B43"/>
    <mergeCell ref="A47:B47"/>
    <mergeCell ref="A49:B49"/>
    <mergeCell ref="A15:B15"/>
    <mergeCell ref="AA5:AB6"/>
    <mergeCell ref="O5:P6"/>
    <mergeCell ref="K5:L6"/>
    <mergeCell ref="M5:N6"/>
    <mergeCell ref="C5:D6"/>
    <mergeCell ref="Q5:R6"/>
    <mergeCell ref="S5:T6"/>
    <mergeCell ref="Y5:Z6"/>
    <mergeCell ref="E5:F6"/>
    <mergeCell ref="W5:X6"/>
    <mergeCell ref="A3:AB3"/>
    <mergeCell ref="A5:B8"/>
    <mergeCell ref="A10:B10"/>
    <mergeCell ref="G5:H6"/>
    <mergeCell ref="I5:J6"/>
    <mergeCell ref="U5:V6"/>
  </mergeCells>
  <printOptions horizontalCentered="1"/>
  <pageMargins left="0.35433070866141736" right="0.35433070866141736" top="0.5905511811023623" bottom="0.3937007874015748" header="0" footer="0"/>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sheetPr>
    <pageSetUpPr fitToPage="1"/>
  </sheetPr>
  <dimension ref="A1:AC74"/>
  <sheetViews>
    <sheetView zoomScaleSheetLayoutView="75" zoomScalePageLayoutView="0" workbookViewId="0" topLeftCell="A1">
      <selection activeCell="B12" sqref="B12"/>
    </sheetView>
  </sheetViews>
  <sheetFormatPr defaultColWidth="10.00390625" defaultRowHeight="22.5" customHeight="1"/>
  <cols>
    <col min="1" max="1" width="3.75390625" style="77" customWidth="1"/>
    <col min="2" max="2" width="20.00390625" style="77" customWidth="1"/>
    <col min="3" max="16384" width="10.00390625" style="77" customWidth="1"/>
  </cols>
  <sheetData>
    <row r="1" spans="1:28" ht="22.5" customHeight="1">
      <c r="A1" s="30" t="s">
        <v>253</v>
      </c>
      <c r="AB1" s="153" t="s">
        <v>254</v>
      </c>
    </row>
    <row r="2" s="18" customFormat="1" ht="22.5" customHeight="1">
      <c r="AB2" s="36"/>
    </row>
    <row r="3" spans="1:28" s="40" customFormat="1" ht="22.5" customHeight="1">
      <c r="A3" s="252" t="s">
        <v>255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row>
    <row r="4" spans="1:29" s="40" customFormat="1" ht="22.5" customHeight="1" thickBo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4"/>
    </row>
    <row r="5" spans="1:29" s="40" customFormat="1" ht="22.5" customHeight="1">
      <c r="A5" s="253" t="s">
        <v>249</v>
      </c>
      <c r="B5" s="254"/>
      <c r="C5" s="267" t="s">
        <v>246</v>
      </c>
      <c r="D5" s="245"/>
      <c r="E5" s="244" t="s">
        <v>166</v>
      </c>
      <c r="F5" s="245"/>
      <c r="G5" s="244" t="s">
        <v>188</v>
      </c>
      <c r="H5" s="245"/>
      <c r="I5" s="244" t="s">
        <v>247</v>
      </c>
      <c r="J5" s="245"/>
      <c r="K5" s="244" t="s">
        <v>149</v>
      </c>
      <c r="L5" s="245"/>
      <c r="M5" s="244" t="s">
        <v>150</v>
      </c>
      <c r="N5" s="245"/>
      <c r="O5" s="244" t="s">
        <v>167</v>
      </c>
      <c r="P5" s="245"/>
      <c r="Q5" s="244" t="s">
        <v>251</v>
      </c>
      <c r="R5" s="245"/>
      <c r="S5" s="269" t="s">
        <v>151</v>
      </c>
      <c r="T5" s="270"/>
      <c r="U5" s="244" t="s">
        <v>252</v>
      </c>
      <c r="V5" s="245"/>
      <c r="W5" s="248" t="s">
        <v>242</v>
      </c>
      <c r="X5" s="249"/>
      <c r="Y5" s="244" t="s">
        <v>152</v>
      </c>
      <c r="Z5" s="245"/>
      <c r="AA5" s="248" t="s">
        <v>248</v>
      </c>
      <c r="AB5" s="263"/>
      <c r="AC5" s="44"/>
    </row>
    <row r="6" spans="1:29" s="40" customFormat="1" ht="22.5" customHeight="1">
      <c r="A6" s="255"/>
      <c r="B6" s="256"/>
      <c r="C6" s="268"/>
      <c r="D6" s="247"/>
      <c r="E6" s="246"/>
      <c r="F6" s="247"/>
      <c r="G6" s="246"/>
      <c r="H6" s="247"/>
      <c r="I6" s="246"/>
      <c r="J6" s="247"/>
      <c r="K6" s="246"/>
      <c r="L6" s="247"/>
      <c r="M6" s="246"/>
      <c r="N6" s="247"/>
      <c r="O6" s="265"/>
      <c r="P6" s="266"/>
      <c r="Q6" s="265"/>
      <c r="R6" s="266"/>
      <c r="S6" s="271"/>
      <c r="T6" s="272"/>
      <c r="U6" s="246"/>
      <c r="V6" s="247"/>
      <c r="W6" s="250"/>
      <c r="X6" s="251"/>
      <c r="Y6" s="246"/>
      <c r="Z6" s="247"/>
      <c r="AA6" s="250"/>
      <c r="AB6" s="264"/>
      <c r="AC6" s="44"/>
    </row>
    <row r="7" spans="1:29" s="40" customFormat="1" ht="22.5" customHeight="1">
      <c r="A7" s="255"/>
      <c r="B7" s="256"/>
      <c r="C7" s="45" t="s">
        <v>153</v>
      </c>
      <c r="D7" s="46" t="s">
        <v>154</v>
      </c>
      <c r="E7" s="45" t="s">
        <v>153</v>
      </c>
      <c r="F7" s="46" t="s">
        <v>154</v>
      </c>
      <c r="G7" s="45" t="s">
        <v>153</v>
      </c>
      <c r="H7" s="46" t="s">
        <v>154</v>
      </c>
      <c r="I7" s="45" t="s">
        <v>153</v>
      </c>
      <c r="J7" s="46" t="s">
        <v>154</v>
      </c>
      <c r="K7" s="45" t="s">
        <v>153</v>
      </c>
      <c r="L7" s="46" t="s">
        <v>154</v>
      </c>
      <c r="M7" s="45" t="s">
        <v>153</v>
      </c>
      <c r="N7" s="46" t="s">
        <v>154</v>
      </c>
      <c r="O7" s="45" t="s">
        <v>153</v>
      </c>
      <c r="P7" s="46" t="s">
        <v>154</v>
      </c>
      <c r="Q7" s="45" t="s">
        <v>153</v>
      </c>
      <c r="R7" s="46" t="s">
        <v>154</v>
      </c>
      <c r="S7" s="45" t="s">
        <v>153</v>
      </c>
      <c r="T7" s="46" t="s">
        <v>154</v>
      </c>
      <c r="U7" s="45" t="s">
        <v>153</v>
      </c>
      <c r="V7" s="46" t="s">
        <v>154</v>
      </c>
      <c r="W7" s="45" t="s">
        <v>153</v>
      </c>
      <c r="X7" s="46" t="s">
        <v>154</v>
      </c>
      <c r="Y7" s="45" t="s">
        <v>153</v>
      </c>
      <c r="Z7" s="46" t="s">
        <v>154</v>
      </c>
      <c r="AA7" s="45" t="s">
        <v>153</v>
      </c>
      <c r="AB7" s="134" t="s">
        <v>154</v>
      </c>
      <c r="AC7" s="44"/>
    </row>
    <row r="8" spans="1:29" s="40" customFormat="1" ht="22.5" customHeight="1">
      <c r="A8" s="257"/>
      <c r="B8" s="258"/>
      <c r="C8" s="47" t="s">
        <v>155</v>
      </c>
      <c r="D8" s="48" t="s">
        <v>156</v>
      </c>
      <c r="E8" s="47" t="s">
        <v>155</v>
      </c>
      <c r="F8" s="48" t="s">
        <v>156</v>
      </c>
      <c r="G8" s="47" t="s">
        <v>155</v>
      </c>
      <c r="H8" s="48" t="s">
        <v>156</v>
      </c>
      <c r="I8" s="47" t="s">
        <v>155</v>
      </c>
      <c r="J8" s="48" t="s">
        <v>156</v>
      </c>
      <c r="K8" s="47" t="s">
        <v>155</v>
      </c>
      <c r="L8" s="48" t="s">
        <v>156</v>
      </c>
      <c r="M8" s="47" t="s">
        <v>155</v>
      </c>
      <c r="N8" s="48" t="s">
        <v>156</v>
      </c>
      <c r="O8" s="47" t="s">
        <v>155</v>
      </c>
      <c r="P8" s="48" t="s">
        <v>156</v>
      </c>
      <c r="Q8" s="47" t="s">
        <v>155</v>
      </c>
      <c r="R8" s="48" t="s">
        <v>156</v>
      </c>
      <c r="S8" s="47" t="s">
        <v>155</v>
      </c>
      <c r="T8" s="48" t="s">
        <v>156</v>
      </c>
      <c r="U8" s="47" t="s">
        <v>155</v>
      </c>
      <c r="V8" s="48" t="s">
        <v>156</v>
      </c>
      <c r="W8" s="47" t="s">
        <v>155</v>
      </c>
      <c r="X8" s="48" t="s">
        <v>156</v>
      </c>
      <c r="Y8" s="47" t="s">
        <v>155</v>
      </c>
      <c r="Z8" s="48" t="s">
        <v>156</v>
      </c>
      <c r="AA8" s="47" t="s">
        <v>155</v>
      </c>
      <c r="AB8" s="135" t="s">
        <v>156</v>
      </c>
      <c r="AC8" s="44"/>
    </row>
    <row r="9" spans="1:29" ht="22.5" customHeight="1">
      <c r="A9" s="150"/>
      <c r="B9" s="151"/>
      <c r="D9" s="81" t="s">
        <v>31</v>
      </c>
      <c r="F9" s="81" t="s">
        <v>31</v>
      </c>
      <c r="H9" s="81" t="s">
        <v>31</v>
      </c>
      <c r="J9" s="81" t="s">
        <v>31</v>
      </c>
      <c r="L9" s="81" t="s">
        <v>31</v>
      </c>
      <c r="N9" s="81" t="s">
        <v>31</v>
      </c>
      <c r="P9" s="81" t="s">
        <v>31</v>
      </c>
      <c r="R9" s="81" t="s">
        <v>31</v>
      </c>
      <c r="T9" s="81" t="s">
        <v>31</v>
      </c>
      <c r="V9" s="81" t="s">
        <v>31</v>
      </c>
      <c r="X9" s="81" t="s">
        <v>31</v>
      </c>
      <c r="Z9" s="81" t="s">
        <v>31</v>
      </c>
      <c r="AB9" s="81" t="s">
        <v>31</v>
      </c>
      <c r="AC9" s="94"/>
    </row>
    <row r="10" spans="1:28" ht="22.5" customHeight="1">
      <c r="A10" s="275" t="s">
        <v>40</v>
      </c>
      <c r="B10" s="276"/>
      <c r="C10" s="126">
        <f>SUM(C11:C12)</f>
        <v>1051</v>
      </c>
      <c r="D10" s="126">
        <f>SUM(D11:D12)</f>
        <v>5426</v>
      </c>
      <c r="E10" s="94">
        <f aca="true" t="shared" si="0" ref="E10:AB10">SUM(E11:E12)</f>
        <v>3</v>
      </c>
      <c r="F10" s="94">
        <f t="shared" si="0"/>
        <v>20</v>
      </c>
      <c r="G10" s="94">
        <f>SUM(G11:G12)</f>
        <v>1044</v>
      </c>
      <c r="H10" s="94">
        <f t="shared" si="0"/>
        <v>5316</v>
      </c>
      <c r="I10" s="81" t="s">
        <v>204</v>
      </c>
      <c r="J10" s="81" t="s">
        <v>204</v>
      </c>
      <c r="K10" s="94">
        <f t="shared" si="0"/>
        <v>116</v>
      </c>
      <c r="L10" s="94">
        <f t="shared" si="0"/>
        <v>483</v>
      </c>
      <c r="M10" s="94">
        <f t="shared" si="0"/>
        <v>429</v>
      </c>
      <c r="N10" s="94">
        <f t="shared" si="0"/>
        <v>2466</v>
      </c>
      <c r="O10" s="94">
        <f t="shared" si="0"/>
        <v>340</v>
      </c>
      <c r="P10" s="94">
        <f t="shared" si="0"/>
        <v>1341</v>
      </c>
      <c r="Q10" s="94">
        <f t="shared" si="0"/>
        <v>3</v>
      </c>
      <c r="R10" s="94">
        <f t="shared" si="0"/>
        <v>48</v>
      </c>
      <c r="S10" s="94">
        <f t="shared" si="0"/>
        <v>2</v>
      </c>
      <c r="T10" s="94">
        <f t="shared" si="0"/>
        <v>4</v>
      </c>
      <c r="U10" s="94">
        <f t="shared" si="0"/>
        <v>16</v>
      </c>
      <c r="V10" s="94">
        <f t="shared" si="0"/>
        <v>271</v>
      </c>
      <c r="W10" s="94">
        <f t="shared" si="0"/>
        <v>3</v>
      </c>
      <c r="X10" s="94">
        <f t="shared" si="0"/>
        <v>11</v>
      </c>
      <c r="Y10" s="94">
        <f t="shared" si="0"/>
        <v>135</v>
      </c>
      <c r="Z10" s="94">
        <f t="shared" si="0"/>
        <v>692</v>
      </c>
      <c r="AA10" s="94">
        <f t="shared" si="0"/>
        <v>4</v>
      </c>
      <c r="AB10" s="94">
        <f t="shared" si="0"/>
        <v>90</v>
      </c>
    </row>
    <row r="11" spans="1:28" ht="22.5" customHeight="1">
      <c r="A11" s="149"/>
      <c r="B11" s="148" t="s">
        <v>69</v>
      </c>
      <c r="C11" s="77">
        <f>SUM(E11,G11)</f>
        <v>1027</v>
      </c>
      <c r="D11" s="77">
        <f>SUM(F11,H11)</f>
        <v>5070</v>
      </c>
      <c r="E11" s="81">
        <v>3</v>
      </c>
      <c r="F11" s="81">
        <v>20</v>
      </c>
      <c r="G11" s="81">
        <v>1024</v>
      </c>
      <c r="H11" s="81">
        <v>5050</v>
      </c>
      <c r="I11" s="81" t="s">
        <v>204</v>
      </c>
      <c r="J11" s="81" t="s">
        <v>204</v>
      </c>
      <c r="K11" s="81">
        <v>116</v>
      </c>
      <c r="L11" s="81">
        <v>483</v>
      </c>
      <c r="M11" s="81">
        <v>429</v>
      </c>
      <c r="N11" s="81">
        <v>2466</v>
      </c>
      <c r="O11" s="81">
        <v>340</v>
      </c>
      <c r="P11" s="81">
        <v>1341</v>
      </c>
      <c r="Q11" s="81">
        <v>3</v>
      </c>
      <c r="R11" s="81">
        <v>48</v>
      </c>
      <c r="S11" s="81">
        <v>1</v>
      </c>
      <c r="T11" s="81">
        <v>3</v>
      </c>
      <c r="U11" s="81">
        <v>12</v>
      </c>
      <c r="V11" s="81">
        <v>235</v>
      </c>
      <c r="W11" s="81">
        <v>1</v>
      </c>
      <c r="X11" s="81">
        <v>5</v>
      </c>
      <c r="Y11" s="81">
        <v>122</v>
      </c>
      <c r="Z11" s="81">
        <v>469</v>
      </c>
      <c r="AA11" s="81" t="s">
        <v>204</v>
      </c>
      <c r="AB11" s="81" t="s">
        <v>204</v>
      </c>
    </row>
    <row r="12" spans="1:28" ht="22.5" customHeight="1">
      <c r="A12" s="149" t="s">
        <v>92</v>
      </c>
      <c r="B12" s="155" t="s">
        <v>158</v>
      </c>
      <c r="C12" s="126">
        <f>SUM(E12,G12,AA12)</f>
        <v>24</v>
      </c>
      <c r="D12" s="126">
        <f>SUM(F12,H12,AB12)</f>
        <v>356</v>
      </c>
      <c r="E12" s="81" t="s">
        <v>204</v>
      </c>
      <c r="F12" s="81" t="s">
        <v>204</v>
      </c>
      <c r="G12" s="81">
        <v>20</v>
      </c>
      <c r="H12" s="81">
        <v>266</v>
      </c>
      <c r="I12" s="81" t="s">
        <v>204</v>
      </c>
      <c r="J12" s="81" t="s">
        <v>204</v>
      </c>
      <c r="K12" s="81" t="s">
        <v>204</v>
      </c>
      <c r="L12" s="81" t="s">
        <v>204</v>
      </c>
      <c r="M12" s="81" t="s">
        <v>204</v>
      </c>
      <c r="N12" s="81" t="s">
        <v>204</v>
      </c>
      <c r="O12" s="81" t="s">
        <v>204</v>
      </c>
      <c r="P12" s="81" t="s">
        <v>204</v>
      </c>
      <c r="Q12" s="81" t="s">
        <v>204</v>
      </c>
      <c r="R12" s="81" t="s">
        <v>204</v>
      </c>
      <c r="S12" s="81">
        <v>1</v>
      </c>
      <c r="T12" s="81">
        <v>1</v>
      </c>
      <c r="U12" s="81">
        <v>4</v>
      </c>
      <c r="V12" s="81">
        <v>36</v>
      </c>
      <c r="W12" s="81">
        <v>2</v>
      </c>
      <c r="X12" s="81">
        <v>6</v>
      </c>
      <c r="Y12" s="81">
        <v>13</v>
      </c>
      <c r="Z12" s="81">
        <v>223</v>
      </c>
      <c r="AA12" s="81">
        <v>4</v>
      </c>
      <c r="AB12" s="81">
        <v>90</v>
      </c>
    </row>
    <row r="13" spans="1:2" ht="22.5" customHeight="1">
      <c r="A13" s="149"/>
      <c r="B13" s="148"/>
    </row>
    <row r="14" spans="1:28" ht="22.5" customHeight="1">
      <c r="A14" s="275" t="s">
        <v>41</v>
      </c>
      <c r="B14" s="276"/>
      <c r="C14" s="126">
        <f>SUM(C15:C16)</f>
        <v>502</v>
      </c>
      <c r="D14" s="126">
        <f>SUM(D15:D16)</f>
        <v>3193</v>
      </c>
      <c r="E14" s="94">
        <f aca="true" t="shared" si="1" ref="E14:AB14">SUM(E15:E16)</f>
        <v>4</v>
      </c>
      <c r="F14" s="94">
        <f t="shared" si="1"/>
        <v>55</v>
      </c>
      <c r="G14" s="94">
        <f>SUM(G15:G16)</f>
        <v>492</v>
      </c>
      <c r="H14" s="94">
        <f t="shared" si="1"/>
        <v>3063</v>
      </c>
      <c r="I14" s="94">
        <f t="shared" si="1"/>
        <v>2</v>
      </c>
      <c r="J14" s="94">
        <f t="shared" si="1"/>
        <v>47</v>
      </c>
      <c r="K14" s="94">
        <f t="shared" si="1"/>
        <v>95</v>
      </c>
      <c r="L14" s="94">
        <f t="shared" si="1"/>
        <v>504</v>
      </c>
      <c r="M14" s="94">
        <f t="shared" si="1"/>
        <v>149</v>
      </c>
      <c r="N14" s="94">
        <f t="shared" si="1"/>
        <v>1517</v>
      </c>
      <c r="O14" s="94">
        <f t="shared" si="1"/>
        <v>132</v>
      </c>
      <c r="P14" s="94">
        <f t="shared" si="1"/>
        <v>348</v>
      </c>
      <c r="Q14" s="94">
        <f t="shared" si="1"/>
        <v>4</v>
      </c>
      <c r="R14" s="94">
        <f t="shared" si="1"/>
        <v>30</v>
      </c>
      <c r="S14" s="94">
        <f t="shared" si="1"/>
        <v>4</v>
      </c>
      <c r="T14" s="94">
        <f t="shared" si="1"/>
        <v>5</v>
      </c>
      <c r="U14" s="94">
        <f t="shared" si="1"/>
        <v>21</v>
      </c>
      <c r="V14" s="94">
        <f t="shared" si="1"/>
        <v>74</v>
      </c>
      <c r="W14" s="94">
        <f t="shared" si="1"/>
        <v>2</v>
      </c>
      <c r="X14" s="94">
        <f t="shared" si="1"/>
        <v>9</v>
      </c>
      <c r="Y14" s="94">
        <f t="shared" si="1"/>
        <v>83</v>
      </c>
      <c r="Z14" s="94">
        <f t="shared" si="1"/>
        <v>529</v>
      </c>
      <c r="AA14" s="94">
        <f t="shared" si="1"/>
        <v>6</v>
      </c>
      <c r="AB14" s="94">
        <f t="shared" si="1"/>
        <v>75</v>
      </c>
    </row>
    <row r="15" spans="1:28" ht="22.5" customHeight="1">
      <c r="A15" s="149"/>
      <c r="B15" s="148" t="s">
        <v>69</v>
      </c>
      <c r="C15" s="77">
        <f>SUM(E15,G15)</f>
        <v>475</v>
      </c>
      <c r="D15" s="77">
        <f>SUM(F15,H15)</f>
        <v>2953</v>
      </c>
      <c r="E15" s="81">
        <v>3</v>
      </c>
      <c r="F15" s="81">
        <v>42</v>
      </c>
      <c r="G15" s="81">
        <v>472</v>
      </c>
      <c r="H15" s="81">
        <v>2911</v>
      </c>
      <c r="I15" s="81">
        <v>2</v>
      </c>
      <c r="J15" s="81">
        <v>47</v>
      </c>
      <c r="K15" s="81">
        <v>95</v>
      </c>
      <c r="L15" s="81">
        <v>504</v>
      </c>
      <c r="M15" s="81">
        <v>149</v>
      </c>
      <c r="N15" s="81">
        <v>1517</v>
      </c>
      <c r="O15" s="81">
        <v>131</v>
      </c>
      <c r="P15" s="81">
        <v>343</v>
      </c>
      <c r="Q15" s="81">
        <v>4</v>
      </c>
      <c r="R15" s="81">
        <v>30</v>
      </c>
      <c r="S15" s="81">
        <v>4</v>
      </c>
      <c r="T15" s="81">
        <v>5</v>
      </c>
      <c r="U15" s="81">
        <v>18</v>
      </c>
      <c r="V15" s="81">
        <v>48</v>
      </c>
      <c r="W15" s="81">
        <v>1</v>
      </c>
      <c r="X15" s="81">
        <v>4</v>
      </c>
      <c r="Y15" s="81">
        <v>68</v>
      </c>
      <c r="Z15" s="81">
        <v>413</v>
      </c>
      <c r="AA15" s="81" t="s">
        <v>204</v>
      </c>
      <c r="AB15" s="81" t="s">
        <v>204</v>
      </c>
    </row>
    <row r="16" spans="1:28" ht="22.5" customHeight="1">
      <c r="A16" s="149" t="s">
        <v>92</v>
      </c>
      <c r="B16" s="155" t="s">
        <v>158</v>
      </c>
      <c r="C16" s="126">
        <f>SUM(E16,G16,AA16)</f>
        <v>27</v>
      </c>
      <c r="D16" s="126">
        <f>SUM(F16,H16,AB16)</f>
        <v>240</v>
      </c>
      <c r="E16" s="81">
        <v>1</v>
      </c>
      <c r="F16" s="81">
        <v>13</v>
      </c>
      <c r="G16" s="81">
        <v>20</v>
      </c>
      <c r="H16" s="81">
        <v>152</v>
      </c>
      <c r="I16" s="81" t="s">
        <v>204</v>
      </c>
      <c r="J16" s="81" t="s">
        <v>204</v>
      </c>
      <c r="K16" s="81" t="s">
        <v>204</v>
      </c>
      <c r="L16" s="81" t="s">
        <v>204</v>
      </c>
      <c r="M16" s="81" t="s">
        <v>204</v>
      </c>
      <c r="N16" s="81" t="s">
        <v>204</v>
      </c>
      <c r="O16" s="81">
        <v>1</v>
      </c>
      <c r="P16" s="81">
        <v>5</v>
      </c>
      <c r="Q16" s="81" t="s">
        <v>204</v>
      </c>
      <c r="R16" s="81" t="s">
        <v>204</v>
      </c>
      <c r="S16" s="81" t="s">
        <v>204</v>
      </c>
      <c r="T16" s="81" t="s">
        <v>204</v>
      </c>
      <c r="U16" s="81">
        <v>3</v>
      </c>
      <c r="V16" s="81">
        <v>26</v>
      </c>
      <c r="W16" s="81">
        <v>1</v>
      </c>
      <c r="X16" s="81">
        <v>5</v>
      </c>
      <c r="Y16" s="81">
        <v>15</v>
      </c>
      <c r="Z16" s="81">
        <v>116</v>
      </c>
      <c r="AA16" s="81">
        <v>6</v>
      </c>
      <c r="AB16" s="81">
        <v>75</v>
      </c>
    </row>
    <row r="17" spans="1:5" ht="22.5" customHeight="1">
      <c r="A17" s="149"/>
      <c r="B17" s="148"/>
      <c r="C17" s="50"/>
      <c r="D17" s="94"/>
      <c r="E17" s="94"/>
    </row>
    <row r="18" spans="1:28" ht="22.5" customHeight="1">
      <c r="A18" s="275" t="s">
        <v>192</v>
      </c>
      <c r="B18" s="276"/>
      <c r="C18" s="126">
        <f>SUM(C19:C20)</f>
        <v>154</v>
      </c>
      <c r="D18" s="126">
        <f>SUM(D19:D20)</f>
        <v>1052</v>
      </c>
      <c r="E18" s="94">
        <f aca="true" t="shared" si="2" ref="E18:AB18">SUM(E19:E20)</f>
        <v>1</v>
      </c>
      <c r="F18" s="94">
        <f t="shared" si="2"/>
        <v>2</v>
      </c>
      <c r="G18" s="94">
        <f>SUM(G19:G20)</f>
        <v>148</v>
      </c>
      <c r="H18" s="94">
        <f t="shared" si="2"/>
        <v>1002</v>
      </c>
      <c r="I18" s="94">
        <f t="shared" si="2"/>
        <v>8</v>
      </c>
      <c r="J18" s="94">
        <f t="shared" si="2"/>
        <v>78</v>
      </c>
      <c r="K18" s="94">
        <f t="shared" si="2"/>
        <v>16</v>
      </c>
      <c r="L18" s="94">
        <f t="shared" si="2"/>
        <v>143</v>
      </c>
      <c r="M18" s="94">
        <f t="shared" si="2"/>
        <v>51</v>
      </c>
      <c r="N18" s="94">
        <f t="shared" si="2"/>
        <v>480</v>
      </c>
      <c r="O18" s="94">
        <f t="shared" si="2"/>
        <v>38</v>
      </c>
      <c r="P18" s="94">
        <f t="shared" si="2"/>
        <v>112</v>
      </c>
      <c r="Q18" s="94">
        <f t="shared" si="2"/>
        <v>1</v>
      </c>
      <c r="R18" s="94">
        <f t="shared" si="2"/>
        <v>3</v>
      </c>
      <c r="S18" s="81" t="s">
        <v>204</v>
      </c>
      <c r="T18" s="81" t="s">
        <v>204</v>
      </c>
      <c r="U18" s="94">
        <f t="shared" si="2"/>
        <v>4</v>
      </c>
      <c r="V18" s="94">
        <f t="shared" si="2"/>
        <v>17</v>
      </c>
      <c r="W18" s="81" t="s">
        <v>204</v>
      </c>
      <c r="X18" s="81" t="s">
        <v>204</v>
      </c>
      <c r="Y18" s="94">
        <f t="shared" si="2"/>
        <v>30</v>
      </c>
      <c r="Z18" s="94">
        <f t="shared" si="2"/>
        <v>169</v>
      </c>
      <c r="AA18" s="94">
        <f t="shared" si="2"/>
        <v>5</v>
      </c>
      <c r="AB18" s="94">
        <f t="shared" si="2"/>
        <v>48</v>
      </c>
    </row>
    <row r="19" spans="1:28" ht="22.5" customHeight="1">
      <c r="A19" s="149"/>
      <c r="B19" s="148" t="s">
        <v>69</v>
      </c>
      <c r="C19" s="77">
        <f>SUM(E19,G19)</f>
        <v>141</v>
      </c>
      <c r="D19" s="77">
        <f>SUM(F19,H19)</f>
        <v>926</v>
      </c>
      <c r="E19" s="84">
        <v>1</v>
      </c>
      <c r="F19" s="81">
        <v>2</v>
      </c>
      <c r="G19" s="81">
        <v>140</v>
      </c>
      <c r="H19" s="81">
        <v>924</v>
      </c>
      <c r="I19" s="81">
        <v>8</v>
      </c>
      <c r="J19" s="81">
        <v>78</v>
      </c>
      <c r="K19" s="81">
        <v>16</v>
      </c>
      <c r="L19" s="81">
        <v>143</v>
      </c>
      <c r="M19" s="81">
        <v>51</v>
      </c>
      <c r="N19" s="81">
        <v>480</v>
      </c>
      <c r="O19" s="81">
        <v>38</v>
      </c>
      <c r="P19" s="81">
        <v>112</v>
      </c>
      <c r="Q19" s="81">
        <v>1</v>
      </c>
      <c r="R19" s="81">
        <v>3</v>
      </c>
      <c r="S19" s="81" t="s">
        <v>204</v>
      </c>
      <c r="T19" s="81" t="s">
        <v>204</v>
      </c>
      <c r="U19" s="81">
        <v>3</v>
      </c>
      <c r="V19" s="81">
        <v>16</v>
      </c>
      <c r="W19" s="81" t="s">
        <v>204</v>
      </c>
      <c r="X19" s="81" t="s">
        <v>204</v>
      </c>
      <c r="Y19" s="81">
        <v>23</v>
      </c>
      <c r="Z19" s="81">
        <v>92</v>
      </c>
      <c r="AA19" s="81" t="s">
        <v>204</v>
      </c>
      <c r="AB19" s="81" t="s">
        <v>204</v>
      </c>
    </row>
    <row r="20" spans="1:28" ht="22.5" customHeight="1">
      <c r="A20" s="149" t="s">
        <v>92</v>
      </c>
      <c r="B20" s="155" t="s">
        <v>158</v>
      </c>
      <c r="C20" s="126">
        <f>SUM(E20,G20,AA20)</f>
        <v>13</v>
      </c>
      <c r="D20" s="126">
        <f>SUM(F20,H20,AB20)</f>
        <v>126</v>
      </c>
      <c r="E20" s="84" t="s">
        <v>204</v>
      </c>
      <c r="F20" s="81" t="s">
        <v>204</v>
      </c>
      <c r="G20" s="81">
        <v>8</v>
      </c>
      <c r="H20" s="81">
        <v>78</v>
      </c>
      <c r="I20" s="81" t="s">
        <v>204</v>
      </c>
      <c r="J20" s="81" t="s">
        <v>204</v>
      </c>
      <c r="K20" s="81" t="s">
        <v>204</v>
      </c>
      <c r="L20" s="81" t="s">
        <v>204</v>
      </c>
      <c r="M20" s="81" t="s">
        <v>204</v>
      </c>
      <c r="N20" s="81" t="s">
        <v>204</v>
      </c>
      <c r="O20" s="81" t="s">
        <v>204</v>
      </c>
      <c r="P20" s="81" t="s">
        <v>204</v>
      </c>
      <c r="Q20" s="81" t="s">
        <v>204</v>
      </c>
      <c r="R20" s="81" t="s">
        <v>204</v>
      </c>
      <c r="S20" s="81" t="s">
        <v>204</v>
      </c>
      <c r="T20" s="81" t="s">
        <v>204</v>
      </c>
      <c r="U20" s="81">
        <v>1</v>
      </c>
      <c r="V20" s="81">
        <v>1</v>
      </c>
      <c r="W20" s="81" t="s">
        <v>204</v>
      </c>
      <c r="X20" s="81" t="s">
        <v>204</v>
      </c>
      <c r="Y20" s="81">
        <v>7</v>
      </c>
      <c r="Z20" s="81">
        <v>77</v>
      </c>
      <c r="AA20" s="81">
        <v>5</v>
      </c>
      <c r="AB20" s="81">
        <v>48</v>
      </c>
    </row>
    <row r="21" spans="1:5" ht="22.5" customHeight="1">
      <c r="A21" s="149"/>
      <c r="B21" s="148"/>
      <c r="C21" s="51"/>
      <c r="E21" s="94"/>
    </row>
    <row r="22" spans="1:28" s="152" customFormat="1" ht="22.5" customHeight="1">
      <c r="A22" s="277" t="s">
        <v>24</v>
      </c>
      <c r="B22" s="278"/>
      <c r="C22" s="102">
        <f>SUM(C24,C28,C32,C36,C40,C44,C48,C52)</f>
        <v>2917</v>
      </c>
      <c r="D22" s="102">
        <f aca="true" t="shared" si="3" ref="D22:AB22">SUM(D24,D28,D32,D36,D40,D44,D48,D52)</f>
        <v>24712</v>
      </c>
      <c r="E22" s="102">
        <f t="shared" si="3"/>
        <v>16</v>
      </c>
      <c r="F22" s="102">
        <f t="shared" si="3"/>
        <v>86</v>
      </c>
      <c r="G22" s="102">
        <f t="shared" si="3"/>
        <v>2850</v>
      </c>
      <c r="H22" s="102">
        <f t="shared" si="3"/>
        <v>24102</v>
      </c>
      <c r="I22" s="102">
        <f t="shared" si="3"/>
        <v>13</v>
      </c>
      <c r="J22" s="102">
        <f t="shared" si="3"/>
        <v>174</v>
      </c>
      <c r="K22" s="102">
        <f t="shared" si="3"/>
        <v>423</v>
      </c>
      <c r="L22" s="102">
        <f t="shared" si="3"/>
        <v>4230</v>
      </c>
      <c r="M22" s="102">
        <f t="shared" si="3"/>
        <v>445</v>
      </c>
      <c r="N22" s="102">
        <f t="shared" si="3"/>
        <v>7712</v>
      </c>
      <c r="O22" s="102">
        <f t="shared" si="3"/>
        <v>1177</v>
      </c>
      <c r="P22" s="102">
        <f t="shared" si="3"/>
        <v>5236</v>
      </c>
      <c r="Q22" s="102">
        <f t="shared" si="3"/>
        <v>21</v>
      </c>
      <c r="R22" s="102">
        <f t="shared" si="3"/>
        <v>321</v>
      </c>
      <c r="S22" s="102">
        <f t="shared" si="3"/>
        <v>37</v>
      </c>
      <c r="T22" s="102">
        <f t="shared" si="3"/>
        <v>106</v>
      </c>
      <c r="U22" s="102">
        <f t="shared" si="3"/>
        <v>101</v>
      </c>
      <c r="V22" s="102">
        <f t="shared" si="3"/>
        <v>1725</v>
      </c>
      <c r="W22" s="102">
        <f t="shared" si="3"/>
        <v>20</v>
      </c>
      <c r="X22" s="102">
        <f t="shared" si="3"/>
        <v>181</v>
      </c>
      <c r="Y22" s="102">
        <f t="shared" si="3"/>
        <v>613</v>
      </c>
      <c r="Z22" s="102">
        <f t="shared" si="3"/>
        <v>4417</v>
      </c>
      <c r="AA22" s="102">
        <f t="shared" si="3"/>
        <v>51</v>
      </c>
      <c r="AB22" s="102">
        <f t="shared" si="3"/>
        <v>524</v>
      </c>
    </row>
    <row r="23" spans="1:28" s="152" customFormat="1" ht="22.5" customHeight="1">
      <c r="A23" s="52"/>
      <c r="B23" s="70"/>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row>
    <row r="24" spans="1:28" ht="22.5" customHeight="1">
      <c r="A24" s="275" t="s">
        <v>42</v>
      </c>
      <c r="B24" s="276"/>
      <c r="C24" s="126">
        <f>SUM(C25:C26)</f>
        <v>772</v>
      </c>
      <c r="D24" s="126">
        <f>SUM(D25:D26)</f>
        <v>4486</v>
      </c>
      <c r="E24" s="94">
        <f aca="true" t="shared" si="4" ref="E24:AB24">SUM(E25:E26)</f>
        <v>2</v>
      </c>
      <c r="F24" s="94">
        <f t="shared" si="4"/>
        <v>8</v>
      </c>
      <c r="G24" s="94">
        <f>SUM(G25:G26)</f>
        <v>762</v>
      </c>
      <c r="H24" s="94">
        <f t="shared" si="4"/>
        <v>4409</v>
      </c>
      <c r="I24" s="94">
        <f t="shared" si="4"/>
        <v>1</v>
      </c>
      <c r="J24" s="94">
        <f t="shared" si="4"/>
        <v>1</v>
      </c>
      <c r="K24" s="94">
        <f t="shared" si="4"/>
        <v>113</v>
      </c>
      <c r="L24" s="94">
        <f t="shared" si="4"/>
        <v>360</v>
      </c>
      <c r="M24" s="94">
        <f t="shared" si="4"/>
        <v>186</v>
      </c>
      <c r="N24" s="94">
        <f t="shared" si="4"/>
        <v>2544</v>
      </c>
      <c r="O24" s="94">
        <f t="shared" si="4"/>
        <v>293</v>
      </c>
      <c r="P24" s="94">
        <f t="shared" si="4"/>
        <v>805</v>
      </c>
      <c r="Q24" s="94">
        <f t="shared" si="4"/>
        <v>4</v>
      </c>
      <c r="R24" s="94">
        <f t="shared" si="4"/>
        <v>59</v>
      </c>
      <c r="S24" s="94">
        <f t="shared" si="4"/>
        <v>3</v>
      </c>
      <c r="T24" s="94">
        <f t="shared" si="4"/>
        <v>19</v>
      </c>
      <c r="U24" s="94">
        <f t="shared" si="4"/>
        <v>26</v>
      </c>
      <c r="V24" s="94">
        <f t="shared" si="4"/>
        <v>195</v>
      </c>
      <c r="W24" s="94">
        <f t="shared" si="4"/>
        <v>2</v>
      </c>
      <c r="X24" s="94">
        <f t="shared" si="4"/>
        <v>8</v>
      </c>
      <c r="Y24" s="94">
        <f t="shared" si="4"/>
        <v>134</v>
      </c>
      <c r="Z24" s="94">
        <f t="shared" si="4"/>
        <v>418</v>
      </c>
      <c r="AA24" s="94">
        <f t="shared" si="4"/>
        <v>8</v>
      </c>
      <c r="AB24" s="94">
        <f t="shared" si="4"/>
        <v>69</v>
      </c>
    </row>
    <row r="25" spans="1:28" ht="22.5" customHeight="1">
      <c r="A25" s="149"/>
      <c r="B25" s="148" t="s">
        <v>69</v>
      </c>
      <c r="C25" s="77">
        <f>SUM(E25,G25)</f>
        <v>743</v>
      </c>
      <c r="D25" s="77">
        <f>SUM(F25,H25)</f>
        <v>4276</v>
      </c>
      <c r="E25" s="94">
        <v>2</v>
      </c>
      <c r="F25" s="77">
        <v>8</v>
      </c>
      <c r="G25" s="77">
        <v>741</v>
      </c>
      <c r="H25" s="77">
        <v>4268</v>
      </c>
      <c r="I25" s="77">
        <v>1</v>
      </c>
      <c r="J25" s="77">
        <v>1</v>
      </c>
      <c r="K25" s="77">
        <v>113</v>
      </c>
      <c r="L25" s="77">
        <v>360</v>
      </c>
      <c r="M25" s="77">
        <v>186</v>
      </c>
      <c r="N25" s="77">
        <v>2544</v>
      </c>
      <c r="O25" s="81">
        <v>293</v>
      </c>
      <c r="P25" s="81">
        <v>805</v>
      </c>
      <c r="Q25" s="81">
        <v>4</v>
      </c>
      <c r="R25" s="81">
        <v>59</v>
      </c>
      <c r="S25" s="81">
        <v>3</v>
      </c>
      <c r="T25" s="81">
        <v>19</v>
      </c>
      <c r="U25" s="77">
        <v>22</v>
      </c>
      <c r="V25" s="77">
        <v>138</v>
      </c>
      <c r="W25" s="77">
        <v>1</v>
      </c>
      <c r="X25" s="77">
        <v>4</v>
      </c>
      <c r="Y25" s="81">
        <v>118</v>
      </c>
      <c r="Z25" s="81">
        <v>338</v>
      </c>
      <c r="AA25" s="81" t="s">
        <v>204</v>
      </c>
      <c r="AB25" s="81" t="s">
        <v>204</v>
      </c>
    </row>
    <row r="26" spans="1:28" ht="22.5" customHeight="1">
      <c r="A26" s="149"/>
      <c r="B26" s="155" t="s">
        <v>158</v>
      </c>
      <c r="C26" s="126">
        <f>SUM(E26,G26,AA26)</f>
        <v>29</v>
      </c>
      <c r="D26" s="126">
        <f>SUM(F26,H26,AB26)</f>
        <v>210</v>
      </c>
      <c r="E26" s="84" t="s">
        <v>204</v>
      </c>
      <c r="F26" s="81" t="s">
        <v>204</v>
      </c>
      <c r="G26" s="77">
        <v>21</v>
      </c>
      <c r="H26" s="77">
        <v>141</v>
      </c>
      <c r="I26" s="81" t="s">
        <v>204</v>
      </c>
      <c r="J26" s="81" t="s">
        <v>204</v>
      </c>
      <c r="K26" s="81" t="s">
        <v>204</v>
      </c>
      <c r="L26" s="81" t="s">
        <v>204</v>
      </c>
      <c r="M26" s="81" t="s">
        <v>204</v>
      </c>
      <c r="N26" s="81" t="s">
        <v>204</v>
      </c>
      <c r="O26" s="81" t="s">
        <v>204</v>
      </c>
      <c r="P26" s="81" t="s">
        <v>204</v>
      </c>
      <c r="Q26" s="81" t="s">
        <v>204</v>
      </c>
      <c r="R26" s="81" t="s">
        <v>204</v>
      </c>
      <c r="S26" s="81" t="s">
        <v>204</v>
      </c>
      <c r="T26" s="81" t="s">
        <v>204</v>
      </c>
      <c r="U26" s="77">
        <v>4</v>
      </c>
      <c r="V26" s="77">
        <v>57</v>
      </c>
      <c r="W26" s="77">
        <v>1</v>
      </c>
      <c r="X26" s="77">
        <v>4</v>
      </c>
      <c r="Y26" s="81">
        <v>16</v>
      </c>
      <c r="Z26" s="81">
        <v>80</v>
      </c>
      <c r="AA26" s="81">
        <v>8</v>
      </c>
      <c r="AB26" s="81">
        <v>69</v>
      </c>
    </row>
    <row r="27" spans="1:5" ht="22.5" customHeight="1">
      <c r="A27" s="149"/>
      <c r="B27" s="148"/>
      <c r="C27" s="50"/>
      <c r="E27" s="94"/>
    </row>
    <row r="28" spans="1:28" ht="22.5" customHeight="1">
      <c r="A28" s="275" t="s">
        <v>43</v>
      </c>
      <c r="B28" s="276"/>
      <c r="C28" s="126">
        <f>SUM(C29:C30)</f>
        <v>706</v>
      </c>
      <c r="D28" s="126">
        <f>SUM(D29:D30)</f>
        <v>4730</v>
      </c>
      <c r="E28" s="94">
        <f aca="true" t="shared" si="5" ref="E28:AB28">SUM(E29:E30)</f>
        <v>2</v>
      </c>
      <c r="F28" s="94">
        <f t="shared" si="5"/>
        <v>3</v>
      </c>
      <c r="G28" s="94">
        <f>SUM(G29:G30)</f>
        <v>695</v>
      </c>
      <c r="H28" s="94">
        <f t="shared" si="5"/>
        <v>4594</v>
      </c>
      <c r="I28" s="94">
        <f t="shared" si="5"/>
        <v>3</v>
      </c>
      <c r="J28" s="94">
        <f t="shared" si="5"/>
        <v>16</v>
      </c>
      <c r="K28" s="94">
        <f t="shared" si="5"/>
        <v>86</v>
      </c>
      <c r="L28" s="94">
        <f t="shared" si="5"/>
        <v>501</v>
      </c>
      <c r="M28" s="94">
        <f t="shared" si="5"/>
        <v>79</v>
      </c>
      <c r="N28" s="94">
        <f t="shared" si="5"/>
        <v>1485</v>
      </c>
      <c r="O28" s="94">
        <f t="shared" si="5"/>
        <v>324</v>
      </c>
      <c r="P28" s="94">
        <f t="shared" si="5"/>
        <v>1144</v>
      </c>
      <c r="Q28" s="94">
        <f t="shared" si="5"/>
        <v>7</v>
      </c>
      <c r="R28" s="94">
        <f t="shared" si="5"/>
        <v>90</v>
      </c>
      <c r="S28" s="94">
        <f t="shared" si="5"/>
        <v>2</v>
      </c>
      <c r="T28" s="94">
        <f t="shared" si="5"/>
        <v>2</v>
      </c>
      <c r="U28" s="94">
        <f t="shared" si="5"/>
        <v>21</v>
      </c>
      <c r="V28" s="94">
        <f t="shared" si="5"/>
        <v>293</v>
      </c>
      <c r="W28" s="94">
        <f t="shared" si="5"/>
        <v>3</v>
      </c>
      <c r="X28" s="94">
        <f t="shared" si="5"/>
        <v>35</v>
      </c>
      <c r="Y28" s="94">
        <f t="shared" si="5"/>
        <v>170</v>
      </c>
      <c r="Z28" s="94">
        <f t="shared" si="5"/>
        <v>1028</v>
      </c>
      <c r="AA28" s="94">
        <f t="shared" si="5"/>
        <v>9</v>
      </c>
      <c r="AB28" s="94">
        <f t="shared" si="5"/>
        <v>133</v>
      </c>
    </row>
    <row r="29" spans="1:28" ht="22.5" customHeight="1">
      <c r="A29" s="149"/>
      <c r="B29" s="148" t="s">
        <v>69</v>
      </c>
      <c r="C29" s="77">
        <f>SUM(E29,G29)</f>
        <v>668</v>
      </c>
      <c r="D29" s="77">
        <f>SUM(F29,H29)</f>
        <v>4053</v>
      </c>
      <c r="E29" s="84" t="s">
        <v>204</v>
      </c>
      <c r="F29" s="81" t="s">
        <v>204</v>
      </c>
      <c r="G29" s="81">
        <v>668</v>
      </c>
      <c r="H29" s="81">
        <v>4053</v>
      </c>
      <c r="I29" s="81">
        <v>3</v>
      </c>
      <c r="J29" s="81">
        <v>16</v>
      </c>
      <c r="K29" s="81">
        <v>86</v>
      </c>
      <c r="L29" s="81">
        <v>501</v>
      </c>
      <c r="M29" s="81">
        <v>79</v>
      </c>
      <c r="N29" s="81">
        <v>1485</v>
      </c>
      <c r="O29" s="81">
        <v>324</v>
      </c>
      <c r="P29" s="81">
        <v>1144</v>
      </c>
      <c r="Q29" s="81">
        <v>7</v>
      </c>
      <c r="R29" s="81">
        <v>90</v>
      </c>
      <c r="S29" s="81">
        <v>2</v>
      </c>
      <c r="T29" s="81">
        <v>2</v>
      </c>
      <c r="U29" s="81">
        <v>17</v>
      </c>
      <c r="V29" s="81">
        <v>170</v>
      </c>
      <c r="W29" s="81">
        <v>2</v>
      </c>
      <c r="X29" s="81">
        <v>26</v>
      </c>
      <c r="Y29" s="81">
        <v>148</v>
      </c>
      <c r="Z29" s="81">
        <v>619</v>
      </c>
      <c r="AA29" s="81" t="s">
        <v>204</v>
      </c>
      <c r="AB29" s="81" t="s">
        <v>204</v>
      </c>
    </row>
    <row r="30" spans="1:28" ht="22.5" customHeight="1">
      <c r="A30" s="149"/>
      <c r="B30" s="155" t="s">
        <v>158</v>
      </c>
      <c r="C30" s="126">
        <f>SUM(E30,G30,AA30)</f>
        <v>38</v>
      </c>
      <c r="D30" s="126">
        <f>SUM(F30,H30,AB30)</f>
        <v>677</v>
      </c>
      <c r="E30" s="84">
        <v>2</v>
      </c>
      <c r="F30" s="81">
        <v>3</v>
      </c>
      <c r="G30" s="81">
        <v>27</v>
      </c>
      <c r="H30" s="81">
        <v>541</v>
      </c>
      <c r="I30" s="81" t="s">
        <v>204</v>
      </c>
      <c r="J30" s="81" t="s">
        <v>204</v>
      </c>
      <c r="K30" s="81" t="s">
        <v>204</v>
      </c>
      <c r="L30" s="81" t="s">
        <v>204</v>
      </c>
      <c r="M30" s="81" t="s">
        <v>204</v>
      </c>
      <c r="N30" s="81" t="s">
        <v>204</v>
      </c>
      <c r="O30" s="81" t="s">
        <v>204</v>
      </c>
      <c r="P30" s="81" t="s">
        <v>204</v>
      </c>
      <c r="Q30" s="81" t="s">
        <v>204</v>
      </c>
      <c r="R30" s="81" t="s">
        <v>204</v>
      </c>
      <c r="S30" s="81" t="s">
        <v>204</v>
      </c>
      <c r="T30" s="81" t="s">
        <v>204</v>
      </c>
      <c r="U30" s="81">
        <v>4</v>
      </c>
      <c r="V30" s="81">
        <v>123</v>
      </c>
      <c r="W30" s="81">
        <v>1</v>
      </c>
      <c r="X30" s="81">
        <v>9</v>
      </c>
      <c r="Y30" s="81">
        <v>22</v>
      </c>
      <c r="Z30" s="81">
        <v>409</v>
      </c>
      <c r="AA30" s="81">
        <v>9</v>
      </c>
      <c r="AB30" s="81">
        <v>133</v>
      </c>
    </row>
    <row r="31" spans="1:5" ht="22.5" customHeight="1">
      <c r="A31" s="149"/>
      <c r="B31" s="148"/>
      <c r="C31" s="50"/>
      <c r="E31" s="94"/>
    </row>
    <row r="32" spans="1:28" ht="22.5" customHeight="1">
      <c r="A32" s="275" t="s">
        <v>44</v>
      </c>
      <c r="B32" s="276"/>
      <c r="C32" s="126">
        <f>SUM(C33:C34)</f>
        <v>912</v>
      </c>
      <c r="D32" s="126">
        <f>SUM(D33:D34)</f>
        <v>11072</v>
      </c>
      <c r="E32" s="94">
        <f aca="true" t="shared" si="6" ref="E32:AB32">SUM(E33:E34)</f>
        <v>4</v>
      </c>
      <c r="F32" s="94">
        <f t="shared" si="6"/>
        <v>32</v>
      </c>
      <c r="G32" s="94">
        <f>SUM(G33:G34)</f>
        <v>902</v>
      </c>
      <c r="H32" s="94">
        <f t="shared" si="6"/>
        <v>10920</v>
      </c>
      <c r="I32" s="94">
        <f t="shared" si="6"/>
        <v>3</v>
      </c>
      <c r="J32" s="94">
        <f t="shared" si="6"/>
        <v>54</v>
      </c>
      <c r="K32" s="94">
        <f t="shared" si="6"/>
        <v>115</v>
      </c>
      <c r="L32" s="94">
        <f t="shared" si="6"/>
        <v>1323</v>
      </c>
      <c r="M32" s="94">
        <f t="shared" si="6"/>
        <v>124</v>
      </c>
      <c r="N32" s="94">
        <f t="shared" si="6"/>
        <v>2933</v>
      </c>
      <c r="O32" s="94">
        <f t="shared" si="6"/>
        <v>409</v>
      </c>
      <c r="P32" s="94">
        <f t="shared" si="6"/>
        <v>2994</v>
      </c>
      <c r="Q32" s="94">
        <f t="shared" si="6"/>
        <v>8</v>
      </c>
      <c r="R32" s="94">
        <f t="shared" si="6"/>
        <v>160</v>
      </c>
      <c r="S32" s="94">
        <f t="shared" si="6"/>
        <v>31</v>
      </c>
      <c r="T32" s="94">
        <f t="shared" si="6"/>
        <v>84</v>
      </c>
      <c r="U32" s="94">
        <f t="shared" si="6"/>
        <v>33</v>
      </c>
      <c r="V32" s="94">
        <f t="shared" si="6"/>
        <v>1135</v>
      </c>
      <c r="W32" s="94">
        <f t="shared" si="6"/>
        <v>2</v>
      </c>
      <c r="X32" s="94">
        <f t="shared" si="6"/>
        <v>16</v>
      </c>
      <c r="Y32" s="94">
        <f t="shared" si="6"/>
        <v>177</v>
      </c>
      <c r="Z32" s="94">
        <f t="shared" si="6"/>
        <v>2221</v>
      </c>
      <c r="AA32" s="94">
        <f t="shared" si="6"/>
        <v>6</v>
      </c>
      <c r="AB32" s="94">
        <f t="shared" si="6"/>
        <v>120</v>
      </c>
    </row>
    <row r="33" spans="1:28" ht="22.5" customHeight="1">
      <c r="A33" s="149"/>
      <c r="B33" s="148" t="s">
        <v>69</v>
      </c>
      <c r="C33" s="77">
        <f>SUM(E33,G33)</f>
        <v>882</v>
      </c>
      <c r="D33" s="77">
        <f>SUM(F33,H33)</f>
        <v>10425</v>
      </c>
      <c r="E33" s="84">
        <v>4</v>
      </c>
      <c r="F33" s="81">
        <v>32</v>
      </c>
      <c r="G33" s="81">
        <v>878</v>
      </c>
      <c r="H33" s="81">
        <v>10393</v>
      </c>
      <c r="I33" s="81">
        <v>3</v>
      </c>
      <c r="J33" s="81">
        <v>54</v>
      </c>
      <c r="K33" s="81">
        <v>115</v>
      </c>
      <c r="L33" s="81">
        <v>1323</v>
      </c>
      <c r="M33" s="81">
        <v>124</v>
      </c>
      <c r="N33" s="81">
        <v>2933</v>
      </c>
      <c r="O33" s="81">
        <v>409</v>
      </c>
      <c r="P33" s="81">
        <v>2994</v>
      </c>
      <c r="Q33" s="81">
        <v>8</v>
      </c>
      <c r="R33" s="81">
        <v>160</v>
      </c>
      <c r="S33" s="81">
        <v>31</v>
      </c>
      <c r="T33" s="81">
        <v>84</v>
      </c>
      <c r="U33" s="81">
        <v>30</v>
      </c>
      <c r="V33" s="81">
        <v>1123</v>
      </c>
      <c r="W33" s="81">
        <v>1</v>
      </c>
      <c r="X33" s="81">
        <v>6</v>
      </c>
      <c r="Y33" s="81">
        <v>157</v>
      </c>
      <c r="Z33" s="81">
        <v>1716</v>
      </c>
      <c r="AA33" s="81" t="s">
        <v>204</v>
      </c>
      <c r="AB33" s="81" t="s">
        <v>204</v>
      </c>
    </row>
    <row r="34" spans="1:28" ht="22.5" customHeight="1">
      <c r="A34" s="149"/>
      <c r="B34" s="155" t="s">
        <v>158</v>
      </c>
      <c r="C34" s="126">
        <f>SUM(E34,G34,AA34)</f>
        <v>30</v>
      </c>
      <c r="D34" s="126">
        <f>SUM(F34,H34,AB34)</f>
        <v>647</v>
      </c>
      <c r="E34" s="84" t="s">
        <v>204</v>
      </c>
      <c r="F34" s="81" t="s">
        <v>204</v>
      </c>
      <c r="G34" s="81">
        <v>24</v>
      </c>
      <c r="H34" s="81">
        <v>527</v>
      </c>
      <c r="I34" s="81" t="s">
        <v>204</v>
      </c>
      <c r="J34" s="81" t="s">
        <v>204</v>
      </c>
      <c r="K34" s="81" t="s">
        <v>204</v>
      </c>
      <c r="L34" s="81" t="s">
        <v>204</v>
      </c>
      <c r="M34" s="81" t="s">
        <v>204</v>
      </c>
      <c r="N34" s="81" t="s">
        <v>204</v>
      </c>
      <c r="O34" s="81" t="s">
        <v>204</v>
      </c>
      <c r="P34" s="81" t="s">
        <v>204</v>
      </c>
      <c r="Q34" s="81" t="s">
        <v>204</v>
      </c>
      <c r="R34" s="81" t="s">
        <v>204</v>
      </c>
      <c r="S34" s="81" t="s">
        <v>204</v>
      </c>
      <c r="T34" s="81" t="s">
        <v>204</v>
      </c>
      <c r="U34" s="81">
        <v>3</v>
      </c>
      <c r="V34" s="81">
        <v>12</v>
      </c>
      <c r="W34" s="81">
        <v>1</v>
      </c>
      <c r="X34" s="81">
        <v>10</v>
      </c>
      <c r="Y34" s="81">
        <v>20</v>
      </c>
      <c r="Z34" s="81">
        <v>505</v>
      </c>
      <c r="AA34" s="81">
        <v>6</v>
      </c>
      <c r="AB34" s="81">
        <v>120</v>
      </c>
    </row>
    <row r="35" spans="1:5" ht="22.5" customHeight="1">
      <c r="A35" s="149"/>
      <c r="B35" s="148"/>
      <c r="C35" s="50"/>
      <c r="D35" s="49"/>
      <c r="E35" s="94"/>
    </row>
    <row r="36" spans="1:28" ht="22.5" customHeight="1">
      <c r="A36" s="275" t="s">
        <v>45</v>
      </c>
      <c r="B36" s="276"/>
      <c r="C36" s="126">
        <f>SUM(C37:C38)</f>
        <v>65</v>
      </c>
      <c r="D36" s="126">
        <f>SUM(D37:D38)</f>
        <v>599</v>
      </c>
      <c r="E36" s="94">
        <f aca="true" t="shared" si="7" ref="E36:AB36">SUM(E37:E38)</f>
        <v>2</v>
      </c>
      <c r="F36" s="94">
        <f t="shared" si="7"/>
        <v>21</v>
      </c>
      <c r="G36" s="94">
        <f>SUM(G37:G38)</f>
        <v>58</v>
      </c>
      <c r="H36" s="94">
        <f t="shared" si="7"/>
        <v>552</v>
      </c>
      <c r="I36" s="94">
        <f t="shared" si="7"/>
        <v>2</v>
      </c>
      <c r="J36" s="94">
        <f t="shared" si="7"/>
        <v>8</v>
      </c>
      <c r="K36" s="94">
        <f t="shared" si="7"/>
        <v>17</v>
      </c>
      <c r="L36" s="94">
        <f t="shared" si="7"/>
        <v>232</v>
      </c>
      <c r="M36" s="94">
        <f t="shared" si="7"/>
        <v>13</v>
      </c>
      <c r="N36" s="94">
        <f t="shared" si="7"/>
        <v>178</v>
      </c>
      <c r="O36" s="94">
        <f t="shared" si="7"/>
        <v>8</v>
      </c>
      <c r="P36" s="94">
        <f t="shared" si="7"/>
        <v>15</v>
      </c>
      <c r="Q36" s="81" t="s">
        <v>204</v>
      </c>
      <c r="R36" s="81" t="s">
        <v>204</v>
      </c>
      <c r="S36" s="81" t="s">
        <v>204</v>
      </c>
      <c r="T36" s="81" t="s">
        <v>204</v>
      </c>
      <c r="U36" s="94">
        <f t="shared" si="7"/>
        <v>5</v>
      </c>
      <c r="V36" s="94">
        <f t="shared" si="7"/>
        <v>6</v>
      </c>
      <c r="W36" s="94">
        <f t="shared" si="7"/>
        <v>1</v>
      </c>
      <c r="X36" s="94">
        <f t="shared" si="7"/>
        <v>7</v>
      </c>
      <c r="Y36" s="94">
        <f t="shared" si="7"/>
        <v>12</v>
      </c>
      <c r="Z36" s="94">
        <f t="shared" si="7"/>
        <v>106</v>
      </c>
      <c r="AA36" s="94">
        <f t="shared" si="7"/>
        <v>5</v>
      </c>
      <c r="AB36" s="94">
        <f t="shared" si="7"/>
        <v>26</v>
      </c>
    </row>
    <row r="37" spans="1:28" ht="22.5" customHeight="1">
      <c r="A37" s="149"/>
      <c r="B37" s="148" t="s">
        <v>69</v>
      </c>
      <c r="C37" s="77">
        <f>SUM(E37,G37)</f>
        <v>53</v>
      </c>
      <c r="D37" s="77">
        <f>SUM(F37,H37)</f>
        <v>539</v>
      </c>
      <c r="E37" s="84">
        <v>2</v>
      </c>
      <c r="F37" s="81">
        <v>21</v>
      </c>
      <c r="G37" s="81">
        <v>51</v>
      </c>
      <c r="H37" s="81">
        <v>518</v>
      </c>
      <c r="I37" s="81">
        <v>2</v>
      </c>
      <c r="J37" s="81">
        <v>8</v>
      </c>
      <c r="K37" s="81">
        <v>17</v>
      </c>
      <c r="L37" s="81">
        <v>232</v>
      </c>
      <c r="M37" s="81">
        <v>13</v>
      </c>
      <c r="N37" s="81">
        <v>178</v>
      </c>
      <c r="O37" s="81">
        <v>8</v>
      </c>
      <c r="P37" s="81">
        <v>15</v>
      </c>
      <c r="Q37" s="81" t="s">
        <v>204</v>
      </c>
      <c r="R37" s="81" t="s">
        <v>204</v>
      </c>
      <c r="S37" s="81" t="s">
        <v>204</v>
      </c>
      <c r="T37" s="81" t="s">
        <v>204</v>
      </c>
      <c r="U37" s="81">
        <v>4</v>
      </c>
      <c r="V37" s="81">
        <v>4</v>
      </c>
      <c r="W37" s="81">
        <v>1</v>
      </c>
      <c r="X37" s="81">
        <v>7</v>
      </c>
      <c r="Y37" s="81">
        <v>6</v>
      </c>
      <c r="Z37" s="81">
        <v>74</v>
      </c>
      <c r="AA37" s="81" t="s">
        <v>204</v>
      </c>
      <c r="AB37" s="81" t="s">
        <v>204</v>
      </c>
    </row>
    <row r="38" spans="1:28" ht="22.5" customHeight="1">
      <c r="A38" s="149"/>
      <c r="B38" s="155" t="s">
        <v>158</v>
      </c>
      <c r="C38" s="126">
        <f>SUM(E38,G38,AA38)</f>
        <v>12</v>
      </c>
      <c r="D38" s="126">
        <f>SUM(F38,H38,AB38)</f>
        <v>60</v>
      </c>
      <c r="E38" s="84" t="s">
        <v>204</v>
      </c>
      <c r="F38" s="81" t="s">
        <v>204</v>
      </c>
      <c r="G38" s="81">
        <v>7</v>
      </c>
      <c r="H38" s="81">
        <v>34</v>
      </c>
      <c r="I38" s="81" t="s">
        <v>204</v>
      </c>
      <c r="J38" s="81" t="s">
        <v>204</v>
      </c>
      <c r="K38" s="81" t="s">
        <v>204</v>
      </c>
      <c r="L38" s="81" t="s">
        <v>204</v>
      </c>
      <c r="M38" s="81" t="s">
        <v>204</v>
      </c>
      <c r="N38" s="81" t="s">
        <v>204</v>
      </c>
      <c r="O38" s="81" t="s">
        <v>204</v>
      </c>
      <c r="P38" s="81" t="s">
        <v>204</v>
      </c>
      <c r="Q38" s="81" t="s">
        <v>204</v>
      </c>
      <c r="R38" s="81" t="s">
        <v>204</v>
      </c>
      <c r="S38" s="81" t="s">
        <v>204</v>
      </c>
      <c r="T38" s="81" t="s">
        <v>204</v>
      </c>
      <c r="U38" s="81">
        <v>1</v>
      </c>
      <c r="V38" s="81">
        <v>2</v>
      </c>
      <c r="W38" s="81" t="s">
        <v>204</v>
      </c>
      <c r="X38" s="81" t="s">
        <v>204</v>
      </c>
      <c r="Y38" s="81">
        <v>6</v>
      </c>
      <c r="Z38" s="81">
        <v>32</v>
      </c>
      <c r="AA38" s="81">
        <v>5</v>
      </c>
      <c r="AB38" s="81">
        <v>26</v>
      </c>
    </row>
    <row r="39" spans="1:5" ht="22.5" customHeight="1">
      <c r="A39" s="149"/>
      <c r="B39" s="148"/>
      <c r="C39" s="50"/>
      <c r="D39" s="49"/>
      <c r="E39" s="94"/>
    </row>
    <row r="40" spans="1:28" ht="22.5" customHeight="1">
      <c r="A40" s="275" t="s">
        <v>46</v>
      </c>
      <c r="B40" s="276"/>
      <c r="C40" s="126">
        <f>SUM(C41:C42)</f>
        <v>135</v>
      </c>
      <c r="D40" s="126">
        <f>SUM(D41:D42)</f>
        <v>945</v>
      </c>
      <c r="E40" s="94">
        <f aca="true" t="shared" si="8" ref="E40:AB40">SUM(E41:E42)</f>
        <v>1</v>
      </c>
      <c r="F40" s="94">
        <f t="shared" si="8"/>
        <v>2</v>
      </c>
      <c r="G40" s="94">
        <f>SUM(G41:G42)</f>
        <v>130</v>
      </c>
      <c r="H40" s="94">
        <f t="shared" si="8"/>
        <v>902</v>
      </c>
      <c r="I40" s="94">
        <f t="shared" si="8"/>
        <v>1</v>
      </c>
      <c r="J40" s="94">
        <f t="shared" si="8"/>
        <v>11</v>
      </c>
      <c r="K40" s="94">
        <f t="shared" si="8"/>
        <v>35</v>
      </c>
      <c r="L40" s="94">
        <f t="shared" si="8"/>
        <v>419</v>
      </c>
      <c r="M40" s="94">
        <f t="shared" si="8"/>
        <v>14</v>
      </c>
      <c r="N40" s="94">
        <f t="shared" si="8"/>
        <v>166</v>
      </c>
      <c r="O40" s="94">
        <f t="shared" si="8"/>
        <v>41</v>
      </c>
      <c r="P40" s="94">
        <f t="shared" si="8"/>
        <v>83</v>
      </c>
      <c r="Q40" s="81" t="s">
        <v>204</v>
      </c>
      <c r="R40" s="81" t="s">
        <v>204</v>
      </c>
      <c r="S40" s="81" t="s">
        <v>204</v>
      </c>
      <c r="T40" s="81" t="s">
        <v>204</v>
      </c>
      <c r="U40" s="94">
        <f t="shared" si="8"/>
        <v>5</v>
      </c>
      <c r="V40" s="94">
        <f t="shared" si="8"/>
        <v>14</v>
      </c>
      <c r="W40" s="94">
        <f t="shared" si="8"/>
        <v>5</v>
      </c>
      <c r="X40" s="94">
        <f t="shared" si="8"/>
        <v>76</v>
      </c>
      <c r="Y40" s="94">
        <f t="shared" si="8"/>
        <v>29</v>
      </c>
      <c r="Z40" s="94">
        <f t="shared" si="8"/>
        <v>133</v>
      </c>
      <c r="AA40" s="94">
        <f t="shared" si="8"/>
        <v>4</v>
      </c>
      <c r="AB40" s="94">
        <f t="shared" si="8"/>
        <v>41</v>
      </c>
    </row>
    <row r="41" spans="1:28" ht="22.5" customHeight="1">
      <c r="A41" s="149"/>
      <c r="B41" s="148" t="s">
        <v>69</v>
      </c>
      <c r="C41" s="77">
        <f>SUM(E41,G41)</f>
        <v>123</v>
      </c>
      <c r="D41" s="77">
        <f>SUM(F41,H41)</f>
        <v>849</v>
      </c>
      <c r="E41" s="84">
        <v>1</v>
      </c>
      <c r="F41" s="81">
        <v>2</v>
      </c>
      <c r="G41" s="81">
        <v>122</v>
      </c>
      <c r="H41" s="81">
        <v>847</v>
      </c>
      <c r="I41" s="81">
        <v>1</v>
      </c>
      <c r="J41" s="81">
        <v>11</v>
      </c>
      <c r="K41" s="81">
        <v>35</v>
      </c>
      <c r="L41" s="81">
        <v>419</v>
      </c>
      <c r="M41" s="81">
        <v>14</v>
      </c>
      <c r="N41" s="81">
        <v>166</v>
      </c>
      <c r="O41" s="77">
        <v>41</v>
      </c>
      <c r="P41" s="77">
        <v>83</v>
      </c>
      <c r="Q41" s="81" t="s">
        <v>204</v>
      </c>
      <c r="R41" s="81" t="s">
        <v>204</v>
      </c>
      <c r="S41" s="81" t="s">
        <v>204</v>
      </c>
      <c r="T41" s="81" t="s">
        <v>204</v>
      </c>
      <c r="U41" s="81">
        <v>4</v>
      </c>
      <c r="V41" s="81">
        <v>5</v>
      </c>
      <c r="W41" s="81">
        <v>5</v>
      </c>
      <c r="X41" s="81">
        <v>76</v>
      </c>
      <c r="Y41" s="77">
        <v>22</v>
      </c>
      <c r="Z41" s="77">
        <v>87</v>
      </c>
      <c r="AA41" s="81" t="s">
        <v>204</v>
      </c>
      <c r="AB41" s="81" t="s">
        <v>204</v>
      </c>
    </row>
    <row r="42" spans="1:28" ht="22.5" customHeight="1">
      <c r="A42" s="149"/>
      <c r="B42" s="155" t="s">
        <v>158</v>
      </c>
      <c r="C42" s="126">
        <f>SUM(E42,G42,AA42)</f>
        <v>12</v>
      </c>
      <c r="D42" s="126">
        <f>SUM(F42,H42,AB42)</f>
        <v>96</v>
      </c>
      <c r="E42" s="84" t="s">
        <v>204</v>
      </c>
      <c r="F42" s="81" t="s">
        <v>204</v>
      </c>
      <c r="G42" s="81">
        <v>8</v>
      </c>
      <c r="H42" s="81">
        <v>55</v>
      </c>
      <c r="I42" s="81" t="s">
        <v>204</v>
      </c>
      <c r="J42" s="81" t="s">
        <v>204</v>
      </c>
      <c r="K42" s="81" t="s">
        <v>204</v>
      </c>
      <c r="L42" s="81" t="s">
        <v>204</v>
      </c>
      <c r="M42" s="81" t="s">
        <v>204</v>
      </c>
      <c r="N42" s="81" t="s">
        <v>204</v>
      </c>
      <c r="O42" s="81" t="s">
        <v>204</v>
      </c>
      <c r="P42" s="81" t="s">
        <v>204</v>
      </c>
      <c r="Q42" s="81" t="s">
        <v>204</v>
      </c>
      <c r="R42" s="81" t="s">
        <v>204</v>
      </c>
      <c r="S42" s="81" t="s">
        <v>204</v>
      </c>
      <c r="T42" s="81" t="s">
        <v>204</v>
      </c>
      <c r="U42" s="81">
        <v>1</v>
      </c>
      <c r="V42" s="81">
        <v>9</v>
      </c>
      <c r="W42" s="81" t="s">
        <v>204</v>
      </c>
      <c r="X42" s="81" t="s">
        <v>204</v>
      </c>
      <c r="Y42" s="77">
        <v>7</v>
      </c>
      <c r="Z42" s="77">
        <v>46</v>
      </c>
      <c r="AA42" s="77">
        <v>4</v>
      </c>
      <c r="AB42" s="77">
        <v>41</v>
      </c>
    </row>
    <row r="43" spans="1:5" ht="22.5" customHeight="1">
      <c r="A43" s="149"/>
      <c r="B43" s="148"/>
      <c r="C43" s="52"/>
      <c r="D43" s="24"/>
      <c r="E43" s="94"/>
    </row>
    <row r="44" spans="1:28" ht="22.5" customHeight="1">
      <c r="A44" s="275" t="s">
        <v>47</v>
      </c>
      <c r="B44" s="276"/>
      <c r="C44" s="126">
        <f>SUM(C45:C46)</f>
        <v>128</v>
      </c>
      <c r="D44" s="126">
        <f>SUM(D45:D46)</f>
        <v>928</v>
      </c>
      <c r="E44" s="84" t="s">
        <v>204</v>
      </c>
      <c r="F44" s="84" t="s">
        <v>204</v>
      </c>
      <c r="G44" s="94">
        <f>SUM(G45:G46)</f>
        <v>121</v>
      </c>
      <c r="H44" s="94">
        <f aca="true" t="shared" si="9" ref="H44:AB44">SUM(H45:H46)</f>
        <v>865</v>
      </c>
      <c r="I44" s="94">
        <f t="shared" si="9"/>
        <v>1</v>
      </c>
      <c r="J44" s="94">
        <f t="shared" si="9"/>
        <v>44</v>
      </c>
      <c r="K44" s="94">
        <f t="shared" si="9"/>
        <v>22</v>
      </c>
      <c r="L44" s="94">
        <f t="shared" si="9"/>
        <v>436</v>
      </c>
      <c r="M44" s="94">
        <f t="shared" si="9"/>
        <v>18</v>
      </c>
      <c r="N44" s="94">
        <f t="shared" si="9"/>
        <v>150</v>
      </c>
      <c r="O44" s="94">
        <f t="shared" si="9"/>
        <v>44</v>
      </c>
      <c r="P44" s="94">
        <f t="shared" si="9"/>
        <v>75</v>
      </c>
      <c r="Q44" s="94">
        <f t="shared" si="9"/>
        <v>1</v>
      </c>
      <c r="R44" s="94">
        <f t="shared" si="9"/>
        <v>4</v>
      </c>
      <c r="S44" s="94">
        <f t="shared" si="9"/>
        <v>1</v>
      </c>
      <c r="T44" s="94">
        <f t="shared" si="9"/>
        <v>1</v>
      </c>
      <c r="U44" s="94">
        <f t="shared" si="9"/>
        <v>2</v>
      </c>
      <c r="V44" s="94">
        <f t="shared" si="9"/>
        <v>14</v>
      </c>
      <c r="W44" s="94">
        <f t="shared" si="9"/>
        <v>2</v>
      </c>
      <c r="X44" s="94">
        <f t="shared" si="9"/>
        <v>8</v>
      </c>
      <c r="Y44" s="94">
        <f t="shared" si="9"/>
        <v>30</v>
      </c>
      <c r="Z44" s="94">
        <f t="shared" si="9"/>
        <v>133</v>
      </c>
      <c r="AA44" s="94">
        <f t="shared" si="9"/>
        <v>7</v>
      </c>
      <c r="AB44" s="94">
        <f t="shared" si="9"/>
        <v>63</v>
      </c>
    </row>
    <row r="45" spans="1:28" ht="22.5" customHeight="1">
      <c r="A45" s="149"/>
      <c r="B45" s="148" t="s">
        <v>69</v>
      </c>
      <c r="C45" s="77">
        <f>SUM(E45,G45)</f>
        <v>105</v>
      </c>
      <c r="D45" s="77">
        <f>SUM(F45,H45)</f>
        <v>763</v>
      </c>
      <c r="E45" s="84" t="s">
        <v>204</v>
      </c>
      <c r="F45" s="81" t="s">
        <v>204</v>
      </c>
      <c r="G45" s="81">
        <v>105</v>
      </c>
      <c r="H45" s="81">
        <v>763</v>
      </c>
      <c r="I45" s="81">
        <v>1</v>
      </c>
      <c r="J45" s="81">
        <v>44</v>
      </c>
      <c r="K45" s="81">
        <v>22</v>
      </c>
      <c r="L45" s="81">
        <v>436</v>
      </c>
      <c r="M45" s="81">
        <v>18</v>
      </c>
      <c r="N45" s="81">
        <v>150</v>
      </c>
      <c r="O45" s="81">
        <v>44</v>
      </c>
      <c r="P45" s="81">
        <v>75</v>
      </c>
      <c r="Q45" s="81">
        <v>1</v>
      </c>
      <c r="R45" s="81">
        <v>4</v>
      </c>
      <c r="S45" s="81" t="s">
        <v>204</v>
      </c>
      <c r="T45" s="81" t="s">
        <v>204</v>
      </c>
      <c r="U45" s="81" t="s">
        <v>204</v>
      </c>
      <c r="V45" s="81" t="s">
        <v>204</v>
      </c>
      <c r="W45" s="81" t="s">
        <v>204</v>
      </c>
      <c r="X45" s="81" t="s">
        <v>204</v>
      </c>
      <c r="Y45" s="81">
        <v>19</v>
      </c>
      <c r="Z45" s="81">
        <v>54</v>
      </c>
      <c r="AA45" s="81" t="s">
        <v>204</v>
      </c>
      <c r="AB45" s="81" t="s">
        <v>204</v>
      </c>
    </row>
    <row r="46" spans="1:28" ht="22.5" customHeight="1">
      <c r="A46" s="149"/>
      <c r="B46" s="155" t="s">
        <v>158</v>
      </c>
      <c r="C46" s="126">
        <f>SUM(E46,G46,AA46)</f>
        <v>23</v>
      </c>
      <c r="D46" s="126">
        <f>SUM(F46,H46,AB46)</f>
        <v>165</v>
      </c>
      <c r="E46" s="84" t="s">
        <v>204</v>
      </c>
      <c r="F46" s="81" t="s">
        <v>204</v>
      </c>
      <c r="G46" s="81">
        <v>16</v>
      </c>
      <c r="H46" s="81">
        <v>102</v>
      </c>
      <c r="I46" s="81" t="s">
        <v>204</v>
      </c>
      <c r="J46" s="81" t="s">
        <v>204</v>
      </c>
      <c r="K46" s="81" t="s">
        <v>204</v>
      </c>
      <c r="L46" s="81" t="s">
        <v>204</v>
      </c>
      <c r="M46" s="81" t="s">
        <v>204</v>
      </c>
      <c r="N46" s="81" t="s">
        <v>204</v>
      </c>
      <c r="O46" s="81" t="s">
        <v>204</v>
      </c>
      <c r="P46" s="81" t="s">
        <v>204</v>
      </c>
      <c r="Q46" s="81" t="s">
        <v>204</v>
      </c>
      <c r="R46" s="81" t="s">
        <v>204</v>
      </c>
      <c r="S46" s="81">
        <v>1</v>
      </c>
      <c r="T46" s="81">
        <v>1</v>
      </c>
      <c r="U46" s="81">
        <v>2</v>
      </c>
      <c r="V46" s="81">
        <v>14</v>
      </c>
      <c r="W46" s="81">
        <v>2</v>
      </c>
      <c r="X46" s="81">
        <v>8</v>
      </c>
      <c r="Y46" s="81">
        <v>11</v>
      </c>
      <c r="Z46" s="81">
        <v>79</v>
      </c>
      <c r="AA46" s="81">
        <v>7</v>
      </c>
      <c r="AB46" s="81">
        <v>63</v>
      </c>
    </row>
    <row r="47" spans="1:5" ht="22.5" customHeight="1">
      <c r="A47" s="149"/>
      <c r="B47" s="148"/>
      <c r="C47" s="53"/>
      <c r="D47" s="49"/>
      <c r="E47" s="94"/>
    </row>
    <row r="48" spans="1:28" ht="22.5" customHeight="1">
      <c r="A48" s="275" t="s">
        <v>48</v>
      </c>
      <c r="B48" s="276"/>
      <c r="C48" s="126">
        <f>SUM(C49:C50)</f>
        <v>70</v>
      </c>
      <c r="D48" s="126">
        <f>SUM(D49:D50)</f>
        <v>1026</v>
      </c>
      <c r="E48" s="84" t="s">
        <v>204</v>
      </c>
      <c r="F48" s="84" t="s">
        <v>204</v>
      </c>
      <c r="G48" s="94">
        <f>SUM(G49:G50)</f>
        <v>67</v>
      </c>
      <c r="H48" s="94">
        <f aca="true" t="shared" si="10" ref="H48:AB48">SUM(H49:H50)</f>
        <v>999</v>
      </c>
      <c r="I48" s="94">
        <f t="shared" si="10"/>
        <v>1</v>
      </c>
      <c r="J48" s="94">
        <f t="shared" si="10"/>
        <v>24</v>
      </c>
      <c r="K48" s="94">
        <f t="shared" si="10"/>
        <v>19</v>
      </c>
      <c r="L48" s="94">
        <f t="shared" si="10"/>
        <v>553</v>
      </c>
      <c r="M48" s="94">
        <f t="shared" si="10"/>
        <v>5</v>
      </c>
      <c r="N48" s="94">
        <f t="shared" si="10"/>
        <v>133</v>
      </c>
      <c r="O48" s="94">
        <f t="shared" si="10"/>
        <v>18</v>
      </c>
      <c r="P48" s="94">
        <f t="shared" si="10"/>
        <v>46</v>
      </c>
      <c r="Q48" s="81" t="s">
        <v>204</v>
      </c>
      <c r="R48" s="81" t="s">
        <v>204</v>
      </c>
      <c r="S48" s="81" t="s">
        <v>204</v>
      </c>
      <c r="T48" s="81" t="s">
        <v>204</v>
      </c>
      <c r="U48" s="94">
        <f t="shared" si="10"/>
        <v>4</v>
      </c>
      <c r="V48" s="94">
        <f t="shared" si="10"/>
        <v>20</v>
      </c>
      <c r="W48" s="94">
        <f t="shared" si="10"/>
        <v>2</v>
      </c>
      <c r="X48" s="94">
        <f t="shared" si="10"/>
        <v>27</v>
      </c>
      <c r="Y48" s="94">
        <f t="shared" si="10"/>
        <v>18</v>
      </c>
      <c r="Z48" s="94">
        <f t="shared" si="10"/>
        <v>196</v>
      </c>
      <c r="AA48" s="94">
        <f t="shared" si="10"/>
        <v>3</v>
      </c>
      <c r="AB48" s="94">
        <f t="shared" si="10"/>
        <v>27</v>
      </c>
    </row>
    <row r="49" spans="1:28" ht="22.5" customHeight="1">
      <c r="A49" s="149"/>
      <c r="B49" s="148" t="s">
        <v>69</v>
      </c>
      <c r="C49" s="77">
        <f>SUM(E49,G49)</f>
        <v>57</v>
      </c>
      <c r="D49" s="77">
        <f>SUM(F49,H49)</f>
        <v>952</v>
      </c>
      <c r="E49" s="84" t="s">
        <v>204</v>
      </c>
      <c r="F49" s="81" t="s">
        <v>204</v>
      </c>
      <c r="G49" s="81">
        <v>57</v>
      </c>
      <c r="H49" s="81">
        <v>952</v>
      </c>
      <c r="I49" s="81">
        <v>1</v>
      </c>
      <c r="J49" s="81">
        <v>24</v>
      </c>
      <c r="K49" s="81">
        <v>19</v>
      </c>
      <c r="L49" s="81">
        <v>553</v>
      </c>
      <c r="M49" s="81">
        <v>5</v>
      </c>
      <c r="N49" s="81">
        <v>133</v>
      </c>
      <c r="O49" s="81">
        <v>18</v>
      </c>
      <c r="P49" s="81">
        <v>46</v>
      </c>
      <c r="Q49" s="81" t="s">
        <v>204</v>
      </c>
      <c r="R49" s="81" t="s">
        <v>204</v>
      </c>
      <c r="S49" s="81" t="s">
        <v>204</v>
      </c>
      <c r="T49" s="81" t="s">
        <v>204</v>
      </c>
      <c r="U49" s="81">
        <v>2</v>
      </c>
      <c r="V49" s="81">
        <v>4</v>
      </c>
      <c r="W49" s="81">
        <v>2</v>
      </c>
      <c r="X49" s="81">
        <v>27</v>
      </c>
      <c r="Y49" s="81">
        <v>10</v>
      </c>
      <c r="Z49" s="81">
        <v>165</v>
      </c>
      <c r="AA49" s="81" t="s">
        <v>204</v>
      </c>
      <c r="AB49" s="81" t="s">
        <v>204</v>
      </c>
    </row>
    <row r="50" spans="1:28" ht="22.5" customHeight="1">
      <c r="A50" s="149"/>
      <c r="B50" s="155" t="s">
        <v>158</v>
      </c>
      <c r="C50" s="126">
        <f>SUM(E50,G50,AA50)</f>
        <v>13</v>
      </c>
      <c r="D50" s="126">
        <f>SUM(F50,H50,AB50)</f>
        <v>74</v>
      </c>
      <c r="E50" s="84" t="s">
        <v>204</v>
      </c>
      <c r="F50" s="81" t="s">
        <v>204</v>
      </c>
      <c r="G50" s="81">
        <v>10</v>
      </c>
      <c r="H50" s="81">
        <v>47</v>
      </c>
      <c r="I50" s="81" t="s">
        <v>204</v>
      </c>
      <c r="J50" s="81" t="s">
        <v>204</v>
      </c>
      <c r="K50" s="81" t="s">
        <v>204</v>
      </c>
      <c r="L50" s="81" t="s">
        <v>204</v>
      </c>
      <c r="M50" s="81" t="s">
        <v>204</v>
      </c>
      <c r="N50" s="81" t="s">
        <v>204</v>
      </c>
      <c r="O50" s="81" t="s">
        <v>204</v>
      </c>
      <c r="P50" s="81" t="s">
        <v>204</v>
      </c>
      <c r="Q50" s="81" t="s">
        <v>204</v>
      </c>
      <c r="R50" s="81" t="s">
        <v>204</v>
      </c>
      <c r="S50" s="81" t="s">
        <v>204</v>
      </c>
      <c r="T50" s="81" t="s">
        <v>204</v>
      </c>
      <c r="U50" s="81">
        <v>2</v>
      </c>
      <c r="V50" s="81">
        <v>16</v>
      </c>
      <c r="W50" s="81" t="s">
        <v>204</v>
      </c>
      <c r="X50" s="81" t="s">
        <v>204</v>
      </c>
      <c r="Y50" s="81">
        <v>8</v>
      </c>
      <c r="Z50" s="81">
        <v>31</v>
      </c>
      <c r="AA50" s="81">
        <v>3</v>
      </c>
      <c r="AB50" s="81">
        <v>27</v>
      </c>
    </row>
    <row r="51" spans="1:5" ht="22.5" customHeight="1">
      <c r="A51" s="149"/>
      <c r="B51" s="148"/>
      <c r="C51" s="50"/>
      <c r="D51" s="49"/>
      <c r="E51" s="94"/>
    </row>
    <row r="52" spans="1:28" ht="22.5" customHeight="1">
      <c r="A52" s="275" t="s">
        <v>49</v>
      </c>
      <c r="B52" s="276"/>
      <c r="C52" s="126">
        <f>SUM(C53:C54)</f>
        <v>129</v>
      </c>
      <c r="D52" s="126">
        <f>SUM(D53:D54)</f>
        <v>926</v>
      </c>
      <c r="E52" s="94">
        <f aca="true" t="shared" si="11" ref="E52:AB52">SUM(E53:E54)</f>
        <v>5</v>
      </c>
      <c r="F52" s="94">
        <f t="shared" si="11"/>
        <v>20</v>
      </c>
      <c r="G52" s="94">
        <f>SUM(G53:G54)</f>
        <v>115</v>
      </c>
      <c r="H52" s="94">
        <f t="shared" si="11"/>
        <v>861</v>
      </c>
      <c r="I52" s="94">
        <f t="shared" si="11"/>
        <v>1</v>
      </c>
      <c r="J52" s="94">
        <f t="shared" si="11"/>
        <v>16</v>
      </c>
      <c r="K52" s="94">
        <f t="shared" si="11"/>
        <v>16</v>
      </c>
      <c r="L52" s="94">
        <f t="shared" si="11"/>
        <v>406</v>
      </c>
      <c r="M52" s="94">
        <f t="shared" si="11"/>
        <v>6</v>
      </c>
      <c r="N52" s="94">
        <f t="shared" si="11"/>
        <v>123</v>
      </c>
      <c r="O52" s="94">
        <f t="shared" si="11"/>
        <v>40</v>
      </c>
      <c r="P52" s="94">
        <f t="shared" si="11"/>
        <v>74</v>
      </c>
      <c r="Q52" s="94">
        <f t="shared" si="11"/>
        <v>1</v>
      </c>
      <c r="R52" s="94">
        <f t="shared" si="11"/>
        <v>8</v>
      </c>
      <c r="S52" s="81" t="s">
        <v>204</v>
      </c>
      <c r="T52" s="81" t="s">
        <v>204</v>
      </c>
      <c r="U52" s="94">
        <f t="shared" si="11"/>
        <v>5</v>
      </c>
      <c r="V52" s="94">
        <f t="shared" si="11"/>
        <v>48</v>
      </c>
      <c r="W52" s="94">
        <f t="shared" si="11"/>
        <v>3</v>
      </c>
      <c r="X52" s="94">
        <f t="shared" si="11"/>
        <v>4</v>
      </c>
      <c r="Y52" s="94">
        <f t="shared" si="11"/>
        <v>43</v>
      </c>
      <c r="Z52" s="94">
        <f t="shared" si="11"/>
        <v>182</v>
      </c>
      <c r="AA52" s="94">
        <f t="shared" si="11"/>
        <v>9</v>
      </c>
      <c r="AB52" s="94">
        <f t="shared" si="11"/>
        <v>45</v>
      </c>
    </row>
    <row r="53" spans="1:28" ht="22.5" customHeight="1">
      <c r="A53" s="94"/>
      <c r="B53" s="148" t="s">
        <v>69</v>
      </c>
      <c r="C53" s="77">
        <f>SUM(E53,G53)</f>
        <v>105</v>
      </c>
      <c r="D53" s="77">
        <f>SUM(F53,H53)</f>
        <v>803</v>
      </c>
      <c r="E53" s="84">
        <v>2</v>
      </c>
      <c r="F53" s="81">
        <v>13</v>
      </c>
      <c r="G53" s="81">
        <v>103</v>
      </c>
      <c r="H53" s="81">
        <v>790</v>
      </c>
      <c r="I53" s="81">
        <v>1</v>
      </c>
      <c r="J53" s="81">
        <v>16</v>
      </c>
      <c r="K53" s="81">
        <v>16</v>
      </c>
      <c r="L53" s="81">
        <v>406</v>
      </c>
      <c r="M53" s="81">
        <v>6</v>
      </c>
      <c r="N53" s="81">
        <v>123</v>
      </c>
      <c r="O53" s="81">
        <v>40</v>
      </c>
      <c r="P53" s="81">
        <v>74</v>
      </c>
      <c r="Q53" s="81">
        <v>1</v>
      </c>
      <c r="R53" s="81">
        <v>8</v>
      </c>
      <c r="S53" s="81" t="s">
        <v>204</v>
      </c>
      <c r="T53" s="81" t="s">
        <v>204</v>
      </c>
      <c r="U53" s="81">
        <v>3</v>
      </c>
      <c r="V53" s="81">
        <v>26</v>
      </c>
      <c r="W53" s="81">
        <v>2</v>
      </c>
      <c r="X53" s="81">
        <v>3</v>
      </c>
      <c r="Y53" s="81">
        <v>34</v>
      </c>
      <c r="Z53" s="81">
        <v>134</v>
      </c>
      <c r="AA53" s="81" t="s">
        <v>204</v>
      </c>
      <c r="AB53" s="81" t="s">
        <v>204</v>
      </c>
    </row>
    <row r="54" spans="1:28" ht="22.5" customHeight="1">
      <c r="A54" s="96"/>
      <c r="B54" s="156" t="s">
        <v>158</v>
      </c>
      <c r="C54" s="138">
        <f>SUM(E54,G54,AA54)</f>
        <v>24</v>
      </c>
      <c r="D54" s="130">
        <f>SUM(F54,H54,AB54)</f>
        <v>123</v>
      </c>
      <c r="E54" s="87">
        <v>3</v>
      </c>
      <c r="F54" s="87">
        <v>7</v>
      </c>
      <c r="G54" s="87">
        <v>12</v>
      </c>
      <c r="H54" s="87">
        <v>71</v>
      </c>
      <c r="I54" s="87" t="s">
        <v>204</v>
      </c>
      <c r="J54" s="87" t="s">
        <v>204</v>
      </c>
      <c r="K54" s="87" t="s">
        <v>204</v>
      </c>
      <c r="L54" s="87" t="s">
        <v>204</v>
      </c>
      <c r="M54" s="87" t="s">
        <v>204</v>
      </c>
      <c r="N54" s="87" t="s">
        <v>204</v>
      </c>
      <c r="O54" s="87" t="s">
        <v>204</v>
      </c>
      <c r="P54" s="87" t="s">
        <v>204</v>
      </c>
      <c r="Q54" s="87" t="s">
        <v>204</v>
      </c>
      <c r="R54" s="87" t="s">
        <v>204</v>
      </c>
      <c r="S54" s="87" t="s">
        <v>204</v>
      </c>
      <c r="T54" s="87" t="s">
        <v>204</v>
      </c>
      <c r="U54" s="87">
        <v>2</v>
      </c>
      <c r="V54" s="87">
        <v>22</v>
      </c>
      <c r="W54" s="87">
        <v>1</v>
      </c>
      <c r="X54" s="87">
        <v>1</v>
      </c>
      <c r="Y54" s="87">
        <v>9</v>
      </c>
      <c r="Z54" s="87">
        <v>48</v>
      </c>
      <c r="AA54" s="87">
        <v>9</v>
      </c>
      <c r="AB54" s="87">
        <v>45</v>
      </c>
    </row>
    <row r="55" spans="3:5" ht="22.5" customHeight="1">
      <c r="C55" s="50"/>
      <c r="D55" s="49"/>
      <c r="E55" s="94"/>
    </row>
    <row r="56" spans="3:5" ht="22.5" customHeight="1">
      <c r="C56" s="50"/>
      <c r="D56" s="49"/>
      <c r="E56" s="94"/>
    </row>
    <row r="57" spans="3:5" ht="22.5" customHeight="1">
      <c r="C57" s="52"/>
      <c r="D57" s="24"/>
      <c r="E57" s="94"/>
    </row>
    <row r="58" spans="3:5" ht="22.5" customHeight="1">
      <c r="C58" s="50"/>
      <c r="D58" s="49"/>
      <c r="E58" s="94"/>
    </row>
    <row r="59" spans="3:5" ht="22.5" customHeight="1">
      <c r="C59" s="50"/>
      <c r="D59" s="49"/>
      <c r="E59" s="94"/>
    </row>
    <row r="60" spans="3:5" ht="22.5" customHeight="1">
      <c r="C60" s="50"/>
      <c r="D60" s="49"/>
      <c r="E60" s="94"/>
    </row>
    <row r="61" spans="3:5" ht="22.5" customHeight="1">
      <c r="C61" s="50"/>
      <c r="D61" s="49"/>
      <c r="E61" s="94"/>
    </row>
    <row r="62" spans="3:5" ht="22.5" customHeight="1">
      <c r="C62" s="50"/>
      <c r="D62" s="49"/>
      <c r="E62" s="94"/>
    </row>
    <row r="63" spans="3:5" ht="22.5" customHeight="1">
      <c r="C63" s="52"/>
      <c r="D63" s="24"/>
      <c r="E63" s="94"/>
    </row>
    <row r="64" spans="3:5" ht="22.5" customHeight="1">
      <c r="C64" s="50"/>
      <c r="D64" s="49"/>
      <c r="E64" s="94"/>
    </row>
    <row r="65" spans="3:5" ht="22.5" customHeight="1">
      <c r="C65" s="94"/>
      <c r="D65" s="94"/>
      <c r="E65" s="94"/>
    </row>
    <row r="66" spans="3:5" ht="22.5" customHeight="1">
      <c r="C66" s="94"/>
      <c r="D66" s="94"/>
      <c r="E66" s="94"/>
    </row>
    <row r="67" spans="3:5" ht="22.5" customHeight="1">
      <c r="C67" s="94"/>
      <c r="D67" s="94"/>
      <c r="E67" s="94"/>
    </row>
    <row r="68" spans="3:5" ht="22.5" customHeight="1">
      <c r="C68" s="94"/>
      <c r="D68" s="94"/>
      <c r="E68" s="94"/>
    </row>
    <row r="69" spans="4:5" ht="22.5" customHeight="1">
      <c r="D69" s="94"/>
      <c r="E69" s="94"/>
    </row>
    <row r="70" spans="4:5" ht="22.5" customHeight="1">
      <c r="D70" s="94"/>
      <c r="E70" s="94"/>
    </row>
    <row r="71" spans="4:5" ht="22.5" customHeight="1">
      <c r="D71" s="94"/>
      <c r="E71" s="94"/>
    </row>
    <row r="72" spans="4:5" ht="22.5" customHeight="1">
      <c r="D72" s="94"/>
      <c r="E72" s="94"/>
    </row>
    <row r="73" spans="4:5" ht="22.5" customHeight="1">
      <c r="D73" s="94"/>
      <c r="E73" s="94"/>
    </row>
    <row r="74" spans="4:5" ht="22.5" customHeight="1">
      <c r="D74" s="94"/>
      <c r="E74" s="94"/>
    </row>
  </sheetData>
  <sheetProtection/>
  <mergeCells count="27">
    <mergeCell ref="A3:AB3"/>
    <mergeCell ref="A48:B48"/>
    <mergeCell ref="A52:B52"/>
    <mergeCell ref="A32:B32"/>
    <mergeCell ref="A36:B36"/>
    <mergeCell ref="A40:B40"/>
    <mergeCell ref="A44:B44"/>
    <mergeCell ref="A18:B18"/>
    <mergeCell ref="A22:B22"/>
    <mergeCell ref="A24:B24"/>
    <mergeCell ref="A28:B28"/>
    <mergeCell ref="A10:B10"/>
    <mergeCell ref="A14:B14"/>
    <mergeCell ref="Y5:Z6"/>
    <mergeCell ref="AA5:AB6"/>
    <mergeCell ref="U5:V6"/>
    <mergeCell ref="O5:P6"/>
    <mergeCell ref="Q5:R6"/>
    <mergeCell ref="S5:T6"/>
    <mergeCell ref="I5:J6"/>
    <mergeCell ref="K5:L6"/>
    <mergeCell ref="M5:N6"/>
    <mergeCell ref="W5:X6"/>
    <mergeCell ref="A5:B8"/>
    <mergeCell ref="C5:D6"/>
    <mergeCell ref="E5:F6"/>
    <mergeCell ref="G5:H6"/>
  </mergeCells>
  <printOptions horizontalCentered="1"/>
  <pageMargins left="0.35433070866141736" right="0.35433070866141736" top="0.5905511811023623" bottom="0.3937007874015748" header="0" footer="0"/>
  <pageSetup fitToHeight="1" fitToWidth="1" horizontalDpi="600" verticalDpi="600" orientation="landscape" paperSize="8" scale="69" r:id="rId1"/>
</worksheet>
</file>

<file path=xl/worksheets/sheet5.xml><?xml version="1.0" encoding="utf-8"?>
<worksheet xmlns="http://schemas.openxmlformats.org/spreadsheetml/2006/main" xmlns:r="http://schemas.openxmlformats.org/officeDocument/2006/relationships">
  <sheetPr>
    <pageSetUpPr fitToPage="1"/>
  </sheetPr>
  <dimension ref="A1:AC54"/>
  <sheetViews>
    <sheetView zoomScaleSheetLayoutView="75" zoomScalePageLayoutView="0" workbookViewId="0" topLeftCell="A1">
      <selection activeCell="A3" sqref="A3:AB8"/>
    </sheetView>
  </sheetViews>
  <sheetFormatPr defaultColWidth="10.00390625" defaultRowHeight="22.5" customHeight="1"/>
  <cols>
    <col min="1" max="1" width="3.75390625" style="73" customWidth="1"/>
    <col min="2" max="2" width="20.00390625" style="73" customWidth="1"/>
    <col min="3" max="16384" width="10.00390625" style="73" customWidth="1"/>
  </cols>
  <sheetData>
    <row r="1" spans="1:28" ht="22.5" customHeight="1">
      <c r="A1" s="97" t="s">
        <v>256</v>
      </c>
      <c r="AB1" s="98" t="s">
        <v>257</v>
      </c>
    </row>
    <row r="2" s="1" customFormat="1" ht="22.5" customHeight="1">
      <c r="AB2" s="100"/>
    </row>
    <row r="3" spans="1:28" s="1" customFormat="1" ht="22.5" customHeight="1">
      <c r="A3" s="252" t="s">
        <v>255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row>
    <row r="4" spans="1:29" s="1" customFormat="1" ht="22.5" customHeight="1" thickBo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
    </row>
    <row r="5" spans="1:29" s="1" customFormat="1" ht="22.5" customHeight="1">
      <c r="A5" s="253" t="s">
        <v>249</v>
      </c>
      <c r="B5" s="254"/>
      <c r="C5" s="267" t="s">
        <v>246</v>
      </c>
      <c r="D5" s="245"/>
      <c r="E5" s="244" t="s">
        <v>166</v>
      </c>
      <c r="F5" s="245"/>
      <c r="G5" s="244" t="s">
        <v>188</v>
      </c>
      <c r="H5" s="245"/>
      <c r="I5" s="244" t="s">
        <v>247</v>
      </c>
      <c r="J5" s="245"/>
      <c r="K5" s="244" t="s">
        <v>149</v>
      </c>
      <c r="L5" s="245"/>
      <c r="M5" s="244" t="s">
        <v>150</v>
      </c>
      <c r="N5" s="245"/>
      <c r="O5" s="244" t="s">
        <v>167</v>
      </c>
      <c r="P5" s="245"/>
      <c r="Q5" s="244" t="s">
        <v>251</v>
      </c>
      <c r="R5" s="245"/>
      <c r="S5" s="269" t="s">
        <v>151</v>
      </c>
      <c r="T5" s="270"/>
      <c r="U5" s="244" t="s">
        <v>252</v>
      </c>
      <c r="V5" s="245"/>
      <c r="W5" s="248" t="s">
        <v>242</v>
      </c>
      <c r="X5" s="249"/>
      <c r="Y5" s="244" t="s">
        <v>152</v>
      </c>
      <c r="Z5" s="245"/>
      <c r="AA5" s="248" t="s">
        <v>248</v>
      </c>
      <c r="AB5" s="263"/>
      <c r="AC5" s="4"/>
    </row>
    <row r="6" spans="1:29" s="1" customFormat="1" ht="22.5" customHeight="1">
      <c r="A6" s="255"/>
      <c r="B6" s="256"/>
      <c r="C6" s="268"/>
      <c r="D6" s="247"/>
      <c r="E6" s="246"/>
      <c r="F6" s="247"/>
      <c r="G6" s="246"/>
      <c r="H6" s="247"/>
      <c r="I6" s="246"/>
      <c r="J6" s="247"/>
      <c r="K6" s="246"/>
      <c r="L6" s="247"/>
      <c r="M6" s="246"/>
      <c r="N6" s="247"/>
      <c r="O6" s="265"/>
      <c r="P6" s="266"/>
      <c r="Q6" s="265"/>
      <c r="R6" s="266"/>
      <c r="S6" s="271"/>
      <c r="T6" s="272"/>
      <c r="U6" s="246"/>
      <c r="V6" s="247"/>
      <c r="W6" s="250"/>
      <c r="X6" s="251"/>
      <c r="Y6" s="246"/>
      <c r="Z6" s="247"/>
      <c r="AA6" s="250"/>
      <c r="AB6" s="264"/>
      <c r="AC6" s="4"/>
    </row>
    <row r="7" spans="1:29" s="1" customFormat="1" ht="22.5" customHeight="1">
      <c r="A7" s="255"/>
      <c r="B7" s="256"/>
      <c r="C7" s="45" t="s">
        <v>153</v>
      </c>
      <c r="D7" s="46" t="s">
        <v>154</v>
      </c>
      <c r="E7" s="45" t="s">
        <v>153</v>
      </c>
      <c r="F7" s="46" t="s">
        <v>154</v>
      </c>
      <c r="G7" s="45" t="s">
        <v>153</v>
      </c>
      <c r="H7" s="46" t="s">
        <v>154</v>
      </c>
      <c r="I7" s="45" t="s">
        <v>153</v>
      </c>
      <c r="J7" s="46" t="s">
        <v>154</v>
      </c>
      <c r="K7" s="45" t="s">
        <v>153</v>
      </c>
      <c r="L7" s="46" t="s">
        <v>154</v>
      </c>
      <c r="M7" s="45" t="s">
        <v>153</v>
      </c>
      <c r="N7" s="46" t="s">
        <v>154</v>
      </c>
      <c r="O7" s="45" t="s">
        <v>153</v>
      </c>
      <c r="P7" s="46" t="s">
        <v>154</v>
      </c>
      <c r="Q7" s="45" t="s">
        <v>153</v>
      </c>
      <c r="R7" s="46" t="s">
        <v>154</v>
      </c>
      <c r="S7" s="45" t="s">
        <v>153</v>
      </c>
      <c r="T7" s="46" t="s">
        <v>154</v>
      </c>
      <c r="U7" s="45" t="s">
        <v>153</v>
      </c>
      <c r="V7" s="46" t="s">
        <v>154</v>
      </c>
      <c r="W7" s="45" t="s">
        <v>153</v>
      </c>
      <c r="X7" s="46" t="s">
        <v>154</v>
      </c>
      <c r="Y7" s="45" t="s">
        <v>153</v>
      </c>
      <c r="Z7" s="46" t="s">
        <v>154</v>
      </c>
      <c r="AA7" s="45" t="s">
        <v>153</v>
      </c>
      <c r="AB7" s="134" t="s">
        <v>154</v>
      </c>
      <c r="AC7" s="4"/>
    </row>
    <row r="8" spans="1:29" s="1" customFormat="1" ht="22.5" customHeight="1">
      <c r="A8" s="257"/>
      <c r="B8" s="258"/>
      <c r="C8" s="47" t="s">
        <v>155</v>
      </c>
      <c r="D8" s="48" t="s">
        <v>156</v>
      </c>
      <c r="E8" s="47" t="s">
        <v>155</v>
      </c>
      <c r="F8" s="48" t="s">
        <v>156</v>
      </c>
      <c r="G8" s="47" t="s">
        <v>155</v>
      </c>
      <c r="H8" s="48" t="s">
        <v>156</v>
      </c>
      <c r="I8" s="47" t="s">
        <v>155</v>
      </c>
      <c r="J8" s="48" t="s">
        <v>156</v>
      </c>
      <c r="K8" s="47" t="s">
        <v>155</v>
      </c>
      <c r="L8" s="48" t="s">
        <v>156</v>
      </c>
      <c r="M8" s="47" t="s">
        <v>155</v>
      </c>
      <c r="N8" s="48" t="s">
        <v>156</v>
      </c>
      <c r="O8" s="47" t="s">
        <v>155</v>
      </c>
      <c r="P8" s="48" t="s">
        <v>156</v>
      </c>
      <c r="Q8" s="47" t="s">
        <v>155</v>
      </c>
      <c r="R8" s="48" t="s">
        <v>156</v>
      </c>
      <c r="S8" s="47" t="s">
        <v>155</v>
      </c>
      <c r="T8" s="48" t="s">
        <v>156</v>
      </c>
      <c r="U8" s="47" t="s">
        <v>155</v>
      </c>
      <c r="V8" s="48" t="s">
        <v>156</v>
      </c>
      <c r="W8" s="47" t="s">
        <v>155</v>
      </c>
      <c r="X8" s="48" t="s">
        <v>156</v>
      </c>
      <c r="Y8" s="47" t="s">
        <v>155</v>
      </c>
      <c r="Z8" s="48" t="s">
        <v>156</v>
      </c>
      <c r="AA8" s="47" t="s">
        <v>155</v>
      </c>
      <c r="AB8" s="135" t="s">
        <v>156</v>
      </c>
      <c r="AC8" s="4"/>
    </row>
    <row r="9" spans="1:29" ht="22.5" customHeight="1">
      <c r="A9" s="158"/>
      <c r="B9" s="159"/>
      <c r="C9" s="81"/>
      <c r="D9" s="81" t="s">
        <v>31</v>
      </c>
      <c r="E9" s="81"/>
      <c r="F9" s="81" t="s">
        <v>31</v>
      </c>
      <c r="G9" s="81"/>
      <c r="H9" s="81" t="s">
        <v>31</v>
      </c>
      <c r="I9" s="81"/>
      <c r="J9" s="81" t="s">
        <v>31</v>
      </c>
      <c r="K9" s="81"/>
      <c r="L9" s="81" t="s">
        <v>31</v>
      </c>
      <c r="M9" s="81"/>
      <c r="N9" s="81" t="s">
        <v>31</v>
      </c>
      <c r="O9" s="81"/>
      <c r="P9" s="81" t="s">
        <v>31</v>
      </c>
      <c r="Q9" s="81"/>
      <c r="R9" s="81" t="s">
        <v>31</v>
      </c>
      <c r="S9" s="81"/>
      <c r="T9" s="81" t="s">
        <v>31</v>
      </c>
      <c r="U9" s="81"/>
      <c r="V9" s="81" t="s">
        <v>31</v>
      </c>
      <c r="W9" s="81"/>
      <c r="X9" s="81" t="s">
        <v>31</v>
      </c>
      <c r="Y9" s="81"/>
      <c r="Z9" s="81" t="s">
        <v>31</v>
      </c>
      <c r="AA9" s="81"/>
      <c r="AB9" s="81" t="s">
        <v>31</v>
      </c>
      <c r="AC9" s="74"/>
    </row>
    <row r="10" spans="1:28" ht="22.5" customHeight="1">
      <c r="A10" s="281" t="s">
        <v>25</v>
      </c>
      <c r="B10" s="282"/>
      <c r="C10" s="102">
        <f aca="true" t="shared" si="0" ref="C10:AB10">SUM(C12,C16,C20,C24,C28)</f>
        <v>4094</v>
      </c>
      <c r="D10" s="102">
        <f t="shared" si="0"/>
        <v>22008</v>
      </c>
      <c r="E10" s="102">
        <f t="shared" si="0"/>
        <v>12</v>
      </c>
      <c r="F10" s="102">
        <f t="shared" si="0"/>
        <v>67</v>
      </c>
      <c r="G10" s="102">
        <f t="shared" si="0"/>
        <v>4044</v>
      </c>
      <c r="H10" s="102">
        <f t="shared" si="0"/>
        <v>21411</v>
      </c>
      <c r="I10" s="102" t="s">
        <v>204</v>
      </c>
      <c r="J10" s="102" t="s">
        <v>204</v>
      </c>
      <c r="K10" s="102">
        <f t="shared" si="0"/>
        <v>373</v>
      </c>
      <c r="L10" s="102">
        <f t="shared" si="0"/>
        <v>2029</v>
      </c>
      <c r="M10" s="102">
        <f t="shared" si="0"/>
        <v>1778</v>
      </c>
      <c r="N10" s="102">
        <f t="shared" si="0"/>
        <v>10673</v>
      </c>
      <c r="O10" s="102">
        <f t="shared" si="0"/>
        <v>1058</v>
      </c>
      <c r="P10" s="102">
        <f t="shared" si="0"/>
        <v>3182</v>
      </c>
      <c r="Q10" s="102">
        <f t="shared" si="0"/>
        <v>25</v>
      </c>
      <c r="R10" s="102">
        <f t="shared" si="0"/>
        <v>369</v>
      </c>
      <c r="S10" s="102">
        <f t="shared" si="0"/>
        <v>15</v>
      </c>
      <c r="T10" s="102">
        <f t="shared" si="0"/>
        <v>28</v>
      </c>
      <c r="U10" s="102">
        <f t="shared" si="0"/>
        <v>62</v>
      </c>
      <c r="V10" s="102">
        <f t="shared" si="0"/>
        <v>549</v>
      </c>
      <c r="W10" s="102">
        <f t="shared" si="0"/>
        <v>12</v>
      </c>
      <c r="X10" s="102">
        <f t="shared" si="0"/>
        <v>93</v>
      </c>
      <c r="Y10" s="102">
        <f t="shared" si="0"/>
        <v>721</v>
      </c>
      <c r="Z10" s="102">
        <f t="shared" si="0"/>
        <v>4488</v>
      </c>
      <c r="AA10" s="102">
        <f t="shared" si="0"/>
        <v>38</v>
      </c>
      <c r="AB10" s="102">
        <f t="shared" si="0"/>
        <v>530</v>
      </c>
    </row>
    <row r="11" spans="1:28" ht="22.5" customHeight="1">
      <c r="A11" s="71"/>
      <c r="B11" s="72"/>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row>
    <row r="12" spans="1:28" ht="22.5" customHeight="1">
      <c r="A12" s="279" t="s">
        <v>50</v>
      </c>
      <c r="B12" s="280"/>
      <c r="C12" s="126">
        <f>SUM(C13:C14)</f>
        <v>893</v>
      </c>
      <c r="D12" s="126">
        <f>SUM(D13:D14)</f>
        <v>6151</v>
      </c>
      <c r="E12" s="94">
        <f aca="true" t="shared" si="1" ref="E12:AB12">SUM(E13:E14)</f>
        <v>4</v>
      </c>
      <c r="F12" s="94">
        <f t="shared" si="1"/>
        <v>15</v>
      </c>
      <c r="G12" s="94">
        <f>SUM(G13:G14)</f>
        <v>876</v>
      </c>
      <c r="H12" s="94">
        <f t="shared" si="1"/>
        <v>5910</v>
      </c>
      <c r="I12" s="81" t="s">
        <v>204</v>
      </c>
      <c r="J12" s="81" t="s">
        <v>204</v>
      </c>
      <c r="K12" s="94">
        <f t="shared" si="1"/>
        <v>107</v>
      </c>
      <c r="L12" s="94">
        <f t="shared" si="1"/>
        <v>756</v>
      </c>
      <c r="M12" s="94">
        <f t="shared" si="1"/>
        <v>171</v>
      </c>
      <c r="N12" s="94">
        <f t="shared" si="1"/>
        <v>2138</v>
      </c>
      <c r="O12" s="94">
        <f t="shared" si="1"/>
        <v>341</v>
      </c>
      <c r="P12" s="94">
        <f t="shared" si="1"/>
        <v>1203</v>
      </c>
      <c r="Q12" s="94">
        <f t="shared" si="1"/>
        <v>6</v>
      </c>
      <c r="R12" s="94">
        <f t="shared" si="1"/>
        <v>62</v>
      </c>
      <c r="S12" s="94">
        <f t="shared" si="1"/>
        <v>2</v>
      </c>
      <c r="T12" s="94">
        <f t="shared" si="1"/>
        <v>4</v>
      </c>
      <c r="U12" s="94">
        <f t="shared" si="1"/>
        <v>20</v>
      </c>
      <c r="V12" s="94">
        <f t="shared" si="1"/>
        <v>190</v>
      </c>
      <c r="W12" s="94">
        <f t="shared" si="1"/>
        <v>3</v>
      </c>
      <c r="X12" s="94">
        <f t="shared" si="1"/>
        <v>43</v>
      </c>
      <c r="Y12" s="94">
        <f t="shared" si="1"/>
        <v>226</v>
      </c>
      <c r="Z12" s="94">
        <f t="shared" si="1"/>
        <v>1514</v>
      </c>
      <c r="AA12" s="94">
        <f t="shared" si="1"/>
        <v>13</v>
      </c>
      <c r="AB12" s="94">
        <f t="shared" si="1"/>
        <v>226</v>
      </c>
    </row>
    <row r="13" spans="1:28" ht="22.5" customHeight="1">
      <c r="A13" s="74"/>
      <c r="B13" s="14" t="s">
        <v>69</v>
      </c>
      <c r="C13" s="122">
        <f>SUM(E13,G13)</f>
        <v>826</v>
      </c>
      <c r="D13" s="122">
        <f>SUM(F13,H13)</f>
        <v>5043</v>
      </c>
      <c r="E13" s="81">
        <v>4</v>
      </c>
      <c r="F13" s="81">
        <v>15</v>
      </c>
      <c r="G13" s="81">
        <v>822</v>
      </c>
      <c r="H13" s="81">
        <v>5028</v>
      </c>
      <c r="I13" s="81" t="s">
        <v>204</v>
      </c>
      <c r="J13" s="81" t="s">
        <v>204</v>
      </c>
      <c r="K13" s="81">
        <v>107</v>
      </c>
      <c r="L13" s="81">
        <v>756</v>
      </c>
      <c r="M13" s="81">
        <v>171</v>
      </c>
      <c r="N13" s="81">
        <v>2138</v>
      </c>
      <c r="O13" s="81">
        <v>341</v>
      </c>
      <c r="P13" s="81">
        <v>1203</v>
      </c>
      <c r="Q13" s="81">
        <v>6</v>
      </c>
      <c r="R13" s="81">
        <v>62</v>
      </c>
      <c r="S13" s="81">
        <v>2</v>
      </c>
      <c r="T13" s="81">
        <v>4</v>
      </c>
      <c r="U13" s="81">
        <v>11</v>
      </c>
      <c r="V13" s="81">
        <v>92</v>
      </c>
      <c r="W13" s="81">
        <v>2</v>
      </c>
      <c r="X13" s="81">
        <v>31</v>
      </c>
      <c r="Y13" s="81">
        <v>182</v>
      </c>
      <c r="Z13" s="81">
        <v>742</v>
      </c>
      <c r="AA13" s="81" t="s">
        <v>204</v>
      </c>
      <c r="AB13" s="81" t="s">
        <v>204</v>
      </c>
    </row>
    <row r="14" spans="1:28" ht="22.5" customHeight="1">
      <c r="A14" s="74" t="s">
        <v>92</v>
      </c>
      <c r="B14" s="155" t="s">
        <v>158</v>
      </c>
      <c r="C14" s="126">
        <f>SUM(E14,G14,AA14)</f>
        <v>67</v>
      </c>
      <c r="D14" s="126">
        <f>SUM(F14,H14,AB14)</f>
        <v>1108</v>
      </c>
      <c r="E14" s="81" t="s">
        <v>204</v>
      </c>
      <c r="F14" s="81" t="s">
        <v>204</v>
      </c>
      <c r="G14" s="81">
        <v>54</v>
      </c>
      <c r="H14" s="81">
        <v>882</v>
      </c>
      <c r="I14" s="81" t="s">
        <v>204</v>
      </c>
      <c r="J14" s="81" t="s">
        <v>204</v>
      </c>
      <c r="K14" s="81" t="s">
        <v>204</v>
      </c>
      <c r="L14" s="81" t="s">
        <v>204</v>
      </c>
      <c r="M14" s="81" t="s">
        <v>204</v>
      </c>
      <c r="N14" s="81" t="s">
        <v>204</v>
      </c>
      <c r="O14" s="81" t="s">
        <v>204</v>
      </c>
      <c r="P14" s="81" t="s">
        <v>204</v>
      </c>
      <c r="Q14" s="81" t="s">
        <v>204</v>
      </c>
      <c r="R14" s="81" t="s">
        <v>204</v>
      </c>
      <c r="S14" s="81" t="s">
        <v>204</v>
      </c>
      <c r="T14" s="81" t="s">
        <v>204</v>
      </c>
      <c r="U14" s="81">
        <v>9</v>
      </c>
      <c r="V14" s="81">
        <v>98</v>
      </c>
      <c r="W14" s="81">
        <v>1</v>
      </c>
      <c r="X14" s="81">
        <v>12</v>
      </c>
      <c r="Y14" s="81">
        <v>44</v>
      </c>
      <c r="Z14" s="81">
        <v>772</v>
      </c>
      <c r="AA14" s="81">
        <v>13</v>
      </c>
      <c r="AB14" s="81">
        <v>226</v>
      </c>
    </row>
    <row r="15" spans="1:28" ht="22.5" customHeight="1">
      <c r="A15" s="74"/>
      <c r="B15" s="14"/>
      <c r="C15" s="81"/>
      <c r="D15" s="81"/>
      <c r="E15" s="54"/>
      <c r="F15" s="81"/>
      <c r="G15" s="81"/>
      <c r="H15" s="81"/>
      <c r="I15" s="81"/>
      <c r="J15" s="81"/>
      <c r="K15" s="81"/>
      <c r="L15" s="81"/>
      <c r="M15" s="81"/>
      <c r="N15" s="81"/>
      <c r="O15" s="81"/>
      <c r="P15" s="81"/>
      <c r="Q15" s="81"/>
      <c r="R15" s="81"/>
      <c r="S15" s="81"/>
      <c r="T15" s="81"/>
      <c r="U15" s="81"/>
      <c r="V15" s="81"/>
      <c r="W15" s="81"/>
      <c r="X15" s="81"/>
      <c r="Y15" s="81"/>
      <c r="Z15" s="81"/>
      <c r="AA15" s="81"/>
      <c r="AB15" s="81"/>
    </row>
    <row r="16" spans="1:28" ht="22.5" customHeight="1">
      <c r="A16" s="279" t="s">
        <v>51</v>
      </c>
      <c r="B16" s="280"/>
      <c r="C16" s="126">
        <f>SUM(C17:C18)</f>
        <v>694</v>
      </c>
      <c r="D16" s="126">
        <f>SUM(D17:D18)</f>
        <v>3330</v>
      </c>
      <c r="E16" s="94">
        <f aca="true" t="shared" si="2" ref="E16:AB16">SUM(E17:E18)</f>
        <v>2</v>
      </c>
      <c r="F16" s="94">
        <f t="shared" si="2"/>
        <v>2</v>
      </c>
      <c r="G16" s="94">
        <f>SUM(G17:G18)</f>
        <v>686</v>
      </c>
      <c r="H16" s="94">
        <f t="shared" si="2"/>
        <v>3259</v>
      </c>
      <c r="I16" s="81" t="s">
        <v>204</v>
      </c>
      <c r="J16" s="81" t="s">
        <v>204</v>
      </c>
      <c r="K16" s="94">
        <f t="shared" si="2"/>
        <v>49</v>
      </c>
      <c r="L16" s="94">
        <f t="shared" si="2"/>
        <v>230</v>
      </c>
      <c r="M16" s="94">
        <f t="shared" si="2"/>
        <v>339</v>
      </c>
      <c r="N16" s="94">
        <f t="shared" si="2"/>
        <v>1808</v>
      </c>
      <c r="O16" s="94">
        <f t="shared" si="2"/>
        <v>174</v>
      </c>
      <c r="P16" s="94">
        <f t="shared" si="2"/>
        <v>494</v>
      </c>
      <c r="Q16" s="94">
        <f t="shared" si="2"/>
        <v>5</v>
      </c>
      <c r="R16" s="94">
        <f t="shared" si="2"/>
        <v>62</v>
      </c>
      <c r="S16" s="94">
        <f t="shared" si="2"/>
        <v>1</v>
      </c>
      <c r="T16" s="94">
        <f t="shared" si="2"/>
        <v>1</v>
      </c>
      <c r="U16" s="94">
        <f t="shared" si="2"/>
        <v>8</v>
      </c>
      <c r="V16" s="94">
        <f t="shared" si="2"/>
        <v>60</v>
      </c>
      <c r="W16" s="94">
        <f t="shared" si="2"/>
        <v>3</v>
      </c>
      <c r="X16" s="94">
        <f t="shared" si="2"/>
        <v>13</v>
      </c>
      <c r="Y16" s="94">
        <f t="shared" si="2"/>
        <v>107</v>
      </c>
      <c r="Z16" s="94">
        <f t="shared" si="2"/>
        <v>591</v>
      </c>
      <c r="AA16" s="94">
        <f t="shared" si="2"/>
        <v>6</v>
      </c>
      <c r="AB16" s="94">
        <f t="shared" si="2"/>
        <v>69</v>
      </c>
    </row>
    <row r="17" spans="1:28" ht="22.5" customHeight="1">
      <c r="A17" s="74"/>
      <c r="B17" s="14" t="s">
        <v>69</v>
      </c>
      <c r="C17" s="122">
        <f>SUM(E17,G17)</f>
        <v>669</v>
      </c>
      <c r="D17" s="122">
        <f>SUM(F17,H17)</f>
        <v>2953</v>
      </c>
      <c r="E17" s="81">
        <v>1</v>
      </c>
      <c r="F17" s="81">
        <v>1</v>
      </c>
      <c r="G17" s="81">
        <v>668</v>
      </c>
      <c r="H17" s="81">
        <v>2952</v>
      </c>
      <c r="I17" s="81" t="s">
        <v>204</v>
      </c>
      <c r="J17" s="81" t="s">
        <v>204</v>
      </c>
      <c r="K17" s="81">
        <v>49</v>
      </c>
      <c r="L17" s="81">
        <v>230</v>
      </c>
      <c r="M17" s="81">
        <v>339</v>
      </c>
      <c r="N17" s="81">
        <v>1808</v>
      </c>
      <c r="O17" s="81">
        <v>173</v>
      </c>
      <c r="P17" s="81">
        <v>486</v>
      </c>
      <c r="Q17" s="81">
        <v>5</v>
      </c>
      <c r="R17" s="81">
        <v>62</v>
      </c>
      <c r="S17" s="81">
        <v>1</v>
      </c>
      <c r="T17" s="81">
        <v>1</v>
      </c>
      <c r="U17" s="81">
        <v>4</v>
      </c>
      <c r="V17" s="81">
        <v>23</v>
      </c>
      <c r="W17" s="81">
        <v>2</v>
      </c>
      <c r="X17" s="81">
        <v>7</v>
      </c>
      <c r="Y17" s="81">
        <v>95</v>
      </c>
      <c r="Z17" s="81">
        <v>335</v>
      </c>
      <c r="AA17" s="81" t="s">
        <v>204</v>
      </c>
      <c r="AB17" s="81" t="s">
        <v>204</v>
      </c>
    </row>
    <row r="18" spans="1:28" ht="22.5" customHeight="1">
      <c r="A18" s="74"/>
      <c r="B18" s="155" t="s">
        <v>158</v>
      </c>
      <c r="C18" s="126">
        <f>SUM(E18,G18,AA18)</f>
        <v>25</v>
      </c>
      <c r="D18" s="126">
        <f>SUM(F18,H18,AB18)</f>
        <v>377</v>
      </c>
      <c r="E18" s="81">
        <v>1</v>
      </c>
      <c r="F18" s="81">
        <v>1</v>
      </c>
      <c r="G18" s="81">
        <v>18</v>
      </c>
      <c r="H18" s="81">
        <v>307</v>
      </c>
      <c r="I18" s="81" t="s">
        <v>204</v>
      </c>
      <c r="J18" s="81" t="s">
        <v>204</v>
      </c>
      <c r="K18" s="81" t="s">
        <v>204</v>
      </c>
      <c r="L18" s="81" t="s">
        <v>204</v>
      </c>
      <c r="M18" s="81" t="s">
        <v>204</v>
      </c>
      <c r="N18" s="81" t="s">
        <v>204</v>
      </c>
      <c r="O18" s="81">
        <v>1</v>
      </c>
      <c r="P18" s="81">
        <v>8</v>
      </c>
      <c r="Q18" s="81" t="s">
        <v>204</v>
      </c>
      <c r="R18" s="81" t="s">
        <v>204</v>
      </c>
      <c r="S18" s="81" t="s">
        <v>204</v>
      </c>
      <c r="T18" s="81" t="s">
        <v>204</v>
      </c>
      <c r="U18" s="81">
        <v>4</v>
      </c>
      <c r="V18" s="81">
        <v>37</v>
      </c>
      <c r="W18" s="81">
        <v>1</v>
      </c>
      <c r="X18" s="81">
        <v>6</v>
      </c>
      <c r="Y18" s="81">
        <v>12</v>
      </c>
      <c r="Z18" s="81">
        <v>256</v>
      </c>
      <c r="AA18" s="81">
        <v>6</v>
      </c>
      <c r="AB18" s="81">
        <v>69</v>
      </c>
    </row>
    <row r="19" spans="1:28" ht="22.5" customHeight="1">
      <c r="A19" s="74"/>
      <c r="B19" s="14"/>
      <c r="C19" s="81"/>
      <c r="D19" s="55"/>
      <c r="E19" s="81"/>
      <c r="F19" s="81"/>
      <c r="G19" s="81"/>
      <c r="H19" s="81"/>
      <c r="I19" s="81"/>
      <c r="J19" s="81"/>
      <c r="K19" s="81"/>
      <c r="L19" s="81"/>
      <c r="M19" s="81"/>
      <c r="N19" s="81"/>
      <c r="O19" s="81"/>
      <c r="P19" s="81"/>
      <c r="Q19" s="81"/>
      <c r="R19" s="81"/>
      <c r="S19" s="81"/>
      <c r="T19" s="81"/>
      <c r="U19" s="81"/>
      <c r="V19" s="81"/>
      <c r="W19" s="81"/>
      <c r="X19" s="81"/>
      <c r="Y19" s="81"/>
      <c r="Z19" s="81"/>
      <c r="AA19" s="81"/>
      <c r="AB19" s="81"/>
    </row>
    <row r="20" spans="1:28" ht="22.5" customHeight="1">
      <c r="A20" s="279" t="s">
        <v>52</v>
      </c>
      <c r="B20" s="280"/>
      <c r="C20" s="126">
        <f>SUM(C21:C22)</f>
        <v>934</v>
      </c>
      <c r="D20" s="126">
        <f>SUM(D21:D22)</f>
        <v>4636</v>
      </c>
      <c r="E20" s="94">
        <f aca="true" t="shared" si="3" ref="E20:AB20">SUM(E21:E22)</f>
        <v>4</v>
      </c>
      <c r="F20" s="94">
        <f t="shared" si="3"/>
        <v>48</v>
      </c>
      <c r="G20" s="94">
        <f>SUM(G21:G22)</f>
        <v>923</v>
      </c>
      <c r="H20" s="94">
        <f t="shared" si="3"/>
        <v>4522</v>
      </c>
      <c r="I20" s="81" t="s">
        <v>204</v>
      </c>
      <c r="J20" s="81" t="s">
        <v>204</v>
      </c>
      <c r="K20" s="94">
        <f t="shared" si="3"/>
        <v>64</v>
      </c>
      <c r="L20" s="94">
        <f t="shared" si="3"/>
        <v>406</v>
      </c>
      <c r="M20" s="94">
        <f t="shared" si="3"/>
        <v>593</v>
      </c>
      <c r="N20" s="94">
        <f t="shared" si="3"/>
        <v>3149</v>
      </c>
      <c r="O20" s="94">
        <f t="shared" si="3"/>
        <v>165</v>
      </c>
      <c r="P20" s="94">
        <f t="shared" si="3"/>
        <v>435</v>
      </c>
      <c r="Q20" s="94">
        <f t="shared" si="3"/>
        <v>2</v>
      </c>
      <c r="R20" s="94">
        <f t="shared" si="3"/>
        <v>22</v>
      </c>
      <c r="S20" s="81" t="s">
        <v>204</v>
      </c>
      <c r="T20" s="81" t="s">
        <v>204</v>
      </c>
      <c r="U20" s="94">
        <f t="shared" si="3"/>
        <v>9</v>
      </c>
      <c r="V20" s="94">
        <f t="shared" si="3"/>
        <v>108</v>
      </c>
      <c r="W20" s="81" t="s">
        <v>204</v>
      </c>
      <c r="X20" s="81" t="s">
        <v>204</v>
      </c>
      <c r="Y20" s="94">
        <f t="shared" si="3"/>
        <v>90</v>
      </c>
      <c r="Z20" s="94">
        <f t="shared" si="3"/>
        <v>402</v>
      </c>
      <c r="AA20" s="94">
        <f t="shared" si="3"/>
        <v>7</v>
      </c>
      <c r="AB20" s="94">
        <f t="shared" si="3"/>
        <v>66</v>
      </c>
    </row>
    <row r="21" spans="1:28" ht="22.5" customHeight="1">
      <c r="A21" s="74"/>
      <c r="B21" s="14" t="s">
        <v>69</v>
      </c>
      <c r="C21" s="122">
        <f>SUM(E21,G21)</f>
        <v>915</v>
      </c>
      <c r="D21" s="122">
        <f>SUM(F21,H21)</f>
        <v>4424</v>
      </c>
      <c r="E21" s="56">
        <v>4</v>
      </c>
      <c r="F21" s="81">
        <v>48</v>
      </c>
      <c r="G21" s="81">
        <v>911</v>
      </c>
      <c r="H21" s="81">
        <v>4376</v>
      </c>
      <c r="I21" s="81" t="s">
        <v>204</v>
      </c>
      <c r="J21" s="81" t="s">
        <v>204</v>
      </c>
      <c r="K21" s="81">
        <v>64</v>
      </c>
      <c r="L21" s="81">
        <v>406</v>
      </c>
      <c r="M21" s="81">
        <v>593</v>
      </c>
      <c r="N21" s="81">
        <v>3149</v>
      </c>
      <c r="O21" s="81">
        <v>165</v>
      </c>
      <c r="P21" s="81">
        <v>435</v>
      </c>
      <c r="Q21" s="81">
        <v>2</v>
      </c>
      <c r="R21" s="81">
        <v>22</v>
      </c>
      <c r="S21" s="81" t="s">
        <v>204</v>
      </c>
      <c r="T21" s="81" t="s">
        <v>204</v>
      </c>
      <c r="U21" s="81">
        <v>7</v>
      </c>
      <c r="V21" s="81">
        <v>101</v>
      </c>
      <c r="W21" s="81" t="s">
        <v>204</v>
      </c>
      <c r="X21" s="81" t="s">
        <v>204</v>
      </c>
      <c r="Y21" s="81">
        <v>80</v>
      </c>
      <c r="Z21" s="81">
        <v>263</v>
      </c>
      <c r="AA21" s="81" t="s">
        <v>204</v>
      </c>
      <c r="AB21" s="81" t="s">
        <v>204</v>
      </c>
    </row>
    <row r="22" spans="1:28" ht="22.5" customHeight="1">
      <c r="A22" s="74"/>
      <c r="B22" s="155" t="s">
        <v>158</v>
      </c>
      <c r="C22" s="126">
        <f>SUM(E22,G22,AA22)</f>
        <v>19</v>
      </c>
      <c r="D22" s="126">
        <f>SUM(F22,H22,AB22)</f>
        <v>212</v>
      </c>
      <c r="E22" s="54" t="s">
        <v>258</v>
      </c>
      <c r="F22" s="81" t="s">
        <v>204</v>
      </c>
      <c r="G22" s="81">
        <v>12</v>
      </c>
      <c r="H22" s="81">
        <v>146</v>
      </c>
      <c r="I22" s="81" t="s">
        <v>204</v>
      </c>
      <c r="J22" s="81" t="s">
        <v>204</v>
      </c>
      <c r="K22" s="81" t="s">
        <v>204</v>
      </c>
      <c r="L22" s="81" t="s">
        <v>204</v>
      </c>
      <c r="M22" s="81" t="s">
        <v>204</v>
      </c>
      <c r="N22" s="81" t="s">
        <v>204</v>
      </c>
      <c r="O22" s="81" t="s">
        <v>204</v>
      </c>
      <c r="P22" s="81" t="s">
        <v>204</v>
      </c>
      <c r="Q22" s="81" t="s">
        <v>204</v>
      </c>
      <c r="R22" s="81" t="s">
        <v>204</v>
      </c>
      <c r="S22" s="81" t="s">
        <v>204</v>
      </c>
      <c r="T22" s="81" t="s">
        <v>204</v>
      </c>
      <c r="U22" s="81">
        <v>2</v>
      </c>
      <c r="V22" s="81">
        <v>7</v>
      </c>
      <c r="W22" s="81" t="s">
        <v>204</v>
      </c>
      <c r="X22" s="81" t="s">
        <v>204</v>
      </c>
      <c r="Y22" s="81">
        <v>10</v>
      </c>
      <c r="Z22" s="81">
        <v>139</v>
      </c>
      <c r="AA22" s="81">
        <v>7</v>
      </c>
      <c r="AB22" s="81">
        <v>66</v>
      </c>
    </row>
    <row r="23" spans="1:28" ht="22.5" customHeight="1">
      <c r="A23" s="74"/>
      <c r="B23" s="157"/>
      <c r="C23" s="81"/>
      <c r="D23" s="81"/>
      <c r="E23" s="54"/>
      <c r="F23" s="81"/>
      <c r="G23" s="81"/>
      <c r="H23" s="81"/>
      <c r="I23" s="81"/>
      <c r="J23" s="81"/>
      <c r="K23" s="81"/>
      <c r="L23" s="81"/>
      <c r="M23" s="81"/>
      <c r="N23" s="81"/>
      <c r="O23" s="81"/>
      <c r="P23" s="81"/>
      <c r="Q23" s="81"/>
      <c r="R23" s="81"/>
      <c r="S23" s="81"/>
      <c r="T23" s="81"/>
      <c r="U23" s="81"/>
      <c r="V23" s="81"/>
      <c r="W23" s="81"/>
      <c r="X23" s="81"/>
      <c r="Y23" s="81"/>
      <c r="Z23" s="81"/>
      <c r="AA23" s="81"/>
      <c r="AB23" s="81"/>
    </row>
    <row r="24" spans="1:28" ht="22.5" customHeight="1">
      <c r="A24" s="279" t="s">
        <v>53</v>
      </c>
      <c r="B24" s="280"/>
      <c r="C24" s="126">
        <f>SUM(C25:C26)</f>
        <v>676</v>
      </c>
      <c r="D24" s="126">
        <f>SUM(D25:D26)</f>
        <v>3933</v>
      </c>
      <c r="E24" s="54" t="s">
        <v>258</v>
      </c>
      <c r="F24" s="81" t="s">
        <v>204</v>
      </c>
      <c r="G24" s="94">
        <f>SUM(G25:G26)</f>
        <v>670</v>
      </c>
      <c r="H24" s="94">
        <f aca="true" t="shared" si="4" ref="H24:AB24">SUM(H25:H26)</f>
        <v>3864</v>
      </c>
      <c r="I24" s="81" t="s">
        <v>204</v>
      </c>
      <c r="J24" s="81" t="s">
        <v>204</v>
      </c>
      <c r="K24" s="94">
        <f t="shared" si="4"/>
        <v>27</v>
      </c>
      <c r="L24" s="94">
        <f t="shared" si="4"/>
        <v>182</v>
      </c>
      <c r="M24" s="94">
        <f t="shared" si="4"/>
        <v>346</v>
      </c>
      <c r="N24" s="94">
        <f t="shared" si="4"/>
        <v>2405</v>
      </c>
      <c r="O24" s="94">
        <f t="shared" si="4"/>
        <v>171</v>
      </c>
      <c r="P24" s="94">
        <f t="shared" si="4"/>
        <v>515</v>
      </c>
      <c r="Q24" s="94">
        <f t="shared" si="4"/>
        <v>8</v>
      </c>
      <c r="R24" s="94">
        <f t="shared" si="4"/>
        <v>168</v>
      </c>
      <c r="S24" s="94">
        <f t="shared" si="4"/>
        <v>1</v>
      </c>
      <c r="T24" s="94">
        <f t="shared" si="4"/>
        <v>9</v>
      </c>
      <c r="U24" s="94">
        <f t="shared" si="4"/>
        <v>5</v>
      </c>
      <c r="V24" s="94">
        <f t="shared" si="4"/>
        <v>94</v>
      </c>
      <c r="W24" s="94">
        <f t="shared" si="4"/>
        <v>2</v>
      </c>
      <c r="X24" s="94">
        <f t="shared" si="4"/>
        <v>8</v>
      </c>
      <c r="Y24" s="94">
        <f t="shared" si="4"/>
        <v>110</v>
      </c>
      <c r="Z24" s="94">
        <f t="shared" si="4"/>
        <v>483</v>
      </c>
      <c r="AA24" s="94">
        <f t="shared" si="4"/>
        <v>6</v>
      </c>
      <c r="AB24" s="94">
        <f t="shared" si="4"/>
        <v>69</v>
      </c>
    </row>
    <row r="25" spans="1:28" ht="22.5" customHeight="1">
      <c r="A25" s="74"/>
      <c r="B25" s="14" t="s">
        <v>69</v>
      </c>
      <c r="C25" s="122">
        <f>SUM(E25,G25)</f>
        <v>650</v>
      </c>
      <c r="D25" s="122">
        <f>SUM(F25,H25)</f>
        <v>3572</v>
      </c>
      <c r="E25" s="54" t="s">
        <v>258</v>
      </c>
      <c r="F25" s="81" t="s">
        <v>204</v>
      </c>
      <c r="G25" s="81">
        <v>650</v>
      </c>
      <c r="H25" s="81">
        <v>3572</v>
      </c>
      <c r="I25" s="81" t="s">
        <v>204</v>
      </c>
      <c r="J25" s="81" t="s">
        <v>204</v>
      </c>
      <c r="K25" s="81">
        <v>27</v>
      </c>
      <c r="L25" s="81">
        <v>182</v>
      </c>
      <c r="M25" s="81">
        <v>346</v>
      </c>
      <c r="N25" s="81">
        <v>2405</v>
      </c>
      <c r="O25" s="81">
        <v>170</v>
      </c>
      <c r="P25" s="81">
        <v>508</v>
      </c>
      <c r="Q25" s="81">
        <v>8</v>
      </c>
      <c r="R25" s="81">
        <v>168</v>
      </c>
      <c r="S25" s="81">
        <v>1</v>
      </c>
      <c r="T25" s="81">
        <v>9</v>
      </c>
      <c r="U25" s="81">
        <v>3</v>
      </c>
      <c r="V25" s="81">
        <v>18</v>
      </c>
      <c r="W25" s="81">
        <v>1</v>
      </c>
      <c r="X25" s="81">
        <v>2</v>
      </c>
      <c r="Y25" s="81">
        <v>94</v>
      </c>
      <c r="Z25" s="81">
        <v>280</v>
      </c>
      <c r="AA25" s="81" t="s">
        <v>204</v>
      </c>
      <c r="AB25" s="81" t="s">
        <v>204</v>
      </c>
    </row>
    <row r="26" spans="1:28" ht="22.5" customHeight="1">
      <c r="A26" s="74"/>
      <c r="B26" s="155" t="s">
        <v>158</v>
      </c>
      <c r="C26" s="126">
        <f>SUM(E26,G26,AA26)</f>
        <v>26</v>
      </c>
      <c r="D26" s="126">
        <f>SUM(F26,H26,AB26)</f>
        <v>361</v>
      </c>
      <c r="E26" s="54" t="s">
        <v>258</v>
      </c>
      <c r="F26" s="81" t="s">
        <v>204</v>
      </c>
      <c r="G26" s="81">
        <v>20</v>
      </c>
      <c r="H26" s="81">
        <v>292</v>
      </c>
      <c r="I26" s="81" t="s">
        <v>204</v>
      </c>
      <c r="J26" s="81" t="s">
        <v>204</v>
      </c>
      <c r="K26" s="81" t="s">
        <v>204</v>
      </c>
      <c r="L26" s="81" t="s">
        <v>204</v>
      </c>
      <c r="M26" s="81" t="s">
        <v>204</v>
      </c>
      <c r="N26" s="81" t="s">
        <v>204</v>
      </c>
      <c r="O26" s="81">
        <v>1</v>
      </c>
      <c r="P26" s="81">
        <v>7</v>
      </c>
      <c r="Q26" s="81" t="s">
        <v>204</v>
      </c>
      <c r="R26" s="81" t="s">
        <v>204</v>
      </c>
      <c r="S26" s="81" t="s">
        <v>204</v>
      </c>
      <c r="T26" s="81" t="s">
        <v>204</v>
      </c>
      <c r="U26" s="81">
        <v>2</v>
      </c>
      <c r="V26" s="81">
        <v>76</v>
      </c>
      <c r="W26" s="81">
        <v>1</v>
      </c>
      <c r="X26" s="81">
        <v>6</v>
      </c>
      <c r="Y26" s="81">
        <v>16</v>
      </c>
      <c r="Z26" s="81">
        <v>203</v>
      </c>
      <c r="AA26" s="81">
        <v>6</v>
      </c>
      <c r="AB26" s="81">
        <v>69</v>
      </c>
    </row>
    <row r="27" spans="1:28" ht="22.5" customHeight="1">
      <c r="A27" s="74"/>
      <c r="B27" s="14"/>
      <c r="C27" s="81"/>
      <c r="D27" s="57"/>
      <c r="E27" s="81"/>
      <c r="F27" s="81"/>
      <c r="G27" s="81"/>
      <c r="H27" s="81"/>
      <c r="I27" s="81"/>
      <c r="J27" s="81"/>
      <c r="K27" s="81"/>
      <c r="L27" s="81"/>
      <c r="M27" s="81"/>
      <c r="N27" s="81"/>
      <c r="O27" s="81"/>
      <c r="P27" s="81"/>
      <c r="Q27" s="81"/>
      <c r="R27" s="81"/>
      <c r="S27" s="81"/>
      <c r="T27" s="81"/>
      <c r="U27" s="81"/>
      <c r="V27" s="81"/>
      <c r="W27" s="81"/>
      <c r="X27" s="81"/>
      <c r="Y27" s="81"/>
      <c r="Z27" s="81"/>
      <c r="AA27" s="81"/>
      <c r="AB27" s="81"/>
    </row>
    <row r="28" spans="1:28" ht="22.5" customHeight="1">
      <c r="A28" s="279" t="s">
        <v>54</v>
      </c>
      <c r="B28" s="280"/>
      <c r="C28" s="126">
        <f>SUM(C29:C30)</f>
        <v>897</v>
      </c>
      <c r="D28" s="126">
        <f>SUM(D29:D30)</f>
        <v>3958</v>
      </c>
      <c r="E28" s="94">
        <f aca="true" t="shared" si="5" ref="E28:AB28">SUM(E29:E30)</f>
        <v>2</v>
      </c>
      <c r="F28" s="94">
        <f t="shared" si="5"/>
        <v>2</v>
      </c>
      <c r="G28" s="94">
        <f>SUM(G29:G30)</f>
        <v>889</v>
      </c>
      <c r="H28" s="94">
        <f t="shared" si="5"/>
        <v>3856</v>
      </c>
      <c r="I28" s="81" t="s">
        <v>204</v>
      </c>
      <c r="J28" s="81" t="s">
        <v>204</v>
      </c>
      <c r="K28" s="94">
        <f t="shared" si="5"/>
        <v>126</v>
      </c>
      <c r="L28" s="94">
        <f t="shared" si="5"/>
        <v>455</v>
      </c>
      <c r="M28" s="94">
        <f t="shared" si="5"/>
        <v>329</v>
      </c>
      <c r="N28" s="94">
        <f t="shared" si="5"/>
        <v>1173</v>
      </c>
      <c r="O28" s="94">
        <f t="shared" si="5"/>
        <v>207</v>
      </c>
      <c r="P28" s="94">
        <f t="shared" si="5"/>
        <v>535</v>
      </c>
      <c r="Q28" s="94">
        <f t="shared" si="5"/>
        <v>4</v>
      </c>
      <c r="R28" s="94">
        <f t="shared" si="5"/>
        <v>55</v>
      </c>
      <c r="S28" s="94">
        <f t="shared" si="5"/>
        <v>11</v>
      </c>
      <c r="T28" s="94">
        <f t="shared" si="5"/>
        <v>14</v>
      </c>
      <c r="U28" s="94">
        <f t="shared" si="5"/>
        <v>20</v>
      </c>
      <c r="V28" s="94">
        <f t="shared" si="5"/>
        <v>97</v>
      </c>
      <c r="W28" s="94">
        <f t="shared" si="5"/>
        <v>4</v>
      </c>
      <c r="X28" s="94">
        <f t="shared" si="5"/>
        <v>29</v>
      </c>
      <c r="Y28" s="94">
        <f t="shared" si="5"/>
        <v>188</v>
      </c>
      <c r="Z28" s="94">
        <f t="shared" si="5"/>
        <v>1498</v>
      </c>
      <c r="AA28" s="94">
        <f t="shared" si="5"/>
        <v>6</v>
      </c>
      <c r="AB28" s="94">
        <f t="shared" si="5"/>
        <v>100</v>
      </c>
    </row>
    <row r="29" spans="1:28" ht="22.5" customHeight="1">
      <c r="A29" s="74"/>
      <c r="B29" s="14" t="s">
        <v>69</v>
      </c>
      <c r="C29" s="122">
        <f>SUM(E29,G29)</f>
        <v>856</v>
      </c>
      <c r="D29" s="122">
        <f>SUM(F29,H29)</f>
        <v>3605</v>
      </c>
      <c r="E29" s="34">
        <v>2</v>
      </c>
      <c r="F29" s="81">
        <v>2</v>
      </c>
      <c r="G29" s="81">
        <v>854</v>
      </c>
      <c r="H29" s="81">
        <v>3603</v>
      </c>
      <c r="I29" s="81" t="s">
        <v>204</v>
      </c>
      <c r="J29" s="81" t="s">
        <v>204</v>
      </c>
      <c r="K29" s="81">
        <v>126</v>
      </c>
      <c r="L29" s="81">
        <v>455</v>
      </c>
      <c r="M29" s="81">
        <v>329</v>
      </c>
      <c r="N29" s="81">
        <v>1173</v>
      </c>
      <c r="O29" s="81">
        <v>206</v>
      </c>
      <c r="P29" s="81">
        <v>525</v>
      </c>
      <c r="Q29" s="81">
        <v>4</v>
      </c>
      <c r="R29" s="81">
        <v>55</v>
      </c>
      <c r="S29" s="81">
        <v>11</v>
      </c>
      <c r="T29" s="81">
        <v>14</v>
      </c>
      <c r="U29" s="81">
        <v>18</v>
      </c>
      <c r="V29" s="81">
        <v>89</v>
      </c>
      <c r="W29" s="81">
        <v>2</v>
      </c>
      <c r="X29" s="81">
        <v>17</v>
      </c>
      <c r="Y29" s="81">
        <v>158</v>
      </c>
      <c r="Z29" s="81">
        <v>1275</v>
      </c>
      <c r="AA29" s="81" t="s">
        <v>204</v>
      </c>
      <c r="AB29" s="81" t="s">
        <v>204</v>
      </c>
    </row>
    <row r="30" spans="1:28" ht="22.5" customHeight="1">
      <c r="A30" s="74"/>
      <c r="B30" s="155" t="s">
        <v>158</v>
      </c>
      <c r="C30" s="126">
        <f>SUM(E30,G30,AA30)</f>
        <v>41</v>
      </c>
      <c r="D30" s="126">
        <f>SUM(F30,H30,AB30)</f>
        <v>353</v>
      </c>
      <c r="E30" s="54" t="s">
        <v>258</v>
      </c>
      <c r="F30" s="81" t="s">
        <v>204</v>
      </c>
      <c r="G30" s="81">
        <v>35</v>
      </c>
      <c r="H30" s="81">
        <v>253</v>
      </c>
      <c r="I30" s="81" t="s">
        <v>204</v>
      </c>
      <c r="J30" s="81" t="s">
        <v>204</v>
      </c>
      <c r="K30" s="81" t="s">
        <v>204</v>
      </c>
      <c r="L30" s="81" t="s">
        <v>204</v>
      </c>
      <c r="M30" s="81" t="s">
        <v>204</v>
      </c>
      <c r="N30" s="81" t="s">
        <v>204</v>
      </c>
      <c r="O30" s="81">
        <v>1</v>
      </c>
      <c r="P30" s="81">
        <v>10</v>
      </c>
      <c r="Q30" s="81" t="s">
        <v>204</v>
      </c>
      <c r="R30" s="81" t="s">
        <v>204</v>
      </c>
      <c r="S30" s="81" t="s">
        <v>204</v>
      </c>
      <c r="T30" s="81" t="s">
        <v>204</v>
      </c>
      <c r="U30" s="81">
        <v>2</v>
      </c>
      <c r="V30" s="81">
        <v>8</v>
      </c>
      <c r="W30" s="81">
        <v>2</v>
      </c>
      <c r="X30" s="81">
        <v>12</v>
      </c>
      <c r="Y30" s="81">
        <v>30</v>
      </c>
      <c r="Z30" s="81">
        <v>223</v>
      </c>
      <c r="AA30" s="81">
        <v>6</v>
      </c>
      <c r="AB30" s="81">
        <v>100</v>
      </c>
    </row>
    <row r="31" spans="1:28" ht="22.5" customHeight="1">
      <c r="A31" s="74"/>
      <c r="B31" s="14"/>
      <c r="C31" s="81"/>
      <c r="D31" s="55"/>
      <c r="E31" s="56"/>
      <c r="F31" s="84"/>
      <c r="G31" s="84"/>
      <c r="H31" s="84"/>
      <c r="I31" s="84"/>
      <c r="J31" s="81"/>
      <c r="K31" s="81"/>
      <c r="L31" s="81"/>
      <c r="M31" s="81"/>
      <c r="N31" s="81"/>
      <c r="O31" s="81"/>
      <c r="P31" s="81"/>
      <c r="Q31" s="81"/>
      <c r="R31" s="81"/>
      <c r="S31" s="81"/>
      <c r="T31" s="81"/>
      <c r="U31" s="81"/>
      <c r="V31" s="81"/>
      <c r="W31" s="81"/>
      <c r="X31" s="81"/>
      <c r="Y31" s="81"/>
      <c r="Z31" s="81"/>
      <c r="AA31" s="81"/>
      <c r="AB31" s="81"/>
    </row>
    <row r="32" spans="1:28" ht="22.5" customHeight="1">
      <c r="A32" s="281" t="s">
        <v>26</v>
      </c>
      <c r="B32" s="282"/>
      <c r="C32" s="102">
        <f>SUM(C34,C38,C42,C46,)</f>
        <v>2984</v>
      </c>
      <c r="D32" s="102">
        <f>SUM(D34,D38,D42,D46,)</f>
        <v>14465</v>
      </c>
      <c r="E32" s="102">
        <f aca="true" t="shared" si="6" ref="E32:AB32">SUM(E34,E38,E42,E46,)</f>
        <v>34</v>
      </c>
      <c r="F32" s="102">
        <f t="shared" si="6"/>
        <v>443</v>
      </c>
      <c r="G32" s="102">
        <f t="shared" si="6"/>
        <v>2907</v>
      </c>
      <c r="H32" s="102">
        <f t="shared" si="6"/>
        <v>13629</v>
      </c>
      <c r="I32" s="102">
        <f t="shared" si="6"/>
        <v>3</v>
      </c>
      <c r="J32" s="102">
        <f t="shared" si="6"/>
        <v>30</v>
      </c>
      <c r="K32" s="102">
        <f t="shared" si="6"/>
        <v>411</v>
      </c>
      <c r="L32" s="102">
        <f t="shared" si="6"/>
        <v>1592</v>
      </c>
      <c r="M32" s="102">
        <f t="shared" si="6"/>
        <v>755</v>
      </c>
      <c r="N32" s="102">
        <f t="shared" si="6"/>
        <v>5799</v>
      </c>
      <c r="O32" s="102">
        <f t="shared" si="6"/>
        <v>1019</v>
      </c>
      <c r="P32" s="102">
        <f t="shared" si="6"/>
        <v>2593</v>
      </c>
      <c r="Q32" s="102">
        <f t="shared" si="6"/>
        <v>14</v>
      </c>
      <c r="R32" s="102">
        <f t="shared" si="6"/>
        <v>170</v>
      </c>
      <c r="S32" s="102">
        <f t="shared" si="6"/>
        <v>4</v>
      </c>
      <c r="T32" s="102">
        <f t="shared" si="6"/>
        <v>10</v>
      </c>
      <c r="U32" s="102">
        <f t="shared" si="6"/>
        <v>64</v>
      </c>
      <c r="V32" s="102">
        <f t="shared" si="6"/>
        <v>448</v>
      </c>
      <c r="W32" s="102">
        <f t="shared" si="6"/>
        <v>16</v>
      </c>
      <c r="X32" s="102">
        <f t="shared" si="6"/>
        <v>89</v>
      </c>
      <c r="Y32" s="102">
        <f t="shared" si="6"/>
        <v>621</v>
      </c>
      <c r="Z32" s="102">
        <f t="shared" si="6"/>
        <v>2898</v>
      </c>
      <c r="AA32" s="102">
        <f t="shared" si="6"/>
        <v>43</v>
      </c>
      <c r="AB32" s="102">
        <f t="shared" si="6"/>
        <v>393</v>
      </c>
    </row>
    <row r="33" spans="1:28" ht="22.5" customHeight="1">
      <c r="A33" s="71"/>
      <c r="B33" s="72"/>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ht="22.5" customHeight="1">
      <c r="A34" s="279" t="s">
        <v>55</v>
      </c>
      <c r="B34" s="280"/>
      <c r="C34" s="126">
        <f>SUM(C35:C36)</f>
        <v>832</v>
      </c>
      <c r="D34" s="126">
        <f>SUM(D35:D36)</f>
        <v>3817</v>
      </c>
      <c r="E34" s="94">
        <f aca="true" t="shared" si="7" ref="E34:AB34">SUM(E35:E36)</f>
        <v>10</v>
      </c>
      <c r="F34" s="94">
        <f t="shared" si="7"/>
        <v>151</v>
      </c>
      <c r="G34" s="94">
        <f>SUM(G35:G36)</f>
        <v>805</v>
      </c>
      <c r="H34" s="94">
        <f t="shared" si="7"/>
        <v>3547</v>
      </c>
      <c r="I34" s="81" t="s">
        <v>204</v>
      </c>
      <c r="J34" s="81" t="s">
        <v>204</v>
      </c>
      <c r="K34" s="94">
        <f t="shared" si="7"/>
        <v>125</v>
      </c>
      <c r="L34" s="94">
        <f t="shared" si="7"/>
        <v>488</v>
      </c>
      <c r="M34" s="94">
        <f t="shared" si="7"/>
        <v>82</v>
      </c>
      <c r="N34" s="94">
        <f t="shared" si="7"/>
        <v>999</v>
      </c>
      <c r="O34" s="94">
        <f t="shared" si="7"/>
        <v>316</v>
      </c>
      <c r="P34" s="94">
        <f t="shared" si="7"/>
        <v>828</v>
      </c>
      <c r="Q34" s="94">
        <f t="shared" si="7"/>
        <v>4</v>
      </c>
      <c r="R34" s="94">
        <f t="shared" si="7"/>
        <v>36</v>
      </c>
      <c r="S34" s="94">
        <f t="shared" si="7"/>
        <v>3</v>
      </c>
      <c r="T34" s="94">
        <f t="shared" si="7"/>
        <v>3</v>
      </c>
      <c r="U34" s="94">
        <f t="shared" si="7"/>
        <v>28</v>
      </c>
      <c r="V34" s="94">
        <f t="shared" si="7"/>
        <v>231</v>
      </c>
      <c r="W34" s="94">
        <f t="shared" si="7"/>
        <v>9</v>
      </c>
      <c r="X34" s="94">
        <f t="shared" si="7"/>
        <v>34</v>
      </c>
      <c r="Y34" s="94">
        <f t="shared" si="7"/>
        <v>238</v>
      </c>
      <c r="Z34" s="94">
        <f t="shared" si="7"/>
        <v>928</v>
      </c>
      <c r="AA34" s="94">
        <f t="shared" si="7"/>
        <v>17</v>
      </c>
      <c r="AB34" s="94">
        <f t="shared" si="7"/>
        <v>119</v>
      </c>
    </row>
    <row r="35" spans="1:28" ht="22.5" customHeight="1">
      <c r="A35" s="74"/>
      <c r="B35" s="14" t="s">
        <v>69</v>
      </c>
      <c r="C35" s="122">
        <f>SUM(E35,G35)</f>
        <v>774</v>
      </c>
      <c r="D35" s="122">
        <f>SUM(F35,H35)</f>
        <v>3250</v>
      </c>
      <c r="E35" s="56">
        <v>10</v>
      </c>
      <c r="F35" s="84">
        <v>151</v>
      </c>
      <c r="G35" s="84">
        <v>764</v>
      </c>
      <c r="H35" s="84">
        <v>3099</v>
      </c>
      <c r="I35" s="81" t="s">
        <v>204</v>
      </c>
      <c r="J35" s="81" t="s">
        <v>204</v>
      </c>
      <c r="K35" s="81">
        <v>125</v>
      </c>
      <c r="L35" s="81">
        <v>488</v>
      </c>
      <c r="M35" s="81">
        <v>82</v>
      </c>
      <c r="N35" s="81">
        <v>999</v>
      </c>
      <c r="O35" s="81">
        <v>315</v>
      </c>
      <c r="P35" s="81">
        <v>815</v>
      </c>
      <c r="Q35" s="81">
        <v>4</v>
      </c>
      <c r="R35" s="81">
        <v>36</v>
      </c>
      <c r="S35" s="81">
        <v>3</v>
      </c>
      <c r="T35" s="81">
        <v>3</v>
      </c>
      <c r="U35" s="81">
        <v>19</v>
      </c>
      <c r="V35" s="81">
        <v>141</v>
      </c>
      <c r="W35" s="81">
        <v>8</v>
      </c>
      <c r="X35" s="81">
        <v>13</v>
      </c>
      <c r="Y35" s="81">
        <v>208</v>
      </c>
      <c r="Z35" s="81">
        <v>604</v>
      </c>
      <c r="AA35" s="81" t="s">
        <v>204</v>
      </c>
      <c r="AB35" s="81" t="s">
        <v>204</v>
      </c>
    </row>
    <row r="36" spans="1:28" ht="22.5" customHeight="1">
      <c r="A36" s="74"/>
      <c r="B36" s="155" t="s">
        <v>158</v>
      </c>
      <c r="C36" s="126">
        <f>SUM(E36,G36,AA36)</f>
        <v>58</v>
      </c>
      <c r="D36" s="126">
        <f>SUM(F36,H36,AB36)</f>
        <v>567</v>
      </c>
      <c r="E36" s="54" t="s">
        <v>258</v>
      </c>
      <c r="F36" s="81" t="s">
        <v>204</v>
      </c>
      <c r="G36" s="84">
        <v>41</v>
      </c>
      <c r="H36" s="84">
        <v>448</v>
      </c>
      <c r="I36" s="81" t="s">
        <v>204</v>
      </c>
      <c r="J36" s="81" t="s">
        <v>204</v>
      </c>
      <c r="K36" s="81" t="s">
        <v>204</v>
      </c>
      <c r="L36" s="81" t="s">
        <v>204</v>
      </c>
      <c r="M36" s="81" t="s">
        <v>204</v>
      </c>
      <c r="N36" s="81" t="s">
        <v>204</v>
      </c>
      <c r="O36" s="81">
        <v>1</v>
      </c>
      <c r="P36" s="81">
        <v>13</v>
      </c>
      <c r="Q36" s="81" t="s">
        <v>204</v>
      </c>
      <c r="R36" s="81" t="s">
        <v>204</v>
      </c>
      <c r="S36" s="81" t="s">
        <v>204</v>
      </c>
      <c r="T36" s="81" t="s">
        <v>204</v>
      </c>
      <c r="U36" s="81">
        <v>9</v>
      </c>
      <c r="V36" s="81">
        <v>90</v>
      </c>
      <c r="W36" s="81">
        <v>1</v>
      </c>
      <c r="X36" s="81">
        <v>21</v>
      </c>
      <c r="Y36" s="81">
        <v>30</v>
      </c>
      <c r="Z36" s="81">
        <v>324</v>
      </c>
      <c r="AA36" s="81">
        <v>17</v>
      </c>
      <c r="AB36" s="81">
        <v>119</v>
      </c>
    </row>
    <row r="37" spans="1:28" ht="22.5" customHeight="1">
      <c r="A37" s="74"/>
      <c r="B37" s="157"/>
      <c r="C37" s="81"/>
      <c r="D37" s="55"/>
      <c r="E37" s="56"/>
      <c r="F37" s="84"/>
      <c r="G37" s="84"/>
      <c r="H37" s="84"/>
      <c r="I37" s="84"/>
      <c r="J37" s="81"/>
      <c r="K37" s="81"/>
      <c r="L37" s="81"/>
      <c r="M37" s="81"/>
      <c r="N37" s="81"/>
      <c r="O37" s="81"/>
      <c r="P37" s="81"/>
      <c r="Q37" s="81"/>
      <c r="R37" s="81"/>
      <c r="S37" s="81"/>
      <c r="T37" s="81"/>
      <c r="U37" s="81"/>
      <c r="V37" s="81"/>
      <c r="W37" s="81"/>
      <c r="X37" s="81"/>
      <c r="Y37" s="81"/>
      <c r="Z37" s="81"/>
      <c r="AA37" s="81"/>
      <c r="AB37" s="81"/>
    </row>
    <row r="38" spans="1:28" ht="22.5" customHeight="1">
      <c r="A38" s="279" t="s">
        <v>56</v>
      </c>
      <c r="B38" s="280"/>
      <c r="C38" s="126">
        <f>SUM(C39:C40)</f>
        <v>430</v>
      </c>
      <c r="D38" s="126">
        <f>SUM(D39:D40)</f>
        <v>1995</v>
      </c>
      <c r="E38" s="94">
        <f aca="true" t="shared" si="8" ref="E38:AB38">SUM(E39:E40)</f>
        <v>5</v>
      </c>
      <c r="F38" s="94">
        <f t="shared" si="8"/>
        <v>9</v>
      </c>
      <c r="G38" s="94">
        <f>SUM(G39:G40)</f>
        <v>418</v>
      </c>
      <c r="H38" s="94">
        <f t="shared" si="8"/>
        <v>1913</v>
      </c>
      <c r="I38" s="94">
        <f t="shared" si="8"/>
        <v>1</v>
      </c>
      <c r="J38" s="94">
        <f t="shared" si="8"/>
        <v>6</v>
      </c>
      <c r="K38" s="94">
        <f t="shared" si="8"/>
        <v>55</v>
      </c>
      <c r="L38" s="94">
        <f t="shared" si="8"/>
        <v>177</v>
      </c>
      <c r="M38" s="94">
        <f t="shared" si="8"/>
        <v>104</v>
      </c>
      <c r="N38" s="94">
        <f t="shared" si="8"/>
        <v>905</v>
      </c>
      <c r="O38" s="94">
        <f t="shared" si="8"/>
        <v>148</v>
      </c>
      <c r="P38" s="94">
        <f t="shared" si="8"/>
        <v>373</v>
      </c>
      <c r="Q38" s="94">
        <f t="shared" si="8"/>
        <v>2</v>
      </c>
      <c r="R38" s="94">
        <f t="shared" si="8"/>
        <v>27</v>
      </c>
      <c r="S38" s="81" t="s">
        <v>204</v>
      </c>
      <c r="T38" s="81" t="s">
        <v>204</v>
      </c>
      <c r="U38" s="94">
        <f t="shared" si="8"/>
        <v>9</v>
      </c>
      <c r="V38" s="94">
        <f t="shared" si="8"/>
        <v>64</v>
      </c>
      <c r="W38" s="94">
        <f t="shared" si="8"/>
        <v>1</v>
      </c>
      <c r="X38" s="94">
        <f t="shared" si="8"/>
        <v>6</v>
      </c>
      <c r="Y38" s="94">
        <f t="shared" si="8"/>
        <v>98</v>
      </c>
      <c r="Z38" s="94">
        <f t="shared" si="8"/>
        <v>355</v>
      </c>
      <c r="AA38" s="94">
        <f t="shared" si="8"/>
        <v>7</v>
      </c>
      <c r="AB38" s="94">
        <f t="shared" si="8"/>
        <v>73</v>
      </c>
    </row>
    <row r="39" spans="1:28" ht="22.5" customHeight="1">
      <c r="A39" s="74"/>
      <c r="B39" s="14" t="s">
        <v>69</v>
      </c>
      <c r="C39" s="122">
        <f>SUM(E39,G39)</f>
        <v>409</v>
      </c>
      <c r="D39" s="122">
        <f>SUM(F39,H39)</f>
        <v>1721</v>
      </c>
      <c r="E39" s="34">
        <v>5</v>
      </c>
      <c r="F39" s="84">
        <v>9</v>
      </c>
      <c r="G39" s="84">
        <v>404</v>
      </c>
      <c r="H39" s="84">
        <v>1712</v>
      </c>
      <c r="I39" s="84">
        <v>1</v>
      </c>
      <c r="J39" s="81">
        <v>6</v>
      </c>
      <c r="K39" s="81">
        <v>55</v>
      </c>
      <c r="L39" s="81">
        <v>177</v>
      </c>
      <c r="M39" s="81">
        <v>104</v>
      </c>
      <c r="N39" s="81">
        <v>905</v>
      </c>
      <c r="O39" s="81">
        <v>148</v>
      </c>
      <c r="P39" s="81">
        <v>373</v>
      </c>
      <c r="Q39" s="81">
        <v>2</v>
      </c>
      <c r="R39" s="81">
        <v>27</v>
      </c>
      <c r="S39" s="81" t="s">
        <v>204</v>
      </c>
      <c r="T39" s="81" t="s">
        <v>204</v>
      </c>
      <c r="U39" s="81">
        <v>8</v>
      </c>
      <c r="V39" s="81">
        <v>44</v>
      </c>
      <c r="W39" s="81" t="s">
        <v>204</v>
      </c>
      <c r="X39" s="81" t="s">
        <v>204</v>
      </c>
      <c r="Y39" s="81">
        <v>86</v>
      </c>
      <c r="Z39" s="81">
        <v>180</v>
      </c>
      <c r="AA39" s="81" t="s">
        <v>204</v>
      </c>
      <c r="AB39" s="81" t="s">
        <v>204</v>
      </c>
    </row>
    <row r="40" spans="1:28" ht="22.5" customHeight="1">
      <c r="A40" s="74"/>
      <c r="B40" s="155" t="s">
        <v>158</v>
      </c>
      <c r="C40" s="126">
        <f>SUM(E40,G40,AA40)</f>
        <v>21</v>
      </c>
      <c r="D40" s="126">
        <f>SUM(F40,H40,AB40)</f>
        <v>274</v>
      </c>
      <c r="E40" s="54" t="s">
        <v>258</v>
      </c>
      <c r="F40" s="81" t="s">
        <v>204</v>
      </c>
      <c r="G40" s="84">
        <v>14</v>
      </c>
      <c r="H40" s="84">
        <v>201</v>
      </c>
      <c r="I40" s="81" t="s">
        <v>204</v>
      </c>
      <c r="J40" s="81" t="s">
        <v>204</v>
      </c>
      <c r="K40" s="81" t="s">
        <v>204</v>
      </c>
      <c r="L40" s="81" t="s">
        <v>204</v>
      </c>
      <c r="M40" s="81" t="s">
        <v>204</v>
      </c>
      <c r="N40" s="81" t="s">
        <v>204</v>
      </c>
      <c r="O40" s="81" t="s">
        <v>204</v>
      </c>
      <c r="P40" s="81" t="s">
        <v>204</v>
      </c>
      <c r="Q40" s="81" t="s">
        <v>204</v>
      </c>
      <c r="R40" s="81" t="s">
        <v>204</v>
      </c>
      <c r="S40" s="81" t="s">
        <v>204</v>
      </c>
      <c r="T40" s="81" t="s">
        <v>204</v>
      </c>
      <c r="U40" s="81">
        <v>1</v>
      </c>
      <c r="V40" s="81">
        <v>20</v>
      </c>
      <c r="W40" s="81">
        <v>1</v>
      </c>
      <c r="X40" s="81">
        <v>6</v>
      </c>
      <c r="Y40" s="81">
        <v>12</v>
      </c>
      <c r="Z40" s="81">
        <v>175</v>
      </c>
      <c r="AA40" s="81">
        <v>7</v>
      </c>
      <c r="AB40" s="81">
        <v>73</v>
      </c>
    </row>
    <row r="41" spans="1:28" ht="22.5" customHeight="1">
      <c r="A41" s="74"/>
      <c r="B41" s="14"/>
      <c r="C41" s="81"/>
      <c r="D41" s="55"/>
      <c r="E41" s="56"/>
      <c r="F41" s="84"/>
      <c r="G41" s="84"/>
      <c r="H41" s="84"/>
      <c r="I41" s="84"/>
      <c r="J41" s="81"/>
      <c r="K41" s="81"/>
      <c r="L41" s="81"/>
      <c r="M41" s="81"/>
      <c r="N41" s="81"/>
      <c r="O41" s="81"/>
      <c r="P41" s="81"/>
      <c r="Q41" s="81"/>
      <c r="R41" s="81"/>
      <c r="S41" s="81"/>
      <c r="T41" s="81"/>
      <c r="U41" s="81"/>
      <c r="V41" s="81"/>
      <c r="W41" s="81"/>
      <c r="X41" s="81"/>
      <c r="Y41" s="81"/>
      <c r="Z41" s="81"/>
      <c r="AA41" s="81"/>
      <c r="AB41" s="81"/>
    </row>
    <row r="42" spans="1:28" ht="22.5" customHeight="1">
      <c r="A42" s="279" t="s">
        <v>57</v>
      </c>
      <c r="B42" s="280"/>
      <c r="C42" s="126">
        <f>SUM(C43:C44)</f>
        <v>1141</v>
      </c>
      <c r="D42" s="126">
        <f>SUM(D43:D44)</f>
        <v>5564</v>
      </c>
      <c r="E42" s="94">
        <f aca="true" t="shared" si="9" ref="E42:AB42">SUM(E43:E44)</f>
        <v>16</v>
      </c>
      <c r="F42" s="94">
        <f t="shared" si="9"/>
        <v>56</v>
      </c>
      <c r="G42" s="94">
        <f>SUM(G43:G44)</f>
        <v>1113</v>
      </c>
      <c r="H42" s="94">
        <f t="shared" si="9"/>
        <v>5380</v>
      </c>
      <c r="I42" s="94">
        <f t="shared" si="9"/>
        <v>1</v>
      </c>
      <c r="J42" s="94">
        <f t="shared" si="9"/>
        <v>20</v>
      </c>
      <c r="K42" s="94">
        <f t="shared" si="9"/>
        <v>156</v>
      </c>
      <c r="L42" s="94">
        <f t="shared" si="9"/>
        <v>609</v>
      </c>
      <c r="M42" s="94">
        <f t="shared" si="9"/>
        <v>375</v>
      </c>
      <c r="N42" s="94">
        <f t="shared" si="9"/>
        <v>2699</v>
      </c>
      <c r="O42" s="94">
        <f t="shared" si="9"/>
        <v>360</v>
      </c>
      <c r="P42" s="94">
        <f t="shared" si="9"/>
        <v>921</v>
      </c>
      <c r="Q42" s="94">
        <f t="shared" si="9"/>
        <v>7</v>
      </c>
      <c r="R42" s="94">
        <f t="shared" si="9"/>
        <v>95</v>
      </c>
      <c r="S42" s="81" t="s">
        <v>204</v>
      </c>
      <c r="T42" s="81" t="s">
        <v>204</v>
      </c>
      <c r="U42" s="94">
        <f t="shared" si="9"/>
        <v>16</v>
      </c>
      <c r="V42" s="94">
        <f t="shared" si="9"/>
        <v>96</v>
      </c>
      <c r="W42" s="94">
        <f t="shared" si="9"/>
        <v>4</v>
      </c>
      <c r="X42" s="94">
        <f t="shared" si="9"/>
        <v>44</v>
      </c>
      <c r="Y42" s="94">
        <f t="shared" si="9"/>
        <v>194</v>
      </c>
      <c r="Z42" s="94">
        <f t="shared" si="9"/>
        <v>896</v>
      </c>
      <c r="AA42" s="94">
        <f t="shared" si="9"/>
        <v>12</v>
      </c>
      <c r="AB42" s="94">
        <f t="shared" si="9"/>
        <v>128</v>
      </c>
    </row>
    <row r="43" spans="1:28" ht="22.5" customHeight="1">
      <c r="A43" s="74"/>
      <c r="B43" s="14" t="s">
        <v>69</v>
      </c>
      <c r="C43" s="122">
        <f>SUM(E43,G43)</f>
        <v>1097</v>
      </c>
      <c r="D43" s="122">
        <f>SUM(F43,H43)</f>
        <v>5079</v>
      </c>
      <c r="E43" s="56">
        <v>15</v>
      </c>
      <c r="F43" s="84">
        <v>50</v>
      </c>
      <c r="G43" s="84">
        <v>1082</v>
      </c>
      <c r="H43" s="84">
        <v>5029</v>
      </c>
      <c r="I43" s="84">
        <v>1</v>
      </c>
      <c r="J43" s="81">
        <v>20</v>
      </c>
      <c r="K43" s="81">
        <v>156</v>
      </c>
      <c r="L43" s="81">
        <v>609</v>
      </c>
      <c r="M43" s="81">
        <v>375</v>
      </c>
      <c r="N43" s="81">
        <v>2699</v>
      </c>
      <c r="O43" s="81">
        <v>359</v>
      </c>
      <c r="P43" s="81">
        <v>908</v>
      </c>
      <c r="Q43" s="81">
        <v>7</v>
      </c>
      <c r="R43" s="81">
        <v>95</v>
      </c>
      <c r="S43" s="81" t="s">
        <v>204</v>
      </c>
      <c r="T43" s="81" t="s">
        <v>204</v>
      </c>
      <c r="U43" s="81">
        <v>11</v>
      </c>
      <c r="V43" s="81">
        <v>50</v>
      </c>
      <c r="W43" s="81">
        <v>3</v>
      </c>
      <c r="X43" s="81">
        <v>36</v>
      </c>
      <c r="Y43" s="81">
        <v>170</v>
      </c>
      <c r="Z43" s="81">
        <v>612</v>
      </c>
      <c r="AA43" s="81" t="s">
        <v>204</v>
      </c>
      <c r="AB43" s="81" t="s">
        <v>204</v>
      </c>
    </row>
    <row r="44" spans="1:28" ht="22.5" customHeight="1">
      <c r="A44" s="74"/>
      <c r="B44" s="155" t="s">
        <v>158</v>
      </c>
      <c r="C44" s="126">
        <f>SUM(E44,G44,AA44)</f>
        <v>44</v>
      </c>
      <c r="D44" s="126">
        <f>SUM(F44,H44,AB44)</f>
        <v>485</v>
      </c>
      <c r="E44" s="56">
        <v>1</v>
      </c>
      <c r="F44" s="84">
        <v>6</v>
      </c>
      <c r="G44" s="84">
        <v>31</v>
      </c>
      <c r="H44" s="84">
        <v>351</v>
      </c>
      <c r="I44" s="81" t="s">
        <v>204</v>
      </c>
      <c r="J44" s="81" t="s">
        <v>204</v>
      </c>
      <c r="K44" s="81" t="s">
        <v>204</v>
      </c>
      <c r="L44" s="81" t="s">
        <v>204</v>
      </c>
      <c r="M44" s="81" t="s">
        <v>204</v>
      </c>
      <c r="N44" s="81" t="s">
        <v>204</v>
      </c>
      <c r="O44" s="81">
        <v>1</v>
      </c>
      <c r="P44" s="81">
        <v>13</v>
      </c>
      <c r="Q44" s="81" t="s">
        <v>204</v>
      </c>
      <c r="R44" s="81" t="s">
        <v>204</v>
      </c>
      <c r="S44" s="81" t="s">
        <v>204</v>
      </c>
      <c r="T44" s="81" t="s">
        <v>204</v>
      </c>
      <c r="U44" s="81">
        <v>5</v>
      </c>
      <c r="V44" s="81">
        <v>46</v>
      </c>
      <c r="W44" s="81">
        <v>1</v>
      </c>
      <c r="X44" s="81">
        <v>8</v>
      </c>
      <c r="Y44" s="81">
        <v>24</v>
      </c>
      <c r="Z44" s="81">
        <v>284</v>
      </c>
      <c r="AA44" s="81">
        <v>12</v>
      </c>
      <c r="AB44" s="81">
        <v>128</v>
      </c>
    </row>
    <row r="45" spans="1:28" ht="22.5" customHeight="1">
      <c r="A45" s="74"/>
      <c r="B45" s="14"/>
      <c r="C45" s="81"/>
      <c r="D45" s="55"/>
      <c r="E45" s="54"/>
      <c r="F45" s="84"/>
      <c r="G45" s="84"/>
      <c r="H45" s="84"/>
      <c r="I45" s="84"/>
      <c r="J45" s="81"/>
      <c r="K45" s="81"/>
      <c r="L45" s="81"/>
      <c r="M45" s="81"/>
      <c r="N45" s="81"/>
      <c r="O45" s="81"/>
      <c r="P45" s="81"/>
      <c r="Q45" s="81"/>
      <c r="R45" s="81"/>
      <c r="S45" s="81"/>
      <c r="T45" s="81"/>
      <c r="U45" s="81"/>
      <c r="V45" s="81"/>
      <c r="W45" s="81"/>
      <c r="X45" s="81"/>
      <c r="Y45" s="81"/>
      <c r="Z45" s="81"/>
      <c r="AA45" s="81"/>
      <c r="AB45" s="81"/>
    </row>
    <row r="46" spans="1:28" ht="22.5" customHeight="1">
      <c r="A46" s="279" t="s">
        <v>58</v>
      </c>
      <c r="B46" s="280"/>
      <c r="C46" s="126">
        <f>SUM(C47:C48)</f>
        <v>581</v>
      </c>
      <c r="D46" s="126">
        <f>SUM(D47:D48)</f>
        <v>3089</v>
      </c>
      <c r="E46" s="94">
        <f aca="true" t="shared" si="10" ref="E46:AB46">SUM(E47:E48)</f>
        <v>3</v>
      </c>
      <c r="F46" s="94">
        <f t="shared" si="10"/>
        <v>227</v>
      </c>
      <c r="G46" s="94">
        <f>SUM(G47:G48)</f>
        <v>571</v>
      </c>
      <c r="H46" s="94">
        <f t="shared" si="10"/>
        <v>2789</v>
      </c>
      <c r="I46" s="94">
        <f t="shared" si="10"/>
        <v>1</v>
      </c>
      <c r="J46" s="94">
        <f t="shared" si="10"/>
        <v>4</v>
      </c>
      <c r="K46" s="94">
        <f t="shared" si="10"/>
        <v>75</v>
      </c>
      <c r="L46" s="94">
        <f t="shared" si="10"/>
        <v>318</v>
      </c>
      <c r="M46" s="94">
        <f t="shared" si="10"/>
        <v>194</v>
      </c>
      <c r="N46" s="94">
        <f t="shared" si="10"/>
        <v>1196</v>
      </c>
      <c r="O46" s="94">
        <f t="shared" si="10"/>
        <v>195</v>
      </c>
      <c r="P46" s="94">
        <f t="shared" si="10"/>
        <v>471</v>
      </c>
      <c r="Q46" s="94">
        <f t="shared" si="10"/>
        <v>1</v>
      </c>
      <c r="R46" s="94">
        <f t="shared" si="10"/>
        <v>12</v>
      </c>
      <c r="S46" s="94">
        <f t="shared" si="10"/>
        <v>1</v>
      </c>
      <c r="T46" s="94">
        <f t="shared" si="10"/>
        <v>7</v>
      </c>
      <c r="U46" s="94">
        <f t="shared" si="10"/>
        <v>11</v>
      </c>
      <c r="V46" s="94">
        <f t="shared" si="10"/>
        <v>57</v>
      </c>
      <c r="W46" s="94">
        <f t="shared" si="10"/>
        <v>2</v>
      </c>
      <c r="X46" s="94">
        <f t="shared" si="10"/>
        <v>5</v>
      </c>
      <c r="Y46" s="94">
        <f t="shared" si="10"/>
        <v>91</v>
      </c>
      <c r="Z46" s="94">
        <f t="shared" si="10"/>
        <v>719</v>
      </c>
      <c r="AA46" s="94">
        <f t="shared" si="10"/>
        <v>7</v>
      </c>
      <c r="AB46" s="94">
        <f t="shared" si="10"/>
        <v>73</v>
      </c>
    </row>
    <row r="47" spans="1:28" ht="22.5" customHeight="1">
      <c r="A47" s="74"/>
      <c r="B47" s="14" t="s">
        <v>69</v>
      </c>
      <c r="C47" s="122">
        <f>SUM(E47,G47)</f>
        <v>559</v>
      </c>
      <c r="D47" s="122">
        <f>SUM(F47,H47)</f>
        <v>2772</v>
      </c>
      <c r="E47" s="84">
        <v>3</v>
      </c>
      <c r="F47" s="84">
        <v>227</v>
      </c>
      <c r="G47" s="84">
        <v>556</v>
      </c>
      <c r="H47" s="84">
        <v>2545</v>
      </c>
      <c r="I47" s="84">
        <v>1</v>
      </c>
      <c r="J47" s="81">
        <v>4</v>
      </c>
      <c r="K47" s="81">
        <v>75</v>
      </c>
      <c r="L47" s="81">
        <v>318</v>
      </c>
      <c r="M47" s="81">
        <v>194</v>
      </c>
      <c r="N47" s="81">
        <v>1196</v>
      </c>
      <c r="O47" s="81">
        <v>195</v>
      </c>
      <c r="P47" s="81">
        <v>471</v>
      </c>
      <c r="Q47" s="81">
        <v>1</v>
      </c>
      <c r="R47" s="81">
        <v>12</v>
      </c>
      <c r="S47" s="81">
        <v>1</v>
      </c>
      <c r="T47" s="81">
        <v>7</v>
      </c>
      <c r="U47" s="81">
        <v>8</v>
      </c>
      <c r="V47" s="81">
        <v>22</v>
      </c>
      <c r="W47" s="81">
        <v>1</v>
      </c>
      <c r="X47" s="81">
        <v>1</v>
      </c>
      <c r="Y47" s="81">
        <v>80</v>
      </c>
      <c r="Z47" s="81">
        <v>514</v>
      </c>
      <c r="AA47" s="81" t="s">
        <v>204</v>
      </c>
      <c r="AB47" s="81" t="s">
        <v>204</v>
      </c>
    </row>
    <row r="48" spans="1:28" ht="22.5" customHeight="1">
      <c r="A48" s="74"/>
      <c r="B48" s="155" t="s">
        <v>158</v>
      </c>
      <c r="C48" s="126">
        <f>SUM(E48,G48,AA48)</f>
        <v>22</v>
      </c>
      <c r="D48" s="126">
        <f>SUM(F48,H48,AB48)</f>
        <v>317</v>
      </c>
      <c r="E48" s="54" t="s">
        <v>258</v>
      </c>
      <c r="F48" s="81" t="s">
        <v>204</v>
      </c>
      <c r="G48" s="84">
        <v>15</v>
      </c>
      <c r="H48" s="84">
        <v>244</v>
      </c>
      <c r="I48" s="81" t="s">
        <v>204</v>
      </c>
      <c r="J48" s="81" t="s">
        <v>204</v>
      </c>
      <c r="K48" s="81" t="s">
        <v>204</v>
      </c>
      <c r="L48" s="81" t="s">
        <v>204</v>
      </c>
      <c r="M48" s="81" t="s">
        <v>204</v>
      </c>
      <c r="N48" s="81" t="s">
        <v>204</v>
      </c>
      <c r="O48" s="81" t="s">
        <v>204</v>
      </c>
      <c r="P48" s="81" t="s">
        <v>204</v>
      </c>
      <c r="Q48" s="81" t="s">
        <v>204</v>
      </c>
      <c r="R48" s="81" t="s">
        <v>204</v>
      </c>
      <c r="S48" s="81" t="s">
        <v>204</v>
      </c>
      <c r="T48" s="81" t="s">
        <v>204</v>
      </c>
      <c r="U48" s="81">
        <v>3</v>
      </c>
      <c r="V48" s="81">
        <v>35</v>
      </c>
      <c r="W48" s="81">
        <v>1</v>
      </c>
      <c r="X48" s="81">
        <v>4</v>
      </c>
      <c r="Y48" s="81">
        <v>11</v>
      </c>
      <c r="Z48" s="81">
        <v>205</v>
      </c>
      <c r="AA48" s="81">
        <v>7</v>
      </c>
      <c r="AB48" s="81">
        <v>73</v>
      </c>
    </row>
    <row r="49" spans="1:28" ht="22.5" customHeight="1">
      <c r="A49" s="74"/>
      <c r="B49" s="14"/>
      <c r="C49" s="81"/>
      <c r="D49" s="84"/>
      <c r="E49" s="84"/>
      <c r="F49" s="84"/>
      <c r="G49" s="84"/>
      <c r="H49" s="84"/>
      <c r="I49" s="84"/>
      <c r="J49" s="81"/>
      <c r="K49" s="81"/>
      <c r="L49" s="81"/>
      <c r="M49" s="81"/>
      <c r="N49" s="81"/>
      <c r="O49" s="81"/>
      <c r="P49" s="81"/>
      <c r="Q49" s="81"/>
      <c r="R49" s="81"/>
      <c r="S49" s="81"/>
      <c r="T49" s="81"/>
      <c r="U49" s="81"/>
      <c r="V49" s="81"/>
      <c r="W49" s="81"/>
      <c r="X49" s="81"/>
      <c r="Y49" s="81"/>
      <c r="Z49" s="81"/>
      <c r="AA49" s="81"/>
      <c r="AB49" s="81"/>
    </row>
    <row r="50" spans="1:28" ht="22.5" customHeight="1">
      <c r="A50" s="281" t="s">
        <v>27</v>
      </c>
      <c r="B50" s="282"/>
      <c r="C50" s="102">
        <v>3336</v>
      </c>
      <c r="D50" s="102">
        <v>14182</v>
      </c>
      <c r="E50" s="162">
        <v>9</v>
      </c>
      <c r="F50" s="162">
        <v>50</v>
      </c>
      <c r="G50" s="162">
        <v>3280</v>
      </c>
      <c r="H50" s="162">
        <v>13741</v>
      </c>
      <c r="I50" s="162">
        <v>1</v>
      </c>
      <c r="J50" s="162">
        <v>20</v>
      </c>
      <c r="K50" s="162">
        <v>318</v>
      </c>
      <c r="L50" s="162">
        <v>1037</v>
      </c>
      <c r="M50" s="162">
        <v>1481</v>
      </c>
      <c r="N50" s="162">
        <v>7727</v>
      </c>
      <c r="O50" s="162">
        <v>863</v>
      </c>
      <c r="P50" s="162">
        <v>2089</v>
      </c>
      <c r="Q50" s="162">
        <v>14</v>
      </c>
      <c r="R50" s="162">
        <v>144</v>
      </c>
      <c r="S50" s="162">
        <v>1</v>
      </c>
      <c r="T50" s="162">
        <v>2</v>
      </c>
      <c r="U50" s="162">
        <v>67</v>
      </c>
      <c r="V50" s="162">
        <v>488</v>
      </c>
      <c r="W50" s="162">
        <v>13</v>
      </c>
      <c r="X50" s="162">
        <v>58</v>
      </c>
      <c r="Y50" s="162">
        <v>522</v>
      </c>
      <c r="Z50" s="162">
        <v>2176</v>
      </c>
      <c r="AA50" s="162">
        <v>47</v>
      </c>
      <c r="AB50" s="162">
        <v>391</v>
      </c>
    </row>
    <row r="51" spans="1:28" ht="22.5" customHeight="1">
      <c r="A51" s="71"/>
      <c r="B51" s="72"/>
      <c r="C51" s="154"/>
      <c r="D51" s="154"/>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row>
    <row r="52" spans="1:28" ht="22.5" customHeight="1">
      <c r="A52" s="279" t="s">
        <v>59</v>
      </c>
      <c r="B52" s="280"/>
      <c r="C52" s="126">
        <f>SUM(C53:C54)</f>
        <v>468</v>
      </c>
      <c r="D52" s="126">
        <f>SUM(D53:D54)</f>
        <v>1938</v>
      </c>
      <c r="E52" s="94">
        <f aca="true" t="shared" si="11" ref="E52:AB52">SUM(E53:E54)</f>
        <v>2</v>
      </c>
      <c r="F52" s="94">
        <f t="shared" si="11"/>
        <v>3</v>
      </c>
      <c r="G52" s="94">
        <f>SUM(G53:G54)</f>
        <v>460</v>
      </c>
      <c r="H52" s="94">
        <f t="shared" si="11"/>
        <v>1888</v>
      </c>
      <c r="I52" s="81" t="s">
        <v>204</v>
      </c>
      <c r="J52" s="81" t="s">
        <v>204</v>
      </c>
      <c r="K52" s="94">
        <f t="shared" si="11"/>
        <v>33</v>
      </c>
      <c r="L52" s="94">
        <f t="shared" si="11"/>
        <v>139</v>
      </c>
      <c r="M52" s="94">
        <f t="shared" si="11"/>
        <v>206</v>
      </c>
      <c r="N52" s="94">
        <f t="shared" si="11"/>
        <v>967</v>
      </c>
      <c r="O52" s="94">
        <f t="shared" si="11"/>
        <v>136</v>
      </c>
      <c r="P52" s="94">
        <f t="shared" si="11"/>
        <v>373</v>
      </c>
      <c r="Q52" s="94">
        <f t="shared" si="11"/>
        <v>1</v>
      </c>
      <c r="R52" s="94">
        <f t="shared" si="11"/>
        <v>12</v>
      </c>
      <c r="S52" s="81" t="s">
        <v>204</v>
      </c>
      <c r="T52" s="81" t="s">
        <v>204</v>
      </c>
      <c r="U52" s="94">
        <f t="shared" si="11"/>
        <v>8</v>
      </c>
      <c r="V52" s="94">
        <f t="shared" si="11"/>
        <v>55</v>
      </c>
      <c r="W52" s="94">
        <f t="shared" si="11"/>
        <v>1</v>
      </c>
      <c r="X52" s="94">
        <f t="shared" si="11"/>
        <v>5</v>
      </c>
      <c r="Y52" s="94">
        <f t="shared" si="11"/>
        <v>75</v>
      </c>
      <c r="Z52" s="94">
        <f t="shared" si="11"/>
        <v>337</v>
      </c>
      <c r="AA52" s="94">
        <f t="shared" si="11"/>
        <v>6</v>
      </c>
      <c r="AB52" s="94">
        <f t="shared" si="11"/>
        <v>47</v>
      </c>
    </row>
    <row r="53" spans="1:28" ht="22.5" customHeight="1">
      <c r="A53" s="74"/>
      <c r="B53" s="14" t="s">
        <v>69</v>
      </c>
      <c r="C53" s="161">
        <f>SUM(E53,G53)</f>
        <v>440</v>
      </c>
      <c r="D53" s="131">
        <f>SUM(F53,H53)</f>
        <v>1660</v>
      </c>
      <c r="E53" s="81">
        <v>2</v>
      </c>
      <c r="F53" s="81">
        <v>3</v>
      </c>
      <c r="G53" s="81">
        <v>438</v>
      </c>
      <c r="H53" s="81">
        <v>1657</v>
      </c>
      <c r="I53" s="81" t="s">
        <v>204</v>
      </c>
      <c r="J53" s="81" t="s">
        <v>204</v>
      </c>
      <c r="K53" s="81">
        <v>33</v>
      </c>
      <c r="L53" s="81">
        <v>139</v>
      </c>
      <c r="M53" s="81">
        <v>206</v>
      </c>
      <c r="N53" s="81">
        <v>967</v>
      </c>
      <c r="O53" s="81">
        <v>135</v>
      </c>
      <c r="P53" s="81">
        <v>362</v>
      </c>
      <c r="Q53" s="81">
        <v>1</v>
      </c>
      <c r="R53" s="81">
        <v>12</v>
      </c>
      <c r="S53" s="81" t="s">
        <v>204</v>
      </c>
      <c r="T53" s="81" t="s">
        <v>204</v>
      </c>
      <c r="U53" s="81">
        <v>4</v>
      </c>
      <c r="V53" s="81">
        <v>30</v>
      </c>
      <c r="W53" s="81" t="s">
        <v>204</v>
      </c>
      <c r="X53" s="81" t="s">
        <v>204</v>
      </c>
      <c r="Y53" s="81">
        <v>59</v>
      </c>
      <c r="Z53" s="81">
        <v>147</v>
      </c>
      <c r="AA53" s="81" t="s">
        <v>204</v>
      </c>
      <c r="AB53" s="81" t="s">
        <v>204</v>
      </c>
    </row>
    <row r="54" spans="1:28" ht="22.5" customHeight="1">
      <c r="A54" s="86"/>
      <c r="B54" s="156" t="s">
        <v>158</v>
      </c>
      <c r="C54" s="130">
        <f>SUM(E54,G54,AA54)</f>
        <v>28</v>
      </c>
      <c r="D54" s="130">
        <f>SUM(F54,H54,AB54)</f>
        <v>278</v>
      </c>
      <c r="E54" s="87" t="s">
        <v>204</v>
      </c>
      <c r="F54" s="87" t="s">
        <v>204</v>
      </c>
      <c r="G54" s="87">
        <v>22</v>
      </c>
      <c r="H54" s="87">
        <v>231</v>
      </c>
      <c r="I54" s="87" t="s">
        <v>204</v>
      </c>
      <c r="J54" s="87" t="s">
        <v>204</v>
      </c>
      <c r="K54" s="87" t="s">
        <v>204</v>
      </c>
      <c r="L54" s="87" t="s">
        <v>204</v>
      </c>
      <c r="M54" s="87" t="s">
        <v>204</v>
      </c>
      <c r="N54" s="87" t="s">
        <v>204</v>
      </c>
      <c r="O54" s="87">
        <v>1</v>
      </c>
      <c r="P54" s="87">
        <v>11</v>
      </c>
      <c r="Q54" s="87" t="s">
        <v>204</v>
      </c>
      <c r="R54" s="87" t="s">
        <v>204</v>
      </c>
      <c r="S54" s="87" t="s">
        <v>204</v>
      </c>
      <c r="T54" s="87" t="s">
        <v>204</v>
      </c>
      <c r="U54" s="87">
        <v>4</v>
      </c>
      <c r="V54" s="87">
        <v>25</v>
      </c>
      <c r="W54" s="87">
        <v>1</v>
      </c>
      <c r="X54" s="87">
        <v>5</v>
      </c>
      <c r="Y54" s="87">
        <v>16</v>
      </c>
      <c r="Z54" s="87">
        <v>190</v>
      </c>
      <c r="AA54" s="87">
        <v>6</v>
      </c>
      <c r="AB54" s="87">
        <v>47</v>
      </c>
    </row>
  </sheetData>
  <sheetProtection/>
  <mergeCells count="28">
    <mergeCell ref="A3:AB3"/>
    <mergeCell ref="A46:B46"/>
    <mergeCell ref="A50:B50"/>
    <mergeCell ref="A52:B52"/>
    <mergeCell ref="A32:B32"/>
    <mergeCell ref="A34:B34"/>
    <mergeCell ref="A38:B38"/>
    <mergeCell ref="A42:B42"/>
    <mergeCell ref="A16:B16"/>
    <mergeCell ref="A20:B20"/>
    <mergeCell ref="A24:B24"/>
    <mergeCell ref="A28:B28"/>
    <mergeCell ref="A10:B10"/>
    <mergeCell ref="A12:B12"/>
    <mergeCell ref="Y5:Z6"/>
    <mergeCell ref="AA5:AB6"/>
    <mergeCell ref="Q5:R6"/>
    <mergeCell ref="S5:T6"/>
    <mergeCell ref="U5:V6"/>
    <mergeCell ref="W5:X6"/>
    <mergeCell ref="I5:J6"/>
    <mergeCell ref="K5:L6"/>
    <mergeCell ref="M5:N6"/>
    <mergeCell ref="O5:P6"/>
    <mergeCell ref="A5:B8"/>
    <mergeCell ref="C5:D6"/>
    <mergeCell ref="E5:F6"/>
    <mergeCell ref="G5:H6"/>
  </mergeCells>
  <printOptions horizontalCentered="1"/>
  <pageMargins left="0.35433070866141736" right="0.35433070866141736" top="0.5905511811023623" bottom="0.3937007874015748" header="0" footer="0"/>
  <pageSetup fitToHeight="1" fitToWidth="1" horizontalDpi="600" verticalDpi="600" orientation="landscape" paperSize="8" scale="69" r:id="rId1"/>
</worksheet>
</file>

<file path=xl/worksheets/sheet6.xml><?xml version="1.0" encoding="utf-8"?>
<worksheet xmlns="http://schemas.openxmlformats.org/spreadsheetml/2006/main" xmlns:r="http://schemas.openxmlformats.org/officeDocument/2006/relationships">
  <sheetPr>
    <pageSetUpPr fitToPage="1"/>
  </sheetPr>
  <dimension ref="A1:AC52"/>
  <sheetViews>
    <sheetView zoomScalePageLayoutView="0" workbookViewId="0" topLeftCell="A1">
      <selection activeCell="A1" sqref="A1"/>
    </sheetView>
  </sheetViews>
  <sheetFormatPr defaultColWidth="10.00390625" defaultRowHeight="22.5" customHeight="1"/>
  <cols>
    <col min="1" max="1" width="3.75390625" style="73" customWidth="1"/>
    <col min="2" max="2" width="20.00390625" style="73" customWidth="1"/>
    <col min="3" max="16384" width="10.00390625" style="73" customWidth="1"/>
  </cols>
  <sheetData>
    <row r="1" spans="1:28" ht="22.5" customHeight="1">
      <c r="A1" s="97" t="s">
        <v>259</v>
      </c>
      <c r="AB1" s="98" t="s">
        <v>260</v>
      </c>
    </row>
    <row r="2" s="1" customFormat="1" ht="22.5" customHeight="1">
      <c r="AB2" s="100"/>
    </row>
    <row r="3" spans="1:28" s="1" customFormat="1" ht="22.5" customHeight="1">
      <c r="A3" s="252" t="s">
        <v>255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row>
    <row r="4" spans="1:29" s="1" customFormat="1" ht="22.5" customHeight="1" thickBo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
    </row>
    <row r="5" spans="1:29" s="1" customFormat="1" ht="22.5" customHeight="1">
      <c r="A5" s="253" t="s">
        <v>249</v>
      </c>
      <c r="B5" s="254"/>
      <c r="C5" s="267" t="s">
        <v>246</v>
      </c>
      <c r="D5" s="245"/>
      <c r="E5" s="244" t="s">
        <v>166</v>
      </c>
      <c r="F5" s="245"/>
      <c r="G5" s="244" t="s">
        <v>188</v>
      </c>
      <c r="H5" s="245"/>
      <c r="I5" s="244" t="s">
        <v>247</v>
      </c>
      <c r="J5" s="245"/>
      <c r="K5" s="244" t="s">
        <v>149</v>
      </c>
      <c r="L5" s="245"/>
      <c r="M5" s="244" t="s">
        <v>150</v>
      </c>
      <c r="N5" s="245"/>
      <c r="O5" s="244" t="s">
        <v>167</v>
      </c>
      <c r="P5" s="245"/>
      <c r="Q5" s="244" t="s">
        <v>251</v>
      </c>
      <c r="R5" s="245"/>
      <c r="S5" s="269" t="s">
        <v>151</v>
      </c>
      <c r="T5" s="270"/>
      <c r="U5" s="244" t="s">
        <v>252</v>
      </c>
      <c r="V5" s="245"/>
      <c r="W5" s="248" t="s">
        <v>242</v>
      </c>
      <c r="X5" s="249"/>
      <c r="Y5" s="244" t="s">
        <v>152</v>
      </c>
      <c r="Z5" s="245"/>
      <c r="AA5" s="248" t="s">
        <v>248</v>
      </c>
      <c r="AB5" s="263"/>
      <c r="AC5" s="4"/>
    </row>
    <row r="6" spans="1:29" s="1" customFormat="1" ht="22.5" customHeight="1">
      <c r="A6" s="255"/>
      <c r="B6" s="256"/>
      <c r="C6" s="268"/>
      <c r="D6" s="247"/>
      <c r="E6" s="246"/>
      <c r="F6" s="247"/>
      <c r="G6" s="246"/>
      <c r="H6" s="247"/>
      <c r="I6" s="246"/>
      <c r="J6" s="247"/>
      <c r="K6" s="246"/>
      <c r="L6" s="247"/>
      <c r="M6" s="246"/>
      <c r="N6" s="247"/>
      <c r="O6" s="265"/>
      <c r="P6" s="266"/>
      <c r="Q6" s="265"/>
      <c r="R6" s="266"/>
      <c r="S6" s="271"/>
      <c r="T6" s="272"/>
      <c r="U6" s="246"/>
      <c r="V6" s="247"/>
      <c r="W6" s="250"/>
      <c r="X6" s="251"/>
      <c r="Y6" s="246"/>
      <c r="Z6" s="247"/>
      <c r="AA6" s="250"/>
      <c r="AB6" s="264"/>
      <c r="AC6" s="4"/>
    </row>
    <row r="7" spans="1:29" s="1" customFormat="1" ht="22.5" customHeight="1">
      <c r="A7" s="255"/>
      <c r="B7" s="256"/>
      <c r="C7" s="45" t="s">
        <v>153</v>
      </c>
      <c r="D7" s="46" t="s">
        <v>154</v>
      </c>
      <c r="E7" s="45" t="s">
        <v>153</v>
      </c>
      <c r="F7" s="46" t="s">
        <v>154</v>
      </c>
      <c r="G7" s="45" t="s">
        <v>153</v>
      </c>
      <c r="H7" s="46" t="s">
        <v>154</v>
      </c>
      <c r="I7" s="45" t="s">
        <v>153</v>
      </c>
      <c r="J7" s="46" t="s">
        <v>154</v>
      </c>
      <c r="K7" s="45" t="s">
        <v>153</v>
      </c>
      <c r="L7" s="46" t="s">
        <v>154</v>
      </c>
      <c r="M7" s="45" t="s">
        <v>153</v>
      </c>
      <c r="N7" s="46" t="s">
        <v>154</v>
      </c>
      <c r="O7" s="45" t="s">
        <v>153</v>
      </c>
      <c r="P7" s="46" t="s">
        <v>154</v>
      </c>
      <c r="Q7" s="45" t="s">
        <v>153</v>
      </c>
      <c r="R7" s="46" t="s">
        <v>154</v>
      </c>
      <c r="S7" s="45" t="s">
        <v>153</v>
      </c>
      <c r="T7" s="46" t="s">
        <v>154</v>
      </c>
      <c r="U7" s="45" t="s">
        <v>153</v>
      </c>
      <c r="V7" s="46" t="s">
        <v>154</v>
      </c>
      <c r="W7" s="45" t="s">
        <v>153</v>
      </c>
      <c r="X7" s="46" t="s">
        <v>154</v>
      </c>
      <c r="Y7" s="45" t="s">
        <v>153</v>
      </c>
      <c r="Z7" s="46" t="s">
        <v>154</v>
      </c>
      <c r="AA7" s="45" t="s">
        <v>153</v>
      </c>
      <c r="AB7" s="134" t="s">
        <v>154</v>
      </c>
      <c r="AC7" s="4"/>
    </row>
    <row r="8" spans="1:29" s="1" customFormat="1" ht="22.5" customHeight="1">
      <c r="A8" s="257"/>
      <c r="B8" s="258"/>
      <c r="C8" s="47" t="s">
        <v>155</v>
      </c>
      <c r="D8" s="48" t="s">
        <v>156</v>
      </c>
      <c r="E8" s="47" t="s">
        <v>155</v>
      </c>
      <c r="F8" s="48" t="s">
        <v>156</v>
      </c>
      <c r="G8" s="47" t="s">
        <v>155</v>
      </c>
      <c r="H8" s="48" t="s">
        <v>156</v>
      </c>
      <c r="I8" s="47" t="s">
        <v>155</v>
      </c>
      <c r="J8" s="48" t="s">
        <v>156</v>
      </c>
      <c r="K8" s="47" t="s">
        <v>155</v>
      </c>
      <c r="L8" s="48" t="s">
        <v>156</v>
      </c>
      <c r="M8" s="47" t="s">
        <v>155</v>
      </c>
      <c r="N8" s="48" t="s">
        <v>156</v>
      </c>
      <c r="O8" s="47" t="s">
        <v>155</v>
      </c>
      <c r="P8" s="48" t="s">
        <v>156</v>
      </c>
      <c r="Q8" s="47" t="s">
        <v>155</v>
      </c>
      <c r="R8" s="48" t="s">
        <v>156</v>
      </c>
      <c r="S8" s="47" t="s">
        <v>155</v>
      </c>
      <c r="T8" s="48" t="s">
        <v>156</v>
      </c>
      <c r="U8" s="47" t="s">
        <v>155</v>
      </c>
      <c r="V8" s="48" t="s">
        <v>156</v>
      </c>
      <c r="W8" s="47" t="s">
        <v>155</v>
      </c>
      <c r="X8" s="48" t="s">
        <v>156</v>
      </c>
      <c r="Y8" s="47" t="s">
        <v>155</v>
      </c>
      <c r="Z8" s="48" t="s">
        <v>156</v>
      </c>
      <c r="AA8" s="47" t="s">
        <v>155</v>
      </c>
      <c r="AB8" s="135" t="s">
        <v>156</v>
      </c>
      <c r="AC8" s="4"/>
    </row>
    <row r="9" spans="1:28" ht="22.5" customHeight="1">
      <c r="A9" s="158"/>
      <c r="B9" s="159"/>
      <c r="C9" s="81"/>
      <c r="D9" s="81" t="s">
        <v>31</v>
      </c>
      <c r="E9" s="81"/>
      <c r="F9" s="81" t="s">
        <v>31</v>
      </c>
      <c r="G9" s="81"/>
      <c r="H9" s="81" t="s">
        <v>31</v>
      </c>
      <c r="I9" s="81"/>
      <c r="J9" s="81" t="s">
        <v>31</v>
      </c>
      <c r="K9" s="81"/>
      <c r="L9" s="81" t="s">
        <v>31</v>
      </c>
      <c r="M9" s="81"/>
      <c r="N9" s="81" t="s">
        <v>31</v>
      </c>
      <c r="O9" s="81"/>
      <c r="P9" s="81" t="s">
        <v>31</v>
      </c>
      <c r="Q9" s="81"/>
      <c r="R9" s="81" t="s">
        <v>31</v>
      </c>
      <c r="S9" s="81"/>
      <c r="T9" s="81" t="s">
        <v>31</v>
      </c>
      <c r="U9" s="81"/>
      <c r="V9" s="81" t="s">
        <v>31</v>
      </c>
      <c r="W9" s="81"/>
      <c r="X9" s="81" t="s">
        <v>31</v>
      </c>
      <c r="Y9" s="81"/>
      <c r="Z9" s="81" t="s">
        <v>31</v>
      </c>
      <c r="AA9" s="81"/>
      <c r="AB9" s="81" t="s">
        <v>31</v>
      </c>
    </row>
    <row r="10" spans="1:28" ht="22.5" customHeight="1">
      <c r="A10" s="233" t="s">
        <v>70</v>
      </c>
      <c r="B10" s="234"/>
      <c r="C10" s="126">
        <f>SUM(C11:C12)</f>
        <v>613</v>
      </c>
      <c r="D10" s="126">
        <f>SUM(D11:D12)</f>
        <v>3025</v>
      </c>
      <c r="E10" s="94">
        <f aca="true" t="shared" si="0" ref="E10:AB10">SUM(E11:E12)</f>
        <v>3</v>
      </c>
      <c r="F10" s="94">
        <f t="shared" si="0"/>
        <v>34</v>
      </c>
      <c r="G10" s="94">
        <f t="shared" si="0"/>
        <v>603</v>
      </c>
      <c r="H10" s="94">
        <f t="shared" si="0"/>
        <v>2917</v>
      </c>
      <c r="I10" s="94">
        <f t="shared" si="0"/>
        <v>1</v>
      </c>
      <c r="J10" s="94">
        <f t="shared" si="0"/>
        <v>20</v>
      </c>
      <c r="K10" s="94">
        <f t="shared" si="0"/>
        <v>37</v>
      </c>
      <c r="L10" s="94">
        <f t="shared" si="0"/>
        <v>142</v>
      </c>
      <c r="M10" s="94">
        <f t="shared" si="0"/>
        <v>342</v>
      </c>
      <c r="N10" s="94">
        <f t="shared" si="0"/>
        <v>1775</v>
      </c>
      <c r="O10" s="94">
        <f t="shared" si="0"/>
        <v>126</v>
      </c>
      <c r="P10" s="94">
        <f t="shared" si="0"/>
        <v>389</v>
      </c>
      <c r="Q10" s="94">
        <f t="shared" si="0"/>
        <v>5</v>
      </c>
      <c r="R10" s="94">
        <f t="shared" si="0"/>
        <v>60</v>
      </c>
      <c r="S10" s="81" t="s">
        <v>204</v>
      </c>
      <c r="T10" s="81" t="s">
        <v>204</v>
      </c>
      <c r="U10" s="94">
        <f t="shared" si="0"/>
        <v>12</v>
      </c>
      <c r="V10" s="94">
        <f t="shared" si="0"/>
        <v>168</v>
      </c>
      <c r="W10" s="94">
        <f t="shared" si="0"/>
        <v>1</v>
      </c>
      <c r="X10" s="94">
        <f t="shared" si="0"/>
        <v>5</v>
      </c>
      <c r="Y10" s="94">
        <f t="shared" si="0"/>
        <v>79</v>
      </c>
      <c r="Z10" s="94">
        <f t="shared" si="0"/>
        <v>358</v>
      </c>
      <c r="AA10" s="94">
        <f t="shared" si="0"/>
        <v>7</v>
      </c>
      <c r="AB10" s="94">
        <f t="shared" si="0"/>
        <v>74</v>
      </c>
    </row>
    <row r="11" spans="1:28" ht="22.5" customHeight="1">
      <c r="A11" s="13"/>
      <c r="B11" s="14" t="s">
        <v>69</v>
      </c>
      <c r="C11" s="77">
        <f>SUM(E11,G11)</f>
        <v>596</v>
      </c>
      <c r="D11" s="77">
        <f>SUM(F11,H11)</f>
        <v>2827</v>
      </c>
      <c r="E11" s="81">
        <v>3</v>
      </c>
      <c r="F11" s="81">
        <v>34</v>
      </c>
      <c r="G11" s="81">
        <v>593</v>
      </c>
      <c r="H11" s="81">
        <v>2793</v>
      </c>
      <c r="I11" s="81">
        <v>1</v>
      </c>
      <c r="J11" s="81">
        <v>20</v>
      </c>
      <c r="K11" s="81">
        <v>37</v>
      </c>
      <c r="L11" s="81">
        <v>142</v>
      </c>
      <c r="M11" s="81">
        <v>342</v>
      </c>
      <c r="N11" s="81">
        <v>1775</v>
      </c>
      <c r="O11" s="81">
        <v>126</v>
      </c>
      <c r="P11" s="81">
        <v>389</v>
      </c>
      <c r="Q11" s="81">
        <v>5</v>
      </c>
      <c r="R11" s="81">
        <v>60</v>
      </c>
      <c r="S11" s="81" t="s">
        <v>204</v>
      </c>
      <c r="T11" s="81" t="s">
        <v>204</v>
      </c>
      <c r="U11" s="81">
        <v>11</v>
      </c>
      <c r="V11" s="81">
        <v>148</v>
      </c>
      <c r="W11" s="81" t="s">
        <v>204</v>
      </c>
      <c r="X11" s="81" t="s">
        <v>204</v>
      </c>
      <c r="Y11" s="81">
        <v>71</v>
      </c>
      <c r="Z11" s="81">
        <v>259</v>
      </c>
      <c r="AA11" s="81" t="s">
        <v>204</v>
      </c>
      <c r="AB11" s="81" t="s">
        <v>204</v>
      </c>
    </row>
    <row r="12" spans="1:28" ht="22.5" customHeight="1">
      <c r="A12" s="13" t="s">
        <v>92</v>
      </c>
      <c r="B12" s="112" t="s">
        <v>159</v>
      </c>
      <c r="C12" s="126">
        <f>SUM(E12,G12,AA12)</f>
        <v>17</v>
      </c>
      <c r="D12" s="126">
        <f>SUM(F12,H12,AB12)</f>
        <v>198</v>
      </c>
      <c r="E12" s="81" t="s">
        <v>204</v>
      </c>
      <c r="F12" s="81" t="s">
        <v>204</v>
      </c>
      <c r="G12" s="81">
        <v>10</v>
      </c>
      <c r="H12" s="81">
        <v>124</v>
      </c>
      <c r="I12" s="81" t="s">
        <v>204</v>
      </c>
      <c r="J12" s="81" t="s">
        <v>204</v>
      </c>
      <c r="K12" s="81" t="s">
        <v>204</v>
      </c>
      <c r="L12" s="81" t="s">
        <v>204</v>
      </c>
      <c r="M12" s="81" t="s">
        <v>204</v>
      </c>
      <c r="N12" s="81" t="s">
        <v>204</v>
      </c>
      <c r="O12" s="81" t="s">
        <v>204</v>
      </c>
      <c r="P12" s="81" t="s">
        <v>204</v>
      </c>
      <c r="Q12" s="81" t="s">
        <v>204</v>
      </c>
      <c r="R12" s="81" t="s">
        <v>204</v>
      </c>
      <c r="S12" s="81" t="s">
        <v>204</v>
      </c>
      <c r="T12" s="81" t="s">
        <v>204</v>
      </c>
      <c r="U12" s="81">
        <v>1</v>
      </c>
      <c r="V12" s="81">
        <v>20</v>
      </c>
      <c r="W12" s="81">
        <v>1</v>
      </c>
      <c r="X12" s="81">
        <v>5</v>
      </c>
      <c r="Y12" s="81">
        <v>8</v>
      </c>
      <c r="Z12" s="81">
        <v>99</v>
      </c>
      <c r="AA12" s="81">
        <v>7</v>
      </c>
      <c r="AB12" s="81">
        <v>74</v>
      </c>
    </row>
    <row r="13" spans="1:28" ht="22.5" customHeight="1">
      <c r="A13" s="13"/>
      <c r="B13" s="14"/>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row>
    <row r="14" spans="1:28" ht="22.5" customHeight="1">
      <c r="A14" s="279" t="s">
        <v>60</v>
      </c>
      <c r="B14" s="280"/>
      <c r="C14" s="126">
        <f>SUM(C15:C16)</f>
        <v>471</v>
      </c>
      <c r="D14" s="126">
        <f>SUM(D15:D16)</f>
        <v>1917</v>
      </c>
      <c r="E14" s="94">
        <f aca="true" t="shared" si="1" ref="E14:AB14">SUM(E15:E16)</f>
        <v>1</v>
      </c>
      <c r="F14" s="94">
        <f t="shared" si="1"/>
        <v>1</v>
      </c>
      <c r="G14" s="94">
        <f t="shared" si="1"/>
        <v>461</v>
      </c>
      <c r="H14" s="94">
        <f t="shared" si="1"/>
        <v>1827</v>
      </c>
      <c r="I14" s="81" t="s">
        <v>204</v>
      </c>
      <c r="J14" s="81" t="s">
        <v>204</v>
      </c>
      <c r="K14" s="94">
        <f t="shared" si="1"/>
        <v>56</v>
      </c>
      <c r="L14" s="94">
        <f t="shared" si="1"/>
        <v>211</v>
      </c>
      <c r="M14" s="94">
        <f t="shared" si="1"/>
        <v>75</v>
      </c>
      <c r="N14" s="94">
        <f t="shared" si="1"/>
        <v>628</v>
      </c>
      <c r="O14" s="94">
        <f t="shared" si="1"/>
        <v>194</v>
      </c>
      <c r="P14" s="94">
        <f t="shared" si="1"/>
        <v>442</v>
      </c>
      <c r="Q14" s="94">
        <f t="shared" si="1"/>
        <v>3</v>
      </c>
      <c r="R14" s="94">
        <f t="shared" si="1"/>
        <v>18</v>
      </c>
      <c r="S14" s="81" t="s">
        <v>204</v>
      </c>
      <c r="T14" s="81" t="s">
        <v>204</v>
      </c>
      <c r="U14" s="94">
        <f t="shared" si="1"/>
        <v>8</v>
      </c>
      <c r="V14" s="94">
        <f t="shared" si="1"/>
        <v>49</v>
      </c>
      <c r="W14" s="94">
        <f t="shared" si="1"/>
        <v>3</v>
      </c>
      <c r="X14" s="94">
        <f t="shared" si="1"/>
        <v>8</v>
      </c>
      <c r="Y14" s="94">
        <f t="shared" si="1"/>
        <v>122</v>
      </c>
      <c r="Z14" s="94">
        <f t="shared" si="1"/>
        <v>471</v>
      </c>
      <c r="AA14" s="94">
        <f t="shared" si="1"/>
        <v>9</v>
      </c>
      <c r="AB14" s="94">
        <f t="shared" si="1"/>
        <v>89</v>
      </c>
    </row>
    <row r="15" spans="1:28" ht="22.5" customHeight="1">
      <c r="A15" s="13"/>
      <c r="B15" s="14" t="s">
        <v>69</v>
      </c>
      <c r="C15" s="77">
        <f>SUM(E15,G15)</f>
        <v>434</v>
      </c>
      <c r="D15" s="77">
        <f>SUM(F15,H15)</f>
        <v>1564</v>
      </c>
      <c r="E15" s="81">
        <v>1</v>
      </c>
      <c r="F15" s="81">
        <v>1</v>
      </c>
      <c r="G15" s="81">
        <v>433</v>
      </c>
      <c r="H15" s="81">
        <v>1563</v>
      </c>
      <c r="I15" s="81" t="s">
        <v>204</v>
      </c>
      <c r="J15" s="81" t="s">
        <v>204</v>
      </c>
      <c r="K15" s="81">
        <v>56</v>
      </c>
      <c r="L15" s="81">
        <v>211</v>
      </c>
      <c r="M15" s="81">
        <v>75</v>
      </c>
      <c r="N15" s="81">
        <v>628</v>
      </c>
      <c r="O15" s="81">
        <v>194</v>
      </c>
      <c r="P15" s="81">
        <v>442</v>
      </c>
      <c r="Q15" s="81">
        <v>3</v>
      </c>
      <c r="R15" s="81">
        <v>18</v>
      </c>
      <c r="S15" s="81" t="s">
        <v>204</v>
      </c>
      <c r="T15" s="81" t="s">
        <v>204</v>
      </c>
      <c r="U15" s="81">
        <v>3</v>
      </c>
      <c r="V15" s="81">
        <v>17</v>
      </c>
      <c r="W15" s="81">
        <v>2</v>
      </c>
      <c r="X15" s="81">
        <v>6</v>
      </c>
      <c r="Y15" s="81">
        <v>100</v>
      </c>
      <c r="Z15" s="81">
        <v>241</v>
      </c>
      <c r="AA15" s="81" t="s">
        <v>204</v>
      </c>
      <c r="AB15" s="81" t="s">
        <v>204</v>
      </c>
    </row>
    <row r="16" spans="1:28" ht="22.5" customHeight="1">
      <c r="A16" s="13" t="s">
        <v>92</v>
      </c>
      <c r="B16" s="112" t="s">
        <v>159</v>
      </c>
      <c r="C16" s="126">
        <f>SUM(E16,G16,AA16)</f>
        <v>37</v>
      </c>
      <c r="D16" s="126">
        <f>SUM(F16,H16,AB16)</f>
        <v>353</v>
      </c>
      <c r="E16" s="81" t="s">
        <v>204</v>
      </c>
      <c r="F16" s="81" t="s">
        <v>204</v>
      </c>
      <c r="G16" s="81">
        <v>28</v>
      </c>
      <c r="H16" s="81">
        <v>264</v>
      </c>
      <c r="I16" s="81" t="s">
        <v>204</v>
      </c>
      <c r="J16" s="81" t="s">
        <v>204</v>
      </c>
      <c r="K16" s="81" t="s">
        <v>204</v>
      </c>
      <c r="L16" s="81" t="s">
        <v>204</v>
      </c>
      <c r="M16" s="81" t="s">
        <v>204</v>
      </c>
      <c r="N16" s="81" t="s">
        <v>204</v>
      </c>
      <c r="O16" s="81" t="s">
        <v>204</v>
      </c>
      <c r="P16" s="81" t="s">
        <v>204</v>
      </c>
      <c r="Q16" s="81" t="s">
        <v>204</v>
      </c>
      <c r="R16" s="81" t="s">
        <v>204</v>
      </c>
      <c r="S16" s="81" t="s">
        <v>204</v>
      </c>
      <c r="T16" s="81" t="s">
        <v>204</v>
      </c>
      <c r="U16" s="81">
        <v>5</v>
      </c>
      <c r="V16" s="81">
        <v>32</v>
      </c>
      <c r="W16" s="81">
        <v>1</v>
      </c>
      <c r="X16" s="81">
        <v>2</v>
      </c>
      <c r="Y16" s="81">
        <v>22</v>
      </c>
      <c r="Z16" s="81">
        <v>230</v>
      </c>
      <c r="AA16" s="81">
        <v>9</v>
      </c>
      <c r="AB16" s="81">
        <v>89</v>
      </c>
    </row>
    <row r="17" spans="1:28" ht="22.5" customHeight="1">
      <c r="A17" s="13"/>
      <c r="B17" s="14"/>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row>
    <row r="18" spans="1:28" ht="22.5" customHeight="1">
      <c r="A18" s="279" t="s">
        <v>61</v>
      </c>
      <c r="B18" s="280"/>
      <c r="C18" s="126">
        <f>SUM(C19:C20)</f>
        <v>1013</v>
      </c>
      <c r="D18" s="126">
        <f>SUM(D19:D20)</f>
        <v>3930</v>
      </c>
      <c r="E18" s="81" t="s">
        <v>204</v>
      </c>
      <c r="F18" s="81" t="s">
        <v>204</v>
      </c>
      <c r="G18" s="94">
        <f aca="true" t="shared" si="2" ref="G18:AB18">SUM(G19:G20)</f>
        <v>1003</v>
      </c>
      <c r="H18" s="94">
        <f t="shared" si="2"/>
        <v>3860</v>
      </c>
      <c r="I18" s="81" t="s">
        <v>204</v>
      </c>
      <c r="J18" s="81" t="s">
        <v>204</v>
      </c>
      <c r="K18" s="94">
        <f t="shared" si="2"/>
        <v>109</v>
      </c>
      <c r="L18" s="94">
        <f t="shared" si="2"/>
        <v>187</v>
      </c>
      <c r="M18" s="94">
        <f t="shared" si="2"/>
        <v>560</v>
      </c>
      <c r="N18" s="94">
        <f t="shared" si="2"/>
        <v>2697</v>
      </c>
      <c r="O18" s="94">
        <f t="shared" si="2"/>
        <v>214</v>
      </c>
      <c r="P18" s="94">
        <f t="shared" si="2"/>
        <v>450</v>
      </c>
      <c r="Q18" s="94">
        <f t="shared" si="2"/>
        <v>2</v>
      </c>
      <c r="R18" s="94">
        <f t="shared" si="2"/>
        <v>25</v>
      </c>
      <c r="S18" s="94">
        <f t="shared" si="2"/>
        <v>1</v>
      </c>
      <c r="T18" s="94">
        <f t="shared" si="2"/>
        <v>2</v>
      </c>
      <c r="U18" s="94">
        <f t="shared" si="2"/>
        <v>20</v>
      </c>
      <c r="V18" s="94">
        <f t="shared" si="2"/>
        <v>82</v>
      </c>
      <c r="W18" s="94">
        <f t="shared" si="2"/>
        <v>3</v>
      </c>
      <c r="X18" s="94">
        <f t="shared" si="2"/>
        <v>17</v>
      </c>
      <c r="Y18" s="94">
        <f t="shared" si="2"/>
        <v>94</v>
      </c>
      <c r="Z18" s="94">
        <f t="shared" si="2"/>
        <v>400</v>
      </c>
      <c r="AA18" s="94">
        <f t="shared" si="2"/>
        <v>10</v>
      </c>
      <c r="AB18" s="94">
        <f t="shared" si="2"/>
        <v>70</v>
      </c>
    </row>
    <row r="19" spans="1:28" ht="22.5" customHeight="1">
      <c r="A19" s="13"/>
      <c r="B19" s="14" t="s">
        <v>69</v>
      </c>
      <c r="C19" s="77">
        <f>SUM(E19,G19)</f>
        <v>983</v>
      </c>
      <c r="D19" s="77">
        <f>SUM(F19,H19)</f>
        <v>3665</v>
      </c>
      <c r="E19" s="81" t="s">
        <v>204</v>
      </c>
      <c r="F19" s="81" t="s">
        <v>204</v>
      </c>
      <c r="G19" s="81">
        <v>983</v>
      </c>
      <c r="H19" s="81">
        <v>3665</v>
      </c>
      <c r="I19" s="81" t="s">
        <v>204</v>
      </c>
      <c r="J19" s="81" t="s">
        <v>204</v>
      </c>
      <c r="K19" s="81">
        <v>109</v>
      </c>
      <c r="L19" s="81">
        <v>187</v>
      </c>
      <c r="M19" s="81">
        <v>560</v>
      </c>
      <c r="N19" s="81">
        <v>2697</v>
      </c>
      <c r="O19" s="81">
        <v>214</v>
      </c>
      <c r="P19" s="81">
        <v>450</v>
      </c>
      <c r="Q19" s="81">
        <v>2</v>
      </c>
      <c r="R19" s="81">
        <v>25</v>
      </c>
      <c r="S19" s="81">
        <v>1</v>
      </c>
      <c r="T19" s="81">
        <v>2</v>
      </c>
      <c r="U19" s="81">
        <v>16</v>
      </c>
      <c r="V19" s="81">
        <v>57</v>
      </c>
      <c r="W19" s="81">
        <v>2</v>
      </c>
      <c r="X19" s="81">
        <v>11</v>
      </c>
      <c r="Y19" s="81">
        <v>79</v>
      </c>
      <c r="Z19" s="81">
        <v>236</v>
      </c>
      <c r="AA19" s="81" t="s">
        <v>204</v>
      </c>
      <c r="AB19" s="81" t="s">
        <v>204</v>
      </c>
    </row>
    <row r="20" spans="1:28" ht="22.5" customHeight="1">
      <c r="A20" s="13" t="s">
        <v>92</v>
      </c>
      <c r="B20" s="112" t="s">
        <v>159</v>
      </c>
      <c r="C20" s="126">
        <f>SUM(E20,G20,AA20)</f>
        <v>30</v>
      </c>
      <c r="D20" s="126">
        <f>SUM(F20,H20,AB20)</f>
        <v>265</v>
      </c>
      <c r="E20" s="81" t="s">
        <v>204</v>
      </c>
      <c r="F20" s="81" t="s">
        <v>204</v>
      </c>
      <c r="G20" s="81">
        <v>20</v>
      </c>
      <c r="H20" s="81">
        <v>195</v>
      </c>
      <c r="I20" s="81" t="s">
        <v>204</v>
      </c>
      <c r="J20" s="81" t="s">
        <v>204</v>
      </c>
      <c r="K20" s="81" t="s">
        <v>204</v>
      </c>
      <c r="L20" s="81" t="s">
        <v>204</v>
      </c>
      <c r="M20" s="81" t="s">
        <v>204</v>
      </c>
      <c r="N20" s="81" t="s">
        <v>204</v>
      </c>
      <c r="O20" s="81" t="s">
        <v>204</v>
      </c>
      <c r="P20" s="81" t="s">
        <v>204</v>
      </c>
      <c r="Q20" s="81" t="s">
        <v>204</v>
      </c>
      <c r="R20" s="81" t="s">
        <v>204</v>
      </c>
      <c r="S20" s="81" t="s">
        <v>204</v>
      </c>
      <c r="T20" s="81" t="s">
        <v>204</v>
      </c>
      <c r="U20" s="81">
        <v>4</v>
      </c>
      <c r="V20" s="81">
        <v>25</v>
      </c>
      <c r="W20" s="81">
        <v>1</v>
      </c>
      <c r="X20" s="81">
        <v>6</v>
      </c>
      <c r="Y20" s="81">
        <v>15</v>
      </c>
      <c r="Z20" s="81">
        <v>164</v>
      </c>
      <c r="AA20" s="81">
        <v>10</v>
      </c>
      <c r="AB20" s="81">
        <v>70</v>
      </c>
    </row>
    <row r="21" spans="1:28" ht="22.5" customHeight="1">
      <c r="A21" s="13"/>
      <c r="B21" s="14"/>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row>
    <row r="22" spans="1:28" ht="22.5" customHeight="1">
      <c r="A22" s="279" t="s">
        <v>62</v>
      </c>
      <c r="B22" s="280"/>
      <c r="C22" s="126">
        <f>SUM(C23:C24)</f>
        <v>217</v>
      </c>
      <c r="D22" s="126">
        <f>SUM(D23:D24)</f>
        <v>835</v>
      </c>
      <c r="E22" s="94">
        <f aca="true" t="shared" si="3" ref="E22:AB22">SUM(E23:E24)</f>
        <v>2</v>
      </c>
      <c r="F22" s="94">
        <f t="shared" si="3"/>
        <v>10</v>
      </c>
      <c r="G22" s="94">
        <f t="shared" si="3"/>
        <v>206</v>
      </c>
      <c r="H22" s="94">
        <f t="shared" si="3"/>
        <v>757</v>
      </c>
      <c r="I22" s="81" t="s">
        <v>204</v>
      </c>
      <c r="J22" s="81" t="s">
        <v>204</v>
      </c>
      <c r="K22" s="94">
        <f t="shared" si="3"/>
        <v>36</v>
      </c>
      <c r="L22" s="94">
        <f t="shared" si="3"/>
        <v>187</v>
      </c>
      <c r="M22" s="94">
        <f t="shared" si="3"/>
        <v>46</v>
      </c>
      <c r="N22" s="94">
        <f t="shared" si="3"/>
        <v>174</v>
      </c>
      <c r="O22" s="94">
        <f t="shared" si="3"/>
        <v>45</v>
      </c>
      <c r="P22" s="94">
        <f t="shared" si="3"/>
        <v>92</v>
      </c>
      <c r="Q22" s="94">
        <f t="shared" si="3"/>
        <v>1</v>
      </c>
      <c r="R22" s="94">
        <f t="shared" si="3"/>
        <v>2</v>
      </c>
      <c r="S22" s="81" t="s">
        <v>204</v>
      </c>
      <c r="T22" s="81" t="s">
        <v>204</v>
      </c>
      <c r="U22" s="94">
        <f t="shared" si="3"/>
        <v>10</v>
      </c>
      <c r="V22" s="94">
        <f t="shared" si="3"/>
        <v>58</v>
      </c>
      <c r="W22" s="94">
        <f t="shared" si="3"/>
        <v>2</v>
      </c>
      <c r="X22" s="94">
        <f t="shared" si="3"/>
        <v>3</v>
      </c>
      <c r="Y22" s="94">
        <f t="shared" si="3"/>
        <v>66</v>
      </c>
      <c r="Z22" s="94">
        <f t="shared" si="3"/>
        <v>241</v>
      </c>
      <c r="AA22" s="94">
        <f t="shared" si="3"/>
        <v>9</v>
      </c>
      <c r="AB22" s="94">
        <f t="shared" si="3"/>
        <v>68</v>
      </c>
    </row>
    <row r="23" spans="1:28" ht="22.5" customHeight="1">
      <c r="A23" s="13"/>
      <c r="B23" s="14" t="s">
        <v>69</v>
      </c>
      <c r="C23" s="77">
        <f>SUM(E23,G23)</f>
        <v>188</v>
      </c>
      <c r="D23" s="77">
        <f>SUM(F23,H23)</f>
        <v>630</v>
      </c>
      <c r="E23" s="81">
        <v>2</v>
      </c>
      <c r="F23" s="81">
        <v>10</v>
      </c>
      <c r="G23" s="81">
        <v>186</v>
      </c>
      <c r="H23" s="81">
        <v>620</v>
      </c>
      <c r="I23" s="81" t="s">
        <v>204</v>
      </c>
      <c r="J23" s="81" t="s">
        <v>204</v>
      </c>
      <c r="K23" s="81">
        <v>36</v>
      </c>
      <c r="L23" s="81">
        <v>187</v>
      </c>
      <c r="M23" s="81">
        <v>46</v>
      </c>
      <c r="N23" s="81">
        <v>174</v>
      </c>
      <c r="O23" s="81">
        <v>45</v>
      </c>
      <c r="P23" s="81">
        <v>92</v>
      </c>
      <c r="Q23" s="81">
        <v>1</v>
      </c>
      <c r="R23" s="81">
        <v>2</v>
      </c>
      <c r="S23" s="81" t="s">
        <v>204</v>
      </c>
      <c r="T23" s="81" t="s">
        <v>204</v>
      </c>
      <c r="U23" s="81">
        <v>6</v>
      </c>
      <c r="V23" s="81">
        <v>25</v>
      </c>
      <c r="W23" s="81">
        <v>1</v>
      </c>
      <c r="X23" s="81">
        <v>2</v>
      </c>
      <c r="Y23" s="81">
        <v>51</v>
      </c>
      <c r="Z23" s="81">
        <v>138</v>
      </c>
      <c r="AA23" s="81" t="s">
        <v>204</v>
      </c>
      <c r="AB23" s="81" t="s">
        <v>204</v>
      </c>
    </row>
    <row r="24" spans="1:28" ht="22.5" customHeight="1">
      <c r="A24" s="13" t="s">
        <v>92</v>
      </c>
      <c r="B24" s="112" t="s">
        <v>159</v>
      </c>
      <c r="C24" s="126">
        <f>SUM(E24,G24,AA24)</f>
        <v>29</v>
      </c>
      <c r="D24" s="126">
        <f>SUM(F24,H24,AB24)</f>
        <v>205</v>
      </c>
      <c r="E24" s="81" t="s">
        <v>204</v>
      </c>
      <c r="F24" s="81" t="s">
        <v>204</v>
      </c>
      <c r="G24" s="81">
        <v>20</v>
      </c>
      <c r="H24" s="81">
        <v>137</v>
      </c>
      <c r="I24" s="81" t="s">
        <v>204</v>
      </c>
      <c r="J24" s="81" t="s">
        <v>204</v>
      </c>
      <c r="K24" s="81" t="s">
        <v>204</v>
      </c>
      <c r="L24" s="81" t="s">
        <v>204</v>
      </c>
      <c r="M24" s="81" t="s">
        <v>204</v>
      </c>
      <c r="N24" s="81" t="s">
        <v>204</v>
      </c>
      <c r="O24" s="81" t="s">
        <v>204</v>
      </c>
      <c r="P24" s="81" t="s">
        <v>204</v>
      </c>
      <c r="Q24" s="81" t="s">
        <v>204</v>
      </c>
      <c r="R24" s="81" t="s">
        <v>204</v>
      </c>
      <c r="S24" s="81" t="s">
        <v>204</v>
      </c>
      <c r="T24" s="81" t="s">
        <v>204</v>
      </c>
      <c r="U24" s="81">
        <v>4</v>
      </c>
      <c r="V24" s="81">
        <v>33</v>
      </c>
      <c r="W24" s="81">
        <v>1</v>
      </c>
      <c r="X24" s="81">
        <v>1</v>
      </c>
      <c r="Y24" s="81">
        <v>15</v>
      </c>
      <c r="Z24" s="81">
        <v>103</v>
      </c>
      <c r="AA24" s="81">
        <v>9</v>
      </c>
      <c r="AB24" s="81">
        <v>68</v>
      </c>
    </row>
    <row r="25" spans="1:28" ht="22.5" customHeight="1">
      <c r="A25" s="13"/>
      <c r="B25" s="14"/>
      <c r="C25" s="81"/>
      <c r="D25" s="55"/>
      <c r="E25" s="81"/>
      <c r="F25" s="81"/>
      <c r="G25" s="81"/>
      <c r="H25" s="81"/>
      <c r="I25" s="81"/>
      <c r="J25" s="81"/>
      <c r="K25" s="81"/>
      <c r="L25" s="81"/>
      <c r="M25" s="81"/>
      <c r="N25" s="81"/>
      <c r="O25" s="81"/>
      <c r="P25" s="81"/>
      <c r="Q25" s="81"/>
      <c r="R25" s="81"/>
      <c r="S25" s="81"/>
      <c r="T25" s="81"/>
      <c r="U25" s="81"/>
      <c r="V25" s="81"/>
      <c r="W25" s="81"/>
      <c r="X25" s="81"/>
      <c r="Y25" s="81"/>
      <c r="Z25" s="81"/>
      <c r="AA25" s="81"/>
      <c r="AB25" s="81"/>
    </row>
    <row r="26" spans="1:28" ht="22.5" customHeight="1">
      <c r="A26" s="279" t="s">
        <v>63</v>
      </c>
      <c r="B26" s="280"/>
      <c r="C26" s="126">
        <f>SUM(C27:C28)</f>
        <v>554</v>
      </c>
      <c r="D26" s="126">
        <f>SUM(D27:D28)</f>
        <v>2537</v>
      </c>
      <c r="E26" s="94">
        <f aca="true" t="shared" si="4" ref="E26:AB26">SUM(E27:E28)</f>
        <v>1</v>
      </c>
      <c r="F26" s="94">
        <f t="shared" si="4"/>
        <v>2</v>
      </c>
      <c r="G26" s="94">
        <f t="shared" si="4"/>
        <v>547</v>
      </c>
      <c r="H26" s="94">
        <f t="shared" si="4"/>
        <v>2492</v>
      </c>
      <c r="I26" s="81" t="s">
        <v>204</v>
      </c>
      <c r="J26" s="81" t="s">
        <v>204</v>
      </c>
      <c r="K26" s="94">
        <f t="shared" si="4"/>
        <v>47</v>
      </c>
      <c r="L26" s="94">
        <f t="shared" si="4"/>
        <v>171</v>
      </c>
      <c r="M26" s="94">
        <f t="shared" si="4"/>
        <v>252</v>
      </c>
      <c r="N26" s="94">
        <f t="shared" si="4"/>
        <v>1486</v>
      </c>
      <c r="O26" s="94">
        <f t="shared" si="4"/>
        <v>148</v>
      </c>
      <c r="P26" s="94">
        <f t="shared" si="4"/>
        <v>343</v>
      </c>
      <c r="Q26" s="94">
        <f t="shared" si="4"/>
        <v>2</v>
      </c>
      <c r="R26" s="94">
        <f t="shared" si="4"/>
        <v>27</v>
      </c>
      <c r="S26" s="81" t="s">
        <v>204</v>
      </c>
      <c r="T26" s="81" t="s">
        <v>204</v>
      </c>
      <c r="U26" s="94">
        <f t="shared" si="4"/>
        <v>9</v>
      </c>
      <c r="V26" s="94">
        <f t="shared" si="4"/>
        <v>76</v>
      </c>
      <c r="W26" s="94">
        <f t="shared" si="4"/>
        <v>3</v>
      </c>
      <c r="X26" s="94">
        <f t="shared" si="4"/>
        <v>20</v>
      </c>
      <c r="Y26" s="94">
        <f t="shared" si="4"/>
        <v>86</v>
      </c>
      <c r="Z26" s="94">
        <f t="shared" si="4"/>
        <v>369</v>
      </c>
      <c r="AA26" s="94">
        <f t="shared" si="4"/>
        <v>6</v>
      </c>
      <c r="AB26" s="94">
        <f t="shared" si="4"/>
        <v>43</v>
      </c>
    </row>
    <row r="27" spans="1:28" ht="22.5" customHeight="1">
      <c r="A27" s="13"/>
      <c r="B27" s="14" t="s">
        <v>69</v>
      </c>
      <c r="C27" s="77">
        <f>SUM(E27,G27)</f>
        <v>529</v>
      </c>
      <c r="D27" s="77">
        <f>SUM(F27,H27)</f>
        <v>2286</v>
      </c>
      <c r="E27" s="81">
        <v>1</v>
      </c>
      <c r="F27" s="81">
        <v>2</v>
      </c>
      <c r="G27" s="81">
        <v>528</v>
      </c>
      <c r="H27" s="81">
        <v>2284</v>
      </c>
      <c r="I27" s="81" t="s">
        <v>204</v>
      </c>
      <c r="J27" s="81" t="s">
        <v>204</v>
      </c>
      <c r="K27" s="81">
        <v>47</v>
      </c>
      <c r="L27" s="81">
        <v>171</v>
      </c>
      <c r="M27" s="81">
        <v>252</v>
      </c>
      <c r="N27" s="81">
        <v>1486</v>
      </c>
      <c r="O27" s="81">
        <v>148</v>
      </c>
      <c r="P27" s="81">
        <v>343</v>
      </c>
      <c r="Q27" s="81">
        <v>2</v>
      </c>
      <c r="R27" s="81">
        <v>27</v>
      </c>
      <c r="S27" s="81" t="s">
        <v>204</v>
      </c>
      <c r="T27" s="81" t="s">
        <v>204</v>
      </c>
      <c r="U27" s="81">
        <v>6</v>
      </c>
      <c r="V27" s="81">
        <v>42</v>
      </c>
      <c r="W27" s="81">
        <v>1</v>
      </c>
      <c r="X27" s="81">
        <v>14</v>
      </c>
      <c r="Y27" s="81">
        <v>72</v>
      </c>
      <c r="Z27" s="81">
        <v>201</v>
      </c>
      <c r="AA27" s="81" t="s">
        <v>204</v>
      </c>
      <c r="AB27" s="81" t="s">
        <v>204</v>
      </c>
    </row>
    <row r="28" spans="1:28" ht="22.5" customHeight="1">
      <c r="A28" s="13"/>
      <c r="B28" s="112" t="s">
        <v>159</v>
      </c>
      <c r="C28" s="126">
        <f>SUM(E28,G28,AA28)</f>
        <v>25</v>
      </c>
      <c r="D28" s="126">
        <f>SUM(F28,H28,AB28)</f>
        <v>251</v>
      </c>
      <c r="E28" s="81" t="s">
        <v>204</v>
      </c>
      <c r="F28" s="81" t="s">
        <v>204</v>
      </c>
      <c r="G28" s="81">
        <v>19</v>
      </c>
      <c r="H28" s="81">
        <v>208</v>
      </c>
      <c r="I28" s="81" t="s">
        <v>204</v>
      </c>
      <c r="J28" s="81" t="s">
        <v>204</v>
      </c>
      <c r="K28" s="81" t="s">
        <v>204</v>
      </c>
      <c r="L28" s="81" t="s">
        <v>204</v>
      </c>
      <c r="M28" s="81" t="s">
        <v>204</v>
      </c>
      <c r="N28" s="81" t="s">
        <v>204</v>
      </c>
      <c r="O28" s="81" t="s">
        <v>204</v>
      </c>
      <c r="P28" s="81" t="s">
        <v>204</v>
      </c>
      <c r="Q28" s="81" t="s">
        <v>204</v>
      </c>
      <c r="R28" s="81" t="s">
        <v>204</v>
      </c>
      <c r="S28" s="81" t="s">
        <v>204</v>
      </c>
      <c r="T28" s="81" t="s">
        <v>204</v>
      </c>
      <c r="U28" s="81">
        <v>3</v>
      </c>
      <c r="V28" s="81">
        <v>34</v>
      </c>
      <c r="W28" s="81">
        <v>2</v>
      </c>
      <c r="X28" s="81">
        <v>6</v>
      </c>
      <c r="Y28" s="81">
        <v>14</v>
      </c>
      <c r="Z28" s="81">
        <v>168</v>
      </c>
      <c r="AA28" s="81">
        <v>6</v>
      </c>
      <c r="AB28" s="81">
        <v>43</v>
      </c>
    </row>
    <row r="29" spans="1:28" ht="22.5" customHeight="1">
      <c r="A29" s="13"/>
      <c r="B29" s="14"/>
      <c r="C29" s="81"/>
      <c r="D29" s="55"/>
      <c r="E29" s="81"/>
      <c r="F29" s="81"/>
      <c r="G29" s="81"/>
      <c r="H29" s="81"/>
      <c r="I29" s="81"/>
      <c r="J29" s="81"/>
      <c r="K29" s="81"/>
      <c r="L29" s="81"/>
      <c r="M29" s="81"/>
      <c r="N29" s="81"/>
      <c r="O29" s="81"/>
      <c r="P29" s="81"/>
      <c r="Q29" s="81"/>
      <c r="R29" s="81"/>
      <c r="S29" s="81"/>
      <c r="T29" s="81"/>
      <c r="U29" s="81"/>
      <c r="V29" s="81"/>
      <c r="W29" s="81"/>
      <c r="X29" s="81"/>
      <c r="Y29" s="81"/>
      <c r="Z29" s="81"/>
      <c r="AA29" s="81"/>
      <c r="AB29" s="81"/>
    </row>
    <row r="30" spans="1:28" ht="22.5" customHeight="1">
      <c r="A30" s="281" t="s">
        <v>28</v>
      </c>
      <c r="B30" s="282"/>
      <c r="C30" s="102">
        <f>SUM(C32,C36,C40,C44,)</f>
        <v>2755</v>
      </c>
      <c r="D30" s="102">
        <f>SUM(D32,D36,D40,D44,)</f>
        <v>15098</v>
      </c>
      <c r="E30" s="102">
        <f>SUM(E32,E36,E40,E44,)</f>
        <v>12</v>
      </c>
      <c r="F30" s="102">
        <f aca="true" t="shared" si="5" ref="F30:AB30">SUM(F32,F36,F40,F44,)</f>
        <v>275</v>
      </c>
      <c r="G30" s="102">
        <f t="shared" si="5"/>
        <v>2697</v>
      </c>
      <c r="H30" s="102">
        <f t="shared" si="5"/>
        <v>14186</v>
      </c>
      <c r="I30" s="102">
        <f t="shared" si="5"/>
        <v>1</v>
      </c>
      <c r="J30" s="102">
        <f t="shared" si="5"/>
        <v>8</v>
      </c>
      <c r="K30" s="102">
        <f t="shared" si="5"/>
        <v>308</v>
      </c>
      <c r="L30" s="102">
        <f t="shared" si="5"/>
        <v>2617</v>
      </c>
      <c r="M30" s="102">
        <f t="shared" si="5"/>
        <v>289</v>
      </c>
      <c r="N30" s="102">
        <f t="shared" si="5"/>
        <v>3295</v>
      </c>
      <c r="O30" s="102">
        <f t="shared" si="5"/>
        <v>1172</v>
      </c>
      <c r="P30" s="102">
        <f t="shared" si="5"/>
        <v>3324</v>
      </c>
      <c r="Q30" s="102">
        <f t="shared" si="5"/>
        <v>30</v>
      </c>
      <c r="R30" s="102">
        <f t="shared" si="5"/>
        <v>359</v>
      </c>
      <c r="S30" s="102">
        <f t="shared" si="5"/>
        <v>6</v>
      </c>
      <c r="T30" s="102">
        <f t="shared" si="5"/>
        <v>8</v>
      </c>
      <c r="U30" s="102">
        <f t="shared" si="5"/>
        <v>90</v>
      </c>
      <c r="V30" s="102">
        <f t="shared" si="5"/>
        <v>949</v>
      </c>
      <c r="W30" s="102">
        <f t="shared" si="5"/>
        <v>14</v>
      </c>
      <c r="X30" s="102">
        <f t="shared" si="5"/>
        <v>124</v>
      </c>
      <c r="Y30" s="102">
        <f t="shared" si="5"/>
        <v>787</v>
      </c>
      <c r="Z30" s="102">
        <f t="shared" si="5"/>
        <v>3502</v>
      </c>
      <c r="AA30" s="102">
        <f t="shared" si="5"/>
        <v>46</v>
      </c>
      <c r="AB30" s="102">
        <f t="shared" si="5"/>
        <v>637</v>
      </c>
    </row>
    <row r="31" spans="1:28" ht="22.5" customHeight="1">
      <c r="A31" s="71"/>
      <c r="B31" s="72"/>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row>
    <row r="32" spans="1:28" ht="22.5" customHeight="1">
      <c r="A32" s="279" t="s">
        <v>64</v>
      </c>
      <c r="B32" s="280"/>
      <c r="C32" s="126">
        <f>SUM(C33:C34)</f>
        <v>785</v>
      </c>
      <c r="D32" s="126">
        <f>SUM(D33:D34)</f>
        <v>4447</v>
      </c>
      <c r="E32" s="94">
        <f aca="true" t="shared" si="6" ref="E32:AB32">SUM(E33:E34)</f>
        <v>7</v>
      </c>
      <c r="F32" s="94">
        <f t="shared" si="6"/>
        <v>138</v>
      </c>
      <c r="G32" s="94">
        <f t="shared" si="6"/>
        <v>763</v>
      </c>
      <c r="H32" s="94">
        <f t="shared" si="6"/>
        <v>4062</v>
      </c>
      <c r="I32" s="94">
        <f t="shared" si="6"/>
        <v>1</v>
      </c>
      <c r="J32" s="94">
        <f t="shared" si="6"/>
        <v>8</v>
      </c>
      <c r="K32" s="94">
        <f t="shared" si="6"/>
        <v>38</v>
      </c>
      <c r="L32" s="94">
        <f t="shared" si="6"/>
        <v>566</v>
      </c>
      <c r="M32" s="94">
        <f t="shared" si="6"/>
        <v>81</v>
      </c>
      <c r="N32" s="94">
        <f t="shared" si="6"/>
        <v>717</v>
      </c>
      <c r="O32" s="94">
        <f t="shared" si="6"/>
        <v>371</v>
      </c>
      <c r="P32" s="94">
        <f t="shared" si="6"/>
        <v>1119</v>
      </c>
      <c r="Q32" s="94">
        <f t="shared" si="6"/>
        <v>9</v>
      </c>
      <c r="R32" s="94">
        <f t="shared" si="6"/>
        <v>102</v>
      </c>
      <c r="S32" s="94">
        <f t="shared" si="6"/>
        <v>4</v>
      </c>
      <c r="T32" s="94">
        <f t="shared" si="6"/>
        <v>5</v>
      </c>
      <c r="U32" s="94">
        <f t="shared" si="6"/>
        <v>24</v>
      </c>
      <c r="V32" s="94">
        <f t="shared" si="6"/>
        <v>422</v>
      </c>
      <c r="W32" s="94">
        <f t="shared" si="6"/>
        <v>7</v>
      </c>
      <c r="X32" s="94">
        <f t="shared" si="6"/>
        <v>76</v>
      </c>
      <c r="Y32" s="94">
        <f t="shared" si="6"/>
        <v>228</v>
      </c>
      <c r="Z32" s="94">
        <f t="shared" si="6"/>
        <v>1047</v>
      </c>
      <c r="AA32" s="94">
        <f t="shared" si="6"/>
        <v>15</v>
      </c>
      <c r="AB32" s="94">
        <f t="shared" si="6"/>
        <v>247</v>
      </c>
    </row>
    <row r="33" spans="1:28" ht="22.5" customHeight="1">
      <c r="A33" s="13"/>
      <c r="B33" s="14" t="s">
        <v>69</v>
      </c>
      <c r="C33" s="77">
        <f>SUM(E33,G33)</f>
        <v>723</v>
      </c>
      <c r="D33" s="77">
        <f>SUM(F33,H33)</f>
        <v>3434</v>
      </c>
      <c r="E33" s="81">
        <v>7</v>
      </c>
      <c r="F33" s="81">
        <v>138</v>
      </c>
      <c r="G33" s="81">
        <v>716</v>
      </c>
      <c r="H33" s="81">
        <v>3296</v>
      </c>
      <c r="I33" s="81">
        <v>1</v>
      </c>
      <c r="J33" s="81">
        <v>8</v>
      </c>
      <c r="K33" s="81">
        <v>38</v>
      </c>
      <c r="L33" s="81">
        <v>566</v>
      </c>
      <c r="M33" s="81">
        <v>81</v>
      </c>
      <c r="N33" s="81">
        <v>717</v>
      </c>
      <c r="O33" s="81">
        <v>371</v>
      </c>
      <c r="P33" s="81">
        <v>1119</v>
      </c>
      <c r="Q33" s="81">
        <v>9</v>
      </c>
      <c r="R33" s="81">
        <v>102</v>
      </c>
      <c r="S33" s="81">
        <v>4</v>
      </c>
      <c r="T33" s="81">
        <v>5</v>
      </c>
      <c r="U33" s="81">
        <v>15</v>
      </c>
      <c r="V33" s="81">
        <v>111</v>
      </c>
      <c r="W33" s="81">
        <v>4</v>
      </c>
      <c r="X33" s="81">
        <v>67</v>
      </c>
      <c r="Y33" s="81">
        <v>193</v>
      </c>
      <c r="Z33" s="81">
        <v>601</v>
      </c>
      <c r="AA33" s="81" t="s">
        <v>204</v>
      </c>
      <c r="AB33" s="81" t="s">
        <v>204</v>
      </c>
    </row>
    <row r="34" spans="1:28" ht="22.5" customHeight="1">
      <c r="A34" s="13"/>
      <c r="B34" s="112" t="s">
        <v>159</v>
      </c>
      <c r="C34" s="126">
        <f>SUM(E34,G34,AA34)</f>
        <v>62</v>
      </c>
      <c r="D34" s="126">
        <f>SUM(F34,H34,AB34)</f>
        <v>1013</v>
      </c>
      <c r="E34" s="81" t="s">
        <v>204</v>
      </c>
      <c r="F34" s="81" t="s">
        <v>204</v>
      </c>
      <c r="G34" s="81">
        <v>47</v>
      </c>
      <c r="H34" s="81">
        <v>766</v>
      </c>
      <c r="I34" s="81" t="s">
        <v>204</v>
      </c>
      <c r="J34" s="81" t="s">
        <v>204</v>
      </c>
      <c r="K34" s="81" t="s">
        <v>204</v>
      </c>
      <c r="L34" s="81" t="s">
        <v>204</v>
      </c>
      <c r="M34" s="81" t="s">
        <v>204</v>
      </c>
      <c r="N34" s="81" t="s">
        <v>204</v>
      </c>
      <c r="O34" s="81" t="s">
        <v>204</v>
      </c>
      <c r="P34" s="81" t="s">
        <v>204</v>
      </c>
      <c r="Q34" s="81" t="s">
        <v>204</v>
      </c>
      <c r="R34" s="81" t="s">
        <v>204</v>
      </c>
      <c r="S34" s="81" t="s">
        <v>204</v>
      </c>
      <c r="T34" s="81" t="s">
        <v>204</v>
      </c>
      <c r="U34" s="81">
        <v>9</v>
      </c>
      <c r="V34" s="81">
        <v>311</v>
      </c>
      <c r="W34" s="81">
        <v>3</v>
      </c>
      <c r="X34" s="81">
        <v>9</v>
      </c>
      <c r="Y34" s="81">
        <v>35</v>
      </c>
      <c r="Z34" s="81">
        <v>446</v>
      </c>
      <c r="AA34" s="81">
        <v>15</v>
      </c>
      <c r="AB34" s="81">
        <v>247</v>
      </c>
    </row>
    <row r="35" spans="1:28" ht="22.5" customHeight="1">
      <c r="A35" s="13"/>
      <c r="B35" s="14"/>
      <c r="C35" s="81"/>
      <c r="D35" s="55"/>
      <c r="E35" s="81"/>
      <c r="F35" s="81"/>
      <c r="G35" s="81"/>
      <c r="H35" s="81"/>
      <c r="I35" s="81"/>
      <c r="J35" s="81"/>
      <c r="K35" s="81"/>
      <c r="L35" s="81"/>
      <c r="M35" s="81"/>
      <c r="N35" s="81"/>
      <c r="O35" s="81"/>
      <c r="P35" s="81"/>
      <c r="Q35" s="81"/>
      <c r="R35" s="81"/>
      <c r="S35" s="81"/>
      <c r="T35" s="81"/>
      <c r="U35" s="81"/>
      <c r="V35" s="81"/>
      <c r="W35" s="81"/>
      <c r="X35" s="81"/>
      <c r="Y35" s="81"/>
      <c r="Z35" s="81"/>
      <c r="AA35" s="81"/>
      <c r="AB35" s="81"/>
    </row>
    <row r="36" spans="1:28" ht="22.5" customHeight="1">
      <c r="A36" s="279" t="s">
        <v>65</v>
      </c>
      <c r="B36" s="280"/>
      <c r="C36" s="126">
        <f>SUM(C37:C38)</f>
        <v>723</v>
      </c>
      <c r="D36" s="126">
        <f>SUM(D37:D38)</f>
        <v>3832</v>
      </c>
      <c r="E36" s="81" t="s">
        <v>204</v>
      </c>
      <c r="F36" s="81" t="s">
        <v>204</v>
      </c>
      <c r="G36" s="94">
        <f aca="true" t="shared" si="7" ref="G36:AB36">SUM(G37:G38)</f>
        <v>712</v>
      </c>
      <c r="H36" s="94">
        <f t="shared" si="7"/>
        <v>3697</v>
      </c>
      <c r="I36" s="81" t="s">
        <v>204</v>
      </c>
      <c r="J36" s="81" t="s">
        <v>204</v>
      </c>
      <c r="K36" s="94">
        <f t="shared" si="7"/>
        <v>114</v>
      </c>
      <c r="L36" s="94">
        <f t="shared" si="7"/>
        <v>803</v>
      </c>
      <c r="M36" s="94">
        <f t="shared" si="7"/>
        <v>96</v>
      </c>
      <c r="N36" s="94">
        <f t="shared" si="7"/>
        <v>1264</v>
      </c>
      <c r="O36" s="94">
        <f t="shared" si="7"/>
        <v>270</v>
      </c>
      <c r="P36" s="94">
        <f t="shared" si="7"/>
        <v>644</v>
      </c>
      <c r="Q36" s="94">
        <f t="shared" si="7"/>
        <v>5</v>
      </c>
      <c r="R36" s="94">
        <f t="shared" si="7"/>
        <v>45</v>
      </c>
      <c r="S36" s="81" t="s">
        <v>204</v>
      </c>
      <c r="T36" s="81" t="s">
        <v>204</v>
      </c>
      <c r="U36" s="94">
        <f t="shared" si="7"/>
        <v>19</v>
      </c>
      <c r="V36" s="94">
        <f t="shared" si="7"/>
        <v>158</v>
      </c>
      <c r="W36" s="94">
        <f t="shared" si="7"/>
        <v>1</v>
      </c>
      <c r="X36" s="94">
        <f t="shared" si="7"/>
        <v>7</v>
      </c>
      <c r="Y36" s="94">
        <f t="shared" si="7"/>
        <v>207</v>
      </c>
      <c r="Z36" s="94">
        <f t="shared" si="7"/>
        <v>776</v>
      </c>
      <c r="AA36" s="94">
        <f t="shared" si="7"/>
        <v>11</v>
      </c>
      <c r="AB36" s="94">
        <f t="shared" si="7"/>
        <v>135</v>
      </c>
    </row>
    <row r="37" spans="1:28" ht="22.5" customHeight="1">
      <c r="A37" s="13"/>
      <c r="B37" s="14" t="s">
        <v>69</v>
      </c>
      <c r="C37" s="77">
        <f>SUM(E37,G37)</f>
        <v>665</v>
      </c>
      <c r="D37" s="77">
        <f>SUM(F37,H37)</f>
        <v>3329</v>
      </c>
      <c r="E37" s="81" t="s">
        <v>204</v>
      </c>
      <c r="F37" s="81" t="s">
        <v>204</v>
      </c>
      <c r="G37" s="81">
        <v>665</v>
      </c>
      <c r="H37" s="81">
        <v>3329</v>
      </c>
      <c r="I37" s="81" t="s">
        <v>204</v>
      </c>
      <c r="J37" s="81" t="s">
        <v>204</v>
      </c>
      <c r="K37" s="81">
        <v>114</v>
      </c>
      <c r="L37" s="81">
        <v>803</v>
      </c>
      <c r="M37" s="81">
        <v>96</v>
      </c>
      <c r="N37" s="81">
        <v>1264</v>
      </c>
      <c r="O37" s="81">
        <v>270</v>
      </c>
      <c r="P37" s="81">
        <v>644</v>
      </c>
      <c r="Q37" s="81">
        <v>5</v>
      </c>
      <c r="R37" s="81">
        <v>45</v>
      </c>
      <c r="S37" s="81" t="s">
        <v>204</v>
      </c>
      <c r="T37" s="81" t="s">
        <v>204</v>
      </c>
      <c r="U37" s="81">
        <v>11</v>
      </c>
      <c r="V37" s="81">
        <v>90</v>
      </c>
      <c r="W37" s="81" t="s">
        <v>204</v>
      </c>
      <c r="X37" s="81" t="s">
        <v>204</v>
      </c>
      <c r="Y37" s="81">
        <v>169</v>
      </c>
      <c r="Z37" s="81">
        <v>483</v>
      </c>
      <c r="AA37" s="81" t="s">
        <v>204</v>
      </c>
      <c r="AB37" s="81" t="s">
        <v>204</v>
      </c>
    </row>
    <row r="38" spans="1:28" ht="22.5" customHeight="1">
      <c r="A38" s="13"/>
      <c r="B38" s="112" t="s">
        <v>159</v>
      </c>
      <c r="C38" s="126">
        <f>SUM(E38,G38,AA38)</f>
        <v>58</v>
      </c>
      <c r="D38" s="126">
        <f>SUM(F38,H38,AB38)</f>
        <v>503</v>
      </c>
      <c r="E38" s="81" t="s">
        <v>204</v>
      </c>
      <c r="F38" s="81" t="s">
        <v>204</v>
      </c>
      <c r="G38" s="81">
        <v>47</v>
      </c>
      <c r="H38" s="81">
        <v>368</v>
      </c>
      <c r="I38" s="81" t="s">
        <v>204</v>
      </c>
      <c r="J38" s="81" t="s">
        <v>204</v>
      </c>
      <c r="K38" s="81" t="s">
        <v>204</v>
      </c>
      <c r="L38" s="81" t="s">
        <v>204</v>
      </c>
      <c r="M38" s="81" t="s">
        <v>204</v>
      </c>
      <c r="N38" s="81" t="s">
        <v>204</v>
      </c>
      <c r="O38" s="81" t="s">
        <v>204</v>
      </c>
      <c r="P38" s="81" t="s">
        <v>204</v>
      </c>
      <c r="Q38" s="81" t="s">
        <v>204</v>
      </c>
      <c r="R38" s="81" t="s">
        <v>204</v>
      </c>
      <c r="S38" s="81" t="s">
        <v>204</v>
      </c>
      <c r="T38" s="81" t="s">
        <v>204</v>
      </c>
      <c r="U38" s="81">
        <v>8</v>
      </c>
      <c r="V38" s="81">
        <v>68</v>
      </c>
      <c r="W38" s="81">
        <v>1</v>
      </c>
      <c r="X38" s="81">
        <v>7</v>
      </c>
      <c r="Y38" s="81">
        <v>38</v>
      </c>
      <c r="Z38" s="81">
        <v>293</v>
      </c>
      <c r="AA38" s="81">
        <v>11</v>
      </c>
      <c r="AB38" s="81">
        <v>135</v>
      </c>
    </row>
    <row r="39" spans="1:28" ht="22.5" customHeight="1">
      <c r="A39" s="13"/>
      <c r="B39" s="14"/>
      <c r="C39" s="81"/>
      <c r="D39" s="84"/>
      <c r="E39" s="84"/>
      <c r="F39" s="81"/>
      <c r="G39" s="81"/>
      <c r="H39" s="81"/>
      <c r="I39" s="81"/>
      <c r="J39" s="81"/>
      <c r="K39" s="81"/>
      <c r="L39" s="81"/>
      <c r="M39" s="81"/>
      <c r="N39" s="81"/>
      <c r="O39" s="81"/>
      <c r="P39" s="81"/>
      <c r="Q39" s="81"/>
      <c r="R39" s="81"/>
      <c r="S39" s="81"/>
      <c r="T39" s="81"/>
      <c r="U39" s="81"/>
      <c r="V39" s="81"/>
      <c r="W39" s="81"/>
      <c r="X39" s="81"/>
      <c r="Y39" s="81"/>
      <c r="Z39" s="81"/>
      <c r="AA39" s="81"/>
      <c r="AB39" s="81"/>
    </row>
    <row r="40" spans="1:28" ht="22.5" customHeight="1">
      <c r="A40" s="279" t="s">
        <v>66</v>
      </c>
      <c r="B40" s="280"/>
      <c r="C40" s="126">
        <f>SUM(C41:C42)</f>
        <v>970</v>
      </c>
      <c r="D40" s="126">
        <f>SUM(D41:D42)</f>
        <v>5272</v>
      </c>
      <c r="E40" s="94">
        <f aca="true" t="shared" si="8" ref="E40:AB40">SUM(E41:E42)</f>
        <v>4</v>
      </c>
      <c r="F40" s="94">
        <f t="shared" si="8"/>
        <v>129</v>
      </c>
      <c r="G40" s="94">
        <f t="shared" si="8"/>
        <v>954</v>
      </c>
      <c r="H40" s="94">
        <f t="shared" si="8"/>
        <v>4980</v>
      </c>
      <c r="I40" s="81" t="s">
        <v>204</v>
      </c>
      <c r="J40" s="81" t="s">
        <v>204</v>
      </c>
      <c r="K40" s="94">
        <f t="shared" si="8"/>
        <v>93</v>
      </c>
      <c r="L40" s="94">
        <f t="shared" si="8"/>
        <v>825</v>
      </c>
      <c r="M40" s="94">
        <f t="shared" si="8"/>
        <v>91</v>
      </c>
      <c r="N40" s="94">
        <f t="shared" si="8"/>
        <v>955</v>
      </c>
      <c r="O40" s="94">
        <f t="shared" si="8"/>
        <v>441</v>
      </c>
      <c r="P40" s="94">
        <f t="shared" si="8"/>
        <v>1387</v>
      </c>
      <c r="Q40" s="94">
        <f t="shared" si="8"/>
        <v>14</v>
      </c>
      <c r="R40" s="94">
        <f t="shared" si="8"/>
        <v>204</v>
      </c>
      <c r="S40" s="94">
        <f t="shared" si="8"/>
        <v>2</v>
      </c>
      <c r="T40" s="94">
        <f t="shared" si="8"/>
        <v>3</v>
      </c>
      <c r="U40" s="94">
        <f t="shared" si="8"/>
        <v>40</v>
      </c>
      <c r="V40" s="94">
        <f t="shared" si="8"/>
        <v>316</v>
      </c>
      <c r="W40" s="94">
        <f t="shared" si="8"/>
        <v>4</v>
      </c>
      <c r="X40" s="94">
        <f t="shared" si="8"/>
        <v>38</v>
      </c>
      <c r="Y40" s="94">
        <f t="shared" si="8"/>
        <v>269</v>
      </c>
      <c r="Z40" s="94">
        <f t="shared" si="8"/>
        <v>1252</v>
      </c>
      <c r="AA40" s="94">
        <f t="shared" si="8"/>
        <v>12</v>
      </c>
      <c r="AB40" s="94">
        <f t="shared" si="8"/>
        <v>163</v>
      </c>
    </row>
    <row r="41" spans="1:28" ht="22.5" customHeight="1">
      <c r="A41" s="13"/>
      <c r="B41" s="14" t="s">
        <v>69</v>
      </c>
      <c r="C41" s="77">
        <f>SUM(E41,G41)</f>
        <v>909</v>
      </c>
      <c r="D41" s="77">
        <f>SUM(F41,H41)</f>
        <v>4413</v>
      </c>
      <c r="E41" s="81">
        <v>4</v>
      </c>
      <c r="F41" s="81">
        <v>129</v>
      </c>
      <c r="G41" s="81">
        <v>905</v>
      </c>
      <c r="H41" s="81">
        <v>4284</v>
      </c>
      <c r="I41" s="81" t="s">
        <v>204</v>
      </c>
      <c r="J41" s="81" t="s">
        <v>204</v>
      </c>
      <c r="K41" s="81">
        <v>93</v>
      </c>
      <c r="L41" s="81">
        <v>825</v>
      </c>
      <c r="M41" s="81">
        <v>91</v>
      </c>
      <c r="N41" s="81">
        <v>955</v>
      </c>
      <c r="O41" s="81">
        <v>439</v>
      </c>
      <c r="P41" s="81">
        <v>1382</v>
      </c>
      <c r="Q41" s="81">
        <v>14</v>
      </c>
      <c r="R41" s="81">
        <v>204</v>
      </c>
      <c r="S41" s="81">
        <v>2</v>
      </c>
      <c r="T41" s="81">
        <v>3</v>
      </c>
      <c r="U41" s="81">
        <v>31</v>
      </c>
      <c r="V41" s="81">
        <v>98</v>
      </c>
      <c r="W41" s="81">
        <v>3</v>
      </c>
      <c r="X41" s="81">
        <v>28</v>
      </c>
      <c r="Y41" s="81">
        <v>232</v>
      </c>
      <c r="Z41" s="81">
        <v>789</v>
      </c>
      <c r="AA41" s="81" t="s">
        <v>204</v>
      </c>
      <c r="AB41" s="81" t="s">
        <v>204</v>
      </c>
    </row>
    <row r="42" spans="1:28" ht="22.5" customHeight="1">
      <c r="A42" s="13"/>
      <c r="B42" s="112" t="s">
        <v>159</v>
      </c>
      <c r="C42" s="126">
        <f>SUM(E42,G42,AA42)</f>
        <v>61</v>
      </c>
      <c r="D42" s="126">
        <f>SUM(F42,H42,AB42)</f>
        <v>859</v>
      </c>
      <c r="E42" s="81" t="s">
        <v>204</v>
      </c>
      <c r="F42" s="81" t="s">
        <v>204</v>
      </c>
      <c r="G42" s="81">
        <v>49</v>
      </c>
      <c r="H42" s="81">
        <v>696</v>
      </c>
      <c r="I42" s="81" t="s">
        <v>204</v>
      </c>
      <c r="J42" s="81" t="s">
        <v>204</v>
      </c>
      <c r="K42" s="81" t="s">
        <v>204</v>
      </c>
      <c r="L42" s="81" t="s">
        <v>204</v>
      </c>
      <c r="M42" s="81" t="s">
        <v>204</v>
      </c>
      <c r="N42" s="81" t="s">
        <v>204</v>
      </c>
      <c r="O42" s="81">
        <v>2</v>
      </c>
      <c r="P42" s="81">
        <v>5</v>
      </c>
      <c r="Q42" s="81" t="s">
        <v>204</v>
      </c>
      <c r="R42" s="81" t="s">
        <v>204</v>
      </c>
      <c r="S42" s="81" t="s">
        <v>204</v>
      </c>
      <c r="T42" s="81" t="s">
        <v>204</v>
      </c>
      <c r="U42" s="81">
        <v>9</v>
      </c>
      <c r="V42" s="81">
        <v>218</v>
      </c>
      <c r="W42" s="81">
        <v>1</v>
      </c>
      <c r="X42" s="81">
        <v>10</v>
      </c>
      <c r="Y42" s="81">
        <v>37</v>
      </c>
      <c r="Z42" s="81">
        <v>463</v>
      </c>
      <c r="AA42" s="81">
        <v>12</v>
      </c>
      <c r="AB42" s="81">
        <v>163</v>
      </c>
    </row>
    <row r="43" spans="1:28" ht="22.5" customHeight="1">
      <c r="A43" s="13"/>
      <c r="B43" s="14"/>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row>
    <row r="44" spans="1:28" ht="22.5" customHeight="1">
      <c r="A44" s="279" t="s">
        <v>67</v>
      </c>
      <c r="B44" s="280"/>
      <c r="C44" s="126">
        <f>SUM(C45:C46)</f>
        <v>277</v>
      </c>
      <c r="D44" s="126">
        <f>SUM(D45:D46)</f>
        <v>1547</v>
      </c>
      <c r="E44" s="94">
        <f aca="true" t="shared" si="9" ref="E44:AB44">SUM(E45:E46)</f>
        <v>1</v>
      </c>
      <c r="F44" s="94">
        <f t="shared" si="9"/>
        <v>8</v>
      </c>
      <c r="G44" s="94">
        <f t="shared" si="9"/>
        <v>268</v>
      </c>
      <c r="H44" s="94">
        <f t="shared" si="9"/>
        <v>1447</v>
      </c>
      <c r="I44" s="81" t="s">
        <v>204</v>
      </c>
      <c r="J44" s="81" t="s">
        <v>204</v>
      </c>
      <c r="K44" s="94">
        <f t="shared" si="9"/>
        <v>63</v>
      </c>
      <c r="L44" s="94">
        <f t="shared" si="9"/>
        <v>423</v>
      </c>
      <c r="M44" s="94">
        <f t="shared" si="9"/>
        <v>21</v>
      </c>
      <c r="N44" s="94">
        <f t="shared" si="9"/>
        <v>359</v>
      </c>
      <c r="O44" s="94">
        <f t="shared" si="9"/>
        <v>90</v>
      </c>
      <c r="P44" s="94">
        <f t="shared" si="9"/>
        <v>174</v>
      </c>
      <c r="Q44" s="94">
        <f t="shared" si="9"/>
        <v>2</v>
      </c>
      <c r="R44" s="94">
        <f t="shared" si="9"/>
        <v>8</v>
      </c>
      <c r="S44" s="81" t="s">
        <v>204</v>
      </c>
      <c r="T44" s="81" t="s">
        <v>204</v>
      </c>
      <c r="U44" s="94">
        <f t="shared" si="9"/>
        <v>7</v>
      </c>
      <c r="V44" s="94">
        <f t="shared" si="9"/>
        <v>53</v>
      </c>
      <c r="W44" s="94">
        <f t="shared" si="9"/>
        <v>2</v>
      </c>
      <c r="X44" s="94">
        <f t="shared" si="9"/>
        <v>3</v>
      </c>
      <c r="Y44" s="94">
        <f t="shared" si="9"/>
        <v>83</v>
      </c>
      <c r="Z44" s="94">
        <f t="shared" si="9"/>
        <v>427</v>
      </c>
      <c r="AA44" s="94">
        <f t="shared" si="9"/>
        <v>8</v>
      </c>
      <c r="AB44" s="94">
        <f t="shared" si="9"/>
        <v>92</v>
      </c>
    </row>
    <row r="45" spans="1:28" ht="22.5" customHeight="1">
      <c r="A45" s="13"/>
      <c r="B45" s="14" t="s">
        <v>69</v>
      </c>
      <c r="C45" s="77">
        <f>SUM(E45,G45)</f>
        <v>244</v>
      </c>
      <c r="D45" s="77">
        <f>SUM(F45,H45)</f>
        <v>1212</v>
      </c>
      <c r="E45" s="81">
        <v>1</v>
      </c>
      <c r="F45" s="81">
        <v>8</v>
      </c>
      <c r="G45" s="81">
        <v>243</v>
      </c>
      <c r="H45" s="81">
        <v>1204</v>
      </c>
      <c r="I45" s="81" t="s">
        <v>204</v>
      </c>
      <c r="J45" s="81" t="s">
        <v>204</v>
      </c>
      <c r="K45" s="81">
        <v>63</v>
      </c>
      <c r="L45" s="81">
        <v>423</v>
      </c>
      <c r="M45" s="81">
        <v>21</v>
      </c>
      <c r="N45" s="81">
        <v>359</v>
      </c>
      <c r="O45" s="81">
        <v>90</v>
      </c>
      <c r="P45" s="81">
        <v>174</v>
      </c>
      <c r="Q45" s="81">
        <v>2</v>
      </c>
      <c r="R45" s="81">
        <v>8</v>
      </c>
      <c r="S45" s="81" t="s">
        <v>204</v>
      </c>
      <c r="T45" s="81" t="s">
        <v>204</v>
      </c>
      <c r="U45" s="81">
        <v>5</v>
      </c>
      <c r="V45" s="81">
        <v>19</v>
      </c>
      <c r="W45" s="81">
        <v>1</v>
      </c>
      <c r="X45" s="81">
        <v>1</v>
      </c>
      <c r="Y45" s="81">
        <v>61</v>
      </c>
      <c r="Z45" s="81">
        <v>220</v>
      </c>
      <c r="AA45" s="81" t="s">
        <v>204</v>
      </c>
      <c r="AB45" s="81" t="s">
        <v>204</v>
      </c>
    </row>
    <row r="46" spans="1:28" ht="22.5" customHeight="1">
      <c r="A46" s="13"/>
      <c r="B46" s="112" t="s">
        <v>159</v>
      </c>
      <c r="C46" s="126">
        <f>SUM(E46,G46,AA46)</f>
        <v>33</v>
      </c>
      <c r="D46" s="126">
        <f>SUM(F46,H46,AB46)</f>
        <v>335</v>
      </c>
      <c r="E46" s="81" t="s">
        <v>204</v>
      </c>
      <c r="F46" s="81" t="s">
        <v>204</v>
      </c>
      <c r="G46" s="81">
        <v>25</v>
      </c>
      <c r="H46" s="81">
        <v>243</v>
      </c>
      <c r="I46" s="81" t="s">
        <v>204</v>
      </c>
      <c r="J46" s="81" t="s">
        <v>204</v>
      </c>
      <c r="K46" s="81" t="s">
        <v>204</v>
      </c>
      <c r="L46" s="81" t="s">
        <v>204</v>
      </c>
      <c r="M46" s="81" t="s">
        <v>204</v>
      </c>
      <c r="N46" s="81" t="s">
        <v>204</v>
      </c>
      <c r="O46" s="81" t="s">
        <v>204</v>
      </c>
      <c r="P46" s="81" t="s">
        <v>204</v>
      </c>
      <c r="Q46" s="81" t="s">
        <v>204</v>
      </c>
      <c r="R46" s="81" t="s">
        <v>204</v>
      </c>
      <c r="S46" s="81" t="s">
        <v>204</v>
      </c>
      <c r="T46" s="81" t="s">
        <v>204</v>
      </c>
      <c r="U46" s="81">
        <v>2</v>
      </c>
      <c r="V46" s="81">
        <v>34</v>
      </c>
      <c r="W46" s="81">
        <v>1</v>
      </c>
      <c r="X46" s="81">
        <v>2</v>
      </c>
      <c r="Y46" s="81">
        <v>22</v>
      </c>
      <c r="Z46" s="81">
        <v>207</v>
      </c>
      <c r="AA46" s="81">
        <v>8</v>
      </c>
      <c r="AB46" s="81">
        <v>92</v>
      </c>
    </row>
    <row r="47" spans="1:28" ht="22.5" customHeight="1">
      <c r="A47" s="13"/>
      <c r="B47" s="14"/>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1:28" ht="22.5" customHeight="1">
      <c r="A48" s="281" t="s">
        <v>29</v>
      </c>
      <c r="B48" s="282"/>
      <c r="C48" s="102">
        <f>SUM(C50)</f>
        <v>527</v>
      </c>
      <c r="D48" s="102">
        <f aca="true" t="shared" si="10" ref="D48:AB48">SUM(D50)</f>
        <v>2798</v>
      </c>
      <c r="E48" s="102">
        <f t="shared" si="10"/>
        <v>6</v>
      </c>
      <c r="F48" s="102">
        <f t="shared" si="10"/>
        <v>295</v>
      </c>
      <c r="G48" s="102">
        <f t="shared" si="10"/>
        <v>509</v>
      </c>
      <c r="H48" s="102">
        <f t="shared" si="10"/>
        <v>2385</v>
      </c>
      <c r="I48" s="102" t="s">
        <v>204</v>
      </c>
      <c r="J48" s="102" t="s">
        <v>204</v>
      </c>
      <c r="K48" s="102">
        <f t="shared" si="10"/>
        <v>48</v>
      </c>
      <c r="L48" s="102">
        <f t="shared" si="10"/>
        <v>241</v>
      </c>
      <c r="M48" s="102">
        <f t="shared" si="10"/>
        <v>64</v>
      </c>
      <c r="N48" s="102">
        <f t="shared" si="10"/>
        <v>513</v>
      </c>
      <c r="O48" s="102">
        <f t="shared" si="10"/>
        <v>205</v>
      </c>
      <c r="P48" s="102">
        <f t="shared" si="10"/>
        <v>544</v>
      </c>
      <c r="Q48" s="102">
        <f t="shared" si="10"/>
        <v>2</v>
      </c>
      <c r="R48" s="102">
        <f t="shared" si="10"/>
        <v>13</v>
      </c>
      <c r="S48" s="102" t="s">
        <v>204</v>
      </c>
      <c r="T48" s="102" t="s">
        <v>204</v>
      </c>
      <c r="U48" s="102">
        <f t="shared" si="10"/>
        <v>16</v>
      </c>
      <c r="V48" s="102">
        <f t="shared" si="10"/>
        <v>133</v>
      </c>
      <c r="W48" s="102">
        <f t="shared" si="10"/>
        <v>1</v>
      </c>
      <c r="X48" s="102">
        <f t="shared" si="10"/>
        <v>3</v>
      </c>
      <c r="Y48" s="102">
        <f t="shared" si="10"/>
        <v>173</v>
      </c>
      <c r="Z48" s="102">
        <f t="shared" si="10"/>
        <v>938</v>
      </c>
      <c r="AA48" s="102">
        <f t="shared" si="10"/>
        <v>12</v>
      </c>
      <c r="AB48" s="102">
        <f t="shared" si="10"/>
        <v>118</v>
      </c>
    </row>
    <row r="49" spans="1:28" ht="22.5" customHeight="1">
      <c r="A49" s="71"/>
      <c r="B49" s="72"/>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row>
    <row r="50" spans="1:28" ht="22.5" customHeight="1">
      <c r="A50" s="279" t="s">
        <v>68</v>
      </c>
      <c r="B50" s="280"/>
      <c r="C50" s="126">
        <f>SUM(C51:C52)</f>
        <v>527</v>
      </c>
      <c r="D50" s="126">
        <f>SUM(D51:D52)</f>
        <v>2798</v>
      </c>
      <c r="E50" s="94">
        <f aca="true" t="shared" si="11" ref="E50:AB50">SUM(E51:E52)</f>
        <v>6</v>
      </c>
      <c r="F50" s="94">
        <f t="shared" si="11"/>
        <v>295</v>
      </c>
      <c r="G50" s="94">
        <f t="shared" si="11"/>
        <v>509</v>
      </c>
      <c r="H50" s="94">
        <f t="shared" si="11"/>
        <v>2385</v>
      </c>
      <c r="I50" s="81" t="s">
        <v>204</v>
      </c>
      <c r="J50" s="81" t="s">
        <v>204</v>
      </c>
      <c r="K50" s="94">
        <f t="shared" si="11"/>
        <v>48</v>
      </c>
      <c r="L50" s="94">
        <f t="shared" si="11"/>
        <v>241</v>
      </c>
      <c r="M50" s="94">
        <f t="shared" si="11"/>
        <v>64</v>
      </c>
      <c r="N50" s="94">
        <f t="shared" si="11"/>
        <v>513</v>
      </c>
      <c r="O50" s="94">
        <f t="shared" si="11"/>
        <v>205</v>
      </c>
      <c r="P50" s="94">
        <f t="shared" si="11"/>
        <v>544</v>
      </c>
      <c r="Q50" s="94">
        <f t="shared" si="11"/>
        <v>2</v>
      </c>
      <c r="R50" s="94">
        <f t="shared" si="11"/>
        <v>13</v>
      </c>
      <c r="S50" s="81" t="s">
        <v>204</v>
      </c>
      <c r="T50" s="81" t="s">
        <v>204</v>
      </c>
      <c r="U50" s="94">
        <f t="shared" si="11"/>
        <v>16</v>
      </c>
      <c r="V50" s="94">
        <f t="shared" si="11"/>
        <v>133</v>
      </c>
      <c r="W50" s="94">
        <f t="shared" si="11"/>
        <v>1</v>
      </c>
      <c r="X50" s="94">
        <f t="shared" si="11"/>
        <v>3</v>
      </c>
      <c r="Y50" s="94">
        <f t="shared" si="11"/>
        <v>173</v>
      </c>
      <c r="Z50" s="94">
        <f t="shared" si="11"/>
        <v>938</v>
      </c>
      <c r="AA50" s="94">
        <f t="shared" si="11"/>
        <v>12</v>
      </c>
      <c r="AB50" s="94">
        <f t="shared" si="11"/>
        <v>118</v>
      </c>
    </row>
    <row r="51" spans="1:28" ht="22.5" customHeight="1">
      <c r="A51" s="74"/>
      <c r="B51" s="14" t="s">
        <v>69</v>
      </c>
      <c r="C51" s="85">
        <f>SUM(E51,G51)</f>
        <v>483</v>
      </c>
      <c r="D51" s="94">
        <f>SUM(F51,H51)</f>
        <v>2421</v>
      </c>
      <c r="E51" s="84">
        <v>5</v>
      </c>
      <c r="F51" s="84">
        <v>269</v>
      </c>
      <c r="G51" s="84">
        <v>478</v>
      </c>
      <c r="H51" s="84">
        <v>2152</v>
      </c>
      <c r="I51" s="81" t="s">
        <v>204</v>
      </c>
      <c r="J51" s="81" t="s">
        <v>204</v>
      </c>
      <c r="K51" s="84">
        <v>48</v>
      </c>
      <c r="L51" s="84">
        <v>241</v>
      </c>
      <c r="M51" s="84">
        <v>64</v>
      </c>
      <c r="N51" s="84">
        <v>513</v>
      </c>
      <c r="O51" s="84">
        <v>204</v>
      </c>
      <c r="P51" s="84">
        <v>542</v>
      </c>
      <c r="Q51" s="84">
        <v>2</v>
      </c>
      <c r="R51" s="84">
        <v>13</v>
      </c>
      <c r="S51" s="81" t="s">
        <v>204</v>
      </c>
      <c r="T51" s="81" t="s">
        <v>204</v>
      </c>
      <c r="U51" s="84">
        <v>12</v>
      </c>
      <c r="V51" s="84">
        <v>93</v>
      </c>
      <c r="W51" s="81" t="s">
        <v>204</v>
      </c>
      <c r="X51" s="81" t="s">
        <v>204</v>
      </c>
      <c r="Y51" s="84">
        <v>148</v>
      </c>
      <c r="Z51" s="84">
        <v>750</v>
      </c>
      <c r="AA51" s="81" t="s">
        <v>204</v>
      </c>
      <c r="AB51" s="81" t="s">
        <v>204</v>
      </c>
    </row>
    <row r="52" spans="1:28" ht="22.5" customHeight="1">
      <c r="A52" s="86"/>
      <c r="B52" s="163" t="s">
        <v>159</v>
      </c>
      <c r="C52" s="138">
        <f>SUM(E52,G52,AA52)</f>
        <v>44</v>
      </c>
      <c r="D52" s="130">
        <f>SUM(F52,H52,AB52)</f>
        <v>377</v>
      </c>
      <c r="E52" s="87">
        <v>1</v>
      </c>
      <c r="F52" s="87">
        <v>26</v>
      </c>
      <c r="G52" s="87">
        <v>31</v>
      </c>
      <c r="H52" s="87">
        <v>233</v>
      </c>
      <c r="I52" s="87" t="s">
        <v>204</v>
      </c>
      <c r="J52" s="87" t="s">
        <v>204</v>
      </c>
      <c r="K52" s="87" t="s">
        <v>204</v>
      </c>
      <c r="L52" s="87" t="s">
        <v>204</v>
      </c>
      <c r="M52" s="87" t="s">
        <v>204</v>
      </c>
      <c r="N52" s="87" t="s">
        <v>204</v>
      </c>
      <c r="O52" s="87">
        <v>1</v>
      </c>
      <c r="P52" s="87">
        <v>2</v>
      </c>
      <c r="Q52" s="87" t="s">
        <v>204</v>
      </c>
      <c r="R52" s="87" t="s">
        <v>204</v>
      </c>
      <c r="S52" s="87" t="s">
        <v>204</v>
      </c>
      <c r="T52" s="87" t="s">
        <v>204</v>
      </c>
      <c r="U52" s="87">
        <v>4</v>
      </c>
      <c r="V52" s="87">
        <v>40</v>
      </c>
      <c r="W52" s="87">
        <v>1</v>
      </c>
      <c r="X52" s="87">
        <v>3</v>
      </c>
      <c r="Y52" s="87">
        <v>25</v>
      </c>
      <c r="Z52" s="87">
        <v>188</v>
      </c>
      <c r="AA52" s="87">
        <v>12</v>
      </c>
      <c r="AB52" s="87">
        <v>118</v>
      </c>
    </row>
  </sheetData>
  <sheetProtection/>
  <mergeCells count="27">
    <mergeCell ref="A3:AB3"/>
    <mergeCell ref="A48:B48"/>
    <mergeCell ref="A50:B50"/>
    <mergeCell ref="A32:B32"/>
    <mergeCell ref="A36:B36"/>
    <mergeCell ref="A40:B40"/>
    <mergeCell ref="A44:B44"/>
    <mergeCell ref="A18:B18"/>
    <mergeCell ref="A22:B22"/>
    <mergeCell ref="A26:B26"/>
    <mergeCell ref="A30:B30"/>
    <mergeCell ref="A10:B10"/>
    <mergeCell ref="A14:B14"/>
    <mergeCell ref="Y5:Z6"/>
    <mergeCell ref="AA5:AB6"/>
    <mergeCell ref="Q5:R6"/>
    <mergeCell ref="S5:T6"/>
    <mergeCell ref="U5:V6"/>
    <mergeCell ref="W5:X6"/>
    <mergeCell ref="I5:J6"/>
    <mergeCell ref="K5:L6"/>
    <mergeCell ref="M5:N6"/>
    <mergeCell ref="O5:P6"/>
    <mergeCell ref="A5:B8"/>
    <mergeCell ref="C5:D6"/>
    <mergeCell ref="E5:F6"/>
    <mergeCell ref="G5:H6"/>
  </mergeCells>
  <printOptions horizontalCentered="1"/>
  <pageMargins left="0.35433070866141736" right="0.35433070866141736" top="0.5905511811023623" bottom="0.3937007874015748" header="0" footer="0"/>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1:V48"/>
  <sheetViews>
    <sheetView zoomScalePageLayoutView="0" workbookViewId="0" topLeftCell="A1">
      <selection activeCell="A3" sqref="A3:U7"/>
    </sheetView>
  </sheetViews>
  <sheetFormatPr defaultColWidth="9.00390625" defaultRowHeight="22.5" customHeight="1"/>
  <cols>
    <col min="1" max="2" width="3.75390625" style="73" customWidth="1"/>
    <col min="3" max="3" width="37.50390625" style="73" customWidth="1"/>
    <col min="4" max="4" width="9.75390625" style="73" customWidth="1"/>
    <col min="5" max="5" width="12.00390625" style="73" customWidth="1"/>
    <col min="6" max="21" width="9.75390625" style="73" customWidth="1"/>
    <col min="22" max="16384" width="9.00390625" style="73" customWidth="1"/>
  </cols>
  <sheetData>
    <row r="1" spans="1:21" s="18" customFormat="1" ht="22.5" customHeight="1">
      <c r="A1" s="30" t="s">
        <v>270</v>
      </c>
      <c r="U1" s="17" t="s">
        <v>271</v>
      </c>
    </row>
    <row r="2" s="18" customFormat="1" ht="22.5" customHeight="1">
      <c r="U2" s="36"/>
    </row>
    <row r="3" spans="1:21" s="18" customFormat="1" ht="22.5" customHeight="1">
      <c r="A3" s="284" t="s">
        <v>272</v>
      </c>
      <c r="B3" s="284"/>
      <c r="C3" s="284"/>
      <c r="D3" s="284"/>
      <c r="E3" s="284"/>
      <c r="F3" s="284"/>
      <c r="G3" s="284"/>
      <c r="H3" s="284"/>
      <c r="I3" s="284"/>
      <c r="J3" s="284"/>
      <c r="K3" s="284"/>
      <c r="L3" s="284"/>
      <c r="M3" s="284"/>
      <c r="N3" s="284"/>
      <c r="O3" s="284"/>
      <c r="P3" s="284"/>
      <c r="Q3" s="284"/>
      <c r="R3" s="284"/>
      <c r="S3" s="284"/>
      <c r="T3" s="284"/>
      <c r="U3" s="284"/>
    </row>
    <row r="4" spans="2:21" s="18" customFormat="1" ht="22.5" customHeight="1" thickBot="1">
      <c r="B4" s="19"/>
      <c r="C4" s="19"/>
      <c r="D4" s="20"/>
      <c r="E4" s="20"/>
      <c r="F4" s="20"/>
      <c r="G4" s="20"/>
      <c r="H4" s="20"/>
      <c r="I4" s="20"/>
      <c r="J4" s="20"/>
      <c r="K4" s="20"/>
      <c r="L4" s="20"/>
      <c r="M4" s="20"/>
      <c r="N4" s="20"/>
      <c r="O4" s="20"/>
      <c r="P4" s="20"/>
      <c r="Q4" s="20"/>
      <c r="R4" s="20"/>
      <c r="S4" s="20"/>
      <c r="T4" s="21"/>
      <c r="U4" s="21"/>
    </row>
    <row r="5" spans="1:22" s="18" customFormat="1" ht="22.5" customHeight="1">
      <c r="A5" s="303" t="s">
        <v>261</v>
      </c>
      <c r="B5" s="303"/>
      <c r="C5" s="304"/>
      <c r="D5" s="309" t="s">
        <v>262</v>
      </c>
      <c r="E5" s="310"/>
      <c r="F5" s="300" t="s">
        <v>274</v>
      </c>
      <c r="G5" s="302"/>
      <c r="H5" s="300" t="s">
        <v>275</v>
      </c>
      <c r="I5" s="302"/>
      <c r="J5" s="300" t="s">
        <v>276</v>
      </c>
      <c r="K5" s="302"/>
      <c r="L5" s="300" t="s">
        <v>277</v>
      </c>
      <c r="M5" s="302"/>
      <c r="N5" s="300" t="s">
        <v>278</v>
      </c>
      <c r="O5" s="302"/>
      <c r="P5" s="300" t="s">
        <v>279</v>
      </c>
      <c r="Q5" s="302"/>
      <c r="R5" s="300" t="s">
        <v>280</v>
      </c>
      <c r="S5" s="301"/>
      <c r="T5" s="298" t="s">
        <v>281</v>
      </c>
      <c r="U5" s="299"/>
      <c r="V5" s="23"/>
    </row>
    <row r="6" spans="1:21" s="18" customFormat="1" ht="22.5" customHeight="1">
      <c r="A6" s="305"/>
      <c r="B6" s="305"/>
      <c r="C6" s="306"/>
      <c r="D6" s="294" t="s">
        <v>71</v>
      </c>
      <c r="E6" s="294" t="s">
        <v>273</v>
      </c>
      <c r="F6" s="294" t="s">
        <v>71</v>
      </c>
      <c r="G6" s="294" t="s">
        <v>72</v>
      </c>
      <c r="H6" s="294" t="s">
        <v>71</v>
      </c>
      <c r="I6" s="294" t="s">
        <v>72</v>
      </c>
      <c r="J6" s="294" t="s">
        <v>71</v>
      </c>
      <c r="K6" s="294" t="s">
        <v>72</v>
      </c>
      <c r="L6" s="294" t="s">
        <v>71</v>
      </c>
      <c r="M6" s="294" t="s">
        <v>72</v>
      </c>
      <c r="N6" s="294" t="s">
        <v>71</v>
      </c>
      <c r="O6" s="294" t="s">
        <v>72</v>
      </c>
      <c r="P6" s="294" t="s">
        <v>71</v>
      </c>
      <c r="Q6" s="294" t="s">
        <v>72</v>
      </c>
      <c r="R6" s="294" t="s">
        <v>71</v>
      </c>
      <c r="S6" s="296" t="s">
        <v>72</v>
      </c>
      <c r="T6" s="297" t="s">
        <v>71</v>
      </c>
      <c r="U6" s="290" t="s">
        <v>72</v>
      </c>
    </row>
    <row r="7" spans="1:21" s="18" customFormat="1" ht="22.5" customHeight="1">
      <c r="A7" s="307"/>
      <c r="B7" s="307"/>
      <c r="C7" s="308"/>
      <c r="D7" s="295"/>
      <c r="E7" s="295"/>
      <c r="F7" s="295"/>
      <c r="G7" s="295"/>
      <c r="H7" s="295"/>
      <c r="I7" s="295"/>
      <c r="J7" s="295"/>
      <c r="K7" s="295"/>
      <c r="L7" s="295"/>
      <c r="M7" s="295"/>
      <c r="N7" s="295"/>
      <c r="O7" s="295"/>
      <c r="P7" s="295"/>
      <c r="Q7" s="295"/>
      <c r="R7" s="295"/>
      <c r="S7" s="291"/>
      <c r="T7" s="295"/>
      <c r="U7" s="291"/>
    </row>
    <row r="8" spans="1:21" ht="22.5" customHeight="1">
      <c r="A8" s="165"/>
      <c r="B8" s="292"/>
      <c r="C8" s="293"/>
      <c r="E8" s="91" t="s">
        <v>31</v>
      </c>
      <c r="F8" s="91"/>
      <c r="G8" s="91" t="s">
        <v>31</v>
      </c>
      <c r="H8" s="91"/>
      <c r="I8" s="91" t="s">
        <v>31</v>
      </c>
      <c r="J8" s="91"/>
      <c r="K8" s="91" t="s">
        <v>31</v>
      </c>
      <c r="L8" s="91"/>
      <c r="M8" s="91" t="s">
        <v>31</v>
      </c>
      <c r="N8" s="91"/>
      <c r="O8" s="91" t="s">
        <v>31</v>
      </c>
      <c r="P8" s="91"/>
      <c r="Q8" s="91" t="s">
        <v>31</v>
      </c>
      <c r="R8" s="91"/>
      <c r="S8" s="91" t="s">
        <v>31</v>
      </c>
      <c r="T8" s="91"/>
      <c r="U8" s="91" t="s">
        <v>31</v>
      </c>
    </row>
    <row r="9" spans="1:21" ht="22.5" customHeight="1">
      <c r="A9" s="285" t="s">
        <v>12</v>
      </c>
      <c r="B9" s="285"/>
      <c r="C9" s="287"/>
      <c r="D9" s="102">
        <f>SUM(F9,H9,J9,L9,N9,P9,R9,T9)</f>
        <v>66521</v>
      </c>
      <c r="E9" s="102">
        <f>SUM(G9,I9,K9,M9,O9,Q9,S9,U9)</f>
        <v>409763</v>
      </c>
      <c r="F9" s="169">
        <f>SUM(F11,F16)</f>
        <v>33025</v>
      </c>
      <c r="G9" s="169">
        <f aca="true" t="shared" si="0" ref="G9:U9">SUM(G11,G16)</f>
        <v>50760</v>
      </c>
      <c r="H9" s="169">
        <f t="shared" si="0"/>
        <v>15491</v>
      </c>
      <c r="I9" s="169">
        <f t="shared" si="0"/>
        <v>52469</v>
      </c>
      <c r="J9" s="169">
        <f t="shared" si="0"/>
        <v>10213</v>
      </c>
      <c r="K9" s="169">
        <f t="shared" si="0"/>
        <v>65073</v>
      </c>
      <c r="L9" s="169">
        <f t="shared" si="0"/>
        <v>5900</v>
      </c>
      <c r="M9" s="169">
        <f t="shared" si="0"/>
        <v>92992</v>
      </c>
      <c r="N9" s="169">
        <f t="shared" si="0"/>
        <v>975</v>
      </c>
      <c r="O9" s="169">
        <f t="shared" si="0"/>
        <v>36474</v>
      </c>
      <c r="P9" s="169">
        <f t="shared" si="0"/>
        <v>569</v>
      </c>
      <c r="Q9" s="169">
        <f t="shared" si="0"/>
        <v>38803</v>
      </c>
      <c r="R9" s="169">
        <f t="shared" si="0"/>
        <v>309</v>
      </c>
      <c r="S9" s="169">
        <f t="shared" si="0"/>
        <v>47913</v>
      </c>
      <c r="T9" s="169">
        <f t="shared" si="0"/>
        <v>39</v>
      </c>
      <c r="U9" s="169">
        <f t="shared" si="0"/>
        <v>25279</v>
      </c>
    </row>
    <row r="10" spans="1:21" ht="22.5" customHeight="1">
      <c r="A10" s="26"/>
      <c r="B10" s="288"/>
      <c r="C10" s="289"/>
      <c r="D10" s="154"/>
      <c r="E10" s="167"/>
      <c r="F10" s="167"/>
      <c r="G10" s="167"/>
      <c r="H10" s="167"/>
      <c r="I10" s="167"/>
      <c r="J10" s="167"/>
      <c r="K10" s="167"/>
      <c r="L10" s="167"/>
      <c r="M10" s="167"/>
      <c r="N10" s="154"/>
      <c r="O10" s="154"/>
      <c r="P10" s="154"/>
      <c r="Q10" s="154"/>
      <c r="R10" s="154"/>
      <c r="S10" s="154"/>
      <c r="T10" s="154"/>
      <c r="U10" s="154"/>
    </row>
    <row r="11" spans="1:21" ht="22.5" customHeight="1">
      <c r="A11" s="79"/>
      <c r="B11" s="285" t="s">
        <v>168</v>
      </c>
      <c r="C11" s="286"/>
      <c r="D11" s="102">
        <f aca="true" t="shared" si="1" ref="D11:E14">SUM(F11,H11,J11,L11,N11,P11,R11,T11)</f>
        <v>181</v>
      </c>
      <c r="E11" s="169">
        <f t="shared" si="1"/>
        <v>2158</v>
      </c>
      <c r="F11" s="169">
        <f>SUM(F12:F14)</f>
        <v>82</v>
      </c>
      <c r="G11" s="169">
        <f aca="true" t="shared" si="2" ref="G11:S11">SUM(G12:G14)</f>
        <v>114</v>
      </c>
      <c r="H11" s="169">
        <f t="shared" si="2"/>
        <v>27</v>
      </c>
      <c r="I11" s="169">
        <f t="shared" si="2"/>
        <v>91</v>
      </c>
      <c r="J11" s="169">
        <f t="shared" si="2"/>
        <v>22</v>
      </c>
      <c r="K11" s="169">
        <f t="shared" si="2"/>
        <v>148</v>
      </c>
      <c r="L11" s="169">
        <f t="shared" si="2"/>
        <v>31</v>
      </c>
      <c r="M11" s="169">
        <f t="shared" si="2"/>
        <v>473</v>
      </c>
      <c r="N11" s="169">
        <f t="shared" si="2"/>
        <v>8</v>
      </c>
      <c r="O11" s="169">
        <f t="shared" si="2"/>
        <v>299</v>
      </c>
      <c r="P11" s="169">
        <f t="shared" si="2"/>
        <v>8</v>
      </c>
      <c r="Q11" s="169">
        <f t="shared" si="2"/>
        <v>546</v>
      </c>
      <c r="R11" s="169">
        <f t="shared" si="2"/>
        <v>3</v>
      </c>
      <c r="S11" s="169">
        <f t="shared" si="2"/>
        <v>487</v>
      </c>
      <c r="T11" s="102" t="s">
        <v>204</v>
      </c>
      <c r="U11" s="102" t="s">
        <v>204</v>
      </c>
    </row>
    <row r="12" spans="1:21" ht="22.5" customHeight="1">
      <c r="A12" s="31" t="s">
        <v>73</v>
      </c>
      <c r="B12" s="171"/>
      <c r="C12" s="170" t="s">
        <v>74</v>
      </c>
      <c r="D12" s="102">
        <f t="shared" si="1"/>
        <v>150</v>
      </c>
      <c r="E12" s="169">
        <f t="shared" si="1"/>
        <v>797</v>
      </c>
      <c r="F12" s="169">
        <v>80</v>
      </c>
      <c r="G12" s="169">
        <v>111</v>
      </c>
      <c r="H12" s="169">
        <v>25</v>
      </c>
      <c r="I12" s="169">
        <v>84</v>
      </c>
      <c r="J12" s="169">
        <v>18</v>
      </c>
      <c r="K12" s="169">
        <v>117</v>
      </c>
      <c r="L12" s="169">
        <v>25</v>
      </c>
      <c r="M12" s="169">
        <v>367</v>
      </c>
      <c r="N12" s="102">
        <v>1</v>
      </c>
      <c r="O12" s="102">
        <v>40</v>
      </c>
      <c r="P12" s="102">
        <v>1</v>
      </c>
      <c r="Q12" s="102">
        <v>78</v>
      </c>
      <c r="R12" s="102" t="s">
        <v>204</v>
      </c>
      <c r="S12" s="102" t="s">
        <v>204</v>
      </c>
      <c r="T12" s="102" t="s">
        <v>204</v>
      </c>
      <c r="U12" s="102" t="s">
        <v>204</v>
      </c>
    </row>
    <row r="13" spans="1:21" ht="22.5" customHeight="1">
      <c r="A13" s="31"/>
      <c r="B13" s="171"/>
      <c r="C13" s="170" t="s">
        <v>264</v>
      </c>
      <c r="D13" s="102">
        <f t="shared" si="1"/>
        <v>5</v>
      </c>
      <c r="E13" s="169">
        <f t="shared" si="1"/>
        <v>112</v>
      </c>
      <c r="F13" s="169">
        <v>2</v>
      </c>
      <c r="G13" s="169">
        <v>3</v>
      </c>
      <c r="H13" s="169">
        <v>1</v>
      </c>
      <c r="I13" s="169">
        <v>4</v>
      </c>
      <c r="J13" s="169" t="s">
        <v>204</v>
      </c>
      <c r="K13" s="169" t="s">
        <v>204</v>
      </c>
      <c r="L13" s="169">
        <v>1</v>
      </c>
      <c r="M13" s="169">
        <v>10</v>
      </c>
      <c r="N13" s="102" t="s">
        <v>204</v>
      </c>
      <c r="O13" s="102" t="s">
        <v>204</v>
      </c>
      <c r="P13" s="102">
        <v>1</v>
      </c>
      <c r="Q13" s="102">
        <v>95</v>
      </c>
      <c r="R13" s="102" t="s">
        <v>204</v>
      </c>
      <c r="S13" s="102" t="s">
        <v>204</v>
      </c>
      <c r="T13" s="102" t="s">
        <v>204</v>
      </c>
      <c r="U13" s="102" t="s">
        <v>204</v>
      </c>
    </row>
    <row r="14" spans="1:21" ht="22.5" customHeight="1">
      <c r="A14" s="31"/>
      <c r="B14" s="171"/>
      <c r="C14" s="170" t="s">
        <v>263</v>
      </c>
      <c r="D14" s="102">
        <f t="shared" si="1"/>
        <v>26</v>
      </c>
      <c r="E14" s="169">
        <f t="shared" si="1"/>
        <v>1249</v>
      </c>
      <c r="F14" s="169" t="s">
        <v>204</v>
      </c>
      <c r="G14" s="169" t="s">
        <v>204</v>
      </c>
      <c r="H14" s="169">
        <v>1</v>
      </c>
      <c r="I14" s="169">
        <v>3</v>
      </c>
      <c r="J14" s="169">
        <v>4</v>
      </c>
      <c r="K14" s="169">
        <v>31</v>
      </c>
      <c r="L14" s="169">
        <v>5</v>
      </c>
      <c r="M14" s="169">
        <v>96</v>
      </c>
      <c r="N14" s="102">
        <v>7</v>
      </c>
      <c r="O14" s="102">
        <v>259</v>
      </c>
      <c r="P14" s="102">
        <v>6</v>
      </c>
      <c r="Q14" s="102">
        <v>373</v>
      </c>
      <c r="R14" s="102">
        <v>3</v>
      </c>
      <c r="S14" s="102">
        <v>487</v>
      </c>
      <c r="T14" s="102" t="s">
        <v>204</v>
      </c>
      <c r="U14" s="102" t="s">
        <v>204</v>
      </c>
    </row>
    <row r="15" spans="1:21" ht="22.5" customHeight="1">
      <c r="A15" s="31"/>
      <c r="B15" s="168"/>
      <c r="C15" s="170"/>
      <c r="D15" s="102"/>
      <c r="E15" s="169"/>
      <c r="F15" s="169"/>
      <c r="G15" s="169"/>
      <c r="H15" s="169"/>
      <c r="I15" s="169"/>
      <c r="J15" s="169"/>
      <c r="K15" s="169"/>
      <c r="L15" s="169"/>
      <c r="M15" s="169"/>
      <c r="N15" s="102"/>
      <c r="O15" s="102"/>
      <c r="P15" s="102"/>
      <c r="Q15" s="102"/>
      <c r="R15" s="102"/>
      <c r="S15" s="102"/>
      <c r="T15" s="102"/>
      <c r="U15" s="102"/>
    </row>
    <row r="16" spans="1:21" ht="22.5" customHeight="1">
      <c r="A16" s="79"/>
      <c r="B16" s="285" t="s">
        <v>169</v>
      </c>
      <c r="C16" s="286"/>
      <c r="D16" s="102">
        <f>SUM(F16,H16,J16,L16,N16,P16,R16,T16)</f>
        <v>66340</v>
      </c>
      <c r="E16" s="169">
        <f>SUM(G16,I16,K16,M16,O16,Q16,S16,U16)</f>
        <v>407605</v>
      </c>
      <c r="F16" s="169">
        <v>32943</v>
      </c>
      <c r="G16" s="169">
        <v>50646</v>
      </c>
      <c r="H16" s="169">
        <v>15464</v>
      </c>
      <c r="I16" s="169">
        <v>52378</v>
      </c>
      <c r="J16" s="169">
        <v>10191</v>
      </c>
      <c r="K16" s="169">
        <v>64925</v>
      </c>
      <c r="L16" s="169">
        <v>5869</v>
      </c>
      <c r="M16" s="169">
        <v>92519</v>
      </c>
      <c r="N16" s="102">
        <v>967</v>
      </c>
      <c r="O16" s="102">
        <v>36175</v>
      </c>
      <c r="P16" s="102">
        <v>561</v>
      </c>
      <c r="Q16" s="102">
        <v>38257</v>
      </c>
      <c r="R16" s="102">
        <v>306</v>
      </c>
      <c r="S16" s="102">
        <v>47426</v>
      </c>
      <c r="T16" s="102">
        <v>39</v>
      </c>
      <c r="U16" s="102">
        <v>25279</v>
      </c>
    </row>
    <row r="17" spans="1:21" ht="22.5" customHeight="1">
      <c r="A17" s="79"/>
      <c r="B17" s="283" t="s">
        <v>265</v>
      </c>
      <c r="C17" s="283"/>
      <c r="D17" s="154"/>
      <c r="E17" s="167"/>
      <c r="F17" s="36"/>
      <c r="G17" s="36"/>
      <c r="H17" s="36"/>
      <c r="I17" s="36"/>
      <c r="J17" s="36"/>
      <c r="K17" s="36"/>
      <c r="L17" s="36"/>
      <c r="M17" s="36"/>
      <c r="N17" s="81"/>
      <c r="O17" s="81"/>
      <c r="P17" s="81"/>
      <c r="Q17" s="81"/>
      <c r="R17" s="81"/>
      <c r="S17" s="81"/>
      <c r="T17" s="81"/>
      <c r="U17" s="81"/>
    </row>
    <row r="18" spans="1:21" ht="22.5" customHeight="1">
      <c r="A18" s="31"/>
      <c r="B18" s="13"/>
      <c r="C18" s="170" t="s">
        <v>3</v>
      </c>
      <c r="D18" s="102">
        <f aca="true" t="shared" si="3" ref="D18:E26">SUM(F18,H18,J18,L18,N18,P18,R18,T18)</f>
        <v>75</v>
      </c>
      <c r="E18" s="169">
        <f t="shared" si="3"/>
        <v>762</v>
      </c>
      <c r="F18" s="169">
        <v>19</v>
      </c>
      <c r="G18" s="169">
        <v>28</v>
      </c>
      <c r="H18" s="169">
        <v>10</v>
      </c>
      <c r="I18" s="169">
        <v>36</v>
      </c>
      <c r="J18" s="169">
        <v>19</v>
      </c>
      <c r="K18" s="169">
        <v>121</v>
      </c>
      <c r="L18" s="169">
        <v>24</v>
      </c>
      <c r="M18" s="169">
        <v>407</v>
      </c>
      <c r="N18" s="102">
        <v>2</v>
      </c>
      <c r="O18" s="102">
        <v>90</v>
      </c>
      <c r="P18" s="102">
        <v>1</v>
      </c>
      <c r="Q18" s="102">
        <v>80</v>
      </c>
      <c r="R18" s="102" t="s">
        <v>204</v>
      </c>
      <c r="S18" s="102" t="s">
        <v>204</v>
      </c>
      <c r="T18" s="102" t="s">
        <v>204</v>
      </c>
      <c r="U18" s="102" t="s">
        <v>204</v>
      </c>
    </row>
    <row r="19" spans="1:21" ht="22.5" customHeight="1">
      <c r="A19" s="31"/>
      <c r="B19" s="13"/>
      <c r="C19" s="170" t="s">
        <v>4</v>
      </c>
      <c r="D19" s="102">
        <f t="shared" si="3"/>
        <v>6622</v>
      </c>
      <c r="E19" s="169">
        <f t="shared" si="3"/>
        <v>44852</v>
      </c>
      <c r="F19" s="169">
        <v>3221</v>
      </c>
      <c r="G19" s="169">
        <v>4326</v>
      </c>
      <c r="H19" s="169">
        <v>1221</v>
      </c>
      <c r="I19" s="169">
        <v>4180</v>
      </c>
      <c r="J19" s="169">
        <v>1128</v>
      </c>
      <c r="K19" s="169">
        <v>7376</v>
      </c>
      <c r="L19" s="169">
        <v>794</v>
      </c>
      <c r="M19" s="169">
        <v>12707</v>
      </c>
      <c r="N19" s="102">
        <v>137</v>
      </c>
      <c r="O19" s="102">
        <v>5065</v>
      </c>
      <c r="P19" s="102">
        <v>85</v>
      </c>
      <c r="Q19" s="102">
        <v>5852</v>
      </c>
      <c r="R19" s="102">
        <v>35</v>
      </c>
      <c r="S19" s="102">
        <v>4998</v>
      </c>
      <c r="T19" s="102">
        <v>1</v>
      </c>
      <c r="U19" s="102">
        <v>348</v>
      </c>
    </row>
    <row r="20" spans="1:21" ht="22.5" customHeight="1">
      <c r="A20" s="31"/>
      <c r="B20" s="13"/>
      <c r="C20" s="170" t="s">
        <v>5</v>
      </c>
      <c r="D20" s="102">
        <f t="shared" si="3"/>
        <v>15238</v>
      </c>
      <c r="E20" s="169">
        <f t="shared" si="3"/>
        <v>135481</v>
      </c>
      <c r="F20" s="169">
        <f>SUM(F21:F45)</f>
        <v>5148</v>
      </c>
      <c r="G20" s="169">
        <f aca="true" t="shared" si="4" ref="G20:U20">SUM(G21:G45)</f>
        <v>8844</v>
      </c>
      <c r="H20" s="169">
        <f t="shared" si="4"/>
        <v>4604</v>
      </c>
      <c r="I20" s="169">
        <f t="shared" si="4"/>
        <v>15658</v>
      </c>
      <c r="J20" s="169">
        <f t="shared" si="4"/>
        <v>3137</v>
      </c>
      <c r="K20" s="169">
        <f t="shared" si="4"/>
        <v>19874</v>
      </c>
      <c r="L20" s="169">
        <f t="shared" si="4"/>
        <v>1698</v>
      </c>
      <c r="M20" s="169">
        <f t="shared" si="4"/>
        <v>27241</v>
      </c>
      <c r="N20" s="169">
        <f t="shared" si="4"/>
        <v>311</v>
      </c>
      <c r="O20" s="169">
        <f t="shared" si="4"/>
        <v>11735</v>
      </c>
      <c r="P20" s="169">
        <f t="shared" si="4"/>
        <v>193</v>
      </c>
      <c r="Q20" s="169">
        <f t="shared" si="4"/>
        <v>13264</v>
      </c>
      <c r="R20" s="169">
        <f t="shared" si="4"/>
        <v>121</v>
      </c>
      <c r="S20" s="169">
        <f t="shared" si="4"/>
        <v>19907</v>
      </c>
      <c r="T20" s="169">
        <f t="shared" si="4"/>
        <v>26</v>
      </c>
      <c r="U20" s="169">
        <f t="shared" si="4"/>
        <v>18958</v>
      </c>
    </row>
    <row r="21" spans="1:21" ht="22.5" customHeight="1">
      <c r="A21" s="26"/>
      <c r="B21" s="25"/>
      <c r="C21" s="28" t="s">
        <v>172</v>
      </c>
      <c r="D21" s="81">
        <f t="shared" si="3"/>
        <v>1020</v>
      </c>
      <c r="E21" s="36">
        <f t="shared" si="3"/>
        <v>9408</v>
      </c>
      <c r="F21" s="36">
        <v>283</v>
      </c>
      <c r="G21" s="36">
        <v>529</v>
      </c>
      <c r="H21" s="36">
        <v>251</v>
      </c>
      <c r="I21" s="36">
        <v>863</v>
      </c>
      <c r="J21" s="36">
        <v>250</v>
      </c>
      <c r="K21" s="36">
        <v>1596</v>
      </c>
      <c r="L21" s="36">
        <v>181</v>
      </c>
      <c r="M21" s="36">
        <v>2654</v>
      </c>
      <c r="N21" s="81">
        <v>30</v>
      </c>
      <c r="O21" s="81">
        <v>1139</v>
      </c>
      <c r="P21" s="81">
        <v>15</v>
      </c>
      <c r="Q21" s="81">
        <v>1029</v>
      </c>
      <c r="R21" s="81">
        <v>10</v>
      </c>
      <c r="S21" s="81">
        <v>1598</v>
      </c>
      <c r="T21" s="81" t="s">
        <v>204</v>
      </c>
      <c r="U21" s="81" t="s">
        <v>204</v>
      </c>
    </row>
    <row r="22" spans="1:21" ht="22.5" customHeight="1">
      <c r="A22" s="26"/>
      <c r="B22" s="25"/>
      <c r="C22" s="28" t="s">
        <v>90</v>
      </c>
      <c r="D22" s="81">
        <f t="shared" si="3"/>
        <v>6885</v>
      </c>
      <c r="E22" s="81">
        <f t="shared" si="3"/>
        <v>49182</v>
      </c>
      <c r="F22" s="81">
        <v>2093</v>
      </c>
      <c r="G22" s="81">
        <v>3774</v>
      </c>
      <c r="H22" s="81">
        <v>2678</v>
      </c>
      <c r="I22" s="81">
        <v>9136</v>
      </c>
      <c r="J22" s="81">
        <v>1430</v>
      </c>
      <c r="K22" s="81">
        <v>8758</v>
      </c>
      <c r="L22" s="81">
        <v>492</v>
      </c>
      <c r="M22" s="81">
        <v>7990</v>
      </c>
      <c r="N22" s="81">
        <v>86</v>
      </c>
      <c r="O22" s="81">
        <v>3259</v>
      </c>
      <c r="P22" s="81">
        <v>61</v>
      </c>
      <c r="Q22" s="81">
        <v>4230</v>
      </c>
      <c r="R22" s="81">
        <v>32</v>
      </c>
      <c r="S22" s="81">
        <v>5193</v>
      </c>
      <c r="T22" s="81">
        <v>13</v>
      </c>
      <c r="U22" s="81">
        <v>6842</v>
      </c>
    </row>
    <row r="23" spans="1:21" ht="22.5" customHeight="1">
      <c r="A23" s="26"/>
      <c r="B23" s="25"/>
      <c r="C23" s="28" t="s">
        <v>91</v>
      </c>
      <c r="D23" s="81"/>
      <c r="E23" s="81"/>
      <c r="F23" s="81"/>
      <c r="G23" s="81"/>
      <c r="H23" s="81"/>
      <c r="I23" s="81"/>
      <c r="J23" s="81"/>
      <c r="K23" s="81"/>
      <c r="L23" s="81"/>
      <c r="M23" s="81"/>
      <c r="N23" s="81"/>
      <c r="O23" s="81"/>
      <c r="P23" s="81"/>
      <c r="Q23" s="81"/>
      <c r="R23" s="81"/>
      <c r="S23" s="81"/>
      <c r="T23" s="81"/>
      <c r="U23" s="81"/>
    </row>
    <row r="24" spans="1:21" ht="22.5" customHeight="1">
      <c r="A24" s="26" t="s">
        <v>92</v>
      </c>
      <c r="B24" s="25"/>
      <c r="C24" s="28" t="s">
        <v>75</v>
      </c>
      <c r="D24" s="81">
        <f t="shared" si="3"/>
        <v>371</v>
      </c>
      <c r="E24" s="81">
        <f t="shared" si="3"/>
        <v>6768</v>
      </c>
      <c r="F24" s="81">
        <v>79</v>
      </c>
      <c r="G24" s="81">
        <v>135</v>
      </c>
      <c r="H24" s="81">
        <v>59</v>
      </c>
      <c r="I24" s="81">
        <v>204</v>
      </c>
      <c r="J24" s="81">
        <v>81</v>
      </c>
      <c r="K24" s="81">
        <v>541</v>
      </c>
      <c r="L24" s="81">
        <v>94</v>
      </c>
      <c r="M24" s="81">
        <v>1591</v>
      </c>
      <c r="N24" s="81">
        <v>25</v>
      </c>
      <c r="O24" s="81">
        <v>993</v>
      </c>
      <c r="P24" s="81">
        <v>19</v>
      </c>
      <c r="Q24" s="81">
        <v>1167</v>
      </c>
      <c r="R24" s="81">
        <v>14</v>
      </c>
      <c r="S24" s="81">
        <v>2137</v>
      </c>
      <c r="T24" s="81" t="s">
        <v>204</v>
      </c>
      <c r="U24" s="81" t="s">
        <v>204</v>
      </c>
    </row>
    <row r="25" spans="1:21" ht="22.5" customHeight="1">
      <c r="A25" s="25"/>
      <c r="B25" s="25"/>
      <c r="C25" s="28" t="s">
        <v>76</v>
      </c>
      <c r="D25" s="81">
        <f t="shared" si="3"/>
        <v>834</v>
      </c>
      <c r="E25" s="81">
        <f t="shared" si="3"/>
        <v>5827</v>
      </c>
      <c r="F25" s="81">
        <v>279</v>
      </c>
      <c r="G25" s="81">
        <v>432</v>
      </c>
      <c r="H25" s="81">
        <v>178</v>
      </c>
      <c r="I25" s="81">
        <v>608</v>
      </c>
      <c r="J25" s="81">
        <v>217</v>
      </c>
      <c r="K25" s="81">
        <v>1435</v>
      </c>
      <c r="L25" s="81">
        <v>138</v>
      </c>
      <c r="M25" s="81">
        <v>2093</v>
      </c>
      <c r="N25" s="81">
        <v>15</v>
      </c>
      <c r="O25" s="81">
        <v>565</v>
      </c>
      <c r="P25" s="81">
        <v>5</v>
      </c>
      <c r="Q25" s="81">
        <v>343</v>
      </c>
      <c r="R25" s="81">
        <v>2</v>
      </c>
      <c r="S25" s="81">
        <v>351</v>
      </c>
      <c r="T25" s="81" t="s">
        <v>204</v>
      </c>
      <c r="U25" s="81" t="s">
        <v>204</v>
      </c>
    </row>
    <row r="26" spans="1:21" ht="22.5" customHeight="1">
      <c r="A26" s="25"/>
      <c r="B26" s="25"/>
      <c r="C26" s="28" t="s">
        <v>266</v>
      </c>
      <c r="D26" s="81">
        <f t="shared" si="3"/>
        <v>607</v>
      </c>
      <c r="E26" s="81">
        <f t="shared" si="3"/>
        <v>2598</v>
      </c>
      <c r="F26" s="81">
        <v>338</v>
      </c>
      <c r="G26" s="81">
        <v>498</v>
      </c>
      <c r="H26" s="81">
        <v>151</v>
      </c>
      <c r="I26" s="81">
        <v>497</v>
      </c>
      <c r="J26" s="81">
        <v>78</v>
      </c>
      <c r="K26" s="81">
        <v>487</v>
      </c>
      <c r="L26" s="81">
        <v>27</v>
      </c>
      <c r="M26" s="81">
        <v>405</v>
      </c>
      <c r="N26" s="81">
        <v>8</v>
      </c>
      <c r="O26" s="81">
        <v>319</v>
      </c>
      <c r="P26" s="81">
        <v>4</v>
      </c>
      <c r="Q26" s="81">
        <v>242</v>
      </c>
      <c r="R26" s="81">
        <v>1</v>
      </c>
      <c r="S26" s="81">
        <v>150</v>
      </c>
      <c r="T26" s="81" t="s">
        <v>204</v>
      </c>
      <c r="U26" s="81" t="s">
        <v>204</v>
      </c>
    </row>
    <row r="27" spans="1:21" ht="22.5" customHeight="1">
      <c r="A27" s="25"/>
      <c r="B27" s="25"/>
      <c r="C27" s="28"/>
      <c r="D27" s="81"/>
      <c r="E27" s="81"/>
      <c r="F27" s="81"/>
      <c r="G27" s="81"/>
      <c r="H27" s="81"/>
      <c r="I27" s="81"/>
      <c r="J27" s="81"/>
      <c r="K27" s="81"/>
      <c r="L27" s="81"/>
      <c r="M27" s="81"/>
      <c r="N27" s="81"/>
      <c r="O27" s="81"/>
      <c r="P27" s="81"/>
      <c r="Q27" s="81"/>
      <c r="R27" s="81"/>
      <c r="S27" s="81"/>
      <c r="T27" s="81"/>
      <c r="U27" s="81"/>
    </row>
    <row r="28" spans="1:21" ht="22.5" customHeight="1">
      <c r="A28" s="25"/>
      <c r="B28" s="25"/>
      <c r="C28" s="28" t="s">
        <v>77</v>
      </c>
      <c r="D28" s="81">
        <f aca="true" t="shared" si="5" ref="D28:E32">SUM(F28,H28,J28,L28,N28,P28,R28,T28)</f>
        <v>173</v>
      </c>
      <c r="E28" s="81">
        <f t="shared" si="5"/>
        <v>1954</v>
      </c>
      <c r="F28" s="81">
        <v>33</v>
      </c>
      <c r="G28" s="81">
        <v>56</v>
      </c>
      <c r="H28" s="81">
        <v>40</v>
      </c>
      <c r="I28" s="81">
        <v>138</v>
      </c>
      <c r="J28" s="81">
        <v>52</v>
      </c>
      <c r="K28" s="81">
        <v>344</v>
      </c>
      <c r="L28" s="81">
        <v>37</v>
      </c>
      <c r="M28" s="81">
        <v>625</v>
      </c>
      <c r="N28" s="81">
        <v>6</v>
      </c>
      <c r="O28" s="81">
        <v>225</v>
      </c>
      <c r="P28" s="81">
        <v>2</v>
      </c>
      <c r="Q28" s="81">
        <v>100</v>
      </c>
      <c r="R28" s="81">
        <v>3</v>
      </c>
      <c r="S28" s="81">
        <v>466</v>
      </c>
      <c r="T28" s="81" t="s">
        <v>204</v>
      </c>
      <c r="U28" s="81" t="s">
        <v>204</v>
      </c>
    </row>
    <row r="29" spans="1:21" ht="22.5" customHeight="1">
      <c r="A29" s="26"/>
      <c r="B29" s="25"/>
      <c r="C29" s="28" t="s">
        <v>267</v>
      </c>
      <c r="D29" s="81">
        <f t="shared" si="5"/>
        <v>435</v>
      </c>
      <c r="E29" s="81">
        <f t="shared" si="5"/>
        <v>4385</v>
      </c>
      <c r="F29" s="81">
        <v>136</v>
      </c>
      <c r="G29" s="81">
        <v>237</v>
      </c>
      <c r="H29" s="81">
        <v>102</v>
      </c>
      <c r="I29" s="81">
        <v>348</v>
      </c>
      <c r="J29" s="81">
        <v>106</v>
      </c>
      <c r="K29" s="81">
        <v>691</v>
      </c>
      <c r="L29" s="81">
        <v>67</v>
      </c>
      <c r="M29" s="81">
        <v>1116</v>
      </c>
      <c r="N29" s="81">
        <v>14</v>
      </c>
      <c r="O29" s="81">
        <v>526</v>
      </c>
      <c r="P29" s="81">
        <v>7</v>
      </c>
      <c r="Q29" s="81">
        <v>529</v>
      </c>
      <c r="R29" s="81">
        <v>2</v>
      </c>
      <c r="S29" s="81">
        <v>419</v>
      </c>
      <c r="T29" s="81">
        <v>1</v>
      </c>
      <c r="U29" s="81">
        <v>519</v>
      </c>
    </row>
    <row r="30" spans="1:21" ht="22.5" customHeight="1">
      <c r="A30" s="26"/>
      <c r="B30" s="25"/>
      <c r="C30" s="28" t="s">
        <v>78</v>
      </c>
      <c r="D30" s="81">
        <f t="shared" si="5"/>
        <v>32</v>
      </c>
      <c r="E30" s="81">
        <f t="shared" si="5"/>
        <v>1158</v>
      </c>
      <c r="F30" s="81">
        <v>5</v>
      </c>
      <c r="G30" s="81">
        <v>9</v>
      </c>
      <c r="H30" s="81">
        <v>5</v>
      </c>
      <c r="I30" s="81">
        <v>17</v>
      </c>
      <c r="J30" s="81">
        <v>6</v>
      </c>
      <c r="K30" s="81">
        <v>42</v>
      </c>
      <c r="L30" s="81">
        <v>8</v>
      </c>
      <c r="M30" s="81">
        <v>127</v>
      </c>
      <c r="N30" s="81">
        <v>2</v>
      </c>
      <c r="O30" s="81">
        <v>71</v>
      </c>
      <c r="P30" s="81">
        <v>2</v>
      </c>
      <c r="Q30" s="81">
        <v>136</v>
      </c>
      <c r="R30" s="81">
        <v>4</v>
      </c>
      <c r="S30" s="81">
        <v>756</v>
      </c>
      <c r="T30" s="81" t="s">
        <v>204</v>
      </c>
      <c r="U30" s="81" t="s">
        <v>204</v>
      </c>
    </row>
    <row r="31" spans="1:21" ht="22.5" customHeight="1">
      <c r="A31" s="26"/>
      <c r="B31" s="25"/>
      <c r="C31" s="28" t="s">
        <v>79</v>
      </c>
      <c r="D31" s="81">
        <f t="shared" si="5"/>
        <v>12</v>
      </c>
      <c r="E31" s="81">
        <f t="shared" si="5"/>
        <v>225</v>
      </c>
      <c r="F31" s="81" t="s">
        <v>204</v>
      </c>
      <c r="G31" s="81" t="s">
        <v>204</v>
      </c>
      <c r="H31" s="81" t="s">
        <v>204</v>
      </c>
      <c r="I31" s="81" t="s">
        <v>204</v>
      </c>
      <c r="J31" s="81">
        <v>7</v>
      </c>
      <c r="K31" s="81">
        <v>47</v>
      </c>
      <c r="L31" s="81">
        <v>3</v>
      </c>
      <c r="M31" s="81">
        <v>58</v>
      </c>
      <c r="N31" s="81" t="s">
        <v>204</v>
      </c>
      <c r="O31" s="81" t="s">
        <v>204</v>
      </c>
      <c r="P31" s="81">
        <v>2</v>
      </c>
      <c r="Q31" s="81">
        <v>120</v>
      </c>
      <c r="R31" s="81" t="s">
        <v>204</v>
      </c>
      <c r="S31" s="81" t="s">
        <v>204</v>
      </c>
      <c r="T31" s="81" t="s">
        <v>204</v>
      </c>
      <c r="U31" s="81" t="s">
        <v>204</v>
      </c>
    </row>
    <row r="32" spans="1:21" ht="22.5" customHeight="1">
      <c r="A32" s="26"/>
      <c r="B32" s="25"/>
      <c r="C32" s="28" t="s">
        <v>80</v>
      </c>
      <c r="D32" s="81">
        <f t="shared" si="5"/>
        <v>13</v>
      </c>
      <c r="E32" s="81">
        <f t="shared" si="5"/>
        <v>108</v>
      </c>
      <c r="F32" s="81">
        <v>3</v>
      </c>
      <c r="G32" s="81">
        <v>4</v>
      </c>
      <c r="H32" s="81">
        <v>2</v>
      </c>
      <c r="I32" s="81">
        <v>6</v>
      </c>
      <c r="J32" s="81">
        <v>4</v>
      </c>
      <c r="K32" s="81">
        <v>25</v>
      </c>
      <c r="L32" s="81">
        <v>4</v>
      </c>
      <c r="M32" s="81">
        <v>73</v>
      </c>
      <c r="N32" s="81" t="s">
        <v>204</v>
      </c>
      <c r="O32" s="81" t="s">
        <v>204</v>
      </c>
      <c r="P32" s="81" t="s">
        <v>204</v>
      </c>
      <c r="Q32" s="81" t="s">
        <v>204</v>
      </c>
      <c r="R32" s="81" t="s">
        <v>204</v>
      </c>
      <c r="S32" s="81" t="s">
        <v>204</v>
      </c>
      <c r="T32" s="81" t="s">
        <v>204</v>
      </c>
      <c r="U32" s="81" t="s">
        <v>204</v>
      </c>
    </row>
    <row r="33" spans="1:21" ht="22.5" customHeight="1">
      <c r="A33" s="26"/>
      <c r="B33" s="25"/>
      <c r="C33" s="28"/>
      <c r="D33" s="81"/>
      <c r="E33" s="81"/>
      <c r="F33" s="81"/>
      <c r="G33" s="81"/>
      <c r="H33" s="81"/>
      <c r="I33" s="81"/>
      <c r="J33" s="81"/>
      <c r="K33" s="81"/>
      <c r="L33" s="81"/>
      <c r="M33" s="81"/>
      <c r="N33" s="81"/>
      <c r="O33" s="81"/>
      <c r="P33" s="81"/>
      <c r="Q33" s="81"/>
      <c r="R33" s="81"/>
      <c r="S33" s="81"/>
      <c r="T33" s="81"/>
      <c r="U33" s="81"/>
    </row>
    <row r="34" spans="1:21" ht="22.5" customHeight="1">
      <c r="A34" s="26"/>
      <c r="B34" s="25"/>
      <c r="C34" s="28" t="s">
        <v>268</v>
      </c>
      <c r="D34" s="81">
        <f aca="true" t="shared" si="6" ref="D34:E38">SUM(F34,H34,J34,L34,N34,P34,R34,T34)</f>
        <v>6</v>
      </c>
      <c r="E34" s="81">
        <f t="shared" si="6"/>
        <v>68</v>
      </c>
      <c r="F34" s="81" t="s">
        <v>204</v>
      </c>
      <c r="G34" s="81" t="s">
        <v>204</v>
      </c>
      <c r="H34" s="81">
        <v>1</v>
      </c>
      <c r="I34" s="81">
        <v>4</v>
      </c>
      <c r="J34" s="81">
        <v>1</v>
      </c>
      <c r="K34" s="81">
        <v>5</v>
      </c>
      <c r="L34" s="81">
        <v>4</v>
      </c>
      <c r="M34" s="81">
        <v>59</v>
      </c>
      <c r="N34" s="81" t="s">
        <v>204</v>
      </c>
      <c r="O34" s="81" t="s">
        <v>204</v>
      </c>
      <c r="P34" s="81" t="s">
        <v>204</v>
      </c>
      <c r="Q34" s="81" t="s">
        <v>204</v>
      </c>
      <c r="R34" s="81" t="s">
        <v>204</v>
      </c>
      <c r="S34" s="81" t="s">
        <v>204</v>
      </c>
      <c r="T34" s="81" t="s">
        <v>204</v>
      </c>
      <c r="U34" s="81" t="s">
        <v>204</v>
      </c>
    </row>
    <row r="35" spans="1:21" ht="22.5" customHeight="1">
      <c r="A35" s="26"/>
      <c r="B35" s="25"/>
      <c r="C35" s="28" t="s">
        <v>269</v>
      </c>
      <c r="D35" s="81">
        <f t="shared" si="6"/>
        <v>755</v>
      </c>
      <c r="E35" s="81">
        <f t="shared" si="6"/>
        <v>7407</v>
      </c>
      <c r="F35" s="81">
        <v>295</v>
      </c>
      <c r="G35" s="81">
        <v>494</v>
      </c>
      <c r="H35" s="81">
        <v>132</v>
      </c>
      <c r="I35" s="81">
        <v>436</v>
      </c>
      <c r="J35" s="81">
        <v>143</v>
      </c>
      <c r="K35" s="81">
        <v>973</v>
      </c>
      <c r="L35" s="81">
        <v>146</v>
      </c>
      <c r="M35" s="81">
        <v>2485</v>
      </c>
      <c r="N35" s="81">
        <v>22</v>
      </c>
      <c r="O35" s="81">
        <v>853</v>
      </c>
      <c r="P35" s="81">
        <v>12</v>
      </c>
      <c r="Q35" s="81">
        <v>811</v>
      </c>
      <c r="R35" s="81">
        <v>4</v>
      </c>
      <c r="S35" s="81">
        <v>702</v>
      </c>
      <c r="T35" s="81">
        <v>1</v>
      </c>
      <c r="U35" s="81">
        <v>653</v>
      </c>
    </row>
    <row r="36" spans="1:21" ht="22.5" customHeight="1">
      <c r="A36" s="26"/>
      <c r="B36" s="25"/>
      <c r="C36" s="28" t="s">
        <v>81</v>
      </c>
      <c r="D36" s="81">
        <f t="shared" si="6"/>
        <v>98</v>
      </c>
      <c r="E36" s="81">
        <f t="shared" si="6"/>
        <v>2070</v>
      </c>
      <c r="F36" s="81">
        <v>15</v>
      </c>
      <c r="G36" s="81">
        <v>24</v>
      </c>
      <c r="H36" s="81">
        <v>8</v>
      </c>
      <c r="I36" s="81">
        <v>26</v>
      </c>
      <c r="J36" s="81">
        <v>25</v>
      </c>
      <c r="K36" s="81">
        <v>185</v>
      </c>
      <c r="L36" s="81">
        <v>32</v>
      </c>
      <c r="M36" s="81">
        <v>523</v>
      </c>
      <c r="N36" s="81">
        <v>12</v>
      </c>
      <c r="O36" s="81">
        <v>446</v>
      </c>
      <c r="P36" s="81">
        <v>2</v>
      </c>
      <c r="Q36" s="81">
        <v>137</v>
      </c>
      <c r="R36" s="81">
        <v>4</v>
      </c>
      <c r="S36" s="81">
        <v>729</v>
      </c>
      <c r="T36" s="81" t="s">
        <v>204</v>
      </c>
      <c r="U36" s="81" t="s">
        <v>204</v>
      </c>
    </row>
    <row r="37" spans="1:21" ht="22.5" customHeight="1">
      <c r="A37" s="26"/>
      <c r="B37" s="25"/>
      <c r="C37" s="28" t="s">
        <v>82</v>
      </c>
      <c r="D37" s="81">
        <f t="shared" si="6"/>
        <v>40</v>
      </c>
      <c r="E37" s="81">
        <f t="shared" si="6"/>
        <v>353</v>
      </c>
      <c r="F37" s="81">
        <v>12</v>
      </c>
      <c r="G37" s="81">
        <v>20</v>
      </c>
      <c r="H37" s="81">
        <v>7</v>
      </c>
      <c r="I37" s="81">
        <v>23</v>
      </c>
      <c r="J37" s="81">
        <v>12</v>
      </c>
      <c r="K37" s="81">
        <v>75</v>
      </c>
      <c r="L37" s="81">
        <v>6</v>
      </c>
      <c r="M37" s="81">
        <v>91</v>
      </c>
      <c r="N37" s="81">
        <v>2</v>
      </c>
      <c r="O37" s="81">
        <v>74</v>
      </c>
      <c r="P37" s="81">
        <v>1</v>
      </c>
      <c r="Q37" s="81">
        <v>70</v>
      </c>
      <c r="R37" s="81" t="s">
        <v>204</v>
      </c>
      <c r="S37" s="81" t="s">
        <v>204</v>
      </c>
      <c r="T37" s="81" t="s">
        <v>204</v>
      </c>
      <c r="U37" s="81" t="s">
        <v>204</v>
      </c>
    </row>
    <row r="38" spans="1:21" ht="22.5" customHeight="1">
      <c r="A38" s="26"/>
      <c r="B38" s="25"/>
      <c r="C38" s="28" t="s">
        <v>83</v>
      </c>
      <c r="D38" s="81">
        <f t="shared" si="6"/>
        <v>925</v>
      </c>
      <c r="E38" s="81">
        <f t="shared" si="6"/>
        <v>7353</v>
      </c>
      <c r="F38" s="81">
        <v>320</v>
      </c>
      <c r="G38" s="81">
        <v>556</v>
      </c>
      <c r="H38" s="81">
        <v>229</v>
      </c>
      <c r="I38" s="81">
        <v>785</v>
      </c>
      <c r="J38" s="81">
        <v>231</v>
      </c>
      <c r="K38" s="81">
        <v>1455</v>
      </c>
      <c r="L38" s="81">
        <v>114</v>
      </c>
      <c r="M38" s="81">
        <v>1721</v>
      </c>
      <c r="N38" s="81">
        <v>13</v>
      </c>
      <c r="O38" s="81">
        <v>471</v>
      </c>
      <c r="P38" s="81">
        <v>10</v>
      </c>
      <c r="Q38" s="81">
        <v>700</v>
      </c>
      <c r="R38" s="81">
        <v>7</v>
      </c>
      <c r="S38" s="81">
        <v>1182</v>
      </c>
      <c r="T38" s="81">
        <v>1</v>
      </c>
      <c r="U38" s="81">
        <v>483</v>
      </c>
    </row>
    <row r="39" spans="1:21" ht="22.5" customHeight="1">
      <c r="A39" s="26"/>
      <c r="B39" s="25"/>
      <c r="C39" s="28"/>
      <c r="D39" s="81"/>
      <c r="E39" s="81"/>
      <c r="F39" s="81"/>
      <c r="G39" s="81"/>
      <c r="H39" s="81"/>
      <c r="I39" s="81"/>
      <c r="J39" s="81"/>
      <c r="K39" s="81"/>
      <c r="L39" s="81"/>
      <c r="M39" s="81"/>
      <c r="N39" s="81"/>
      <c r="O39" s="81"/>
      <c r="P39" s="81"/>
      <c r="Q39" s="81"/>
      <c r="R39" s="81"/>
      <c r="S39" s="81"/>
      <c r="T39" s="81"/>
      <c r="U39" s="81"/>
    </row>
    <row r="40" spans="1:21" ht="22.5" customHeight="1">
      <c r="A40" s="26"/>
      <c r="B40" s="25"/>
      <c r="C40" s="28" t="s">
        <v>84</v>
      </c>
      <c r="D40" s="81">
        <f aca="true" t="shared" si="7" ref="D40:E45">SUM(F40,H40,J40,L40,N40,P40,R40,T40)</f>
        <v>1251</v>
      </c>
      <c r="E40" s="81">
        <f t="shared" si="7"/>
        <v>21276</v>
      </c>
      <c r="F40" s="81">
        <v>457</v>
      </c>
      <c r="G40" s="81">
        <v>767</v>
      </c>
      <c r="H40" s="81">
        <v>297</v>
      </c>
      <c r="I40" s="81">
        <v>997</v>
      </c>
      <c r="J40" s="81">
        <v>230</v>
      </c>
      <c r="K40" s="81">
        <v>1493</v>
      </c>
      <c r="L40" s="81">
        <v>165</v>
      </c>
      <c r="M40" s="81">
        <v>2688</v>
      </c>
      <c r="N40" s="81">
        <v>48</v>
      </c>
      <c r="O40" s="81">
        <v>1741</v>
      </c>
      <c r="P40" s="81">
        <v>31</v>
      </c>
      <c r="Q40" s="81">
        <v>2187</v>
      </c>
      <c r="R40" s="81">
        <v>16</v>
      </c>
      <c r="S40" s="81">
        <v>2483</v>
      </c>
      <c r="T40" s="81">
        <v>7</v>
      </c>
      <c r="U40" s="81">
        <v>8920</v>
      </c>
    </row>
    <row r="41" spans="1:21" ht="22.5" customHeight="1">
      <c r="A41" s="26"/>
      <c r="B41" s="25"/>
      <c r="C41" s="28" t="s">
        <v>85</v>
      </c>
      <c r="D41" s="81">
        <f t="shared" si="7"/>
        <v>143</v>
      </c>
      <c r="E41" s="81">
        <f t="shared" si="7"/>
        <v>5796</v>
      </c>
      <c r="F41" s="81">
        <v>18</v>
      </c>
      <c r="G41" s="81">
        <v>30</v>
      </c>
      <c r="H41" s="81">
        <v>21</v>
      </c>
      <c r="I41" s="81">
        <v>72</v>
      </c>
      <c r="J41" s="81">
        <v>30</v>
      </c>
      <c r="K41" s="81">
        <v>202</v>
      </c>
      <c r="L41" s="81">
        <v>38</v>
      </c>
      <c r="M41" s="81">
        <v>688</v>
      </c>
      <c r="N41" s="81">
        <v>8</v>
      </c>
      <c r="O41" s="81">
        <v>315</v>
      </c>
      <c r="P41" s="81">
        <v>11</v>
      </c>
      <c r="Q41" s="81">
        <v>840</v>
      </c>
      <c r="R41" s="81">
        <v>15</v>
      </c>
      <c r="S41" s="81">
        <v>2747</v>
      </c>
      <c r="T41" s="81">
        <v>2</v>
      </c>
      <c r="U41" s="81">
        <v>902</v>
      </c>
    </row>
    <row r="42" spans="1:21" ht="22.5" customHeight="1">
      <c r="A42" s="26"/>
      <c r="B42" s="25"/>
      <c r="C42" s="28" t="s">
        <v>86</v>
      </c>
      <c r="D42" s="81">
        <f t="shared" si="7"/>
        <v>161</v>
      </c>
      <c r="E42" s="81">
        <f t="shared" si="7"/>
        <v>2344</v>
      </c>
      <c r="F42" s="81">
        <v>50</v>
      </c>
      <c r="G42" s="81">
        <v>75</v>
      </c>
      <c r="H42" s="81">
        <v>40</v>
      </c>
      <c r="I42" s="81">
        <v>140</v>
      </c>
      <c r="J42" s="81">
        <v>28</v>
      </c>
      <c r="K42" s="81">
        <v>180</v>
      </c>
      <c r="L42" s="81">
        <v>29</v>
      </c>
      <c r="M42" s="81">
        <v>485</v>
      </c>
      <c r="N42" s="81">
        <v>8</v>
      </c>
      <c r="O42" s="81">
        <v>275</v>
      </c>
      <c r="P42" s="81">
        <v>2</v>
      </c>
      <c r="Q42" s="81">
        <v>174</v>
      </c>
      <c r="R42" s="81">
        <v>3</v>
      </c>
      <c r="S42" s="81">
        <v>376</v>
      </c>
      <c r="T42" s="81">
        <v>1</v>
      </c>
      <c r="U42" s="81">
        <v>639</v>
      </c>
    </row>
    <row r="43" spans="1:21" ht="22.5" customHeight="1">
      <c r="A43" s="26"/>
      <c r="B43" s="25"/>
      <c r="C43" s="28" t="s">
        <v>87</v>
      </c>
      <c r="D43" s="81">
        <f t="shared" si="7"/>
        <v>19</v>
      </c>
      <c r="E43" s="81">
        <f t="shared" si="7"/>
        <v>153</v>
      </c>
      <c r="F43" s="81">
        <v>4</v>
      </c>
      <c r="G43" s="81">
        <v>6</v>
      </c>
      <c r="H43" s="81">
        <v>7</v>
      </c>
      <c r="I43" s="81">
        <v>27</v>
      </c>
      <c r="J43" s="81">
        <v>4</v>
      </c>
      <c r="K43" s="81">
        <v>31</v>
      </c>
      <c r="L43" s="81">
        <v>4</v>
      </c>
      <c r="M43" s="81">
        <v>89</v>
      </c>
      <c r="N43" s="81" t="s">
        <v>204</v>
      </c>
      <c r="O43" s="81" t="s">
        <v>204</v>
      </c>
      <c r="P43" s="81" t="s">
        <v>204</v>
      </c>
      <c r="Q43" s="81" t="s">
        <v>204</v>
      </c>
      <c r="R43" s="81" t="s">
        <v>204</v>
      </c>
      <c r="S43" s="81" t="s">
        <v>204</v>
      </c>
      <c r="T43" s="81" t="s">
        <v>204</v>
      </c>
      <c r="U43" s="81" t="s">
        <v>204</v>
      </c>
    </row>
    <row r="44" spans="1:21" ht="22.5" customHeight="1">
      <c r="A44" s="26"/>
      <c r="B44" s="25"/>
      <c r="C44" s="28" t="s">
        <v>88</v>
      </c>
      <c r="D44" s="81">
        <f t="shared" si="7"/>
        <v>1</v>
      </c>
      <c r="E44" s="81">
        <f t="shared" si="7"/>
        <v>14</v>
      </c>
      <c r="F44" s="81" t="s">
        <v>204</v>
      </c>
      <c r="G44" s="81" t="s">
        <v>204</v>
      </c>
      <c r="H44" s="81" t="s">
        <v>204</v>
      </c>
      <c r="I44" s="81" t="s">
        <v>204</v>
      </c>
      <c r="J44" s="81" t="s">
        <v>204</v>
      </c>
      <c r="K44" s="81" t="s">
        <v>204</v>
      </c>
      <c r="L44" s="81">
        <v>1</v>
      </c>
      <c r="M44" s="81">
        <v>14</v>
      </c>
      <c r="N44" s="81" t="s">
        <v>204</v>
      </c>
      <c r="O44" s="81" t="s">
        <v>204</v>
      </c>
      <c r="P44" s="81" t="s">
        <v>204</v>
      </c>
      <c r="Q44" s="81" t="s">
        <v>204</v>
      </c>
      <c r="R44" s="81" t="s">
        <v>204</v>
      </c>
      <c r="S44" s="81" t="s">
        <v>204</v>
      </c>
      <c r="T44" s="81" t="s">
        <v>204</v>
      </c>
      <c r="U44" s="81" t="s">
        <v>204</v>
      </c>
    </row>
    <row r="45" spans="1:21" ht="22.5" customHeight="1">
      <c r="A45" s="27"/>
      <c r="B45" s="27"/>
      <c r="C45" s="29" t="s">
        <v>89</v>
      </c>
      <c r="D45" s="121">
        <f t="shared" si="7"/>
        <v>1457</v>
      </c>
      <c r="E45" s="35">
        <f t="shared" si="7"/>
        <v>7034</v>
      </c>
      <c r="F45" s="87">
        <v>728</v>
      </c>
      <c r="G45" s="87">
        <v>1198</v>
      </c>
      <c r="H45" s="87">
        <v>396</v>
      </c>
      <c r="I45" s="87">
        <v>1331</v>
      </c>
      <c r="J45" s="87">
        <v>202</v>
      </c>
      <c r="K45" s="87">
        <v>1309</v>
      </c>
      <c r="L45" s="87">
        <v>108</v>
      </c>
      <c r="M45" s="87">
        <v>1666</v>
      </c>
      <c r="N45" s="87">
        <v>12</v>
      </c>
      <c r="O45" s="87">
        <v>463</v>
      </c>
      <c r="P45" s="87">
        <v>7</v>
      </c>
      <c r="Q45" s="87">
        <v>449</v>
      </c>
      <c r="R45" s="87">
        <v>4</v>
      </c>
      <c r="S45" s="87">
        <v>618</v>
      </c>
      <c r="T45" s="87" t="s">
        <v>204</v>
      </c>
      <c r="U45" s="87" t="s">
        <v>204</v>
      </c>
    </row>
    <row r="46" spans="1:3" ht="22.5" customHeight="1">
      <c r="A46" s="22" t="s">
        <v>180</v>
      </c>
      <c r="B46" s="22"/>
      <c r="C46" s="22"/>
    </row>
    <row r="48" ht="22.5" customHeight="1">
      <c r="C48" s="166"/>
    </row>
  </sheetData>
  <sheetProtection/>
  <mergeCells count="35">
    <mergeCell ref="A5:C7"/>
    <mergeCell ref="D5:E5"/>
    <mergeCell ref="F5:G5"/>
    <mergeCell ref="H5:I5"/>
    <mergeCell ref="I6:I7"/>
    <mergeCell ref="J6:J7"/>
    <mergeCell ref="L6:L7"/>
    <mergeCell ref="R5:S5"/>
    <mergeCell ref="J5:K5"/>
    <mergeCell ref="L5:M5"/>
    <mergeCell ref="N5:O5"/>
    <mergeCell ref="P5:Q5"/>
    <mergeCell ref="M6:M7"/>
    <mergeCell ref="N6:N7"/>
    <mergeCell ref="O6:O7"/>
    <mergeCell ref="S6:S7"/>
    <mergeCell ref="T6:T7"/>
    <mergeCell ref="P6:P7"/>
    <mergeCell ref="T5:U5"/>
    <mergeCell ref="D6:D7"/>
    <mergeCell ref="E6:E7"/>
    <mergeCell ref="F6:F7"/>
    <mergeCell ref="G6:G7"/>
    <mergeCell ref="H6:H7"/>
    <mergeCell ref="K6:K7"/>
    <mergeCell ref="B17:C17"/>
    <mergeCell ref="A3:U3"/>
    <mergeCell ref="B11:C11"/>
    <mergeCell ref="B16:C16"/>
    <mergeCell ref="A9:C9"/>
    <mergeCell ref="B10:C10"/>
    <mergeCell ref="U6:U7"/>
    <mergeCell ref="B8:C8"/>
    <mergeCell ref="Q6:Q7"/>
    <mergeCell ref="R6:R7"/>
  </mergeCells>
  <printOptions horizontalCentered="1"/>
  <pageMargins left="0.35433070866141736" right="0.35433070866141736" top="0.5905511811023623" bottom="0.3937007874015748" header="0" footer="0"/>
  <pageSetup fitToHeight="1" fitToWidth="1" horizontalDpi="600" verticalDpi="600" orientation="landscape" paperSize="8" scale="82" r:id="rId1"/>
</worksheet>
</file>

<file path=xl/worksheets/sheet8.xml><?xml version="1.0" encoding="utf-8"?>
<worksheet xmlns="http://schemas.openxmlformats.org/spreadsheetml/2006/main" xmlns:r="http://schemas.openxmlformats.org/officeDocument/2006/relationships">
  <sheetPr>
    <pageSetUpPr fitToPage="1"/>
  </sheetPr>
  <dimension ref="A1:V57"/>
  <sheetViews>
    <sheetView zoomScalePageLayoutView="0" workbookViewId="0" topLeftCell="A1">
      <selection activeCell="D9" sqref="D9"/>
    </sheetView>
  </sheetViews>
  <sheetFormatPr defaultColWidth="9.00390625" defaultRowHeight="18" customHeight="1"/>
  <cols>
    <col min="1" max="2" width="3.75390625" style="73" customWidth="1"/>
    <col min="3" max="3" width="37.50390625" style="73" customWidth="1"/>
    <col min="4" max="4" width="9.125" style="73" bestFit="1" customWidth="1"/>
    <col min="5" max="5" width="10.50390625" style="73" bestFit="1" customWidth="1"/>
    <col min="6" max="21" width="9.125" style="73" bestFit="1" customWidth="1"/>
    <col min="22" max="16384" width="9.00390625" style="73" customWidth="1"/>
  </cols>
  <sheetData>
    <row r="1" spans="1:21" s="18" customFormat="1" ht="18" customHeight="1">
      <c r="A1" s="30" t="s">
        <v>283</v>
      </c>
      <c r="U1" s="17" t="s">
        <v>284</v>
      </c>
    </row>
    <row r="2" s="18" customFormat="1" ht="18" customHeight="1">
      <c r="U2" s="36"/>
    </row>
    <row r="3" spans="1:21" s="18" customFormat="1" ht="18" customHeight="1">
      <c r="A3" s="284" t="s">
        <v>282</v>
      </c>
      <c r="B3" s="284"/>
      <c r="C3" s="284"/>
      <c r="D3" s="284"/>
      <c r="E3" s="284"/>
      <c r="F3" s="284"/>
      <c r="G3" s="284"/>
      <c r="H3" s="284"/>
      <c r="I3" s="284"/>
      <c r="J3" s="284"/>
      <c r="K3" s="284"/>
      <c r="L3" s="284"/>
      <c r="M3" s="284"/>
      <c r="N3" s="284"/>
      <c r="O3" s="284"/>
      <c r="P3" s="284"/>
      <c r="Q3" s="284"/>
      <c r="R3" s="284"/>
      <c r="S3" s="284"/>
      <c r="T3" s="284"/>
      <c r="U3" s="284"/>
    </row>
    <row r="4" spans="2:21" s="18" customFormat="1" ht="18" customHeight="1" thickBot="1">
      <c r="B4" s="19"/>
      <c r="C4" s="19"/>
      <c r="D4" s="20"/>
      <c r="E4" s="20"/>
      <c r="F4" s="20"/>
      <c r="G4" s="20"/>
      <c r="H4" s="20"/>
      <c r="I4" s="20"/>
      <c r="J4" s="20"/>
      <c r="K4" s="20"/>
      <c r="L4" s="20"/>
      <c r="M4" s="20"/>
      <c r="N4" s="20"/>
      <c r="O4" s="20"/>
      <c r="P4" s="20"/>
      <c r="Q4" s="20"/>
      <c r="R4" s="20"/>
      <c r="S4" s="20"/>
      <c r="T4" s="21"/>
      <c r="U4" s="21"/>
    </row>
    <row r="5" spans="1:22" s="18" customFormat="1" ht="18" customHeight="1">
      <c r="A5" s="303" t="s">
        <v>261</v>
      </c>
      <c r="B5" s="303"/>
      <c r="C5" s="304"/>
      <c r="D5" s="309" t="s">
        <v>262</v>
      </c>
      <c r="E5" s="310"/>
      <c r="F5" s="300" t="s">
        <v>274</v>
      </c>
      <c r="G5" s="302"/>
      <c r="H5" s="300" t="s">
        <v>275</v>
      </c>
      <c r="I5" s="302"/>
      <c r="J5" s="300" t="s">
        <v>276</v>
      </c>
      <c r="K5" s="302"/>
      <c r="L5" s="300" t="s">
        <v>277</v>
      </c>
      <c r="M5" s="302"/>
      <c r="N5" s="300" t="s">
        <v>278</v>
      </c>
      <c r="O5" s="302"/>
      <c r="P5" s="300" t="s">
        <v>279</v>
      </c>
      <c r="Q5" s="302"/>
      <c r="R5" s="300" t="s">
        <v>280</v>
      </c>
      <c r="S5" s="301"/>
      <c r="T5" s="298" t="s">
        <v>281</v>
      </c>
      <c r="U5" s="299"/>
      <c r="V5" s="23"/>
    </row>
    <row r="6" spans="1:21" s="18" customFormat="1" ht="18" customHeight="1">
      <c r="A6" s="305"/>
      <c r="B6" s="305"/>
      <c r="C6" s="306"/>
      <c r="D6" s="294" t="s">
        <v>71</v>
      </c>
      <c r="E6" s="294" t="s">
        <v>273</v>
      </c>
      <c r="F6" s="294" t="s">
        <v>71</v>
      </c>
      <c r="G6" s="294" t="s">
        <v>72</v>
      </c>
      <c r="H6" s="294" t="s">
        <v>71</v>
      </c>
      <c r="I6" s="294" t="s">
        <v>72</v>
      </c>
      <c r="J6" s="294" t="s">
        <v>71</v>
      </c>
      <c r="K6" s="294" t="s">
        <v>72</v>
      </c>
      <c r="L6" s="294" t="s">
        <v>71</v>
      </c>
      <c r="M6" s="294" t="s">
        <v>72</v>
      </c>
      <c r="N6" s="294" t="s">
        <v>71</v>
      </c>
      <c r="O6" s="294" t="s">
        <v>72</v>
      </c>
      <c r="P6" s="294" t="s">
        <v>71</v>
      </c>
      <c r="Q6" s="294" t="s">
        <v>72</v>
      </c>
      <c r="R6" s="294" t="s">
        <v>71</v>
      </c>
      <c r="S6" s="296" t="s">
        <v>72</v>
      </c>
      <c r="T6" s="297" t="s">
        <v>71</v>
      </c>
      <c r="U6" s="290" t="s">
        <v>72</v>
      </c>
    </row>
    <row r="7" spans="1:21" s="18" customFormat="1" ht="18" customHeight="1">
      <c r="A7" s="307"/>
      <c r="B7" s="307"/>
      <c r="C7" s="308"/>
      <c r="D7" s="295"/>
      <c r="E7" s="295"/>
      <c r="F7" s="295"/>
      <c r="G7" s="295"/>
      <c r="H7" s="295"/>
      <c r="I7" s="295"/>
      <c r="J7" s="295"/>
      <c r="K7" s="295"/>
      <c r="L7" s="295"/>
      <c r="M7" s="295"/>
      <c r="N7" s="295"/>
      <c r="O7" s="295"/>
      <c r="P7" s="295"/>
      <c r="Q7" s="295"/>
      <c r="R7" s="295"/>
      <c r="S7" s="291"/>
      <c r="T7" s="295"/>
      <c r="U7" s="291"/>
    </row>
    <row r="8" spans="3:21" ht="18" customHeight="1">
      <c r="C8" s="173"/>
      <c r="E8" s="91" t="s">
        <v>31</v>
      </c>
      <c r="G8" s="91" t="s">
        <v>31</v>
      </c>
      <c r="I8" s="91" t="s">
        <v>31</v>
      </c>
      <c r="K8" s="91" t="s">
        <v>31</v>
      </c>
      <c r="M8" s="91" t="s">
        <v>31</v>
      </c>
      <c r="O8" s="91" t="s">
        <v>31</v>
      </c>
      <c r="Q8" s="91" t="s">
        <v>31</v>
      </c>
      <c r="S8" s="91" t="s">
        <v>31</v>
      </c>
      <c r="U8" s="91" t="s">
        <v>31</v>
      </c>
    </row>
    <row r="9" spans="3:21" ht="18" customHeight="1">
      <c r="C9" s="175" t="s">
        <v>173</v>
      </c>
      <c r="D9" s="102">
        <f>SUM(D10:D19)</f>
        <v>27521</v>
      </c>
      <c r="E9" s="102">
        <f>SUM(E10:E19)</f>
        <v>119016</v>
      </c>
      <c r="F9" s="102">
        <f aca="true" t="shared" si="0" ref="F9:U9">SUM(F10:F19)</f>
        <v>14803</v>
      </c>
      <c r="G9" s="102">
        <f t="shared" si="0"/>
        <v>23739</v>
      </c>
      <c r="H9" s="102">
        <f t="shared" si="0"/>
        <v>6698</v>
      </c>
      <c r="I9" s="102">
        <f t="shared" si="0"/>
        <v>22635</v>
      </c>
      <c r="J9" s="102">
        <f t="shared" si="0"/>
        <v>3891</v>
      </c>
      <c r="K9" s="102">
        <f t="shared" si="0"/>
        <v>24569</v>
      </c>
      <c r="L9" s="102">
        <f t="shared" si="0"/>
        <v>1786</v>
      </c>
      <c r="M9" s="102">
        <f t="shared" si="0"/>
        <v>27036</v>
      </c>
      <c r="N9" s="102">
        <f t="shared" si="0"/>
        <v>209</v>
      </c>
      <c r="O9" s="102">
        <f t="shared" si="0"/>
        <v>7725</v>
      </c>
      <c r="P9" s="102">
        <f t="shared" si="0"/>
        <v>91</v>
      </c>
      <c r="Q9" s="102">
        <f t="shared" si="0"/>
        <v>6051</v>
      </c>
      <c r="R9" s="102">
        <f t="shared" si="0"/>
        <v>40</v>
      </c>
      <c r="S9" s="102">
        <f t="shared" si="0"/>
        <v>5740</v>
      </c>
      <c r="T9" s="102">
        <f t="shared" si="0"/>
        <v>3</v>
      </c>
      <c r="U9" s="102">
        <f t="shared" si="0"/>
        <v>1521</v>
      </c>
    </row>
    <row r="10" spans="3:21" ht="18" customHeight="1">
      <c r="C10" s="32" t="s">
        <v>93</v>
      </c>
      <c r="D10" s="172">
        <f aca="true" t="shared" si="1" ref="D10:E14">SUM(F10,H10,J10,L10,N10,P10,R10,T10)</f>
        <v>4230</v>
      </c>
      <c r="E10" s="84">
        <f t="shared" si="1"/>
        <v>36772</v>
      </c>
      <c r="F10" s="81">
        <v>944</v>
      </c>
      <c r="G10" s="81">
        <v>1590</v>
      </c>
      <c r="H10" s="81">
        <v>1003</v>
      </c>
      <c r="I10" s="81">
        <v>3477</v>
      </c>
      <c r="J10" s="81">
        <v>1227</v>
      </c>
      <c r="K10" s="81">
        <v>8032</v>
      </c>
      <c r="L10" s="81">
        <v>870</v>
      </c>
      <c r="M10" s="81">
        <v>13397</v>
      </c>
      <c r="N10" s="81">
        <v>118</v>
      </c>
      <c r="O10" s="81">
        <v>4352</v>
      </c>
      <c r="P10" s="81">
        <v>48</v>
      </c>
      <c r="Q10" s="81">
        <v>3286</v>
      </c>
      <c r="R10" s="81">
        <v>20</v>
      </c>
      <c r="S10" s="81">
        <v>2638</v>
      </c>
      <c r="T10" s="81" t="s">
        <v>204</v>
      </c>
      <c r="U10" s="81" t="s">
        <v>204</v>
      </c>
    </row>
    <row r="11" spans="3:21" ht="18" customHeight="1">
      <c r="C11" s="32" t="s">
        <v>94</v>
      </c>
      <c r="D11" s="172">
        <f t="shared" si="1"/>
        <v>57</v>
      </c>
      <c r="E11" s="84">
        <f t="shared" si="1"/>
        <v>205</v>
      </c>
      <c r="F11" s="84">
        <v>36</v>
      </c>
      <c r="G11" s="84">
        <v>51</v>
      </c>
      <c r="H11" s="84">
        <v>7</v>
      </c>
      <c r="I11" s="81">
        <v>25</v>
      </c>
      <c r="J11" s="81">
        <v>8</v>
      </c>
      <c r="K11" s="81">
        <v>55</v>
      </c>
      <c r="L11" s="81">
        <v>6</v>
      </c>
      <c r="M11" s="81">
        <v>74</v>
      </c>
      <c r="N11" s="81" t="s">
        <v>204</v>
      </c>
      <c r="O11" s="81" t="s">
        <v>204</v>
      </c>
      <c r="P11" s="81" t="s">
        <v>204</v>
      </c>
      <c r="Q11" s="81" t="s">
        <v>204</v>
      </c>
      <c r="R11" s="81" t="s">
        <v>204</v>
      </c>
      <c r="S11" s="81" t="s">
        <v>204</v>
      </c>
      <c r="T11" s="81" t="s">
        <v>204</v>
      </c>
      <c r="U11" s="81" t="s">
        <v>204</v>
      </c>
    </row>
    <row r="12" spans="3:21" ht="18" customHeight="1">
      <c r="C12" s="32" t="s">
        <v>95</v>
      </c>
      <c r="D12" s="172">
        <f t="shared" si="1"/>
        <v>38</v>
      </c>
      <c r="E12" s="84">
        <f t="shared" si="1"/>
        <v>1823</v>
      </c>
      <c r="F12" s="84">
        <v>10</v>
      </c>
      <c r="G12" s="84">
        <v>14</v>
      </c>
      <c r="H12" s="84">
        <v>12</v>
      </c>
      <c r="I12" s="81">
        <v>41</v>
      </c>
      <c r="J12" s="81">
        <v>2</v>
      </c>
      <c r="K12" s="81">
        <v>11</v>
      </c>
      <c r="L12" s="81">
        <v>6</v>
      </c>
      <c r="M12" s="81">
        <v>92</v>
      </c>
      <c r="N12" s="81">
        <v>1</v>
      </c>
      <c r="O12" s="81">
        <v>37</v>
      </c>
      <c r="P12" s="81">
        <v>2</v>
      </c>
      <c r="Q12" s="81">
        <v>152</v>
      </c>
      <c r="R12" s="81">
        <v>3</v>
      </c>
      <c r="S12" s="81">
        <v>334</v>
      </c>
      <c r="T12" s="81">
        <v>2</v>
      </c>
      <c r="U12" s="81">
        <v>1142</v>
      </c>
    </row>
    <row r="13" spans="3:21" ht="18" customHeight="1">
      <c r="C13" s="32" t="s">
        <v>292</v>
      </c>
      <c r="D13" s="172">
        <f t="shared" si="1"/>
        <v>2746</v>
      </c>
      <c r="E13" s="84">
        <f t="shared" si="1"/>
        <v>9414</v>
      </c>
      <c r="F13" s="84">
        <v>1632</v>
      </c>
      <c r="G13" s="84">
        <v>2670</v>
      </c>
      <c r="H13" s="84">
        <v>647</v>
      </c>
      <c r="I13" s="81">
        <v>2176</v>
      </c>
      <c r="J13" s="81">
        <v>341</v>
      </c>
      <c r="K13" s="81">
        <v>2108</v>
      </c>
      <c r="L13" s="81">
        <v>110</v>
      </c>
      <c r="M13" s="81">
        <v>1634</v>
      </c>
      <c r="N13" s="81">
        <v>11</v>
      </c>
      <c r="O13" s="81">
        <v>421</v>
      </c>
      <c r="P13" s="81">
        <v>3</v>
      </c>
      <c r="Q13" s="81">
        <v>166</v>
      </c>
      <c r="R13" s="81">
        <v>2</v>
      </c>
      <c r="S13" s="81">
        <v>239</v>
      </c>
      <c r="T13" s="81" t="s">
        <v>204</v>
      </c>
      <c r="U13" s="81" t="s">
        <v>204</v>
      </c>
    </row>
    <row r="14" spans="3:21" ht="18" customHeight="1">
      <c r="C14" s="32" t="s">
        <v>174</v>
      </c>
      <c r="D14" s="172">
        <f t="shared" si="1"/>
        <v>7147</v>
      </c>
      <c r="E14" s="84">
        <f t="shared" si="1"/>
        <v>21076</v>
      </c>
      <c r="F14" s="84">
        <v>4679</v>
      </c>
      <c r="G14" s="84">
        <v>7541</v>
      </c>
      <c r="H14" s="84">
        <v>1706</v>
      </c>
      <c r="I14" s="81">
        <v>5725</v>
      </c>
      <c r="J14" s="81">
        <v>542</v>
      </c>
      <c r="K14" s="81">
        <v>3308</v>
      </c>
      <c r="L14" s="81">
        <v>189</v>
      </c>
      <c r="M14" s="81">
        <v>2885</v>
      </c>
      <c r="N14" s="81">
        <v>19</v>
      </c>
      <c r="O14" s="81">
        <v>677</v>
      </c>
      <c r="P14" s="81">
        <v>10</v>
      </c>
      <c r="Q14" s="81">
        <v>548</v>
      </c>
      <c r="R14" s="81">
        <v>2</v>
      </c>
      <c r="S14" s="81">
        <v>392</v>
      </c>
      <c r="T14" s="81" t="s">
        <v>204</v>
      </c>
      <c r="U14" s="81" t="s">
        <v>204</v>
      </c>
    </row>
    <row r="15" spans="3:21" ht="18" customHeight="1">
      <c r="C15" s="14"/>
      <c r="D15" s="172"/>
      <c r="E15" s="84"/>
      <c r="F15" s="81"/>
      <c r="G15" s="84"/>
      <c r="H15" s="84"/>
      <c r="I15" s="84"/>
      <c r="J15" s="84"/>
      <c r="K15" s="81"/>
      <c r="L15" s="81"/>
      <c r="M15" s="81"/>
      <c r="N15" s="81"/>
      <c r="O15" s="81"/>
      <c r="P15" s="81"/>
      <c r="Q15" s="81"/>
      <c r="R15" s="81"/>
      <c r="S15" s="81"/>
      <c r="T15" s="81"/>
      <c r="U15" s="81"/>
    </row>
    <row r="16" spans="3:21" ht="18" customHeight="1">
      <c r="C16" s="32" t="s">
        <v>97</v>
      </c>
      <c r="D16" s="172">
        <f aca="true" t="shared" si="2" ref="D16:E19">SUM(F16,H16,J16,L16,N16,P16,R16,T16)</f>
        <v>5585</v>
      </c>
      <c r="E16" s="84">
        <f t="shared" si="2"/>
        <v>20346</v>
      </c>
      <c r="F16" s="84">
        <v>2946</v>
      </c>
      <c r="G16" s="84">
        <v>4837</v>
      </c>
      <c r="H16" s="84">
        <v>1627</v>
      </c>
      <c r="I16" s="81">
        <v>5445</v>
      </c>
      <c r="J16" s="81">
        <v>741</v>
      </c>
      <c r="K16" s="81">
        <v>4637</v>
      </c>
      <c r="L16" s="81">
        <v>234</v>
      </c>
      <c r="M16" s="81">
        <v>3420</v>
      </c>
      <c r="N16" s="81">
        <v>24</v>
      </c>
      <c r="O16" s="81">
        <v>926</v>
      </c>
      <c r="P16" s="81">
        <v>9</v>
      </c>
      <c r="Q16" s="81">
        <v>597</v>
      </c>
      <c r="R16" s="81">
        <v>4</v>
      </c>
      <c r="S16" s="81">
        <v>484</v>
      </c>
      <c r="T16" s="91" t="s">
        <v>204</v>
      </c>
      <c r="U16" s="81" t="s">
        <v>204</v>
      </c>
    </row>
    <row r="17" spans="3:21" ht="18" customHeight="1">
      <c r="C17" s="32" t="s">
        <v>291</v>
      </c>
      <c r="D17" s="172">
        <f t="shared" si="2"/>
        <v>812</v>
      </c>
      <c r="E17" s="84">
        <f t="shared" si="2"/>
        <v>6463</v>
      </c>
      <c r="F17" s="84">
        <v>418</v>
      </c>
      <c r="G17" s="84">
        <v>642</v>
      </c>
      <c r="H17" s="84">
        <v>139</v>
      </c>
      <c r="I17" s="81">
        <v>469</v>
      </c>
      <c r="J17" s="81">
        <v>128</v>
      </c>
      <c r="K17" s="81">
        <v>818</v>
      </c>
      <c r="L17" s="81">
        <v>95</v>
      </c>
      <c r="M17" s="81">
        <v>1467</v>
      </c>
      <c r="N17" s="81">
        <v>14</v>
      </c>
      <c r="O17" s="81">
        <v>517</v>
      </c>
      <c r="P17" s="81">
        <v>10</v>
      </c>
      <c r="Q17" s="81">
        <v>769</v>
      </c>
      <c r="R17" s="81">
        <v>7</v>
      </c>
      <c r="S17" s="81">
        <v>1402</v>
      </c>
      <c r="T17" s="81">
        <v>1</v>
      </c>
      <c r="U17" s="81">
        <v>379</v>
      </c>
    </row>
    <row r="18" spans="3:21" ht="18" customHeight="1">
      <c r="C18" s="9" t="s">
        <v>290</v>
      </c>
      <c r="D18" s="172">
        <f t="shared" si="2"/>
        <v>2627</v>
      </c>
      <c r="E18" s="84">
        <f t="shared" si="2"/>
        <v>8445</v>
      </c>
      <c r="F18" s="84">
        <v>1598</v>
      </c>
      <c r="G18" s="84">
        <v>2515</v>
      </c>
      <c r="H18" s="84">
        <v>629</v>
      </c>
      <c r="I18" s="81">
        <v>2121</v>
      </c>
      <c r="J18" s="81">
        <v>290</v>
      </c>
      <c r="K18" s="81">
        <v>1816</v>
      </c>
      <c r="L18" s="81">
        <v>101</v>
      </c>
      <c r="M18" s="81">
        <v>1544</v>
      </c>
      <c r="N18" s="81">
        <v>6</v>
      </c>
      <c r="O18" s="81">
        <v>225</v>
      </c>
      <c r="P18" s="81">
        <v>2</v>
      </c>
      <c r="Q18" s="81">
        <v>112</v>
      </c>
      <c r="R18" s="81">
        <v>1</v>
      </c>
      <c r="S18" s="81">
        <v>112</v>
      </c>
      <c r="T18" s="81" t="s">
        <v>204</v>
      </c>
      <c r="U18" s="81" t="s">
        <v>204</v>
      </c>
    </row>
    <row r="19" spans="3:21" ht="18" customHeight="1">
      <c r="C19" s="32" t="s">
        <v>96</v>
      </c>
      <c r="D19" s="172">
        <f t="shared" si="2"/>
        <v>4279</v>
      </c>
      <c r="E19" s="84">
        <f t="shared" si="2"/>
        <v>14472</v>
      </c>
      <c r="F19" s="84">
        <v>2540</v>
      </c>
      <c r="G19" s="84">
        <v>3879</v>
      </c>
      <c r="H19" s="84">
        <v>928</v>
      </c>
      <c r="I19" s="81">
        <v>3156</v>
      </c>
      <c r="J19" s="81">
        <v>612</v>
      </c>
      <c r="K19" s="81">
        <v>3784</v>
      </c>
      <c r="L19" s="81">
        <v>175</v>
      </c>
      <c r="M19" s="81">
        <v>2523</v>
      </c>
      <c r="N19" s="81">
        <v>16</v>
      </c>
      <c r="O19" s="81">
        <v>570</v>
      </c>
      <c r="P19" s="81">
        <v>7</v>
      </c>
      <c r="Q19" s="81">
        <v>421</v>
      </c>
      <c r="R19" s="81">
        <v>1</v>
      </c>
      <c r="S19" s="81">
        <v>139</v>
      </c>
      <c r="T19" s="81" t="s">
        <v>204</v>
      </c>
      <c r="U19" s="81" t="s">
        <v>204</v>
      </c>
    </row>
    <row r="20" spans="3:21" ht="18" customHeight="1">
      <c r="C20" s="32"/>
      <c r="D20" s="174"/>
      <c r="E20" s="160"/>
      <c r="F20" s="84"/>
      <c r="G20" s="84"/>
      <c r="H20" s="84"/>
      <c r="I20" s="81"/>
      <c r="J20" s="81"/>
      <c r="K20" s="81"/>
      <c r="L20" s="81"/>
      <c r="M20" s="81"/>
      <c r="N20" s="81"/>
      <c r="O20" s="81"/>
      <c r="P20" s="81"/>
      <c r="Q20" s="81"/>
      <c r="R20" s="81"/>
      <c r="S20" s="81"/>
      <c r="T20" s="91"/>
      <c r="U20" s="81"/>
    </row>
    <row r="21" spans="3:21" ht="18" customHeight="1">
      <c r="C21" s="175" t="s">
        <v>285</v>
      </c>
      <c r="D21" s="176">
        <f aca="true" t="shared" si="3" ref="D21:E24">SUM(F21,H21,J21,L21,N21,P21,R21,T21)</f>
        <v>811</v>
      </c>
      <c r="E21" s="162">
        <f t="shared" si="3"/>
        <v>14885</v>
      </c>
      <c r="F21" s="162">
        <v>204</v>
      </c>
      <c r="G21" s="162">
        <v>299</v>
      </c>
      <c r="H21" s="162">
        <v>74</v>
      </c>
      <c r="I21" s="102">
        <v>256</v>
      </c>
      <c r="J21" s="102">
        <v>92</v>
      </c>
      <c r="K21" s="102">
        <v>622</v>
      </c>
      <c r="L21" s="102">
        <v>313</v>
      </c>
      <c r="M21" s="102">
        <v>5489</v>
      </c>
      <c r="N21" s="102">
        <v>74</v>
      </c>
      <c r="O21" s="102">
        <v>2743</v>
      </c>
      <c r="P21" s="102">
        <v>41</v>
      </c>
      <c r="Q21" s="102">
        <v>2739</v>
      </c>
      <c r="R21" s="102">
        <v>11</v>
      </c>
      <c r="S21" s="102">
        <v>1449</v>
      </c>
      <c r="T21" s="102">
        <v>2</v>
      </c>
      <c r="U21" s="102">
        <v>1288</v>
      </c>
    </row>
    <row r="22" spans="3:21" ht="18" customHeight="1">
      <c r="C22" s="175" t="s">
        <v>98</v>
      </c>
      <c r="D22" s="176">
        <f t="shared" si="3"/>
        <v>1247</v>
      </c>
      <c r="E22" s="162">
        <f t="shared" si="3"/>
        <v>3015</v>
      </c>
      <c r="F22" s="162">
        <v>1005</v>
      </c>
      <c r="G22" s="162">
        <v>1210</v>
      </c>
      <c r="H22" s="162">
        <v>125</v>
      </c>
      <c r="I22" s="102">
        <v>426</v>
      </c>
      <c r="J22" s="102">
        <v>79</v>
      </c>
      <c r="K22" s="102">
        <v>501</v>
      </c>
      <c r="L22" s="102">
        <v>29</v>
      </c>
      <c r="M22" s="102">
        <v>413</v>
      </c>
      <c r="N22" s="102">
        <v>4</v>
      </c>
      <c r="O22" s="102">
        <v>155</v>
      </c>
      <c r="P22" s="102">
        <v>5</v>
      </c>
      <c r="Q22" s="102">
        <v>310</v>
      </c>
      <c r="R22" s="102" t="s">
        <v>204</v>
      </c>
      <c r="S22" s="102" t="s">
        <v>204</v>
      </c>
      <c r="T22" s="177" t="s">
        <v>204</v>
      </c>
      <c r="U22" s="102" t="s">
        <v>204</v>
      </c>
    </row>
    <row r="23" spans="3:21" ht="18" customHeight="1">
      <c r="C23" s="175" t="s">
        <v>252</v>
      </c>
      <c r="D23" s="176">
        <f t="shared" si="3"/>
        <v>1285</v>
      </c>
      <c r="E23" s="162">
        <f t="shared" si="3"/>
        <v>16645</v>
      </c>
      <c r="F23" s="102">
        <v>618</v>
      </c>
      <c r="G23" s="102">
        <v>770</v>
      </c>
      <c r="H23" s="102">
        <v>112</v>
      </c>
      <c r="I23" s="102">
        <v>383</v>
      </c>
      <c r="J23" s="102">
        <v>180</v>
      </c>
      <c r="K23" s="102">
        <v>1207</v>
      </c>
      <c r="L23" s="102">
        <v>242</v>
      </c>
      <c r="M23" s="102">
        <v>4049</v>
      </c>
      <c r="N23" s="102">
        <v>68</v>
      </c>
      <c r="O23" s="102">
        <v>2556</v>
      </c>
      <c r="P23" s="102">
        <v>36</v>
      </c>
      <c r="Q23" s="102">
        <v>2322</v>
      </c>
      <c r="R23" s="102">
        <v>27</v>
      </c>
      <c r="S23" s="102">
        <v>4399</v>
      </c>
      <c r="T23" s="102">
        <v>2</v>
      </c>
      <c r="U23" s="102">
        <v>959</v>
      </c>
    </row>
    <row r="24" spans="3:21" ht="18" customHeight="1">
      <c r="C24" s="175" t="s">
        <v>289</v>
      </c>
      <c r="D24" s="176">
        <f t="shared" si="3"/>
        <v>95</v>
      </c>
      <c r="E24" s="162">
        <f t="shared" si="3"/>
        <v>1641</v>
      </c>
      <c r="F24" s="102">
        <v>40</v>
      </c>
      <c r="G24" s="102">
        <v>57</v>
      </c>
      <c r="H24" s="102">
        <v>9</v>
      </c>
      <c r="I24" s="102">
        <v>32</v>
      </c>
      <c r="J24" s="102">
        <v>9</v>
      </c>
      <c r="K24" s="102">
        <v>58</v>
      </c>
      <c r="L24" s="102">
        <v>25</v>
      </c>
      <c r="M24" s="102">
        <v>443</v>
      </c>
      <c r="N24" s="102">
        <v>6</v>
      </c>
      <c r="O24" s="102">
        <v>208</v>
      </c>
      <c r="P24" s="102">
        <v>2</v>
      </c>
      <c r="Q24" s="102">
        <v>129</v>
      </c>
      <c r="R24" s="102">
        <v>4</v>
      </c>
      <c r="S24" s="102">
        <v>714</v>
      </c>
      <c r="T24" s="102" t="s">
        <v>204</v>
      </c>
      <c r="U24" s="102" t="s">
        <v>204</v>
      </c>
    </row>
    <row r="25" spans="3:21" ht="18" customHeight="1">
      <c r="C25" s="175" t="s">
        <v>99</v>
      </c>
      <c r="D25" s="176">
        <f>SUM(D26:D30,D32:D36,D38:D42,D44:D49)</f>
        <v>13446</v>
      </c>
      <c r="E25" s="162">
        <f>SUM(E26:E30,E32:E36,E38:E42,E44:E49)</f>
        <v>71308</v>
      </c>
      <c r="F25" s="102">
        <f>SUM(F26:F30,F32:F36,F38:F42,F44:F49)</f>
        <v>7885</v>
      </c>
      <c r="G25" s="102">
        <f aca="true" t="shared" si="4" ref="G25:U25">SUM(G26:G30,G32:G36,G38:G42,G44:G49)</f>
        <v>11373</v>
      </c>
      <c r="H25" s="102">
        <f t="shared" si="4"/>
        <v>2611</v>
      </c>
      <c r="I25" s="102">
        <f t="shared" si="4"/>
        <v>8772</v>
      </c>
      <c r="J25" s="102">
        <f t="shared" si="4"/>
        <v>1656</v>
      </c>
      <c r="K25" s="102">
        <f t="shared" si="4"/>
        <v>10597</v>
      </c>
      <c r="L25" s="102">
        <f t="shared" si="4"/>
        <v>958</v>
      </c>
      <c r="M25" s="102">
        <f>SUM(M26:M30,M32:M36,M38:M42,M44:M49)</f>
        <v>14734</v>
      </c>
      <c r="N25" s="102">
        <f>SUM(N26:N30,N32:N36,N38:N42,N44:N49)</f>
        <v>156</v>
      </c>
      <c r="O25" s="102">
        <f t="shared" si="4"/>
        <v>5898</v>
      </c>
      <c r="P25" s="102">
        <f t="shared" si="4"/>
        <v>107</v>
      </c>
      <c r="Q25" s="102">
        <f>SUM(Q26:Q30,Q32:Q36,Q38:Q42,Q44:Q49)</f>
        <v>7510</v>
      </c>
      <c r="R25" s="102">
        <f>SUM(R26:R30,R32:R36,R39:R42,R44:R49)</f>
        <v>68</v>
      </c>
      <c r="S25" s="102">
        <f>SUM(S26:S30,S32:S36,S39:S42,S44:S49)</f>
        <v>10219</v>
      </c>
      <c r="T25" s="102">
        <f t="shared" si="4"/>
        <v>5</v>
      </c>
      <c r="U25" s="102">
        <f t="shared" si="4"/>
        <v>2205</v>
      </c>
    </row>
    <row r="26" spans="3:21" ht="18" customHeight="1">
      <c r="C26" s="32" t="s">
        <v>100</v>
      </c>
      <c r="D26" s="172">
        <f aca="true" t="shared" si="5" ref="D26:E30">SUM(F26,H26,J26,L26,N26,P26,R26,T26)</f>
        <v>143</v>
      </c>
      <c r="E26" s="84">
        <f t="shared" si="5"/>
        <v>845</v>
      </c>
      <c r="F26" s="84">
        <v>71</v>
      </c>
      <c r="G26" s="84">
        <v>102</v>
      </c>
      <c r="H26" s="84">
        <v>19</v>
      </c>
      <c r="I26" s="81">
        <v>61</v>
      </c>
      <c r="J26" s="81">
        <v>28</v>
      </c>
      <c r="K26" s="81">
        <v>179</v>
      </c>
      <c r="L26" s="81">
        <v>21</v>
      </c>
      <c r="M26" s="81">
        <v>311</v>
      </c>
      <c r="N26" s="81">
        <v>3</v>
      </c>
      <c r="O26" s="81">
        <v>129</v>
      </c>
      <c r="P26" s="81">
        <v>1</v>
      </c>
      <c r="Q26" s="81">
        <v>63</v>
      </c>
      <c r="R26" s="81" t="s">
        <v>204</v>
      </c>
      <c r="S26" s="81" t="s">
        <v>204</v>
      </c>
      <c r="T26" s="81" t="s">
        <v>204</v>
      </c>
      <c r="U26" s="81" t="s">
        <v>204</v>
      </c>
    </row>
    <row r="27" spans="3:21" ht="18" customHeight="1">
      <c r="C27" s="32" t="s">
        <v>294</v>
      </c>
      <c r="D27" s="172">
        <f t="shared" si="5"/>
        <v>1521</v>
      </c>
      <c r="E27" s="84">
        <f t="shared" si="5"/>
        <v>15041</v>
      </c>
      <c r="F27" s="84">
        <v>712</v>
      </c>
      <c r="G27" s="84">
        <v>1142</v>
      </c>
      <c r="H27" s="84">
        <v>333</v>
      </c>
      <c r="I27" s="81">
        <v>1112</v>
      </c>
      <c r="J27" s="81">
        <v>221</v>
      </c>
      <c r="K27" s="81">
        <v>1433</v>
      </c>
      <c r="L27" s="81">
        <v>147</v>
      </c>
      <c r="M27" s="81">
        <v>2337</v>
      </c>
      <c r="N27" s="81">
        <v>41</v>
      </c>
      <c r="O27" s="81">
        <v>1641</v>
      </c>
      <c r="P27" s="81">
        <v>36</v>
      </c>
      <c r="Q27" s="81">
        <v>2607</v>
      </c>
      <c r="R27" s="81">
        <v>31</v>
      </c>
      <c r="S27" s="81">
        <v>4769</v>
      </c>
      <c r="T27" s="81" t="s">
        <v>204</v>
      </c>
      <c r="U27" s="81" t="s">
        <v>204</v>
      </c>
    </row>
    <row r="28" spans="3:21" ht="18" customHeight="1">
      <c r="C28" s="32" t="s">
        <v>288</v>
      </c>
      <c r="D28" s="172">
        <f t="shared" si="5"/>
        <v>3560</v>
      </c>
      <c r="E28" s="84">
        <f t="shared" si="5"/>
        <v>8719</v>
      </c>
      <c r="F28" s="34">
        <v>2466</v>
      </c>
      <c r="G28" s="34">
        <v>3858</v>
      </c>
      <c r="H28" s="84">
        <v>868</v>
      </c>
      <c r="I28" s="84">
        <v>2867</v>
      </c>
      <c r="J28" s="84">
        <v>186</v>
      </c>
      <c r="K28" s="81">
        <v>1117</v>
      </c>
      <c r="L28" s="81">
        <v>31</v>
      </c>
      <c r="M28" s="81">
        <v>472</v>
      </c>
      <c r="N28" s="81">
        <v>5</v>
      </c>
      <c r="O28" s="81">
        <v>185</v>
      </c>
      <c r="P28" s="81">
        <v>4</v>
      </c>
      <c r="Q28" s="81">
        <v>220</v>
      </c>
      <c r="R28" s="81" t="s">
        <v>204</v>
      </c>
      <c r="S28" s="81" t="s">
        <v>204</v>
      </c>
      <c r="T28" s="81" t="s">
        <v>204</v>
      </c>
      <c r="U28" s="81" t="s">
        <v>204</v>
      </c>
    </row>
    <row r="29" spans="3:21" ht="18" customHeight="1">
      <c r="C29" s="32" t="s">
        <v>108</v>
      </c>
      <c r="D29" s="172">
        <f t="shared" si="5"/>
        <v>569</v>
      </c>
      <c r="E29" s="84">
        <f t="shared" si="5"/>
        <v>1711</v>
      </c>
      <c r="F29" s="34">
        <v>452</v>
      </c>
      <c r="G29" s="34">
        <v>665</v>
      </c>
      <c r="H29" s="84">
        <v>70</v>
      </c>
      <c r="I29" s="84">
        <v>235</v>
      </c>
      <c r="J29" s="84">
        <v>30</v>
      </c>
      <c r="K29" s="81">
        <v>195</v>
      </c>
      <c r="L29" s="81">
        <v>10</v>
      </c>
      <c r="M29" s="81">
        <v>172</v>
      </c>
      <c r="N29" s="81">
        <v>3</v>
      </c>
      <c r="O29" s="81">
        <v>95</v>
      </c>
      <c r="P29" s="81">
        <v>2</v>
      </c>
      <c r="Q29" s="81">
        <v>137</v>
      </c>
      <c r="R29" s="81">
        <v>2</v>
      </c>
      <c r="S29" s="81">
        <v>212</v>
      </c>
      <c r="T29" s="81" t="s">
        <v>204</v>
      </c>
      <c r="U29" s="81" t="s">
        <v>204</v>
      </c>
    </row>
    <row r="30" spans="3:21" ht="18" customHeight="1">
      <c r="C30" s="32" t="s">
        <v>110</v>
      </c>
      <c r="D30" s="172">
        <f t="shared" si="5"/>
        <v>25</v>
      </c>
      <c r="E30" s="84">
        <f t="shared" si="5"/>
        <v>210</v>
      </c>
      <c r="F30" s="34" t="s">
        <v>204</v>
      </c>
      <c r="G30" s="34" t="s">
        <v>204</v>
      </c>
      <c r="H30" s="84">
        <v>5</v>
      </c>
      <c r="I30" s="84">
        <v>18</v>
      </c>
      <c r="J30" s="84">
        <v>8</v>
      </c>
      <c r="K30" s="81">
        <v>52</v>
      </c>
      <c r="L30" s="81">
        <v>12</v>
      </c>
      <c r="M30" s="81">
        <v>140</v>
      </c>
      <c r="N30" s="81" t="s">
        <v>204</v>
      </c>
      <c r="O30" s="81" t="s">
        <v>204</v>
      </c>
      <c r="P30" s="81" t="s">
        <v>204</v>
      </c>
      <c r="Q30" s="81" t="s">
        <v>204</v>
      </c>
      <c r="R30" s="81" t="s">
        <v>204</v>
      </c>
      <c r="S30" s="81" t="s">
        <v>204</v>
      </c>
      <c r="T30" s="81" t="s">
        <v>204</v>
      </c>
      <c r="U30" s="81" t="s">
        <v>204</v>
      </c>
    </row>
    <row r="31" spans="3:21" ht="18" customHeight="1">
      <c r="C31" s="14"/>
      <c r="D31" s="172"/>
      <c r="E31" s="34"/>
      <c r="F31" s="81"/>
      <c r="G31" s="54"/>
      <c r="H31" s="84"/>
      <c r="I31" s="84"/>
      <c r="J31" s="84"/>
      <c r="K31" s="81"/>
      <c r="L31" s="81"/>
      <c r="M31" s="81"/>
      <c r="N31" s="81"/>
      <c r="O31" s="81"/>
      <c r="P31" s="81"/>
      <c r="Q31" s="81"/>
      <c r="R31" s="81"/>
      <c r="S31" s="81"/>
      <c r="T31" s="81"/>
      <c r="U31" s="81"/>
    </row>
    <row r="32" spans="3:21" ht="18" customHeight="1">
      <c r="C32" s="32" t="s">
        <v>109</v>
      </c>
      <c r="D32" s="172">
        <f aca="true" t="shared" si="6" ref="D32:E36">SUM(F32,H32,J32,L32,N32,P32,R32,T32)</f>
        <v>421</v>
      </c>
      <c r="E32" s="84">
        <f t="shared" si="6"/>
        <v>3703</v>
      </c>
      <c r="F32" s="36">
        <v>174</v>
      </c>
      <c r="G32" s="84">
        <v>256</v>
      </c>
      <c r="H32" s="84">
        <v>62</v>
      </c>
      <c r="I32" s="84">
        <v>210</v>
      </c>
      <c r="J32" s="84">
        <v>92</v>
      </c>
      <c r="K32" s="81">
        <v>621</v>
      </c>
      <c r="L32" s="81">
        <v>81</v>
      </c>
      <c r="M32" s="81">
        <v>1118</v>
      </c>
      <c r="N32" s="81">
        <v>4</v>
      </c>
      <c r="O32" s="81">
        <v>142</v>
      </c>
      <c r="P32" s="81">
        <v>2</v>
      </c>
      <c r="Q32" s="81">
        <v>185</v>
      </c>
      <c r="R32" s="81">
        <v>5</v>
      </c>
      <c r="S32" s="81">
        <v>807</v>
      </c>
      <c r="T32" s="81">
        <v>1</v>
      </c>
      <c r="U32" s="81">
        <v>364</v>
      </c>
    </row>
    <row r="33" spans="3:21" ht="18" customHeight="1">
      <c r="C33" s="32" t="s">
        <v>101</v>
      </c>
      <c r="D33" s="172">
        <f t="shared" si="6"/>
        <v>11</v>
      </c>
      <c r="E33" s="84">
        <f t="shared" si="6"/>
        <v>584</v>
      </c>
      <c r="F33" s="36">
        <v>1</v>
      </c>
      <c r="G33" s="81">
        <v>2</v>
      </c>
      <c r="H33" s="81">
        <v>3</v>
      </c>
      <c r="I33" s="81">
        <v>9</v>
      </c>
      <c r="J33" s="81" t="s">
        <v>204</v>
      </c>
      <c r="K33" s="81" t="s">
        <v>204</v>
      </c>
      <c r="L33" s="81">
        <v>3</v>
      </c>
      <c r="M33" s="81">
        <v>51</v>
      </c>
      <c r="N33" s="81">
        <v>1</v>
      </c>
      <c r="O33" s="81">
        <v>32</v>
      </c>
      <c r="P33" s="81">
        <v>1</v>
      </c>
      <c r="Q33" s="81">
        <v>95</v>
      </c>
      <c r="R33" s="81">
        <v>2</v>
      </c>
      <c r="S33" s="81">
        <v>395</v>
      </c>
      <c r="T33" s="81" t="s">
        <v>204</v>
      </c>
      <c r="U33" s="81" t="s">
        <v>204</v>
      </c>
    </row>
    <row r="34" spans="3:21" ht="18" customHeight="1">
      <c r="C34" s="32" t="s">
        <v>175</v>
      </c>
      <c r="D34" s="172">
        <f t="shared" si="6"/>
        <v>841</v>
      </c>
      <c r="E34" s="84">
        <f t="shared" si="6"/>
        <v>3616</v>
      </c>
      <c r="F34" s="36">
        <v>379</v>
      </c>
      <c r="G34" s="81">
        <v>511</v>
      </c>
      <c r="H34" s="81">
        <v>198</v>
      </c>
      <c r="I34" s="81">
        <v>674</v>
      </c>
      <c r="J34" s="81">
        <v>195</v>
      </c>
      <c r="K34" s="81">
        <v>1239</v>
      </c>
      <c r="L34" s="81">
        <v>63</v>
      </c>
      <c r="M34" s="81">
        <v>864</v>
      </c>
      <c r="N34" s="81">
        <v>4</v>
      </c>
      <c r="O34" s="81">
        <v>155</v>
      </c>
      <c r="P34" s="81">
        <v>1</v>
      </c>
      <c r="Q34" s="81">
        <v>52</v>
      </c>
      <c r="R34" s="81">
        <v>1</v>
      </c>
      <c r="S34" s="81">
        <v>121</v>
      </c>
      <c r="T34" s="81" t="s">
        <v>204</v>
      </c>
      <c r="U34" s="81" t="s">
        <v>204</v>
      </c>
    </row>
    <row r="35" spans="3:21" ht="18" customHeight="1">
      <c r="C35" s="32" t="s">
        <v>102</v>
      </c>
      <c r="D35" s="172">
        <f t="shared" si="6"/>
        <v>492</v>
      </c>
      <c r="E35" s="84">
        <f t="shared" si="6"/>
        <v>1460</v>
      </c>
      <c r="F35" s="36">
        <v>346</v>
      </c>
      <c r="G35" s="81">
        <v>494</v>
      </c>
      <c r="H35" s="81">
        <v>74</v>
      </c>
      <c r="I35" s="81">
        <v>250</v>
      </c>
      <c r="J35" s="81">
        <v>48</v>
      </c>
      <c r="K35" s="81">
        <v>311</v>
      </c>
      <c r="L35" s="81">
        <v>23</v>
      </c>
      <c r="M35" s="81">
        <v>373</v>
      </c>
      <c r="N35" s="81">
        <v>1</v>
      </c>
      <c r="O35" s="81">
        <v>32</v>
      </c>
      <c r="P35" s="81" t="s">
        <v>204</v>
      </c>
      <c r="Q35" s="81" t="s">
        <v>204</v>
      </c>
      <c r="R35" s="81" t="s">
        <v>204</v>
      </c>
      <c r="S35" s="81" t="s">
        <v>204</v>
      </c>
      <c r="T35" s="81" t="s">
        <v>204</v>
      </c>
      <c r="U35" s="81" t="s">
        <v>204</v>
      </c>
    </row>
    <row r="36" spans="3:21" ht="18" customHeight="1">
      <c r="C36" s="32" t="s">
        <v>176</v>
      </c>
      <c r="D36" s="172">
        <f t="shared" si="6"/>
        <v>569</v>
      </c>
      <c r="E36" s="84">
        <f t="shared" si="6"/>
        <v>6283</v>
      </c>
      <c r="F36" s="36">
        <v>154</v>
      </c>
      <c r="G36" s="81">
        <v>225</v>
      </c>
      <c r="H36" s="81">
        <v>108</v>
      </c>
      <c r="I36" s="81">
        <v>376</v>
      </c>
      <c r="J36" s="81">
        <v>134</v>
      </c>
      <c r="K36" s="81">
        <v>889</v>
      </c>
      <c r="L36" s="81">
        <v>130</v>
      </c>
      <c r="M36" s="81">
        <v>2063</v>
      </c>
      <c r="N36" s="81">
        <v>25</v>
      </c>
      <c r="O36" s="81">
        <v>938</v>
      </c>
      <c r="P36" s="81">
        <v>15</v>
      </c>
      <c r="Q36" s="81">
        <v>937</v>
      </c>
      <c r="R36" s="81">
        <v>2</v>
      </c>
      <c r="S36" s="81">
        <v>277</v>
      </c>
      <c r="T36" s="81">
        <v>1</v>
      </c>
      <c r="U36" s="81">
        <v>578</v>
      </c>
    </row>
    <row r="37" spans="3:21" ht="18" customHeight="1">
      <c r="C37" s="32"/>
      <c r="D37" s="172"/>
      <c r="E37" s="84"/>
      <c r="F37" s="36"/>
      <c r="G37" s="81"/>
      <c r="H37" s="81"/>
      <c r="I37" s="81"/>
      <c r="J37" s="81"/>
      <c r="K37" s="81"/>
      <c r="L37" s="81"/>
      <c r="M37" s="81"/>
      <c r="N37" s="81"/>
      <c r="O37" s="81"/>
      <c r="P37" s="81"/>
      <c r="Q37" s="81"/>
      <c r="R37" s="81"/>
      <c r="S37" s="81"/>
      <c r="T37" s="81"/>
      <c r="U37" s="81"/>
    </row>
    <row r="38" spans="3:21" ht="18" customHeight="1">
      <c r="C38" s="32" t="s">
        <v>287</v>
      </c>
      <c r="D38" s="172">
        <f aca="true" t="shared" si="7" ref="D38:E42">SUM(F38,H38,J38,L38,N38,P38,R38,T38)</f>
        <v>134</v>
      </c>
      <c r="E38" s="84">
        <f t="shared" si="7"/>
        <v>1277</v>
      </c>
      <c r="F38" s="36">
        <v>36</v>
      </c>
      <c r="G38" s="81">
        <v>45</v>
      </c>
      <c r="H38" s="81">
        <v>27</v>
      </c>
      <c r="I38" s="81">
        <v>95</v>
      </c>
      <c r="J38" s="81">
        <v>37</v>
      </c>
      <c r="K38" s="81">
        <v>226</v>
      </c>
      <c r="L38" s="81">
        <v>26</v>
      </c>
      <c r="M38" s="81">
        <v>390</v>
      </c>
      <c r="N38" s="81">
        <v>4</v>
      </c>
      <c r="O38" s="81">
        <v>155</v>
      </c>
      <c r="P38" s="81">
        <v>4</v>
      </c>
      <c r="Q38" s="81">
        <v>366</v>
      </c>
      <c r="R38" s="91" t="s">
        <v>204</v>
      </c>
      <c r="S38" s="91" t="s">
        <v>296</v>
      </c>
      <c r="T38" s="81" t="s">
        <v>204</v>
      </c>
      <c r="U38" s="81" t="s">
        <v>204</v>
      </c>
    </row>
    <row r="39" spans="3:21" ht="18" customHeight="1">
      <c r="C39" s="32" t="s">
        <v>103</v>
      </c>
      <c r="D39" s="172">
        <f t="shared" si="7"/>
        <v>227</v>
      </c>
      <c r="E39" s="84">
        <f t="shared" si="7"/>
        <v>2397</v>
      </c>
      <c r="F39" s="36">
        <v>85</v>
      </c>
      <c r="G39" s="81">
        <v>132</v>
      </c>
      <c r="H39" s="81">
        <v>48</v>
      </c>
      <c r="I39" s="81">
        <v>163</v>
      </c>
      <c r="J39" s="81">
        <v>46</v>
      </c>
      <c r="K39" s="81">
        <v>304</v>
      </c>
      <c r="L39" s="81">
        <v>26</v>
      </c>
      <c r="M39" s="81">
        <v>423</v>
      </c>
      <c r="N39" s="81">
        <v>10</v>
      </c>
      <c r="O39" s="81">
        <v>354</v>
      </c>
      <c r="P39" s="81">
        <v>8</v>
      </c>
      <c r="Q39" s="81">
        <v>555</v>
      </c>
      <c r="R39" s="81">
        <v>4</v>
      </c>
      <c r="S39" s="81">
        <v>466</v>
      </c>
      <c r="T39" s="81" t="s">
        <v>204</v>
      </c>
      <c r="U39" s="81" t="s">
        <v>204</v>
      </c>
    </row>
    <row r="40" spans="3:21" ht="18" customHeight="1">
      <c r="C40" s="65" t="s">
        <v>177</v>
      </c>
      <c r="D40" s="172">
        <f t="shared" si="7"/>
        <v>1273</v>
      </c>
      <c r="E40" s="84">
        <f t="shared" si="7"/>
        <v>4610</v>
      </c>
      <c r="F40" s="36">
        <v>832</v>
      </c>
      <c r="G40" s="81">
        <v>1041</v>
      </c>
      <c r="H40" s="81">
        <v>213</v>
      </c>
      <c r="I40" s="81">
        <v>719</v>
      </c>
      <c r="J40" s="81">
        <v>149</v>
      </c>
      <c r="K40" s="81">
        <v>949</v>
      </c>
      <c r="L40" s="81">
        <v>65</v>
      </c>
      <c r="M40" s="81">
        <v>973</v>
      </c>
      <c r="N40" s="81">
        <v>8</v>
      </c>
      <c r="O40" s="81">
        <v>297</v>
      </c>
      <c r="P40" s="81">
        <v>2</v>
      </c>
      <c r="Q40" s="81">
        <v>156</v>
      </c>
      <c r="R40" s="81">
        <v>4</v>
      </c>
      <c r="S40" s="81">
        <v>475</v>
      </c>
      <c r="T40" s="81" t="s">
        <v>204</v>
      </c>
      <c r="U40" s="81" t="s">
        <v>204</v>
      </c>
    </row>
    <row r="41" spans="3:21" ht="18" customHeight="1">
      <c r="C41" s="32" t="s">
        <v>161</v>
      </c>
      <c r="D41" s="172">
        <f t="shared" si="7"/>
        <v>1252</v>
      </c>
      <c r="E41" s="84">
        <f t="shared" si="7"/>
        <v>9773</v>
      </c>
      <c r="F41" s="36">
        <v>487</v>
      </c>
      <c r="G41" s="81">
        <v>705</v>
      </c>
      <c r="H41" s="81">
        <v>304</v>
      </c>
      <c r="I41" s="81">
        <v>1035</v>
      </c>
      <c r="J41" s="81">
        <v>279</v>
      </c>
      <c r="K41" s="81">
        <v>1781</v>
      </c>
      <c r="L41" s="81">
        <v>134</v>
      </c>
      <c r="M41" s="81">
        <v>2278</v>
      </c>
      <c r="N41" s="81">
        <v>23</v>
      </c>
      <c r="O41" s="81">
        <v>819</v>
      </c>
      <c r="P41" s="81">
        <v>13</v>
      </c>
      <c r="Q41" s="81">
        <v>901</v>
      </c>
      <c r="R41" s="81">
        <v>11</v>
      </c>
      <c r="S41" s="81">
        <v>1824</v>
      </c>
      <c r="T41" s="81">
        <v>1</v>
      </c>
      <c r="U41" s="81">
        <v>430</v>
      </c>
    </row>
    <row r="42" spans="3:21" ht="18" customHeight="1">
      <c r="C42" s="32" t="s">
        <v>295</v>
      </c>
      <c r="D42" s="172">
        <f t="shared" si="7"/>
        <v>30</v>
      </c>
      <c r="E42" s="84">
        <f t="shared" si="7"/>
        <v>487</v>
      </c>
      <c r="F42" s="36">
        <v>4</v>
      </c>
      <c r="G42" s="81">
        <v>8</v>
      </c>
      <c r="H42" s="81">
        <v>4</v>
      </c>
      <c r="I42" s="81">
        <v>12</v>
      </c>
      <c r="J42" s="81">
        <v>8</v>
      </c>
      <c r="K42" s="81">
        <v>48</v>
      </c>
      <c r="L42" s="81">
        <v>9</v>
      </c>
      <c r="M42" s="81">
        <v>143</v>
      </c>
      <c r="N42" s="81">
        <v>4</v>
      </c>
      <c r="O42" s="81">
        <v>143</v>
      </c>
      <c r="P42" s="81" t="s">
        <v>204</v>
      </c>
      <c r="Q42" s="81" t="s">
        <v>204</v>
      </c>
      <c r="R42" s="81">
        <v>1</v>
      </c>
      <c r="S42" s="81">
        <v>133</v>
      </c>
      <c r="T42" s="81" t="s">
        <v>204</v>
      </c>
      <c r="U42" s="81" t="s">
        <v>204</v>
      </c>
    </row>
    <row r="43" spans="3:21" ht="18" customHeight="1">
      <c r="C43" s="32"/>
      <c r="D43" s="172"/>
      <c r="E43" s="84"/>
      <c r="F43" s="36"/>
      <c r="G43" s="81"/>
      <c r="H43" s="81"/>
      <c r="I43" s="81"/>
      <c r="J43" s="81"/>
      <c r="K43" s="81"/>
      <c r="L43" s="81"/>
      <c r="M43" s="81"/>
      <c r="N43" s="81"/>
      <c r="O43" s="81"/>
      <c r="P43" s="81"/>
      <c r="Q43" s="81"/>
      <c r="R43" s="81"/>
      <c r="S43" s="81"/>
      <c r="T43" s="81"/>
      <c r="U43" s="81"/>
    </row>
    <row r="44" spans="3:21" ht="18" customHeight="1">
      <c r="C44" s="32" t="s">
        <v>104</v>
      </c>
      <c r="D44" s="172">
        <f aca="true" t="shared" si="8" ref="D44:E49">SUM(F44,H44,J44,L44,N44,P44,R44,T44)</f>
        <v>1566</v>
      </c>
      <c r="E44" s="84">
        <f t="shared" si="8"/>
        <v>2716</v>
      </c>
      <c r="F44" s="36">
        <v>1367</v>
      </c>
      <c r="G44" s="81">
        <v>1754</v>
      </c>
      <c r="H44" s="81">
        <v>144</v>
      </c>
      <c r="I44" s="81">
        <v>478</v>
      </c>
      <c r="J44" s="81">
        <v>39</v>
      </c>
      <c r="K44" s="81">
        <v>241</v>
      </c>
      <c r="L44" s="81">
        <v>15</v>
      </c>
      <c r="M44" s="81">
        <v>213</v>
      </c>
      <c r="N44" s="81">
        <v>1</v>
      </c>
      <c r="O44" s="81">
        <v>30</v>
      </c>
      <c r="P44" s="81" t="s">
        <v>204</v>
      </c>
      <c r="Q44" s="81" t="s">
        <v>204</v>
      </c>
      <c r="R44" s="81" t="s">
        <v>204</v>
      </c>
      <c r="S44" s="81" t="s">
        <v>204</v>
      </c>
      <c r="T44" s="81" t="s">
        <v>204</v>
      </c>
      <c r="U44" s="81" t="s">
        <v>204</v>
      </c>
    </row>
    <row r="45" spans="3:21" ht="18" customHeight="1">
      <c r="C45" s="32" t="s">
        <v>105</v>
      </c>
      <c r="D45" s="172">
        <f t="shared" si="8"/>
        <v>234</v>
      </c>
      <c r="E45" s="84">
        <f t="shared" si="8"/>
        <v>3673</v>
      </c>
      <c r="F45" s="36">
        <v>66</v>
      </c>
      <c r="G45" s="81">
        <v>95</v>
      </c>
      <c r="H45" s="81">
        <v>35</v>
      </c>
      <c r="I45" s="81">
        <v>129</v>
      </c>
      <c r="J45" s="81">
        <v>59</v>
      </c>
      <c r="K45" s="81">
        <v>381</v>
      </c>
      <c r="L45" s="81">
        <v>46</v>
      </c>
      <c r="M45" s="81">
        <v>660</v>
      </c>
      <c r="N45" s="81">
        <v>12</v>
      </c>
      <c r="O45" s="81">
        <v>477</v>
      </c>
      <c r="P45" s="81">
        <v>11</v>
      </c>
      <c r="Q45" s="81">
        <v>763</v>
      </c>
      <c r="R45" s="81">
        <v>3</v>
      </c>
      <c r="S45" s="81">
        <v>335</v>
      </c>
      <c r="T45" s="81">
        <v>2</v>
      </c>
      <c r="U45" s="81">
        <v>833</v>
      </c>
    </row>
    <row r="46" spans="3:21" ht="18" customHeight="1">
      <c r="C46" s="32" t="s">
        <v>293</v>
      </c>
      <c r="D46" s="172">
        <f t="shared" si="8"/>
        <v>182</v>
      </c>
      <c r="E46" s="84">
        <f>SUM(G46,I46,K46,M46,O46,Q46,S46,U46)</f>
        <v>2477</v>
      </c>
      <c r="F46" s="36">
        <v>23</v>
      </c>
      <c r="G46" s="81">
        <v>35</v>
      </c>
      <c r="H46" s="81">
        <v>27</v>
      </c>
      <c r="I46" s="81">
        <v>90</v>
      </c>
      <c r="J46" s="81">
        <v>36</v>
      </c>
      <c r="K46" s="81">
        <v>263</v>
      </c>
      <c r="L46" s="81">
        <v>85</v>
      </c>
      <c r="M46" s="81">
        <v>1313</v>
      </c>
      <c r="N46" s="81">
        <v>4</v>
      </c>
      <c r="O46" s="81">
        <v>160</v>
      </c>
      <c r="P46" s="81">
        <v>6</v>
      </c>
      <c r="Q46" s="81">
        <v>416</v>
      </c>
      <c r="R46" s="81">
        <v>1</v>
      </c>
      <c r="S46" s="81">
        <v>200</v>
      </c>
      <c r="T46" s="81" t="s">
        <v>204</v>
      </c>
      <c r="U46" s="81" t="s">
        <v>204</v>
      </c>
    </row>
    <row r="47" spans="3:21" ht="18" customHeight="1">
      <c r="C47" s="32" t="s">
        <v>106</v>
      </c>
      <c r="D47" s="172">
        <f t="shared" si="8"/>
        <v>7</v>
      </c>
      <c r="E47" s="84">
        <f t="shared" si="8"/>
        <v>78</v>
      </c>
      <c r="F47" s="34">
        <v>2</v>
      </c>
      <c r="G47" s="84">
        <v>4</v>
      </c>
      <c r="H47" s="84">
        <v>2</v>
      </c>
      <c r="I47" s="84">
        <v>7</v>
      </c>
      <c r="J47" s="84" t="s">
        <v>204</v>
      </c>
      <c r="K47" s="84" t="s">
        <v>204</v>
      </c>
      <c r="L47" s="84">
        <v>2</v>
      </c>
      <c r="M47" s="84">
        <v>29</v>
      </c>
      <c r="N47" s="84">
        <v>1</v>
      </c>
      <c r="O47" s="84">
        <v>38</v>
      </c>
      <c r="P47" s="81" t="s">
        <v>204</v>
      </c>
      <c r="Q47" s="81" t="s">
        <v>204</v>
      </c>
      <c r="R47" s="81" t="s">
        <v>204</v>
      </c>
      <c r="S47" s="81" t="s">
        <v>204</v>
      </c>
      <c r="T47" s="81" t="s">
        <v>204</v>
      </c>
      <c r="U47" s="81" t="s">
        <v>204</v>
      </c>
    </row>
    <row r="48" spans="3:21" ht="18" customHeight="1">
      <c r="C48" s="32" t="s">
        <v>286</v>
      </c>
      <c r="D48" s="172">
        <f t="shared" si="8"/>
        <v>374</v>
      </c>
      <c r="E48" s="84">
        <f t="shared" si="8"/>
        <v>1551</v>
      </c>
      <c r="F48" s="34">
        <v>218</v>
      </c>
      <c r="G48" s="84">
        <v>284</v>
      </c>
      <c r="H48" s="84">
        <v>67</v>
      </c>
      <c r="I48" s="84">
        <v>232</v>
      </c>
      <c r="J48" s="84">
        <v>59</v>
      </c>
      <c r="K48" s="84">
        <v>356</v>
      </c>
      <c r="L48" s="84">
        <v>27</v>
      </c>
      <c r="M48" s="84">
        <v>379</v>
      </c>
      <c r="N48" s="84">
        <v>1</v>
      </c>
      <c r="O48" s="84">
        <v>38</v>
      </c>
      <c r="P48" s="84">
        <v>1</v>
      </c>
      <c r="Q48" s="84">
        <v>57</v>
      </c>
      <c r="R48" s="84">
        <v>1</v>
      </c>
      <c r="S48" s="84">
        <v>205</v>
      </c>
      <c r="T48" s="81" t="s">
        <v>204</v>
      </c>
      <c r="U48" s="81" t="s">
        <v>204</v>
      </c>
    </row>
    <row r="49" spans="1:21" ht="18" customHeight="1">
      <c r="A49" s="86"/>
      <c r="B49" s="86"/>
      <c r="C49" s="33" t="s">
        <v>107</v>
      </c>
      <c r="D49" s="121">
        <f t="shared" si="8"/>
        <v>15</v>
      </c>
      <c r="E49" s="87">
        <f t="shared" si="8"/>
        <v>97</v>
      </c>
      <c r="F49" s="35">
        <v>10</v>
      </c>
      <c r="G49" s="87">
        <v>15</v>
      </c>
      <c r="H49" s="87" t="s">
        <v>204</v>
      </c>
      <c r="I49" s="87" t="s">
        <v>204</v>
      </c>
      <c r="J49" s="87">
        <v>2</v>
      </c>
      <c r="K49" s="87">
        <v>12</v>
      </c>
      <c r="L49" s="87">
        <v>2</v>
      </c>
      <c r="M49" s="87">
        <v>32</v>
      </c>
      <c r="N49" s="87">
        <v>1</v>
      </c>
      <c r="O49" s="87">
        <v>38</v>
      </c>
      <c r="P49" s="87" t="s">
        <v>204</v>
      </c>
      <c r="Q49" s="87" t="s">
        <v>204</v>
      </c>
      <c r="R49" s="87" t="s">
        <v>204</v>
      </c>
      <c r="S49" s="87" t="s">
        <v>204</v>
      </c>
      <c r="T49" s="87" t="s">
        <v>204</v>
      </c>
      <c r="U49" s="87" t="s">
        <v>204</v>
      </c>
    </row>
    <row r="50" spans="5:6" ht="18" customHeight="1">
      <c r="E50" s="1"/>
      <c r="F50" s="1"/>
    </row>
    <row r="51" spans="5:6" ht="18" customHeight="1">
      <c r="E51" s="1"/>
      <c r="F51" s="1"/>
    </row>
    <row r="52" spans="5:6" ht="18" customHeight="1">
      <c r="E52" s="1"/>
      <c r="F52" s="1"/>
    </row>
    <row r="53" spans="4:8" ht="18" customHeight="1">
      <c r="D53" s="74"/>
      <c r="E53" s="4"/>
      <c r="F53" s="4"/>
      <c r="G53" s="74"/>
      <c r="H53" s="74"/>
    </row>
    <row r="54" spans="4:8" ht="18" customHeight="1">
      <c r="D54" s="74"/>
      <c r="E54" s="4"/>
      <c r="F54" s="4"/>
      <c r="G54" s="74"/>
      <c r="H54" s="74"/>
    </row>
    <row r="55" spans="4:8" ht="18" customHeight="1">
      <c r="D55" s="74"/>
      <c r="E55" s="74"/>
      <c r="F55" s="74"/>
      <c r="G55" s="74"/>
      <c r="H55" s="74"/>
    </row>
    <row r="56" spans="4:8" ht="18" customHeight="1">
      <c r="D56" s="74"/>
      <c r="E56" s="74"/>
      <c r="F56" s="74"/>
      <c r="G56" s="74"/>
      <c r="H56" s="74"/>
    </row>
    <row r="57" spans="4:8" ht="18" customHeight="1">
      <c r="D57" s="74"/>
      <c r="E57" s="74"/>
      <c r="F57" s="74"/>
      <c r="G57" s="74"/>
      <c r="H57" s="74"/>
    </row>
  </sheetData>
  <sheetProtection/>
  <mergeCells count="29">
    <mergeCell ref="A5:C7"/>
    <mergeCell ref="D5:E5"/>
    <mergeCell ref="F5:G5"/>
    <mergeCell ref="H5:I5"/>
    <mergeCell ref="J5:K5"/>
    <mergeCell ref="L5:M5"/>
    <mergeCell ref="J6:J7"/>
    <mergeCell ref="K6:K7"/>
    <mergeCell ref="L6:L7"/>
    <mergeCell ref="M6:M7"/>
    <mergeCell ref="P5:Q5"/>
    <mergeCell ref="R5:S5"/>
    <mergeCell ref="T5:U5"/>
    <mergeCell ref="D6:D7"/>
    <mergeCell ref="E6:E7"/>
    <mergeCell ref="F6:F7"/>
    <mergeCell ref="G6:G7"/>
    <mergeCell ref="H6:H7"/>
    <mergeCell ref="I6:I7"/>
    <mergeCell ref="A3:U3"/>
    <mergeCell ref="N6:N7"/>
    <mergeCell ref="O6:O7"/>
    <mergeCell ref="T6:T7"/>
    <mergeCell ref="U6:U7"/>
    <mergeCell ref="P6:P7"/>
    <mergeCell ref="Q6:Q7"/>
    <mergeCell ref="R6:R7"/>
    <mergeCell ref="S6:S7"/>
    <mergeCell ref="N5:O5"/>
  </mergeCells>
  <printOptions horizontalCentered="1"/>
  <pageMargins left="0.35433070866141736" right="0.35433070866141736" top="0.5905511811023623" bottom="0.3937007874015748" header="0" footer="0"/>
  <pageSetup fitToHeight="1" fitToWidth="1" horizontalDpi="600" verticalDpi="600" orientation="landscape" paperSize="8" scale="94" r:id="rId1"/>
</worksheet>
</file>

<file path=xl/worksheets/sheet9.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O54">
      <selection activeCell="R62" sqref="R62"/>
    </sheetView>
  </sheetViews>
  <sheetFormatPr defaultColWidth="9.00390625" defaultRowHeight="13.5"/>
  <cols>
    <col min="1" max="1" width="4.00390625" style="18" customWidth="1"/>
    <col min="2" max="2" width="17.50390625" style="18" customWidth="1"/>
    <col min="3" max="4" width="18.75390625" style="18" customWidth="1"/>
    <col min="5" max="10" width="16.25390625" style="18" customWidth="1"/>
    <col min="11" max="11" width="15.00390625" style="18" customWidth="1"/>
    <col min="12" max="12" width="16.25390625" style="18" customWidth="1"/>
    <col min="13" max="13" width="17.625" style="18" customWidth="1"/>
    <col min="14" max="14" width="15.625" style="18" bestFit="1" customWidth="1"/>
    <col min="15" max="15" width="14.25390625" style="18" bestFit="1" customWidth="1"/>
    <col min="16" max="16" width="15.625" style="18" bestFit="1" customWidth="1"/>
    <col min="17" max="18" width="17.50390625" style="18" customWidth="1"/>
    <col min="19" max="16384" width="9.00390625" style="18" customWidth="1"/>
  </cols>
  <sheetData>
    <row r="1" spans="1:18" ht="18.75" customHeight="1">
      <c r="A1" s="30" t="s">
        <v>297</v>
      </c>
      <c r="R1" s="17" t="s">
        <v>298</v>
      </c>
    </row>
    <row r="2" spans="4:18" ht="18.75" customHeight="1">
      <c r="D2" s="164"/>
      <c r="E2" s="164"/>
      <c r="F2" s="164"/>
      <c r="G2" s="164"/>
      <c r="H2" s="164"/>
      <c r="I2" s="164"/>
      <c r="J2" s="164"/>
      <c r="K2" s="164"/>
      <c r="L2" s="164"/>
      <c r="M2" s="164"/>
      <c r="N2" s="164"/>
      <c r="O2" s="164"/>
      <c r="P2" s="164"/>
      <c r="Q2" s="164"/>
      <c r="R2" s="164"/>
    </row>
    <row r="3" spans="1:18" ht="18.75" customHeight="1">
      <c r="A3" s="336" t="s">
        <v>316</v>
      </c>
      <c r="B3" s="243"/>
      <c r="C3" s="243"/>
      <c r="D3" s="243"/>
      <c r="E3" s="243"/>
      <c r="F3" s="243"/>
      <c r="G3" s="243"/>
      <c r="H3" s="243"/>
      <c r="I3" s="243"/>
      <c r="J3" s="243"/>
      <c r="K3" s="243"/>
      <c r="L3" s="243"/>
      <c r="M3" s="243"/>
      <c r="N3" s="243"/>
      <c r="O3" s="243"/>
      <c r="P3" s="243"/>
      <c r="Q3" s="243"/>
      <c r="R3" s="243"/>
    </row>
    <row r="4" ht="18.75" customHeight="1"/>
    <row r="5" spans="1:18" ht="18.75" customHeight="1">
      <c r="A5" s="311" t="s">
        <v>317</v>
      </c>
      <c r="B5" s="334"/>
      <c r="C5" s="334"/>
      <c r="D5" s="334"/>
      <c r="E5" s="334"/>
      <c r="F5" s="334"/>
      <c r="G5" s="334"/>
      <c r="H5" s="334"/>
      <c r="I5" s="334"/>
      <c r="J5" s="334"/>
      <c r="K5" s="334"/>
      <c r="L5" s="334"/>
      <c r="M5" s="334"/>
      <c r="N5" s="334"/>
      <c r="O5" s="334"/>
      <c r="P5" s="334"/>
      <c r="Q5" s="334"/>
      <c r="R5" s="334"/>
    </row>
    <row r="6" spans="1:18" ht="18.75" customHeight="1">
      <c r="A6" s="164"/>
      <c r="B6" s="335"/>
      <c r="C6" s="335"/>
      <c r="D6" s="335"/>
      <c r="E6" s="335"/>
      <c r="F6" s="335"/>
      <c r="G6" s="335"/>
      <c r="H6" s="335"/>
      <c r="I6" s="335"/>
      <c r="J6" s="335"/>
      <c r="K6" s="335"/>
      <c r="L6" s="335"/>
      <c r="M6" s="335"/>
      <c r="N6" s="335"/>
      <c r="O6" s="335"/>
      <c r="P6" s="335"/>
      <c r="Q6" s="335"/>
      <c r="R6" s="335"/>
    </row>
    <row r="7" spans="1:19" ht="18.75" customHeight="1" thickBot="1">
      <c r="A7" s="18" t="s">
        <v>195</v>
      </c>
      <c r="B7" s="23"/>
      <c r="C7" s="21"/>
      <c r="D7" s="21"/>
      <c r="E7" s="21"/>
      <c r="F7" s="21"/>
      <c r="G7" s="21"/>
      <c r="H7" s="21"/>
      <c r="I7" s="21"/>
      <c r="J7" s="21"/>
      <c r="K7" s="21"/>
      <c r="L7" s="21"/>
      <c r="M7" s="21"/>
      <c r="N7" s="21"/>
      <c r="O7" s="21"/>
      <c r="P7" s="21"/>
      <c r="Q7" s="21"/>
      <c r="R7" s="312" t="s">
        <v>191</v>
      </c>
      <c r="S7" s="23"/>
    </row>
    <row r="8" spans="1:19" ht="15" customHeight="1">
      <c r="A8" s="337" t="s">
        <v>111</v>
      </c>
      <c r="B8" s="338"/>
      <c r="C8" s="343" t="s">
        <v>112</v>
      </c>
      <c r="D8" s="343" t="s">
        <v>309</v>
      </c>
      <c r="E8" s="343"/>
      <c r="F8" s="343"/>
      <c r="G8" s="343"/>
      <c r="H8" s="343"/>
      <c r="I8" s="347" t="s">
        <v>303</v>
      </c>
      <c r="J8" s="350"/>
      <c r="K8" s="350"/>
      <c r="L8" s="350"/>
      <c r="M8" s="350"/>
      <c r="N8" s="350"/>
      <c r="O8" s="350"/>
      <c r="P8" s="350"/>
      <c r="Q8" s="351"/>
      <c r="R8" s="347" t="s">
        <v>113</v>
      </c>
      <c r="S8" s="23"/>
    </row>
    <row r="9" spans="1:19" ht="15" customHeight="1">
      <c r="A9" s="339"/>
      <c r="B9" s="340"/>
      <c r="C9" s="344"/>
      <c r="D9" s="315" t="s">
        <v>114</v>
      </c>
      <c r="E9" s="346" t="s">
        <v>115</v>
      </c>
      <c r="F9" s="345" t="s">
        <v>300</v>
      </c>
      <c r="G9" s="345" t="s">
        <v>116</v>
      </c>
      <c r="H9" s="345" t="s">
        <v>301</v>
      </c>
      <c r="I9" s="313" t="s">
        <v>114</v>
      </c>
      <c r="J9" s="313"/>
      <c r="K9" s="343" t="s">
        <v>117</v>
      </c>
      <c r="L9" s="347"/>
      <c r="M9" s="316"/>
      <c r="N9" s="317"/>
      <c r="O9" s="348" t="s">
        <v>196</v>
      </c>
      <c r="P9" s="344"/>
      <c r="Q9" s="344" t="s">
        <v>302</v>
      </c>
      <c r="R9" s="349"/>
      <c r="S9" s="23"/>
    </row>
    <row r="10" spans="1:19" ht="15" customHeight="1">
      <c r="A10" s="341"/>
      <c r="B10" s="342"/>
      <c r="C10" s="344"/>
      <c r="D10" s="315"/>
      <c r="E10" s="346"/>
      <c r="F10" s="345"/>
      <c r="G10" s="345"/>
      <c r="H10" s="345"/>
      <c r="I10" s="314"/>
      <c r="J10" s="314"/>
      <c r="K10" s="344"/>
      <c r="L10" s="344"/>
      <c r="M10" s="343" t="s">
        <v>118</v>
      </c>
      <c r="N10" s="343"/>
      <c r="O10" s="344"/>
      <c r="P10" s="344"/>
      <c r="Q10" s="344"/>
      <c r="R10" s="349"/>
      <c r="S10" s="23"/>
    </row>
    <row r="11" spans="1:19" ht="19.5" customHeight="1">
      <c r="A11" s="318" t="s">
        <v>299</v>
      </c>
      <c r="B11" s="363" t="s">
        <v>119</v>
      </c>
      <c r="C11" s="169">
        <f>SUM(C12:C19)</f>
        <v>2061568537</v>
      </c>
      <c r="D11" s="169">
        <f>SUM(E11:H11)</f>
        <v>1385658591</v>
      </c>
      <c r="E11" s="169">
        <f>SUM(E12:E19)</f>
        <v>358048147</v>
      </c>
      <c r="F11" s="169">
        <f>SUM(F12:F19)</f>
        <v>594578415</v>
      </c>
      <c r="G11" s="169">
        <f>SUM(G12:G19)</f>
        <v>301303930</v>
      </c>
      <c r="H11" s="169">
        <f>SUM(H12:H19)</f>
        <v>131728099</v>
      </c>
      <c r="I11" s="364">
        <f>SUM(I12:J19)</f>
        <v>670688787</v>
      </c>
      <c r="J11" s="364"/>
      <c r="K11" s="364">
        <f>SUM(K12:L19)</f>
        <v>574068238</v>
      </c>
      <c r="L11" s="364"/>
      <c r="M11" s="364">
        <f>SUM(M12:N19)</f>
        <v>10106407</v>
      </c>
      <c r="N11" s="364"/>
      <c r="O11" s="364">
        <f>SUM(O12:P19)</f>
        <v>13027909</v>
      </c>
      <c r="P11" s="364"/>
      <c r="Q11" s="169">
        <f>SUM(Q12:Q19)</f>
        <v>83592640</v>
      </c>
      <c r="R11" s="169">
        <f>SUM(R12:R19)</f>
        <v>5221159</v>
      </c>
      <c r="S11" s="23"/>
    </row>
    <row r="12" spans="1:19" ht="19.5" customHeight="1">
      <c r="A12" s="319"/>
      <c r="B12" s="28" t="s">
        <v>183</v>
      </c>
      <c r="C12" s="36">
        <v>27123152</v>
      </c>
      <c r="D12" s="36">
        <v>10625503</v>
      </c>
      <c r="E12" s="36">
        <v>2955828</v>
      </c>
      <c r="F12" s="36">
        <v>1217138</v>
      </c>
      <c r="G12" s="36">
        <v>818349</v>
      </c>
      <c r="H12" s="36">
        <v>5634188</v>
      </c>
      <c r="I12" s="320">
        <v>16372300</v>
      </c>
      <c r="J12" s="320"/>
      <c r="K12" s="320">
        <v>12226040</v>
      </c>
      <c r="L12" s="320"/>
      <c r="M12" s="320">
        <v>28032</v>
      </c>
      <c r="N12" s="320"/>
      <c r="O12" s="320">
        <v>2795600</v>
      </c>
      <c r="P12" s="320"/>
      <c r="Q12" s="36">
        <v>1350660</v>
      </c>
      <c r="R12" s="36">
        <v>125349</v>
      </c>
      <c r="S12" s="23"/>
    </row>
    <row r="13" spans="1:19" ht="19.5" customHeight="1">
      <c r="A13" s="319"/>
      <c r="B13" s="28" t="s">
        <v>120</v>
      </c>
      <c r="C13" s="36">
        <v>12239883</v>
      </c>
      <c r="D13" s="36">
        <v>6830190</v>
      </c>
      <c r="E13" s="36">
        <v>1933830</v>
      </c>
      <c r="F13" s="36">
        <v>3372283</v>
      </c>
      <c r="G13" s="36">
        <v>765784</v>
      </c>
      <c r="H13" s="36">
        <v>758293</v>
      </c>
      <c r="I13" s="320">
        <v>5294294</v>
      </c>
      <c r="J13" s="320"/>
      <c r="K13" s="320">
        <v>4571305</v>
      </c>
      <c r="L13" s="320"/>
      <c r="M13" s="320">
        <v>28613</v>
      </c>
      <c r="N13" s="320"/>
      <c r="O13" s="320">
        <v>264110</v>
      </c>
      <c r="P13" s="320"/>
      <c r="Q13" s="36">
        <v>458879</v>
      </c>
      <c r="R13" s="36">
        <v>115399</v>
      </c>
      <c r="S13" s="23"/>
    </row>
    <row r="14" spans="1:18" ht="19.5" customHeight="1">
      <c r="A14" s="319"/>
      <c r="B14" s="28" t="s">
        <v>121</v>
      </c>
      <c r="C14" s="36">
        <v>243504136</v>
      </c>
      <c r="D14" s="36">
        <v>183727515</v>
      </c>
      <c r="E14" s="36">
        <v>54992300</v>
      </c>
      <c r="F14" s="36">
        <v>53729300</v>
      </c>
      <c r="G14" s="36">
        <v>44352020</v>
      </c>
      <c r="H14" s="36">
        <v>30653895</v>
      </c>
      <c r="I14" s="320">
        <v>59702324</v>
      </c>
      <c r="J14" s="320"/>
      <c r="K14" s="320">
        <v>50445865</v>
      </c>
      <c r="L14" s="320"/>
      <c r="M14" s="320">
        <v>728832</v>
      </c>
      <c r="N14" s="320"/>
      <c r="O14" s="320">
        <v>1859769</v>
      </c>
      <c r="P14" s="320"/>
      <c r="Q14" s="36">
        <v>7396690</v>
      </c>
      <c r="R14" s="36">
        <v>74297</v>
      </c>
    </row>
    <row r="15" spans="1:18" ht="19.5" customHeight="1">
      <c r="A15" s="319"/>
      <c r="B15" s="28" t="s">
        <v>122</v>
      </c>
      <c r="C15" s="36">
        <v>595261930</v>
      </c>
      <c r="D15" s="36">
        <v>374009006</v>
      </c>
      <c r="E15" s="36">
        <v>105189250</v>
      </c>
      <c r="F15" s="36">
        <v>148321478</v>
      </c>
      <c r="G15" s="36">
        <v>91247839</v>
      </c>
      <c r="H15" s="36">
        <v>29250439</v>
      </c>
      <c r="I15" s="320">
        <v>219396214</v>
      </c>
      <c r="J15" s="320"/>
      <c r="K15" s="320">
        <v>197701531</v>
      </c>
      <c r="L15" s="320"/>
      <c r="M15" s="320">
        <v>3501720</v>
      </c>
      <c r="N15" s="320"/>
      <c r="O15" s="320">
        <v>2113089</v>
      </c>
      <c r="P15" s="320"/>
      <c r="Q15" s="36">
        <v>19581594</v>
      </c>
      <c r="R15" s="36">
        <v>1856710</v>
      </c>
    </row>
    <row r="16" spans="1:18" ht="19.5" customHeight="1">
      <c r="A16" s="319"/>
      <c r="B16" s="381" t="s">
        <v>178</v>
      </c>
      <c r="C16" s="36">
        <v>927249626</v>
      </c>
      <c r="D16" s="36">
        <v>721891287</v>
      </c>
      <c r="E16" s="36">
        <v>154467952</v>
      </c>
      <c r="F16" s="36">
        <v>360373220</v>
      </c>
      <c r="G16" s="36">
        <v>157164604</v>
      </c>
      <c r="H16" s="36">
        <v>49885511</v>
      </c>
      <c r="I16" s="320">
        <v>203479378</v>
      </c>
      <c r="J16" s="320"/>
      <c r="K16" s="320">
        <v>157949342</v>
      </c>
      <c r="L16" s="320"/>
      <c r="M16" s="320">
        <v>1971671</v>
      </c>
      <c r="N16" s="320"/>
      <c r="O16" s="320">
        <v>3840520</v>
      </c>
      <c r="P16" s="320"/>
      <c r="Q16" s="36">
        <v>41689516</v>
      </c>
      <c r="R16" s="36">
        <v>1878961</v>
      </c>
    </row>
    <row r="17" spans="1:18" ht="19.5" customHeight="1">
      <c r="A17" s="319"/>
      <c r="B17" s="28" t="s">
        <v>319</v>
      </c>
      <c r="C17" s="36">
        <v>54766132</v>
      </c>
      <c r="D17" s="36">
        <v>24376391</v>
      </c>
      <c r="E17" s="36">
        <v>10697667</v>
      </c>
      <c r="F17" s="36">
        <v>6378299</v>
      </c>
      <c r="G17" s="36">
        <v>535078</v>
      </c>
      <c r="H17" s="36">
        <v>6765347</v>
      </c>
      <c r="I17" s="320">
        <v>30184048</v>
      </c>
      <c r="J17" s="320"/>
      <c r="K17" s="320">
        <v>25185443</v>
      </c>
      <c r="L17" s="320"/>
      <c r="M17" s="320">
        <v>689345</v>
      </c>
      <c r="N17" s="320"/>
      <c r="O17" s="320">
        <v>406585</v>
      </c>
      <c r="P17" s="320"/>
      <c r="Q17" s="36">
        <v>4592020</v>
      </c>
      <c r="R17" s="36">
        <v>205693</v>
      </c>
    </row>
    <row r="18" spans="1:18" ht="19.5" customHeight="1">
      <c r="A18" s="319"/>
      <c r="B18" s="28" t="s">
        <v>320</v>
      </c>
      <c r="C18" s="36">
        <v>221685</v>
      </c>
      <c r="D18" s="36">
        <v>94461</v>
      </c>
      <c r="E18" s="36">
        <v>49797</v>
      </c>
      <c r="F18" s="36">
        <v>23040</v>
      </c>
      <c r="G18" s="36">
        <v>15106</v>
      </c>
      <c r="H18" s="36">
        <v>6518</v>
      </c>
      <c r="I18" s="320">
        <v>127224</v>
      </c>
      <c r="J18" s="320"/>
      <c r="K18" s="320">
        <v>126331</v>
      </c>
      <c r="L18" s="320"/>
      <c r="M18" s="320">
        <v>3235</v>
      </c>
      <c r="N18" s="320"/>
      <c r="O18" s="320" t="s">
        <v>204</v>
      </c>
      <c r="P18" s="320"/>
      <c r="Q18" s="36">
        <v>893</v>
      </c>
      <c r="R18" s="36" t="s">
        <v>304</v>
      </c>
    </row>
    <row r="19" spans="1:18" ht="19.5" customHeight="1">
      <c r="A19" s="321"/>
      <c r="B19" s="322" t="s">
        <v>123</v>
      </c>
      <c r="C19" s="37">
        <v>201201993</v>
      </c>
      <c r="D19" s="35">
        <v>64104238</v>
      </c>
      <c r="E19" s="35">
        <v>27761523</v>
      </c>
      <c r="F19" s="35">
        <v>21163657</v>
      </c>
      <c r="G19" s="35">
        <v>6405150</v>
      </c>
      <c r="H19" s="35">
        <v>8773908</v>
      </c>
      <c r="I19" s="320">
        <v>136133005</v>
      </c>
      <c r="J19" s="320"/>
      <c r="K19" s="320">
        <v>125862381</v>
      </c>
      <c r="L19" s="320"/>
      <c r="M19" s="320">
        <v>3154959</v>
      </c>
      <c r="N19" s="320"/>
      <c r="O19" s="323">
        <v>1748236</v>
      </c>
      <c r="P19" s="323"/>
      <c r="Q19" s="35">
        <v>8522388</v>
      </c>
      <c r="R19" s="35">
        <v>964750</v>
      </c>
    </row>
    <row r="20" spans="1:18" ht="30" customHeight="1">
      <c r="A20" s="318" t="s">
        <v>315</v>
      </c>
      <c r="B20" s="363" t="s">
        <v>119</v>
      </c>
      <c r="C20" s="169">
        <f>SUM(C21:C25)</f>
        <v>2061568537</v>
      </c>
      <c r="D20" s="169">
        <f>SUM(E20:H20)</f>
        <v>1385658591</v>
      </c>
      <c r="E20" s="169">
        <f>SUM(E21:E25)</f>
        <v>358048147</v>
      </c>
      <c r="F20" s="169">
        <f>SUM(F21:F25)</f>
        <v>594578415</v>
      </c>
      <c r="G20" s="169">
        <f>SUM(G21:G25)</f>
        <v>301303930</v>
      </c>
      <c r="H20" s="169">
        <f>SUM(H21:H25)</f>
        <v>131728099</v>
      </c>
      <c r="I20" s="364">
        <f>SUM(I21:J25)</f>
        <v>670688787</v>
      </c>
      <c r="J20" s="364"/>
      <c r="K20" s="364">
        <f>SUM(K21:L25)</f>
        <v>574068238</v>
      </c>
      <c r="L20" s="364"/>
      <c r="M20" s="364">
        <f>SUM(M21:N25)</f>
        <v>10106407</v>
      </c>
      <c r="N20" s="364"/>
      <c r="O20" s="364">
        <f>SUM(O21:P25)</f>
        <v>13027909</v>
      </c>
      <c r="P20" s="364"/>
      <c r="Q20" s="169">
        <f>SUM(Q21:Q25)</f>
        <v>83592640</v>
      </c>
      <c r="R20" s="169">
        <f>SUM(R21:R25)</f>
        <v>5221159</v>
      </c>
    </row>
    <row r="21" spans="1:18" ht="30" customHeight="1">
      <c r="A21" s="319"/>
      <c r="B21" s="28" t="s">
        <v>124</v>
      </c>
      <c r="C21" s="36">
        <v>191756985</v>
      </c>
      <c r="D21" s="36">
        <v>124321211</v>
      </c>
      <c r="E21" s="36">
        <v>37398152</v>
      </c>
      <c r="F21" s="36">
        <v>41417146</v>
      </c>
      <c r="G21" s="36">
        <v>28189529</v>
      </c>
      <c r="H21" s="36">
        <v>17316384</v>
      </c>
      <c r="I21" s="331">
        <v>67302066</v>
      </c>
      <c r="J21" s="331"/>
      <c r="K21" s="320">
        <v>62200117</v>
      </c>
      <c r="L21" s="320"/>
      <c r="M21" s="320">
        <v>4013098</v>
      </c>
      <c r="N21" s="320"/>
      <c r="O21" s="320">
        <v>824005</v>
      </c>
      <c r="P21" s="320"/>
      <c r="Q21" s="36">
        <v>4277944</v>
      </c>
      <c r="R21" s="36">
        <v>133708</v>
      </c>
    </row>
    <row r="22" spans="1:18" ht="30" customHeight="1">
      <c r="A22" s="319"/>
      <c r="B22" s="324" t="s">
        <v>162</v>
      </c>
      <c r="C22" s="36">
        <v>287997878</v>
      </c>
      <c r="D22" s="36">
        <v>213180938</v>
      </c>
      <c r="E22" s="36">
        <v>59139119</v>
      </c>
      <c r="F22" s="36">
        <v>93176923</v>
      </c>
      <c r="G22" s="36">
        <v>43345911</v>
      </c>
      <c r="H22" s="36">
        <v>17518985</v>
      </c>
      <c r="I22" s="331">
        <v>73801637</v>
      </c>
      <c r="J22" s="331"/>
      <c r="K22" s="320">
        <v>64410148</v>
      </c>
      <c r="L22" s="320"/>
      <c r="M22" s="320">
        <v>1576785</v>
      </c>
      <c r="N22" s="320"/>
      <c r="O22" s="320">
        <v>2636786</v>
      </c>
      <c r="P22" s="320"/>
      <c r="Q22" s="36">
        <v>6754703</v>
      </c>
      <c r="R22" s="36">
        <v>1015303</v>
      </c>
    </row>
    <row r="23" spans="1:18" ht="30" customHeight="1">
      <c r="A23" s="319"/>
      <c r="B23" s="324" t="s">
        <v>163</v>
      </c>
      <c r="C23" s="36">
        <v>292763409</v>
      </c>
      <c r="D23" s="36">
        <v>174846135</v>
      </c>
      <c r="E23" s="36">
        <v>42885644</v>
      </c>
      <c r="F23" s="36">
        <v>75446381</v>
      </c>
      <c r="G23" s="36">
        <v>39959644</v>
      </c>
      <c r="H23" s="36">
        <v>16554466</v>
      </c>
      <c r="I23" s="331">
        <v>117869598</v>
      </c>
      <c r="J23" s="331"/>
      <c r="K23" s="320">
        <v>104803004</v>
      </c>
      <c r="L23" s="320"/>
      <c r="M23" s="320">
        <v>128312</v>
      </c>
      <c r="N23" s="320"/>
      <c r="O23" s="320">
        <v>1632342</v>
      </c>
      <c r="P23" s="320"/>
      <c r="Q23" s="36">
        <v>11434252</v>
      </c>
      <c r="R23" s="36">
        <v>47676</v>
      </c>
    </row>
    <row r="24" spans="1:18" ht="30" customHeight="1">
      <c r="A24" s="319"/>
      <c r="B24" s="28" t="s">
        <v>318</v>
      </c>
      <c r="C24" s="36">
        <v>287869462</v>
      </c>
      <c r="D24" s="36">
        <v>209735803</v>
      </c>
      <c r="E24" s="36">
        <v>52668710</v>
      </c>
      <c r="F24" s="36">
        <v>99241463</v>
      </c>
      <c r="G24" s="36">
        <v>39843588</v>
      </c>
      <c r="H24" s="36">
        <v>17982042</v>
      </c>
      <c r="I24" s="331">
        <v>77912827</v>
      </c>
      <c r="J24" s="331"/>
      <c r="K24" s="320">
        <v>66203906</v>
      </c>
      <c r="L24" s="320"/>
      <c r="M24" s="320">
        <v>810159</v>
      </c>
      <c r="N24" s="320"/>
      <c r="O24" s="320">
        <v>2268714</v>
      </c>
      <c r="P24" s="320"/>
      <c r="Q24" s="36">
        <v>9440207</v>
      </c>
      <c r="R24" s="36">
        <v>220832</v>
      </c>
    </row>
    <row r="25" spans="1:18" ht="30" customHeight="1">
      <c r="A25" s="321"/>
      <c r="B25" s="322" t="s">
        <v>128</v>
      </c>
      <c r="C25" s="37">
        <v>1001180803</v>
      </c>
      <c r="D25" s="35">
        <v>663574504</v>
      </c>
      <c r="E25" s="35">
        <v>165956522</v>
      </c>
      <c r="F25" s="35">
        <v>285296502</v>
      </c>
      <c r="G25" s="35">
        <v>149965258</v>
      </c>
      <c r="H25" s="35">
        <v>62356222</v>
      </c>
      <c r="I25" s="323">
        <v>333802659</v>
      </c>
      <c r="J25" s="323"/>
      <c r="K25" s="323">
        <v>276451063</v>
      </c>
      <c r="L25" s="323"/>
      <c r="M25" s="323">
        <v>3578053</v>
      </c>
      <c r="N25" s="323"/>
      <c r="O25" s="323">
        <v>5666062</v>
      </c>
      <c r="P25" s="323"/>
      <c r="Q25" s="35">
        <v>51685534</v>
      </c>
      <c r="R25" s="35">
        <v>3803640</v>
      </c>
    </row>
    <row r="26" ht="18.75" customHeight="1"/>
    <row r="27" ht="18.75" customHeight="1"/>
    <row r="28" spans="1:18" ht="18.75" customHeight="1">
      <c r="A28" s="23"/>
      <c r="B28" s="23"/>
      <c r="C28" s="23"/>
      <c r="D28" s="23"/>
      <c r="E28" s="23"/>
      <c r="F28" s="23"/>
      <c r="G28" s="23"/>
      <c r="H28" s="23"/>
      <c r="I28" s="23"/>
      <c r="J28" s="23"/>
      <c r="K28" s="23"/>
      <c r="L28" s="23"/>
      <c r="M28" s="23"/>
      <c r="N28" s="23"/>
      <c r="O28" s="23"/>
      <c r="P28" s="23"/>
      <c r="Q28" s="23"/>
      <c r="R28" s="23"/>
    </row>
    <row r="29" spans="1:18" ht="18.75" customHeight="1" thickBot="1">
      <c r="A29" s="21"/>
      <c r="B29" s="21"/>
      <c r="C29" s="21"/>
      <c r="D29" s="21"/>
      <c r="E29" s="21"/>
      <c r="F29" s="21"/>
      <c r="G29" s="21"/>
      <c r="H29" s="21"/>
      <c r="I29" s="21"/>
      <c r="J29" s="21"/>
      <c r="K29" s="21"/>
      <c r="L29" s="21"/>
      <c r="M29" s="21"/>
      <c r="N29" s="21"/>
      <c r="O29" s="21"/>
      <c r="P29" s="21"/>
      <c r="Q29" s="21"/>
      <c r="R29" s="312" t="s">
        <v>191</v>
      </c>
    </row>
    <row r="30" spans="1:19" ht="18.75" customHeight="1">
      <c r="A30" s="337" t="s">
        <v>111</v>
      </c>
      <c r="B30" s="338"/>
      <c r="C30" s="356" t="s">
        <v>129</v>
      </c>
      <c r="D30" s="351" t="s">
        <v>308</v>
      </c>
      <c r="E30" s="343"/>
      <c r="F30" s="343"/>
      <c r="G30" s="343"/>
      <c r="H30" s="343"/>
      <c r="I30" s="343" t="s">
        <v>310</v>
      </c>
      <c r="J30" s="343"/>
      <c r="K30" s="343"/>
      <c r="L30" s="343"/>
      <c r="M30" s="343" t="s">
        <v>313</v>
      </c>
      <c r="N30" s="343"/>
      <c r="O30" s="343"/>
      <c r="P30" s="343"/>
      <c r="Q30" s="343"/>
      <c r="R30" s="347"/>
      <c r="S30" s="23"/>
    </row>
    <row r="31" spans="1:19" ht="18.75" customHeight="1">
      <c r="A31" s="339"/>
      <c r="B31" s="340"/>
      <c r="C31" s="357" t="s">
        <v>305</v>
      </c>
      <c r="D31" s="325" t="s">
        <v>114</v>
      </c>
      <c r="E31" s="345" t="s">
        <v>306</v>
      </c>
      <c r="F31" s="345" t="s">
        <v>130</v>
      </c>
      <c r="G31" s="345" t="s">
        <v>131</v>
      </c>
      <c r="H31" s="345" t="s">
        <v>307</v>
      </c>
      <c r="I31" s="315" t="s">
        <v>114</v>
      </c>
      <c r="J31" s="345" t="s">
        <v>132</v>
      </c>
      <c r="K31" s="345" t="s">
        <v>131</v>
      </c>
      <c r="L31" s="345" t="s">
        <v>311</v>
      </c>
      <c r="M31" s="326" t="s">
        <v>114</v>
      </c>
      <c r="N31" s="346" t="s">
        <v>133</v>
      </c>
      <c r="O31" s="326" t="s">
        <v>134</v>
      </c>
      <c r="P31" s="326" t="s">
        <v>135</v>
      </c>
      <c r="Q31" s="359" t="s">
        <v>312</v>
      </c>
      <c r="R31" s="361" t="s">
        <v>187</v>
      </c>
      <c r="S31" s="23"/>
    </row>
    <row r="32" spans="1:19" ht="18.75" customHeight="1">
      <c r="A32" s="339"/>
      <c r="B32" s="342"/>
      <c r="C32" s="358"/>
      <c r="D32" s="327"/>
      <c r="E32" s="345"/>
      <c r="F32" s="345"/>
      <c r="G32" s="345"/>
      <c r="H32" s="345"/>
      <c r="I32" s="315"/>
      <c r="J32" s="345"/>
      <c r="K32" s="345"/>
      <c r="L32" s="345"/>
      <c r="M32" s="326"/>
      <c r="N32" s="346"/>
      <c r="O32" s="326"/>
      <c r="P32" s="326"/>
      <c r="Q32" s="360"/>
      <c r="R32" s="362"/>
      <c r="S32" s="23"/>
    </row>
    <row r="33" spans="1:19" s="329" customFormat="1" ht="15.75" customHeight="1">
      <c r="A33" s="374" t="s">
        <v>314</v>
      </c>
      <c r="B33" s="375" t="s">
        <v>119</v>
      </c>
      <c r="C33" s="365">
        <v>2061568537</v>
      </c>
      <c r="D33" s="364">
        <v>1281258560</v>
      </c>
      <c r="E33" s="364">
        <v>689357918</v>
      </c>
      <c r="F33" s="364">
        <v>380167845</v>
      </c>
      <c r="G33" s="364">
        <v>35207883</v>
      </c>
      <c r="H33" s="364">
        <v>176524914</v>
      </c>
      <c r="I33" s="364">
        <v>543564218</v>
      </c>
      <c r="J33" s="364">
        <v>445705792</v>
      </c>
      <c r="K33" s="364">
        <v>43301451</v>
      </c>
      <c r="L33" s="364">
        <v>54556975</v>
      </c>
      <c r="M33" s="366">
        <f>+-53672779</f>
        <v>-53672779</v>
      </c>
      <c r="N33" s="364">
        <v>107772157</v>
      </c>
      <c r="O33" s="364">
        <v>21822798</v>
      </c>
      <c r="P33" s="364">
        <v>151649879</v>
      </c>
      <c r="Q33" s="366">
        <v>-69986414</v>
      </c>
      <c r="R33" s="366">
        <f>+-23490361</f>
        <v>-23490361</v>
      </c>
      <c r="S33" s="328"/>
    </row>
    <row r="34" spans="1:19" s="329" customFormat="1" ht="15.75" customHeight="1">
      <c r="A34" s="376"/>
      <c r="B34" s="286"/>
      <c r="C34" s="367"/>
      <c r="D34" s="368"/>
      <c r="E34" s="368"/>
      <c r="F34" s="368"/>
      <c r="G34" s="368"/>
      <c r="H34" s="368"/>
      <c r="I34" s="368"/>
      <c r="J34" s="368"/>
      <c r="K34" s="368"/>
      <c r="L34" s="368"/>
      <c r="M34" s="369">
        <v>290418538</v>
      </c>
      <c r="N34" s="368"/>
      <c r="O34" s="368"/>
      <c r="P34" s="368"/>
      <c r="Q34" s="369">
        <v>17066672</v>
      </c>
      <c r="R34" s="369">
        <v>31911028</v>
      </c>
      <c r="S34" s="328"/>
    </row>
    <row r="35" spans="1:19" ht="15.75" customHeight="1">
      <c r="A35" s="376"/>
      <c r="B35" s="377" t="s">
        <v>183</v>
      </c>
      <c r="C35" s="370">
        <v>27123152</v>
      </c>
      <c r="D35" s="331">
        <v>18884635</v>
      </c>
      <c r="E35" s="320">
        <v>6499520</v>
      </c>
      <c r="F35" s="320">
        <v>9164670</v>
      </c>
      <c r="G35" s="320">
        <v>40073</v>
      </c>
      <c r="H35" s="320">
        <v>3180372</v>
      </c>
      <c r="I35" s="320">
        <v>10973388</v>
      </c>
      <c r="J35" s="320">
        <v>10919305</v>
      </c>
      <c r="K35" s="320">
        <v>13693</v>
      </c>
      <c r="L35" s="320">
        <v>40390</v>
      </c>
      <c r="M35" s="330">
        <f>+-3704718</f>
        <v>-3704718</v>
      </c>
      <c r="N35" s="320">
        <v>891225</v>
      </c>
      <c r="O35" s="320">
        <v>11417</v>
      </c>
      <c r="P35" s="320">
        <v>185982</v>
      </c>
      <c r="Q35" s="330">
        <v>-3727564</v>
      </c>
      <c r="R35" s="330">
        <f>+-279348</f>
        <v>-279348</v>
      </c>
      <c r="S35" s="23"/>
    </row>
    <row r="36" spans="1:19" ht="15.75" customHeight="1">
      <c r="A36" s="376"/>
      <c r="B36" s="377"/>
      <c r="C36" s="370"/>
      <c r="D36" s="331"/>
      <c r="E36" s="320"/>
      <c r="F36" s="320"/>
      <c r="G36" s="320"/>
      <c r="H36" s="320"/>
      <c r="I36" s="320"/>
      <c r="J36" s="320"/>
      <c r="K36" s="320"/>
      <c r="L36" s="320"/>
      <c r="M36" s="330">
        <v>969847</v>
      </c>
      <c r="N36" s="320"/>
      <c r="O36" s="320"/>
      <c r="P36" s="320"/>
      <c r="Q36" s="330">
        <v>55805</v>
      </c>
      <c r="R36" s="330">
        <v>127612</v>
      </c>
      <c r="S36" s="23"/>
    </row>
    <row r="37" spans="1:19" ht="15.75" customHeight="1">
      <c r="A37" s="376"/>
      <c r="B37" s="377" t="s">
        <v>120</v>
      </c>
      <c r="C37" s="370">
        <v>12239883</v>
      </c>
      <c r="D37" s="331">
        <v>6941655</v>
      </c>
      <c r="E37" s="320">
        <v>2795638</v>
      </c>
      <c r="F37" s="320">
        <v>1608732</v>
      </c>
      <c r="G37" s="320">
        <v>607762</v>
      </c>
      <c r="H37" s="320">
        <v>1929523</v>
      </c>
      <c r="I37" s="320">
        <v>2515293</v>
      </c>
      <c r="J37" s="320">
        <v>1734130</v>
      </c>
      <c r="K37" s="320">
        <v>568219</v>
      </c>
      <c r="L37" s="320">
        <v>212944</v>
      </c>
      <c r="M37" s="330">
        <v>-382275</v>
      </c>
      <c r="N37" s="320">
        <v>916526</v>
      </c>
      <c r="O37" s="320">
        <v>130435</v>
      </c>
      <c r="P37" s="320">
        <v>1066707</v>
      </c>
      <c r="Q37" s="330">
        <v>-367221</v>
      </c>
      <c r="R37" s="330">
        <f>+-312618</f>
        <v>-312618</v>
      </c>
      <c r="S37" s="23"/>
    </row>
    <row r="38" spans="1:19" ht="15.75" customHeight="1">
      <c r="A38" s="376"/>
      <c r="B38" s="377"/>
      <c r="C38" s="370"/>
      <c r="D38" s="331"/>
      <c r="E38" s="320"/>
      <c r="F38" s="320"/>
      <c r="G38" s="320"/>
      <c r="H38" s="320"/>
      <c r="I38" s="320"/>
      <c r="J38" s="320"/>
      <c r="K38" s="320"/>
      <c r="L38" s="320"/>
      <c r="M38" s="330">
        <v>3165210</v>
      </c>
      <c r="N38" s="320"/>
      <c r="O38" s="320"/>
      <c r="P38" s="320"/>
      <c r="Q38" s="330">
        <v>1005709</v>
      </c>
      <c r="R38" s="330">
        <v>343397</v>
      </c>
      <c r="S38" s="23"/>
    </row>
    <row r="39" spans="1:19" ht="15.75" customHeight="1">
      <c r="A39" s="376"/>
      <c r="B39" s="377" t="s">
        <v>121</v>
      </c>
      <c r="C39" s="370">
        <v>243504136</v>
      </c>
      <c r="D39" s="331">
        <v>171084722</v>
      </c>
      <c r="E39" s="320">
        <v>70909706</v>
      </c>
      <c r="F39" s="320">
        <v>54199823</v>
      </c>
      <c r="G39" s="320">
        <v>3627227</v>
      </c>
      <c r="H39" s="320">
        <v>42347966</v>
      </c>
      <c r="I39" s="320">
        <v>37478444</v>
      </c>
      <c r="J39" s="320">
        <v>33387273</v>
      </c>
      <c r="K39" s="320">
        <v>2649474</v>
      </c>
      <c r="L39" s="320">
        <v>1441697</v>
      </c>
      <c r="M39" s="330">
        <v>-779305</v>
      </c>
      <c r="N39" s="320">
        <v>13616596</v>
      </c>
      <c r="O39" s="320">
        <v>3861527</v>
      </c>
      <c r="P39" s="320">
        <v>14874952</v>
      </c>
      <c r="Q39" s="330">
        <v>-2490658</v>
      </c>
      <c r="R39" s="330">
        <f>+-958253</f>
        <v>-958253</v>
      </c>
      <c r="S39" s="23"/>
    </row>
    <row r="40" spans="1:19" ht="15.75" customHeight="1">
      <c r="A40" s="376"/>
      <c r="B40" s="377"/>
      <c r="C40" s="370"/>
      <c r="D40" s="331"/>
      <c r="E40" s="320"/>
      <c r="F40" s="320"/>
      <c r="G40" s="320"/>
      <c r="H40" s="320"/>
      <c r="I40" s="320"/>
      <c r="J40" s="320"/>
      <c r="K40" s="320"/>
      <c r="L40" s="320"/>
      <c r="M40" s="330">
        <v>35720275</v>
      </c>
      <c r="N40" s="320"/>
      <c r="O40" s="320"/>
      <c r="P40" s="320"/>
      <c r="Q40" s="330">
        <v>2693751</v>
      </c>
      <c r="R40" s="330">
        <v>3343055</v>
      </c>
      <c r="S40" s="23"/>
    </row>
    <row r="41" spans="1:18" ht="15.75" customHeight="1">
      <c r="A41" s="376"/>
      <c r="B41" s="377" t="s">
        <v>122</v>
      </c>
      <c r="C41" s="370">
        <v>595261930</v>
      </c>
      <c r="D41" s="331">
        <v>318128874</v>
      </c>
      <c r="E41" s="320">
        <v>170280255</v>
      </c>
      <c r="F41" s="320">
        <v>85515329</v>
      </c>
      <c r="G41" s="320">
        <v>11822829</v>
      </c>
      <c r="H41" s="320">
        <v>50510461</v>
      </c>
      <c r="I41" s="320">
        <v>191194019</v>
      </c>
      <c r="J41" s="320">
        <v>162399276</v>
      </c>
      <c r="K41" s="320">
        <v>21400168</v>
      </c>
      <c r="L41" s="320">
        <v>7394575</v>
      </c>
      <c r="M41" s="330">
        <v>-21733157</v>
      </c>
      <c r="N41" s="320">
        <v>40107715</v>
      </c>
      <c r="O41" s="320">
        <v>10043764</v>
      </c>
      <c r="P41" s="320">
        <v>61527100</v>
      </c>
      <c r="Q41" s="330">
        <v>-31130732</v>
      </c>
      <c r="R41" s="330">
        <f>+-9267442</f>
        <v>-9267442</v>
      </c>
    </row>
    <row r="42" spans="1:18" ht="15.75" customHeight="1">
      <c r="A42" s="376"/>
      <c r="B42" s="377"/>
      <c r="C42" s="370"/>
      <c r="D42" s="331"/>
      <c r="E42" s="320"/>
      <c r="F42" s="320"/>
      <c r="G42" s="320"/>
      <c r="H42" s="320"/>
      <c r="I42" s="320"/>
      <c r="J42" s="320"/>
      <c r="K42" s="320"/>
      <c r="L42" s="320"/>
      <c r="M42" s="330">
        <v>107672194</v>
      </c>
      <c r="N42" s="320"/>
      <c r="O42" s="320"/>
      <c r="P42" s="320"/>
      <c r="Q42" s="330">
        <v>4349033</v>
      </c>
      <c r="R42" s="330">
        <v>10309599</v>
      </c>
    </row>
    <row r="43" spans="1:18" ht="15.75" customHeight="1">
      <c r="A43" s="376"/>
      <c r="B43" s="380" t="s">
        <v>184</v>
      </c>
      <c r="C43" s="370">
        <v>927249626</v>
      </c>
      <c r="D43" s="331">
        <v>671631146</v>
      </c>
      <c r="E43" s="320">
        <v>402771788</v>
      </c>
      <c r="F43" s="320">
        <v>196158115</v>
      </c>
      <c r="G43" s="320">
        <v>14764965</v>
      </c>
      <c r="H43" s="320">
        <v>57936278</v>
      </c>
      <c r="I43" s="320">
        <v>157516827</v>
      </c>
      <c r="J43" s="320">
        <v>134977373</v>
      </c>
      <c r="K43" s="320">
        <v>10367305</v>
      </c>
      <c r="L43" s="320">
        <v>12172149</v>
      </c>
      <c r="M43" s="330">
        <v>-8145385</v>
      </c>
      <c r="N43" s="320">
        <v>30961535</v>
      </c>
      <c r="O43" s="320">
        <v>6523314</v>
      </c>
      <c r="P43" s="320">
        <v>55736938</v>
      </c>
      <c r="Q43" s="330">
        <v>-9453199</v>
      </c>
      <c r="R43" s="330">
        <f>+-6353635</f>
        <v>-6353635</v>
      </c>
    </row>
    <row r="44" spans="1:18" ht="15.75" customHeight="1">
      <c r="A44" s="376"/>
      <c r="B44" s="380"/>
      <c r="C44" s="370"/>
      <c r="D44" s="331"/>
      <c r="E44" s="320"/>
      <c r="F44" s="320"/>
      <c r="G44" s="320"/>
      <c r="H44" s="320"/>
      <c r="I44" s="320"/>
      <c r="J44" s="320"/>
      <c r="K44" s="320"/>
      <c r="L44" s="320"/>
      <c r="M44" s="330">
        <v>106247038</v>
      </c>
      <c r="N44" s="320"/>
      <c r="O44" s="320"/>
      <c r="P44" s="320"/>
      <c r="Q44" s="330">
        <v>6897911</v>
      </c>
      <c r="R44" s="330">
        <v>13788789</v>
      </c>
    </row>
    <row r="45" spans="1:18" ht="15.75" customHeight="1">
      <c r="A45" s="376"/>
      <c r="B45" s="377" t="s">
        <v>319</v>
      </c>
      <c r="C45" s="370">
        <v>54766132</v>
      </c>
      <c r="D45" s="331">
        <v>29560997</v>
      </c>
      <c r="E45" s="320">
        <v>12836624</v>
      </c>
      <c r="F45" s="320">
        <v>10084235</v>
      </c>
      <c r="G45" s="320">
        <v>1542876</v>
      </c>
      <c r="H45" s="320">
        <v>5097262</v>
      </c>
      <c r="I45" s="320">
        <v>25832820</v>
      </c>
      <c r="J45" s="320">
        <v>19064725</v>
      </c>
      <c r="K45" s="320">
        <v>5910757</v>
      </c>
      <c r="L45" s="320">
        <v>857338</v>
      </c>
      <c r="M45" s="330">
        <v>-7209978</v>
      </c>
      <c r="N45" s="320">
        <v>5326038</v>
      </c>
      <c r="O45" s="320">
        <v>421281</v>
      </c>
      <c r="P45" s="320">
        <v>2446122</v>
      </c>
      <c r="Q45" s="330">
        <v>-7764453</v>
      </c>
      <c r="R45" s="330">
        <f>+-2506635</f>
        <v>-2506635</v>
      </c>
    </row>
    <row r="46" spans="1:18" ht="15.75" customHeight="1">
      <c r="A46" s="376"/>
      <c r="B46" s="377"/>
      <c r="C46" s="370"/>
      <c r="D46" s="331"/>
      <c r="E46" s="320"/>
      <c r="F46" s="320"/>
      <c r="G46" s="320"/>
      <c r="H46" s="320"/>
      <c r="I46" s="320"/>
      <c r="J46" s="320"/>
      <c r="K46" s="320"/>
      <c r="L46" s="320"/>
      <c r="M46" s="330">
        <v>6582293</v>
      </c>
      <c r="N46" s="320"/>
      <c r="O46" s="320"/>
      <c r="P46" s="320"/>
      <c r="Q46" s="330">
        <v>165129</v>
      </c>
      <c r="R46" s="330">
        <v>1284833</v>
      </c>
    </row>
    <row r="47" spans="1:18" ht="15.75" customHeight="1">
      <c r="A47" s="376"/>
      <c r="B47" s="377" t="s">
        <v>320</v>
      </c>
      <c r="C47" s="370">
        <v>221685</v>
      </c>
      <c r="D47" s="331">
        <v>81059</v>
      </c>
      <c r="E47" s="320">
        <v>54554</v>
      </c>
      <c r="F47" s="320">
        <v>8880</v>
      </c>
      <c r="G47" s="320">
        <v>2400</v>
      </c>
      <c r="H47" s="320">
        <v>15225</v>
      </c>
      <c r="I47" s="320">
        <v>43576</v>
      </c>
      <c r="J47" s="320">
        <v>20500</v>
      </c>
      <c r="K47" s="320">
        <v>23076</v>
      </c>
      <c r="L47" s="320" t="s">
        <v>304</v>
      </c>
      <c r="M47" s="330" t="s">
        <v>204</v>
      </c>
      <c r="N47" s="320">
        <v>40000</v>
      </c>
      <c r="O47" s="320">
        <v>6654</v>
      </c>
      <c r="P47" s="320">
        <v>34150</v>
      </c>
      <c r="Q47" s="330" t="s">
        <v>204</v>
      </c>
      <c r="R47" s="330" t="s">
        <v>304</v>
      </c>
    </row>
    <row r="48" spans="1:18" ht="15.75" customHeight="1">
      <c r="A48" s="376"/>
      <c r="B48" s="377"/>
      <c r="C48" s="370"/>
      <c r="D48" s="331"/>
      <c r="E48" s="320"/>
      <c r="F48" s="320"/>
      <c r="G48" s="320"/>
      <c r="H48" s="320"/>
      <c r="I48" s="320"/>
      <c r="J48" s="320"/>
      <c r="K48" s="320"/>
      <c r="L48" s="320"/>
      <c r="M48" s="330">
        <v>97050</v>
      </c>
      <c r="N48" s="320"/>
      <c r="O48" s="320"/>
      <c r="P48" s="320"/>
      <c r="Q48" s="330">
        <v>3497</v>
      </c>
      <c r="R48" s="330">
        <v>12749</v>
      </c>
    </row>
    <row r="49" spans="1:18" ht="15.75" customHeight="1">
      <c r="A49" s="376"/>
      <c r="B49" s="377" t="s">
        <v>123</v>
      </c>
      <c r="C49" s="370">
        <v>201201993</v>
      </c>
      <c r="D49" s="331">
        <v>64945472</v>
      </c>
      <c r="E49" s="331">
        <v>23209833</v>
      </c>
      <c r="F49" s="331">
        <v>23428061</v>
      </c>
      <c r="G49" s="331">
        <v>2799751</v>
      </c>
      <c r="H49" s="331">
        <v>15507827</v>
      </c>
      <c r="I49" s="320">
        <v>118009851</v>
      </c>
      <c r="J49" s="331">
        <v>83203210</v>
      </c>
      <c r="K49" s="331">
        <v>2368759</v>
      </c>
      <c r="L49" s="331">
        <v>32437882</v>
      </c>
      <c r="M49" s="332">
        <v>-11717961</v>
      </c>
      <c r="N49" s="331">
        <v>15912522</v>
      </c>
      <c r="O49" s="331">
        <v>824406</v>
      </c>
      <c r="P49" s="331">
        <v>15777928</v>
      </c>
      <c r="Q49" s="332">
        <v>-15052587</v>
      </c>
      <c r="R49" s="332">
        <f>+-3812430</f>
        <v>-3812430</v>
      </c>
    </row>
    <row r="50" spans="1:18" ht="15.75" customHeight="1">
      <c r="A50" s="378"/>
      <c r="B50" s="379"/>
      <c r="C50" s="370"/>
      <c r="D50" s="331"/>
      <c r="E50" s="331"/>
      <c r="F50" s="331"/>
      <c r="G50" s="331"/>
      <c r="H50" s="331"/>
      <c r="I50" s="320"/>
      <c r="J50" s="331"/>
      <c r="K50" s="331"/>
      <c r="L50" s="331"/>
      <c r="M50" s="332">
        <v>29964631</v>
      </c>
      <c r="N50" s="331"/>
      <c r="O50" s="331"/>
      <c r="P50" s="331"/>
      <c r="Q50" s="332">
        <v>1895837</v>
      </c>
      <c r="R50" s="332">
        <v>2700994</v>
      </c>
    </row>
    <row r="51" spans="1:18" s="329" customFormat="1" ht="18" customHeight="1">
      <c r="A51" s="374" t="s">
        <v>315</v>
      </c>
      <c r="B51" s="371" t="s">
        <v>119</v>
      </c>
      <c r="C51" s="364">
        <v>2061568537</v>
      </c>
      <c r="D51" s="364">
        <v>1281258560</v>
      </c>
      <c r="E51" s="364">
        <v>689357918</v>
      </c>
      <c r="F51" s="364">
        <v>380167845</v>
      </c>
      <c r="G51" s="364">
        <v>35207883</v>
      </c>
      <c r="H51" s="364">
        <v>176524914</v>
      </c>
      <c r="I51" s="364">
        <v>543564218</v>
      </c>
      <c r="J51" s="364">
        <v>445705792</v>
      </c>
      <c r="K51" s="364">
        <v>43301451</v>
      </c>
      <c r="L51" s="364">
        <v>54556975</v>
      </c>
      <c r="M51" s="366">
        <f>+-53672779</f>
        <v>-53672779</v>
      </c>
      <c r="N51" s="364">
        <v>107772157</v>
      </c>
      <c r="O51" s="364">
        <v>21822798</v>
      </c>
      <c r="P51" s="364">
        <v>151649879</v>
      </c>
      <c r="Q51" s="366">
        <v>-69986414</v>
      </c>
      <c r="R51" s="366">
        <f>+-23490361</f>
        <v>-23490361</v>
      </c>
    </row>
    <row r="52" spans="1:18" s="329" customFormat="1" ht="18" customHeight="1">
      <c r="A52" s="376"/>
      <c r="B52" s="372"/>
      <c r="C52" s="368"/>
      <c r="D52" s="368"/>
      <c r="E52" s="368"/>
      <c r="F52" s="368"/>
      <c r="G52" s="368"/>
      <c r="H52" s="368"/>
      <c r="I52" s="368"/>
      <c r="J52" s="368"/>
      <c r="K52" s="368"/>
      <c r="L52" s="368"/>
      <c r="M52" s="369">
        <v>290418538</v>
      </c>
      <c r="N52" s="368"/>
      <c r="O52" s="368"/>
      <c r="P52" s="368"/>
      <c r="Q52" s="369">
        <v>17066672</v>
      </c>
      <c r="R52" s="369">
        <v>31911028</v>
      </c>
    </row>
    <row r="53" spans="1:18" ht="18" customHeight="1">
      <c r="A53" s="376"/>
      <c r="B53" s="353" t="s">
        <v>124</v>
      </c>
      <c r="C53" s="370">
        <v>191756985</v>
      </c>
      <c r="D53" s="331">
        <v>111574060</v>
      </c>
      <c r="E53" s="331">
        <v>44347697</v>
      </c>
      <c r="F53" s="331">
        <v>45134234</v>
      </c>
      <c r="G53" s="331">
        <v>2224689</v>
      </c>
      <c r="H53" s="331">
        <v>19871440</v>
      </c>
      <c r="I53" s="331">
        <v>67895954</v>
      </c>
      <c r="J53" s="331">
        <v>59779199</v>
      </c>
      <c r="K53" s="331">
        <v>1956231</v>
      </c>
      <c r="L53" s="331">
        <v>6160524</v>
      </c>
      <c r="M53" s="332">
        <f>+-13489610</f>
        <v>-13489610</v>
      </c>
      <c r="N53" s="331">
        <v>6443760</v>
      </c>
      <c r="O53" s="331">
        <v>945340</v>
      </c>
      <c r="P53" s="331">
        <v>15019193</v>
      </c>
      <c r="Q53" s="332">
        <f>+-14250509</f>
        <v>-14250509</v>
      </c>
      <c r="R53" s="332">
        <f>+-3645510</f>
        <v>-3645510</v>
      </c>
    </row>
    <row r="54" spans="1:18" ht="18" customHeight="1">
      <c r="A54" s="376"/>
      <c r="B54" s="353"/>
      <c r="C54" s="370"/>
      <c r="D54" s="331"/>
      <c r="E54" s="331"/>
      <c r="F54" s="331"/>
      <c r="G54" s="331"/>
      <c r="H54" s="331"/>
      <c r="I54" s="331"/>
      <c r="J54" s="331"/>
      <c r="K54" s="331"/>
      <c r="L54" s="331"/>
      <c r="M54" s="332">
        <v>25776581</v>
      </c>
      <c r="N54" s="331"/>
      <c r="O54" s="331"/>
      <c r="P54" s="331"/>
      <c r="Q54" s="332">
        <v>4883572</v>
      </c>
      <c r="R54" s="332">
        <v>2891125</v>
      </c>
    </row>
    <row r="55" spans="1:18" ht="18" customHeight="1">
      <c r="A55" s="376"/>
      <c r="B55" s="354" t="s">
        <v>162</v>
      </c>
      <c r="C55" s="370">
        <v>287997878</v>
      </c>
      <c r="D55" s="331">
        <v>204819005</v>
      </c>
      <c r="E55" s="331">
        <v>119559222</v>
      </c>
      <c r="F55" s="331">
        <v>51604650</v>
      </c>
      <c r="G55" s="331">
        <v>3630797</v>
      </c>
      <c r="H55" s="331">
        <v>30024336</v>
      </c>
      <c r="I55" s="331">
        <v>58893506</v>
      </c>
      <c r="J55" s="331">
        <v>52395393</v>
      </c>
      <c r="K55" s="331">
        <v>1937896</v>
      </c>
      <c r="L55" s="331">
        <v>4560217</v>
      </c>
      <c r="M55" s="332">
        <f>+-7660870</f>
        <v>-7660870</v>
      </c>
      <c r="N55" s="331">
        <v>11751482</v>
      </c>
      <c r="O55" s="331">
        <v>1749060</v>
      </c>
      <c r="P55" s="331">
        <v>14960188</v>
      </c>
      <c r="Q55" s="332">
        <f>+-9211538</f>
        <v>-9211538</v>
      </c>
      <c r="R55" s="332">
        <f>+-4075452</f>
        <v>-4075452</v>
      </c>
    </row>
    <row r="56" spans="1:18" ht="18" customHeight="1">
      <c r="A56" s="376"/>
      <c r="B56" s="354"/>
      <c r="C56" s="370"/>
      <c r="D56" s="331"/>
      <c r="E56" s="331"/>
      <c r="F56" s="331"/>
      <c r="G56" s="331"/>
      <c r="H56" s="331"/>
      <c r="I56" s="331"/>
      <c r="J56" s="331"/>
      <c r="K56" s="331"/>
      <c r="L56" s="331"/>
      <c r="M56" s="332">
        <v>31946237</v>
      </c>
      <c r="N56" s="331"/>
      <c r="O56" s="331"/>
      <c r="P56" s="331"/>
      <c r="Q56" s="332">
        <v>3176192</v>
      </c>
      <c r="R56" s="332">
        <v>5935435</v>
      </c>
    </row>
    <row r="57" spans="1:18" ht="18" customHeight="1">
      <c r="A57" s="376"/>
      <c r="B57" s="354" t="s">
        <v>163</v>
      </c>
      <c r="C57" s="370">
        <v>292763409</v>
      </c>
      <c r="D57" s="331">
        <v>184181179</v>
      </c>
      <c r="E57" s="331">
        <v>111458623</v>
      </c>
      <c r="F57" s="331">
        <v>42940438</v>
      </c>
      <c r="G57" s="331">
        <v>5456954</v>
      </c>
      <c r="H57" s="331">
        <v>24325164</v>
      </c>
      <c r="I57" s="331">
        <v>66919684</v>
      </c>
      <c r="J57" s="331">
        <v>55635012</v>
      </c>
      <c r="K57" s="331">
        <v>2864049</v>
      </c>
      <c r="L57" s="331">
        <v>8420623</v>
      </c>
      <c r="M57" s="332">
        <f>+-8414533</f>
        <v>-8414533</v>
      </c>
      <c r="N57" s="331">
        <v>17097120</v>
      </c>
      <c r="O57" s="331">
        <v>2619344</v>
      </c>
      <c r="P57" s="331">
        <v>26372214</v>
      </c>
      <c r="Q57" s="332">
        <f>+-12315348</f>
        <v>-12315348</v>
      </c>
      <c r="R57" s="332">
        <f>+-2955708</f>
        <v>-2955708</v>
      </c>
    </row>
    <row r="58" spans="1:18" ht="18" customHeight="1">
      <c r="A58" s="376"/>
      <c r="B58" s="354"/>
      <c r="C58" s="370"/>
      <c r="D58" s="331"/>
      <c r="E58" s="331"/>
      <c r="F58" s="331"/>
      <c r="G58" s="331"/>
      <c r="H58" s="331"/>
      <c r="I58" s="331"/>
      <c r="J58" s="331"/>
      <c r="K58" s="331"/>
      <c r="L58" s="331"/>
      <c r="M58" s="332">
        <v>50077079</v>
      </c>
      <c r="N58" s="331"/>
      <c r="O58" s="331"/>
      <c r="P58" s="331"/>
      <c r="Q58" s="332">
        <v>3178720</v>
      </c>
      <c r="R58" s="332">
        <v>7666204</v>
      </c>
    </row>
    <row r="59" spans="1:18" ht="18" customHeight="1">
      <c r="A59" s="376"/>
      <c r="B59" s="354" t="s">
        <v>318</v>
      </c>
      <c r="C59" s="370">
        <v>287869462</v>
      </c>
      <c r="D59" s="331">
        <v>193841744</v>
      </c>
      <c r="E59" s="331">
        <v>95453395</v>
      </c>
      <c r="F59" s="331">
        <v>71346526</v>
      </c>
      <c r="G59" s="331">
        <v>4776986</v>
      </c>
      <c r="H59" s="331">
        <v>22264837</v>
      </c>
      <c r="I59" s="331">
        <v>56978060</v>
      </c>
      <c r="J59" s="331">
        <v>51789031</v>
      </c>
      <c r="K59" s="331">
        <v>4374222</v>
      </c>
      <c r="L59" s="331">
        <v>814807</v>
      </c>
      <c r="M59" s="332">
        <f>+-6478366</f>
        <v>-6478366</v>
      </c>
      <c r="N59" s="331">
        <v>13075238</v>
      </c>
      <c r="O59" s="331">
        <v>1686364</v>
      </c>
      <c r="P59" s="331">
        <v>25657448</v>
      </c>
      <c r="Q59" s="332">
        <f>+-8205309</f>
        <v>-8205309</v>
      </c>
      <c r="R59" s="332">
        <f>+-1894693</f>
        <v>-1894693</v>
      </c>
    </row>
    <row r="60" spans="1:18" ht="18" customHeight="1">
      <c r="A60" s="376"/>
      <c r="B60" s="354"/>
      <c r="C60" s="370"/>
      <c r="D60" s="331"/>
      <c r="E60" s="331"/>
      <c r="F60" s="331"/>
      <c r="G60" s="331"/>
      <c r="H60" s="331"/>
      <c r="I60" s="331"/>
      <c r="J60" s="331"/>
      <c r="K60" s="331"/>
      <c r="L60" s="331"/>
      <c r="M60" s="332">
        <v>43528024</v>
      </c>
      <c r="N60" s="331"/>
      <c r="O60" s="331"/>
      <c r="P60" s="331"/>
      <c r="Q60" s="332">
        <v>1846150</v>
      </c>
      <c r="R60" s="332">
        <v>4884460</v>
      </c>
    </row>
    <row r="61" spans="1:18" ht="18" customHeight="1">
      <c r="A61" s="376"/>
      <c r="B61" s="353" t="s">
        <v>128</v>
      </c>
      <c r="C61" s="370">
        <v>1001180803</v>
      </c>
      <c r="D61" s="331">
        <v>586842572</v>
      </c>
      <c r="E61" s="331">
        <v>318542981</v>
      </c>
      <c r="F61" s="331">
        <v>169141997</v>
      </c>
      <c r="G61" s="331">
        <v>19118457</v>
      </c>
      <c r="H61" s="331">
        <v>80039137</v>
      </c>
      <c r="I61" s="331">
        <v>292877014</v>
      </c>
      <c r="J61" s="331">
        <v>226107157</v>
      </c>
      <c r="K61" s="331">
        <v>32169053</v>
      </c>
      <c r="L61" s="331">
        <v>34600804</v>
      </c>
      <c r="M61" s="332">
        <f>+-17629400</f>
        <v>-17629400</v>
      </c>
      <c r="N61" s="331">
        <v>59404557</v>
      </c>
      <c r="O61" s="331">
        <v>14822690</v>
      </c>
      <c r="P61" s="331">
        <v>69640836</v>
      </c>
      <c r="Q61" s="332">
        <f>+-26003710</f>
        <v>-26003710</v>
      </c>
      <c r="R61" s="332">
        <f>+-10918998</f>
        <v>-10918998</v>
      </c>
    </row>
    <row r="62" spans="1:18" ht="18" customHeight="1">
      <c r="A62" s="378"/>
      <c r="B62" s="355"/>
      <c r="C62" s="373"/>
      <c r="D62" s="323"/>
      <c r="E62" s="323"/>
      <c r="F62" s="323"/>
      <c r="G62" s="323"/>
      <c r="H62" s="323"/>
      <c r="I62" s="323"/>
      <c r="J62" s="323"/>
      <c r="K62" s="323"/>
      <c r="L62" s="323"/>
      <c r="M62" s="333">
        <v>139090617</v>
      </c>
      <c r="N62" s="323"/>
      <c r="O62" s="323"/>
      <c r="P62" s="323"/>
      <c r="Q62" s="333">
        <v>3982038</v>
      </c>
      <c r="R62" s="333">
        <v>10533804</v>
      </c>
    </row>
    <row r="63" ht="18.75" customHeight="1">
      <c r="A63" s="18" t="s">
        <v>194</v>
      </c>
    </row>
  </sheetData>
  <sheetProtection/>
  <mergeCells count="311">
    <mergeCell ref="I12:J12"/>
    <mergeCell ref="I13:J13"/>
    <mergeCell ref="I22:J22"/>
    <mergeCell ref="I23:J23"/>
    <mergeCell ref="A3:R3"/>
    <mergeCell ref="A5:R5"/>
    <mergeCell ref="K14:L14"/>
    <mergeCell ref="K15:L15"/>
    <mergeCell ref="O11:P11"/>
    <mergeCell ref="M12:N12"/>
    <mergeCell ref="M11:N11"/>
    <mergeCell ref="M13:N13"/>
    <mergeCell ref="K16:L16"/>
    <mergeCell ref="I16:J16"/>
    <mergeCell ref="K25:L25"/>
    <mergeCell ref="I17:J17"/>
    <mergeCell ref="I18:J18"/>
    <mergeCell ref="I19:J19"/>
    <mergeCell ref="K17:L17"/>
    <mergeCell ref="I24:J24"/>
    <mergeCell ref="I25:J25"/>
    <mergeCell ref="I21:J21"/>
    <mergeCell ref="M21:N21"/>
    <mergeCell ref="O23:P23"/>
    <mergeCell ref="O24:P24"/>
    <mergeCell ref="M22:N22"/>
    <mergeCell ref="M23:N23"/>
    <mergeCell ref="M25:N25"/>
    <mergeCell ref="O25:P25"/>
    <mergeCell ref="K19:L19"/>
    <mergeCell ref="K21:L21"/>
    <mergeCell ref="N57:N58"/>
    <mergeCell ref="M15:N15"/>
    <mergeCell ref="O21:P21"/>
    <mergeCell ref="O22:P22"/>
    <mergeCell ref="M24:N24"/>
    <mergeCell ref="O16:P16"/>
    <mergeCell ref="M16:N16"/>
    <mergeCell ref="P61:P62"/>
    <mergeCell ref="O12:P12"/>
    <mergeCell ref="O13:P13"/>
    <mergeCell ref="O14:P14"/>
    <mergeCell ref="O15:P15"/>
    <mergeCell ref="O17:P17"/>
    <mergeCell ref="O18:P18"/>
    <mergeCell ref="O59:O60"/>
    <mergeCell ref="P59:P60"/>
    <mergeCell ref="J61:J62"/>
    <mergeCell ref="K61:K62"/>
    <mergeCell ref="L61:L62"/>
    <mergeCell ref="N61:N62"/>
    <mergeCell ref="F61:F62"/>
    <mergeCell ref="G61:G62"/>
    <mergeCell ref="H61:H62"/>
    <mergeCell ref="I61:I62"/>
    <mergeCell ref="J59:J60"/>
    <mergeCell ref="K59:K60"/>
    <mergeCell ref="I57:I58"/>
    <mergeCell ref="O57:O58"/>
    <mergeCell ref="B61:B62"/>
    <mergeCell ref="C61:C62"/>
    <mergeCell ref="D61:D62"/>
    <mergeCell ref="E61:E62"/>
    <mergeCell ref="L59:L60"/>
    <mergeCell ref="N59:N60"/>
    <mergeCell ref="O61:O62"/>
    <mergeCell ref="P57:P58"/>
    <mergeCell ref="B59:B60"/>
    <mergeCell ref="C59:C60"/>
    <mergeCell ref="D59:D60"/>
    <mergeCell ref="E59:E60"/>
    <mergeCell ref="F59:F60"/>
    <mergeCell ref="G59:G60"/>
    <mergeCell ref="H59:H60"/>
    <mergeCell ref="J57:J58"/>
    <mergeCell ref="I59:I60"/>
    <mergeCell ref="P55:P56"/>
    <mergeCell ref="B57:B58"/>
    <mergeCell ref="C57:C58"/>
    <mergeCell ref="D57:D58"/>
    <mergeCell ref="E57:E58"/>
    <mergeCell ref="K57:K58"/>
    <mergeCell ref="L57:L58"/>
    <mergeCell ref="F57:F58"/>
    <mergeCell ref="G57:G58"/>
    <mergeCell ref="H57:H58"/>
    <mergeCell ref="O53:O54"/>
    <mergeCell ref="P53:P54"/>
    <mergeCell ref="G55:G56"/>
    <mergeCell ref="H55:H56"/>
    <mergeCell ref="I55:I56"/>
    <mergeCell ref="J55:J56"/>
    <mergeCell ref="K55:K56"/>
    <mergeCell ref="L55:L56"/>
    <mergeCell ref="N55:N56"/>
    <mergeCell ref="O55:O56"/>
    <mergeCell ref="P51:P52"/>
    <mergeCell ref="E53:E54"/>
    <mergeCell ref="F53:F54"/>
    <mergeCell ref="G53:G54"/>
    <mergeCell ref="H53:H54"/>
    <mergeCell ref="I53:I54"/>
    <mergeCell ref="J53:J54"/>
    <mergeCell ref="K53:K54"/>
    <mergeCell ref="L53:L54"/>
    <mergeCell ref="N53:N54"/>
    <mergeCell ref="N51:N52"/>
    <mergeCell ref="O51:O52"/>
    <mergeCell ref="G51:G52"/>
    <mergeCell ref="H51:H52"/>
    <mergeCell ref="I51:I52"/>
    <mergeCell ref="J51:J52"/>
    <mergeCell ref="E51:E52"/>
    <mergeCell ref="F51:F52"/>
    <mergeCell ref="E55:E56"/>
    <mergeCell ref="F55:F56"/>
    <mergeCell ref="K51:K52"/>
    <mergeCell ref="L51:L52"/>
    <mergeCell ref="A51:A62"/>
    <mergeCell ref="B51:B52"/>
    <mergeCell ref="C51:C52"/>
    <mergeCell ref="D51:D52"/>
    <mergeCell ref="B53:B54"/>
    <mergeCell ref="C53:C54"/>
    <mergeCell ref="D53:D54"/>
    <mergeCell ref="B55:B56"/>
    <mergeCell ref="C55:C56"/>
    <mergeCell ref="D55:D56"/>
    <mergeCell ref="L49:L50"/>
    <mergeCell ref="N49:N50"/>
    <mergeCell ref="O47:O48"/>
    <mergeCell ref="P47:P48"/>
    <mergeCell ref="O49:O50"/>
    <mergeCell ref="P49:P50"/>
    <mergeCell ref="L47:L48"/>
    <mergeCell ref="N47:N48"/>
    <mergeCell ref="B49:B50"/>
    <mergeCell ref="C49:C50"/>
    <mergeCell ref="D49:D50"/>
    <mergeCell ref="E49:E50"/>
    <mergeCell ref="F49:F50"/>
    <mergeCell ref="G49:G50"/>
    <mergeCell ref="J49:J50"/>
    <mergeCell ref="K49:K50"/>
    <mergeCell ref="H47:H48"/>
    <mergeCell ref="I47:I48"/>
    <mergeCell ref="H49:H50"/>
    <mergeCell ref="I49:I50"/>
    <mergeCell ref="J47:J48"/>
    <mergeCell ref="K47:K48"/>
    <mergeCell ref="B47:B48"/>
    <mergeCell ref="C47:C48"/>
    <mergeCell ref="D47:D48"/>
    <mergeCell ref="E47:E48"/>
    <mergeCell ref="F47:F48"/>
    <mergeCell ref="G47:G48"/>
    <mergeCell ref="L45:L46"/>
    <mergeCell ref="N45:N46"/>
    <mergeCell ref="O43:O44"/>
    <mergeCell ref="P43:P44"/>
    <mergeCell ref="O45:O46"/>
    <mergeCell ref="P45:P46"/>
    <mergeCell ref="L43:L44"/>
    <mergeCell ref="N43:N44"/>
    <mergeCell ref="B45:B46"/>
    <mergeCell ref="C45:C46"/>
    <mergeCell ref="D45:D46"/>
    <mergeCell ref="E45:E46"/>
    <mergeCell ref="F45:F46"/>
    <mergeCell ref="G45:G46"/>
    <mergeCell ref="J45:J46"/>
    <mergeCell ref="K45:K46"/>
    <mergeCell ref="H43:H44"/>
    <mergeCell ref="I43:I44"/>
    <mergeCell ref="H45:H46"/>
    <mergeCell ref="I45:I46"/>
    <mergeCell ref="J43:J44"/>
    <mergeCell ref="K43:K44"/>
    <mergeCell ref="O39:O40"/>
    <mergeCell ref="P39:P40"/>
    <mergeCell ref="O41:O42"/>
    <mergeCell ref="P41:P42"/>
    <mergeCell ref="B43:B44"/>
    <mergeCell ref="C43:C44"/>
    <mergeCell ref="D43:D44"/>
    <mergeCell ref="E43:E44"/>
    <mergeCell ref="F43:F44"/>
    <mergeCell ref="G43:G44"/>
    <mergeCell ref="B41:B42"/>
    <mergeCell ref="C41:C42"/>
    <mergeCell ref="D41:D42"/>
    <mergeCell ref="E41:E42"/>
    <mergeCell ref="F41:F42"/>
    <mergeCell ref="G41:G42"/>
    <mergeCell ref="H41:H42"/>
    <mergeCell ref="I41:I42"/>
    <mergeCell ref="J39:J40"/>
    <mergeCell ref="K39:K40"/>
    <mergeCell ref="L39:L40"/>
    <mergeCell ref="N39:N40"/>
    <mergeCell ref="J41:J42"/>
    <mergeCell ref="K41:K42"/>
    <mergeCell ref="L41:L42"/>
    <mergeCell ref="N41:N42"/>
    <mergeCell ref="F39:F40"/>
    <mergeCell ref="G39:G40"/>
    <mergeCell ref="H39:H40"/>
    <mergeCell ref="I39:I40"/>
    <mergeCell ref="B39:B40"/>
    <mergeCell ref="C39:C40"/>
    <mergeCell ref="D39:D40"/>
    <mergeCell ref="E39:E40"/>
    <mergeCell ref="O37:O38"/>
    <mergeCell ref="P37:P38"/>
    <mergeCell ref="N35:N36"/>
    <mergeCell ref="O35:O36"/>
    <mergeCell ref="P35:P36"/>
    <mergeCell ref="L35:L36"/>
    <mergeCell ref="N37:N38"/>
    <mergeCell ref="E37:E38"/>
    <mergeCell ref="F37:F38"/>
    <mergeCell ref="G37:G38"/>
    <mergeCell ref="H37:H38"/>
    <mergeCell ref="I37:I38"/>
    <mergeCell ref="J37:J38"/>
    <mergeCell ref="O33:O34"/>
    <mergeCell ref="P33:P34"/>
    <mergeCell ref="E35:E36"/>
    <mergeCell ref="F35:F36"/>
    <mergeCell ref="G35:G36"/>
    <mergeCell ref="H35:H36"/>
    <mergeCell ref="I35:I36"/>
    <mergeCell ref="J35:J36"/>
    <mergeCell ref="K35:K36"/>
    <mergeCell ref="N33:N34"/>
    <mergeCell ref="F33:F34"/>
    <mergeCell ref="G33:G34"/>
    <mergeCell ref="H33:H34"/>
    <mergeCell ref="I33:I34"/>
    <mergeCell ref="K37:K38"/>
    <mergeCell ref="L37:L38"/>
    <mergeCell ref="E33:E34"/>
    <mergeCell ref="N31:N32"/>
    <mergeCell ref="O31:O32"/>
    <mergeCell ref="K31:K32"/>
    <mergeCell ref="M31:M32"/>
    <mergeCell ref="C31:C32"/>
    <mergeCell ref="D31:D32"/>
    <mergeCell ref="J33:J34"/>
    <mergeCell ref="K33:K34"/>
    <mergeCell ref="L33:L34"/>
    <mergeCell ref="A33:A50"/>
    <mergeCell ref="B33:B34"/>
    <mergeCell ref="C33:C34"/>
    <mergeCell ref="D33:D34"/>
    <mergeCell ref="B35:B36"/>
    <mergeCell ref="C35:C36"/>
    <mergeCell ref="D35:D36"/>
    <mergeCell ref="B37:B38"/>
    <mergeCell ref="C37:C38"/>
    <mergeCell ref="D37:D38"/>
    <mergeCell ref="E31:E32"/>
    <mergeCell ref="F31:F32"/>
    <mergeCell ref="A20:A25"/>
    <mergeCell ref="I20:J20"/>
    <mergeCell ref="K20:L20"/>
    <mergeCell ref="A30:B32"/>
    <mergeCell ref="D30:H30"/>
    <mergeCell ref="I30:L30"/>
    <mergeCell ref="L31:L32"/>
    <mergeCell ref="K22:L22"/>
    <mergeCell ref="A11:A19"/>
    <mergeCell ref="I11:J11"/>
    <mergeCell ref="K11:L11"/>
    <mergeCell ref="O19:P19"/>
    <mergeCell ref="M17:N17"/>
    <mergeCell ref="M18:N18"/>
    <mergeCell ref="M19:N19"/>
    <mergeCell ref="K12:L12"/>
    <mergeCell ref="I14:J14"/>
    <mergeCell ref="I15:J15"/>
    <mergeCell ref="A8:B10"/>
    <mergeCell ref="C8:C10"/>
    <mergeCell ref="D8:H8"/>
    <mergeCell ref="I8:Q8"/>
    <mergeCell ref="G9:G10"/>
    <mergeCell ref="H9:H10"/>
    <mergeCell ref="I9:J10"/>
    <mergeCell ref="K9:L10"/>
    <mergeCell ref="D9:D10"/>
    <mergeCell ref="E9:E10"/>
    <mergeCell ref="F9:F10"/>
    <mergeCell ref="M10:N10"/>
    <mergeCell ref="M30:R30"/>
    <mergeCell ref="K13:L13"/>
    <mergeCell ref="M14:N14"/>
    <mergeCell ref="K23:L23"/>
    <mergeCell ref="K24:L24"/>
    <mergeCell ref="M20:N20"/>
    <mergeCell ref="O20:P20"/>
    <mergeCell ref="K18:L18"/>
    <mergeCell ref="G31:G32"/>
    <mergeCell ref="H31:H32"/>
    <mergeCell ref="O9:P10"/>
    <mergeCell ref="Q9:Q10"/>
    <mergeCell ref="Q31:Q32"/>
    <mergeCell ref="R31:R32"/>
    <mergeCell ref="R8:R10"/>
    <mergeCell ref="P31:P32"/>
    <mergeCell ref="I31:I32"/>
    <mergeCell ref="J31:J32"/>
  </mergeCells>
  <printOptions horizontalCentered="1"/>
  <pageMargins left="0.35433070866141736" right="0.35433070866141736" top="0.5905511811023623" bottom="0.3937007874015748" header="0" footer="0"/>
  <pageSetup fitToHeight="1" fitToWidth="1"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川向　裕</cp:lastModifiedBy>
  <cp:lastPrinted>2015-06-29T05:24:09Z</cp:lastPrinted>
  <dcterms:created xsi:type="dcterms:W3CDTF">2004-02-06T01:39:50Z</dcterms:created>
  <dcterms:modified xsi:type="dcterms:W3CDTF">2015-06-29T06:50:03Z</dcterms:modified>
  <cp:category/>
  <cp:version/>
  <cp:contentType/>
  <cp:contentStatus/>
</cp:coreProperties>
</file>