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710" windowHeight="8760" activeTab="0"/>
  </bookViews>
  <sheets>
    <sheet name="158" sheetId="1" r:id="rId1"/>
    <sheet name="160" sheetId="2" r:id="rId2"/>
    <sheet name="162" sheetId="3" r:id="rId3"/>
    <sheet name="164" sheetId="4" r:id="rId4"/>
    <sheet name="166" sheetId="5" r:id="rId5"/>
    <sheet name="168" sheetId="6" r:id="rId6"/>
  </sheets>
  <definedNames>
    <definedName name="_xlnm.Print_Area" localSheetId="5">'168'!$A$1:$AA$72</definedName>
  </definedNames>
  <calcPr fullCalcOnLoad="1"/>
</workbook>
</file>

<file path=xl/sharedStrings.xml><?xml version="1.0" encoding="utf-8"?>
<sst xmlns="http://schemas.openxmlformats.org/spreadsheetml/2006/main" count="1484" uniqueCount="494">
  <si>
    <t>計</t>
  </si>
  <si>
    <t>1～2人</t>
  </si>
  <si>
    <t>3～4</t>
  </si>
  <si>
    <t>5～9</t>
  </si>
  <si>
    <t>10～19</t>
  </si>
  <si>
    <t>20～29</t>
  </si>
  <si>
    <t>30～49</t>
  </si>
  <si>
    <t>50～99</t>
  </si>
  <si>
    <t>100人以上</t>
  </si>
  <si>
    <t>経営組織別</t>
  </si>
  <si>
    <t>男</t>
  </si>
  <si>
    <t>女</t>
  </si>
  <si>
    <t>サービス料</t>
  </si>
  <si>
    <t>仲立手数料</t>
  </si>
  <si>
    <t>商品手持額</t>
  </si>
  <si>
    <t>生糸・繭卸売業</t>
  </si>
  <si>
    <t>繊維原料卸売業(生糸・繭を除く)</t>
  </si>
  <si>
    <t>糸卸売業</t>
  </si>
  <si>
    <t>織物卸売業(室内装飾繊維品を除く)</t>
  </si>
  <si>
    <t>化学製品卸売業</t>
  </si>
  <si>
    <t>塗料卸売業</t>
  </si>
  <si>
    <t>染料・顔料卸売業</t>
  </si>
  <si>
    <t>油脂・ろう卸売業</t>
  </si>
  <si>
    <t>火薬類卸売業</t>
  </si>
  <si>
    <t>その他の化学製品卸売業</t>
  </si>
  <si>
    <t>鉱物・金属材料卸売業</t>
  </si>
  <si>
    <t>石炭卸売業</t>
  </si>
  <si>
    <t>石油卸売業</t>
  </si>
  <si>
    <t>金属鉱物卸売業</t>
  </si>
  <si>
    <t>非金属鉱物卸売業（石炭・石油を除く）</t>
  </si>
  <si>
    <t>鉄鋼卸売業</t>
  </si>
  <si>
    <t>非鉄金属卸売業</t>
  </si>
  <si>
    <t>機械器具卸売業</t>
  </si>
  <si>
    <t>一般機械器具卸売業</t>
  </si>
  <si>
    <t>自動車部品・付属品卸売業</t>
  </si>
  <si>
    <t>精密機械器具卸売業</t>
  </si>
  <si>
    <t>家庭用電気機械器具卸売業</t>
  </si>
  <si>
    <t>電気機械器具卸売業（家庭用電気機械器具を除く）</t>
  </si>
  <si>
    <t>木材・竹材卸売業</t>
  </si>
  <si>
    <t>セメント卸売業</t>
  </si>
  <si>
    <t>板ガラス卸売業</t>
  </si>
  <si>
    <t>その他の建築材料卸売業</t>
  </si>
  <si>
    <t>再生資源卸売業</t>
  </si>
  <si>
    <t>鉄スクラップ卸売業</t>
  </si>
  <si>
    <t>非鉄金属スクラップ卸売業</t>
  </si>
  <si>
    <t>故紙卸売業</t>
  </si>
  <si>
    <t>その他の再生資源卸売業</t>
  </si>
  <si>
    <t>空びん・空かん等空容器卸売業</t>
  </si>
  <si>
    <t>建築材料卸売業</t>
  </si>
  <si>
    <t>婦人・子供服卸売業</t>
  </si>
  <si>
    <t>下着類卸売業</t>
  </si>
  <si>
    <t>寝具類卸売業</t>
  </si>
  <si>
    <t>かばん・袋物卸売業</t>
  </si>
  <si>
    <t>農畜産物・水産物卸売業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</si>
  <si>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</si>
  <si>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</si>
  <si>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</si>
  <si>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</si>
  <si>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</si>
  <si>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</si>
  <si>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食料・飲料卸売業</t>
  </si>
  <si>
    <t>砂糖卸売業</t>
  </si>
  <si>
    <t>味そ、しょう油卸売業</t>
  </si>
  <si>
    <t>酒類卸売業</t>
  </si>
  <si>
    <t>乾物卸売業</t>
  </si>
  <si>
    <t>菓子・パン類卸売業</t>
  </si>
  <si>
    <t>清涼飲料卸売業</t>
  </si>
  <si>
    <t>茶類卸売業</t>
  </si>
  <si>
    <t>その他の食料・飲料卸売業</t>
  </si>
  <si>
    <t>医薬品・化粧品卸売業</t>
  </si>
  <si>
    <t>医薬品卸売業</t>
  </si>
  <si>
    <t>医療用品卸売業</t>
  </si>
  <si>
    <t>化粧品卸売業</t>
  </si>
  <si>
    <t>家具・建具卸売業</t>
  </si>
  <si>
    <t>荒　物　卸　売　業</t>
  </si>
  <si>
    <t>畳卸売業</t>
  </si>
  <si>
    <t>室内装飾繊維品卸売業</t>
  </si>
  <si>
    <t>陶磁器・ガラス器卸売業</t>
  </si>
  <si>
    <t>その他のじゅう器卸売業</t>
  </si>
  <si>
    <t>その他の卸売業</t>
  </si>
  <si>
    <t>紙・紙製品卸売業</t>
  </si>
  <si>
    <t>金物卸売業</t>
  </si>
  <si>
    <t>薪炭卸売業</t>
  </si>
  <si>
    <t>肥料・飼料卸売業</t>
  </si>
  <si>
    <t>他に分類されない卸売業</t>
  </si>
  <si>
    <t>代理商・仲立業</t>
  </si>
  <si>
    <t>小売業計</t>
  </si>
  <si>
    <t>各種商品小売業</t>
  </si>
  <si>
    <t>百貨店</t>
  </si>
  <si>
    <t>くつ卸売業</t>
  </si>
  <si>
    <t>かん詰・びん詰食品卸売業（気密容器入の物）</t>
  </si>
  <si>
    <t>164　商業及び貿易</t>
  </si>
  <si>
    <t>商業及び貿易　165</t>
  </si>
  <si>
    <t>162　商業及び貿易</t>
  </si>
  <si>
    <t>3～4</t>
  </si>
  <si>
    <t>5～9</t>
  </si>
  <si>
    <t>10～19</t>
  </si>
  <si>
    <t>20～29</t>
  </si>
  <si>
    <t>30～49</t>
  </si>
  <si>
    <t>50～99</t>
  </si>
  <si>
    <t>（単位　金額万円）</t>
  </si>
  <si>
    <t>166　商業及び貿易</t>
  </si>
  <si>
    <t>商業及び貿易　167</t>
  </si>
  <si>
    <t>呉服・服地・寝具小売業</t>
  </si>
  <si>
    <t>呉服・服地小売業</t>
  </si>
  <si>
    <t>寝具小売業</t>
  </si>
  <si>
    <t>婦人・子供服小売業</t>
  </si>
  <si>
    <t>かばん・袋物小売業</t>
  </si>
  <si>
    <t>洋品雑貨・小間物小売業</t>
  </si>
  <si>
    <t>飲食料品小売業</t>
  </si>
  <si>
    <t>酒・調味料小売業</t>
  </si>
  <si>
    <t>食肉小売業</t>
  </si>
  <si>
    <t>食肉小売業（卵・鳥肉を除く）</t>
  </si>
  <si>
    <t>卵・鳥肉小売業</t>
  </si>
  <si>
    <t>鮮魚小売業</t>
  </si>
  <si>
    <t>乾物小売業</t>
  </si>
  <si>
    <t>野菜・果実小売業</t>
  </si>
  <si>
    <t>果実小売業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</si>
  <si>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</si>
  <si>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</si>
  <si>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</si>
  <si>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</si>
  <si>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米穀類小売業</t>
  </si>
  <si>
    <t>その他の飲食料品小売業</t>
  </si>
  <si>
    <t>牛乳小売業</t>
  </si>
  <si>
    <t>料理品小売業</t>
  </si>
  <si>
    <t>茶小売業</t>
  </si>
  <si>
    <t>他に分類されない飲食料品小売業</t>
  </si>
  <si>
    <t>自動車・自転車小売業</t>
  </si>
  <si>
    <t>自動車小売業</t>
  </si>
  <si>
    <t>くつ・はきもの小売業</t>
  </si>
  <si>
    <t>くつ小売業</t>
  </si>
  <si>
    <t>家具・建具・じゅう器小売業</t>
  </si>
  <si>
    <t>家具・建具・畳小売業</t>
  </si>
  <si>
    <t>建具小売業（製造小売）</t>
  </si>
  <si>
    <t>建具小売業（製造小売でないもの）</t>
  </si>
  <si>
    <t>畳小売業（製造小売）</t>
  </si>
  <si>
    <t>畳小売業（製造小売でないもの）</t>
  </si>
  <si>
    <t>金物・荒物小売業</t>
  </si>
  <si>
    <t>金物小売業</t>
  </si>
  <si>
    <t>荒物小売業</t>
  </si>
  <si>
    <t>陶磁器・ガラス器小売業</t>
  </si>
  <si>
    <t>家庭用機械器具小売業</t>
  </si>
  <si>
    <t>家庭用電気機械器具小売業</t>
  </si>
  <si>
    <t>家庭用機械器具小売業（家庭用電気機械器具を除く）</t>
  </si>
  <si>
    <t>その他のじゅう器小売業</t>
  </si>
  <si>
    <t>その他の小売業</t>
  </si>
  <si>
    <t>医薬品・化粧品小売業</t>
  </si>
  <si>
    <t>医薬品小売業</t>
  </si>
  <si>
    <t>化粧品小売業</t>
  </si>
  <si>
    <t>農耕用品小売業</t>
  </si>
  <si>
    <t>農機具小売業</t>
  </si>
  <si>
    <t>苗・種子小売業</t>
  </si>
  <si>
    <t>肥料・飼料小売業</t>
  </si>
  <si>
    <t>燃料小売業</t>
  </si>
  <si>
    <t>燃料小売業（ガソリンステーションを除く）</t>
  </si>
  <si>
    <t>書籍・文房具小売業</t>
  </si>
  <si>
    <t>書籍・雑誌小売業</t>
  </si>
  <si>
    <t>新聞小売業</t>
  </si>
  <si>
    <t>紙・文房具小売業</t>
  </si>
  <si>
    <t>スポーツ用品小売業</t>
  </si>
  <si>
    <t>楽器小売業</t>
  </si>
  <si>
    <t>写真機・写真材料小売業</t>
  </si>
  <si>
    <t>時計・眼鏡・光学機械小売業</t>
  </si>
  <si>
    <t>中古品小売業（他に分類されないもの）</t>
  </si>
  <si>
    <t>他に分類されない小売業</t>
  </si>
  <si>
    <t>たばこ・喫煙具専門小売業</t>
  </si>
  <si>
    <t>花・植木小売業</t>
  </si>
  <si>
    <t>他に分類されないその他の小売業</t>
  </si>
  <si>
    <t>その他の中古品小売業（他に分類されないもの）</t>
  </si>
  <si>
    <t>ガソリンステーション</t>
  </si>
  <si>
    <t>商店数</t>
  </si>
  <si>
    <t>従業者数</t>
  </si>
  <si>
    <t>年間商品　　　　販 売 額</t>
  </si>
  <si>
    <t>合　計</t>
  </si>
  <si>
    <t>市部計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</si>
  <si>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</si>
  <si>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</si>
  <si>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</si>
  <si>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</si>
  <si>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</si>
  <si>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</si>
  <si>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</si>
  <si>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</si>
  <si>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</si>
  <si>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</si>
  <si>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</si>
  <si>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</si>
  <si>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</si>
  <si>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</si>
  <si>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</si>
  <si>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</si>
  <si>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</si>
  <si>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</si>
  <si>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</si>
  <si>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</si>
  <si>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</si>
  <si>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</si>
  <si>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</si>
  <si>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</si>
  <si>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</si>
  <si>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</si>
  <si>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</si>
  <si>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</si>
  <si>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</si>
  <si>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</si>
  <si>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</si>
  <si>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</si>
  <si>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</si>
  <si>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</si>
  <si>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</si>
  <si>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</si>
  <si>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</si>
  <si>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</si>
  <si>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</si>
  <si>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</si>
  <si>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</si>
  <si>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</si>
  <si>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</si>
  <si>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</si>
  <si>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</si>
  <si>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</si>
  <si>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</si>
  <si>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</si>
  <si>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郡部計</t>
  </si>
  <si>
    <t>合計</t>
  </si>
  <si>
    <t>食堂・レストラン</t>
  </si>
  <si>
    <t>一般食堂</t>
  </si>
  <si>
    <t>日本料理店</t>
  </si>
  <si>
    <t>西洋料理店</t>
  </si>
  <si>
    <t>そば・うどん店</t>
  </si>
  <si>
    <t>喫茶店</t>
  </si>
  <si>
    <t>従業者数</t>
  </si>
  <si>
    <t>市町村別</t>
  </si>
  <si>
    <t>鳳至郡</t>
  </si>
  <si>
    <t>年次及び月次</t>
  </si>
  <si>
    <t>単　位</t>
  </si>
  <si>
    <t>合　　　計</t>
  </si>
  <si>
    <t>(1)</t>
  </si>
  <si>
    <t>織物用繊維糸</t>
  </si>
  <si>
    <t>t</t>
  </si>
  <si>
    <t>(2)</t>
  </si>
  <si>
    <t>織      物</t>
  </si>
  <si>
    <t>千㎡</t>
  </si>
  <si>
    <t>絹  織  物</t>
  </si>
  <si>
    <t>〃</t>
  </si>
  <si>
    <t>人絹織物</t>
  </si>
  <si>
    <t>合成繊維織物</t>
  </si>
  <si>
    <t>その他の織物</t>
  </si>
  <si>
    <t>(3)</t>
  </si>
  <si>
    <t>(4)</t>
  </si>
  <si>
    <t>繊 維 雑 品</t>
  </si>
  <si>
    <t>(5)</t>
  </si>
  <si>
    <t>衣類</t>
  </si>
  <si>
    <t>打</t>
  </si>
  <si>
    <t>(6)</t>
  </si>
  <si>
    <t>メ リ ヤ ス</t>
  </si>
  <si>
    <t>年次及び月次</t>
  </si>
  <si>
    <t>陶  磁  器</t>
  </si>
  <si>
    <t>打</t>
  </si>
  <si>
    <t>九  谷  焼</t>
  </si>
  <si>
    <t>建 設 機 械</t>
  </si>
  <si>
    <t>台</t>
  </si>
  <si>
    <t>電気機器</t>
  </si>
  <si>
    <t>(7)</t>
  </si>
  <si>
    <t>漆　　　器</t>
  </si>
  <si>
    <t>個</t>
  </si>
  <si>
    <t>そ　の　他</t>
  </si>
  <si>
    <t>構成比（％）</t>
  </si>
  <si>
    <t>資料　社団法人北陸経済調査会「石川県輸出実態調査（石川県委託調査）」による。</t>
  </si>
  <si>
    <t>がん具・娯楽用品小売業</t>
  </si>
  <si>
    <t>商業及び貿易　163</t>
  </si>
  <si>
    <t>（単位　金額万円）</t>
  </si>
  <si>
    <t>スポーツ用品・娯楽用品・がん具卸売業</t>
  </si>
  <si>
    <t>家具小売業（製造小売）</t>
  </si>
  <si>
    <t>家具小売業（製造小売でないもの）</t>
  </si>
  <si>
    <t>（小売業のみ）</t>
  </si>
  <si>
    <t>売場面積</t>
  </si>
  <si>
    <t>自動車卸売業（自動二輪車を含む）</t>
  </si>
  <si>
    <t>輸送用機械器具卸売業（自動車を除く）</t>
  </si>
  <si>
    <t>男子洋服小売業（製造小売）</t>
  </si>
  <si>
    <t>男子洋服小売業（製造小売でないもの）</t>
  </si>
  <si>
    <t>各種食料品小売業</t>
  </si>
  <si>
    <t>料亭</t>
  </si>
  <si>
    <t>酒場・ビヤホール</t>
  </si>
  <si>
    <t>その他の飲食店</t>
  </si>
  <si>
    <t>家庭用品</t>
  </si>
  <si>
    <t>食堂・喫茶</t>
  </si>
  <si>
    <t>商業細分類別</t>
  </si>
  <si>
    <t>合計</t>
  </si>
  <si>
    <t xml:space="preserve">各種商品卸売業 </t>
  </si>
  <si>
    <t xml:space="preserve">一般卸売業 </t>
  </si>
  <si>
    <t>卸売業計</t>
  </si>
  <si>
    <t>洋服卸売業（婦人・子供服を除く）</t>
  </si>
  <si>
    <t>洋服小売業（婦人・子供服を除く）</t>
  </si>
  <si>
    <t>野菜小売業</t>
  </si>
  <si>
    <t>自転車小売業（自動二輪車を含む）</t>
  </si>
  <si>
    <r>
      <t>昭和62年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</si>
  <si>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</si>
  <si>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</si>
  <si>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</si>
  <si>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</si>
  <si>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</si>
  <si>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</si>
  <si>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</si>
  <si>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</si>
  <si>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</si>
  <si>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</si>
  <si>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t>身の回り品</t>
  </si>
  <si>
    <t>資料　北陸財務局経済調査課「百貨店売上高調査」による。</t>
  </si>
  <si>
    <t>商店数</t>
  </si>
  <si>
    <t>産業細分類別</t>
  </si>
  <si>
    <t>２</t>
  </si>
  <si>
    <t>繊    維    品</t>
  </si>
  <si>
    <t>漁      網</t>
  </si>
  <si>
    <t>陶器</t>
  </si>
  <si>
    <t>菓子・パン小売業</t>
  </si>
  <si>
    <t>川北村</t>
  </si>
  <si>
    <t>資料　石川県統計調査課「商業統計」による。</t>
  </si>
  <si>
    <t>資料　石川県統計調査課「商業統計」による。</t>
  </si>
  <si>
    <t>１</t>
  </si>
  <si>
    <t>３</t>
  </si>
  <si>
    <t>紙 製 品</t>
  </si>
  <si>
    <t>４</t>
  </si>
  <si>
    <t>化  学  製  品</t>
  </si>
  <si>
    <t>５</t>
  </si>
  <si>
    <t>窯  業  製  品</t>
  </si>
  <si>
    <t>人造黒鉛電極</t>
  </si>
  <si>
    <t>研磨材</t>
  </si>
  <si>
    <t>バー・キャバレー・ナイトクラブ</t>
  </si>
  <si>
    <t>158　商業及び貿易</t>
  </si>
  <si>
    <t>商業及び貿易　159</t>
  </si>
  <si>
    <t>160　商業及び貿易</t>
  </si>
  <si>
    <t>商業及び貿易　161</t>
  </si>
  <si>
    <t>168　商業及び貿易</t>
  </si>
  <si>
    <t>昭和47年</t>
  </si>
  <si>
    <r>
      <t>昭和</t>
    </r>
    <r>
      <rPr>
        <sz val="12"/>
        <color indexed="8"/>
        <rFont val="ＭＳ 明朝"/>
        <family val="1"/>
      </rPr>
      <t>48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</si>
  <si>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49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</si>
  <si>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</si>
  <si>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t>昭和51年1月</t>
  </si>
  <si>
    <t>珪藻土製品</t>
  </si>
  <si>
    <t>輸送運搬機器</t>
  </si>
  <si>
    <t>その他の一般機械器具</t>
  </si>
  <si>
    <t>木工・工作機械</t>
  </si>
  <si>
    <t>北アメリカ</t>
  </si>
  <si>
    <t>南アメリカ</t>
  </si>
  <si>
    <t>７</t>
  </si>
  <si>
    <t>５</t>
  </si>
  <si>
    <t>窯  業  製  品</t>
  </si>
  <si>
    <t>１</t>
  </si>
  <si>
    <t>連</t>
  </si>
  <si>
    <t>６</t>
  </si>
  <si>
    <t>機  械 ・ 金  属</t>
  </si>
  <si>
    <t>繊 維 機 械</t>
  </si>
  <si>
    <t>㎏</t>
  </si>
  <si>
    <t>そ　　の　　他</t>
  </si>
  <si>
    <t>３</t>
  </si>
  <si>
    <t>紙 製 品</t>
  </si>
  <si>
    <t>４</t>
  </si>
  <si>
    <t>化  学  製  品</t>
  </si>
  <si>
    <t>アジア</t>
  </si>
  <si>
    <t>ヨーロッパ</t>
  </si>
  <si>
    <t>オセアニア</t>
  </si>
  <si>
    <t>２</t>
  </si>
  <si>
    <t>繊    維    品</t>
  </si>
  <si>
    <t>繊 維 機 械</t>
  </si>
  <si>
    <t>比　　　　　　　　　率 (％)</t>
  </si>
  <si>
    <t>商業及び貿易　169</t>
  </si>
  <si>
    <t>金属および同製品</t>
  </si>
  <si>
    <t>x</t>
  </si>
  <si>
    <t>x</t>
  </si>
  <si>
    <t>x</t>
  </si>
  <si>
    <t>アフリカ</t>
  </si>
  <si>
    <t>１１　　商　　　業　　　及　　　び　　　貿　　　易</t>
  </si>
  <si>
    <t>70　　商　　　　　　　業　（昭和51.5.1現在）</t>
  </si>
  <si>
    <t>（１）　　産業細分類別の商店数、従業者数、年間商品販売額、修理料・サービス料・仲立手数料、商品手持額及び売場面積（飲食店を除く）</t>
  </si>
  <si>
    <t>法　人</t>
  </si>
  <si>
    <t>個　　人</t>
  </si>
  <si>
    <t>商　　　　　店　　　　　数</t>
  </si>
  <si>
    <t>修　理　料</t>
  </si>
  <si>
    <t>家　　　　族</t>
  </si>
  <si>
    <t>常　　　　用</t>
  </si>
  <si>
    <t>従　　　　業　　　　者　　　　数　（人）</t>
  </si>
  <si>
    <t>従  業  者  規  模  別</t>
  </si>
  <si>
    <t>注　　従業者数の家族は個人事業主及び家族従業者で、常用は有給役員及び常時雇用従業者である。</t>
  </si>
  <si>
    <t>　　　年間商品販売額、修理料・サービス料・仲立手数料は昭和50年5月1日から昭和51年4月30日までの1か年間の実績である。</t>
  </si>
  <si>
    <t>－</t>
  </si>
  <si>
    <t>はきもの卸売業（くつを除く）</t>
  </si>
  <si>
    <t>繊維品卸売業(衣服・身のまわり品を除く）</t>
  </si>
  <si>
    <t>衣服.身のまわり品卸売業</t>
  </si>
  <si>
    <t>その他の衣服・身のまわり品卸売業</t>
  </si>
  <si>
    <t>その他の農畜産物・水産物卸売業</t>
  </si>
  <si>
    <t>　　　　　㎡</t>
  </si>
  <si>
    <t>産業細分類別の商店数、従業者数、年間商品販売額、修理料・サービス料・仲立手数料、商品手持額及び売場面積（飲食店を除く）（つづき）</t>
  </si>
  <si>
    <t>家具・建具・じゅう器卸売業</t>
  </si>
  <si>
    <t>その他の織物・衣服・身のまわり品小売業</t>
  </si>
  <si>
    <t>他の分類されない織物・衣服・身のまわり品小売業</t>
  </si>
  <si>
    <t>織物・衣服・身のまわり品小売業</t>
  </si>
  <si>
    <t>はきもの小売業（くつを除く）</t>
  </si>
  <si>
    <t>豆ふ・かまぼこ等加工食品小売業（製造小売）</t>
  </si>
  <si>
    <t>豆ふ・かまぼこ等加工食品小売業（製造小売でないもの）</t>
  </si>
  <si>
    <t>－</t>
  </si>
  <si>
    <r>
      <t>その他の各種商品小売業　　　　　　　　　　　　　（</t>
    </r>
    <r>
      <rPr>
        <b/>
        <sz val="11"/>
        <rFont val="ＭＳ ゴシック"/>
        <family val="3"/>
      </rPr>
      <t>従業者が常時50人未満のもの</t>
    </r>
    <r>
      <rPr>
        <b/>
        <sz val="12"/>
        <rFont val="ＭＳ ゴシック"/>
        <family val="3"/>
      </rPr>
      <t>）</t>
    </r>
  </si>
  <si>
    <t>年間商品　　　販 売 額</t>
  </si>
  <si>
    <t>骨とう品小売業</t>
  </si>
  <si>
    <t>年間商品  　　　販 売 額</t>
  </si>
  <si>
    <t>　</t>
  </si>
  <si>
    <t>（２）　　市町村別商店数、従業者数及び年間商品販売額（飲食店を除く）</t>
  </si>
  <si>
    <t>市 町 村 別</t>
  </si>
  <si>
    <t>合　　　　　　　　計</t>
  </si>
  <si>
    <t>卸　　売　　業　　計</t>
  </si>
  <si>
    <t>小　　売　　業　　計</t>
  </si>
  <si>
    <t>（３）　　産業細分類別商店数、従業者数及び年間商品販売額（飲食店）</t>
  </si>
  <si>
    <t>年間商品　　販 売 額</t>
  </si>
  <si>
    <t>個　人</t>
  </si>
  <si>
    <t>家　　　族</t>
  </si>
  <si>
    <t>中華料理店その　　他の東洋料理店</t>
  </si>
  <si>
    <t>（４）　　市 町 村 別 商 店 数 、 従 業 者 数 及 び 年 間 商 品 販 売 額（飲食店）</t>
  </si>
  <si>
    <t>すし屋</t>
  </si>
  <si>
    <t>従業者数</t>
  </si>
  <si>
    <t>商　店　数</t>
  </si>
  <si>
    <t>法 人</t>
  </si>
  <si>
    <t>個 人</t>
  </si>
  <si>
    <t>（単位　従業者数人、金額万円）</t>
  </si>
  <si>
    <t>金　沢　市</t>
  </si>
  <si>
    <t>七　尾　市</t>
  </si>
  <si>
    <t>小　松　市</t>
  </si>
  <si>
    <t>輪　島　市</t>
  </si>
  <si>
    <t>珠　洲　市</t>
  </si>
  <si>
    <t>加　賀　市</t>
  </si>
  <si>
    <t>羽　咋　市</t>
  </si>
  <si>
    <t>松　任　市</t>
  </si>
  <si>
    <t>山　中　町</t>
  </si>
  <si>
    <t>根　上　町</t>
  </si>
  <si>
    <t>寺　井　町</t>
  </si>
  <si>
    <t>辰　口　町</t>
  </si>
  <si>
    <t>川　北　村</t>
  </si>
  <si>
    <t>美　川　町</t>
  </si>
  <si>
    <t>鶴　来　町</t>
  </si>
  <si>
    <t>河　内　村</t>
  </si>
  <si>
    <t>野 々 市町</t>
  </si>
  <si>
    <t>吉 野 谷村</t>
  </si>
  <si>
    <t>鳥　越　村</t>
  </si>
  <si>
    <t>尾　口　村</t>
  </si>
  <si>
    <t>白　峰　村</t>
  </si>
  <si>
    <t>津　幡　町</t>
  </si>
  <si>
    <t>高　松　町</t>
  </si>
  <si>
    <t>七　塚　町</t>
  </si>
  <si>
    <t>宇 ノ 気町</t>
  </si>
  <si>
    <t>内　灘　町</t>
  </si>
  <si>
    <t>富　来　町</t>
  </si>
  <si>
    <t>志　雄　町</t>
  </si>
  <si>
    <t>志　賀　町</t>
  </si>
  <si>
    <t>押　水　町</t>
  </si>
  <si>
    <t>田 鶴 浜町</t>
  </si>
  <si>
    <t>鳥　屋　町</t>
  </si>
  <si>
    <t>中　島　町</t>
  </si>
  <si>
    <t>鹿　島　町</t>
  </si>
  <si>
    <t>能 登 島町</t>
  </si>
  <si>
    <t>鹿　西　町</t>
  </si>
  <si>
    <t>穴　水　町</t>
  </si>
  <si>
    <t>門　前　町</t>
  </si>
  <si>
    <t>能　都　町</t>
  </si>
  <si>
    <t>柳　田　村</t>
  </si>
  <si>
    <t>内　浦　町</t>
  </si>
  <si>
    <t>－</t>
  </si>
  <si>
    <t>年間商品　　 　　販 売 額</t>
  </si>
  <si>
    <t>常　　　用</t>
  </si>
  <si>
    <t>71　　百　　貨　　店　　売　　上　　高　（昭和47～51年）</t>
  </si>
  <si>
    <t>（単位　千円）</t>
  </si>
  <si>
    <t>総　　　　　額</t>
  </si>
  <si>
    <t>衣　料　品</t>
  </si>
  <si>
    <t>雑　　　　　貨</t>
  </si>
  <si>
    <r>
      <t>昭和</t>
    </r>
    <r>
      <rPr>
        <b/>
        <sz val="12"/>
        <color indexed="8"/>
        <rFont val="ＭＳ ゴシック"/>
        <family val="3"/>
      </rPr>
      <t>51</t>
    </r>
    <r>
      <rPr>
        <b/>
        <sz val="12"/>
        <color indexed="9"/>
        <rFont val="ＭＳ ゴシック"/>
        <family val="3"/>
      </rPr>
      <t>年</t>
    </r>
  </si>
  <si>
    <r>
      <t>昭和</t>
    </r>
    <r>
      <rPr>
        <b/>
        <sz val="12"/>
        <color indexed="8"/>
        <rFont val="ＭＳ ゴシック"/>
        <family val="3"/>
      </rPr>
      <t>51</t>
    </r>
    <r>
      <rPr>
        <b/>
        <sz val="12"/>
        <color indexed="9"/>
        <rFont val="ＭＳ ゴシック"/>
        <family val="3"/>
      </rPr>
      <t>年</t>
    </r>
  </si>
  <si>
    <t>そ　の　他</t>
  </si>
  <si>
    <t>食　料　品</t>
  </si>
  <si>
    <t>百　貨　店　売　上　高　（昭和47～51年）（つづき）</t>
  </si>
  <si>
    <t>72　　輸　　　出　　　実　　　績　（昭和51年）</t>
  </si>
  <si>
    <t>（１）　　品　　　目　　　別　　　輸　　　出　　　額</t>
  </si>
  <si>
    <t>数　量</t>
  </si>
  <si>
    <t>金　　　額</t>
  </si>
  <si>
    <t>品　　目　　別</t>
  </si>
  <si>
    <t>金　　額</t>
  </si>
  <si>
    <t>構 成 比（％）</t>
  </si>
  <si>
    <t>（単位　金額万円）</t>
  </si>
  <si>
    <t>農　産　品（米）</t>
  </si>
  <si>
    <t>－</t>
  </si>
  <si>
    <t>キュプラ織物</t>
  </si>
  <si>
    <t>アセテート織物</t>
  </si>
  <si>
    <t>（単位　万円）</t>
  </si>
  <si>
    <t>（２）　　仕　　　向　　　地　　　別　　　輸　　　出　　　額</t>
  </si>
  <si>
    <t>総　額</t>
  </si>
  <si>
    <t>不　明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</si>
</sst>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;[Red]\-#,##0.0"/>
    <numFmt numFmtId="178" formatCode="#,##0_);[Red]\(#,##0\)"/>
    <numFmt numFmtId="179" formatCode="#,##0.0_);[Red]\(#,##0.0\)"/>
    <numFmt numFmtId="180" formatCode="#,##0_);\(#,##0\)"/>
    <numFmt numFmtId="181" formatCode="#,##0.0_ ;[Red]\-#,##0.0\ "/>
    <numFmt numFmtId="182" formatCode="#,##0;[Red]#,##0"/>
    <numFmt numFmtId="183" formatCode="0;[Red]0"/>
    <numFmt numFmtId="184" formatCode="#,##0.0;[Red]#,##0.0"/>
    <numFmt numFmtId="185" formatCode="0.0;[Red]0.0"/>
  </numFmts>
  <fonts count="6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1"/>
      <name val="ＭＳ Ｐ明朝"/>
      <family val="1"/>
    </font>
    <font>
      <sz val="14"/>
      <name val="ＭＳ 明朝"/>
      <family val="1"/>
    </font>
    <font>
      <b/>
      <sz val="12"/>
      <color indexed="12"/>
      <name val="ＭＳ 明朝"/>
      <family val="1"/>
    </font>
    <font>
      <sz val="12"/>
      <color indexed="12"/>
      <name val="ＭＳ 明朝"/>
      <family val="1"/>
    </font>
    <font>
      <sz val="11"/>
      <color indexed="12"/>
      <name val="ＭＳ Ｐ明朝"/>
      <family val="1"/>
    </font>
    <font>
      <sz val="11"/>
      <color indexed="12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4"/>
      <name val="ＭＳ 明朝"/>
      <family val="1"/>
    </font>
    <font>
      <sz val="12"/>
      <color indexed="8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2"/>
      <color indexed="9"/>
      <name val="ＭＳ 明朝"/>
      <family val="1"/>
    </font>
    <font>
      <b/>
      <sz val="16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2"/>
      <color indexed="9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/>
      <right style="thin">
        <color indexed="8"/>
      </right>
      <top style="medium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38" fontId="6" fillId="0" borderId="0" xfId="49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8" fillId="0" borderId="15" xfId="0" applyFont="1" applyBorder="1" applyAlignment="1">
      <alignment/>
    </xf>
    <xf numFmtId="0" fontId="0" fillId="0" borderId="15" xfId="0" applyBorder="1" applyAlignment="1">
      <alignment/>
    </xf>
    <xf numFmtId="0" fontId="6" fillId="0" borderId="10" xfId="0" applyFont="1" applyFill="1" applyBorder="1" applyAlignment="1">
      <alignment horizontal="distributed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6" fillId="0" borderId="11" xfId="0" applyFont="1" applyFill="1" applyBorder="1" applyAlignment="1">
      <alignment vertical="center"/>
    </xf>
    <xf numFmtId="0" fontId="0" fillId="0" borderId="15" xfId="0" applyFont="1" applyBorder="1" applyAlignment="1">
      <alignment/>
    </xf>
    <xf numFmtId="0" fontId="16" fillId="0" borderId="0" xfId="0" applyFont="1" applyAlignment="1">
      <alignment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37" fontId="2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37" fontId="6" fillId="0" borderId="0" xfId="0" applyNumberFormat="1" applyFont="1" applyFill="1" applyAlignment="1" applyProtection="1">
      <alignment horizontal="right"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6" fillId="0" borderId="17" xfId="0" applyFont="1" applyFill="1" applyBorder="1" applyAlignment="1" applyProtection="1">
      <alignment horizontal="distributed" vertical="center"/>
      <protection/>
    </xf>
    <xf numFmtId="37" fontId="6" fillId="0" borderId="16" xfId="0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37" fontId="3" fillId="0" borderId="0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 horizontal="left" vertical="center"/>
      <protection/>
    </xf>
    <xf numFmtId="37" fontId="6" fillId="0" borderId="15" xfId="0" applyNumberFormat="1" applyFont="1" applyFill="1" applyBorder="1" applyAlignment="1" applyProtection="1">
      <alignment horizontal="left" vertical="center"/>
      <protection/>
    </xf>
    <xf numFmtId="0" fontId="6" fillId="0" borderId="15" xfId="0" applyFont="1" applyBorder="1" applyAlignment="1">
      <alignment/>
    </xf>
    <xf numFmtId="0" fontId="0" fillId="0" borderId="15" xfId="0" applyBorder="1" applyAlignment="1">
      <alignment horizontal="right"/>
    </xf>
    <xf numFmtId="0" fontId="8" fillId="0" borderId="0" xfId="0" applyFont="1" applyFill="1" applyAlignment="1" applyProtection="1">
      <alignment vertical="top"/>
      <protection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 applyProtection="1">
      <alignment vertical="top"/>
      <protection/>
    </xf>
    <xf numFmtId="0" fontId="8" fillId="0" borderId="0" xfId="0" applyFont="1" applyFill="1" applyAlignment="1">
      <alignment horizontal="right" vertical="top"/>
    </xf>
    <xf numFmtId="0" fontId="17" fillId="0" borderId="0" xfId="0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right" vertical="center"/>
    </xf>
    <xf numFmtId="38" fontId="13" fillId="0" borderId="0" xfId="49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 wrapText="1"/>
    </xf>
    <xf numFmtId="38" fontId="6" fillId="0" borderId="0" xfId="49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38" fontId="19" fillId="0" borderId="0" xfId="49" applyFont="1" applyFill="1" applyBorder="1" applyAlignment="1">
      <alignment horizontal="right" vertical="center"/>
    </xf>
    <xf numFmtId="38" fontId="6" fillId="0" borderId="19" xfId="49" applyFont="1" applyFill="1" applyBorder="1" applyAlignment="1">
      <alignment vertical="center"/>
    </xf>
    <xf numFmtId="38" fontId="6" fillId="0" borderId="19" xfId="49" applyFont="1" applyFill="1" applyBorder="1" applyAlignment="1">
      <alignment horizontal="right" vertical="center"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horizontal="centerContinuous" vertical="center"/>
      <protection/>
    </xf>
    <xf numFmtId="177" fontId="13" fillId="0" borderId="16" xfId="49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3" fontId="12" fillId="0" borderId="0" xfId="0" applyNumberFormat="1" applyFont="1" applyAlignment="1">
      <alignment horizontal="right"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6" fillId="0" borderId="25" xfId="0" applyFont="1" applyFill="1" applyBorder="1" applyAlignment="1" applyProtection="1">
      <alignment horizontal="distributed" vertical="center"/>
      <protection/>
    </xf>
    <xf numFmtId="179" fontId="13" fillId="0" borderId="0" xfId="0" applyNumberFormat="1" applyFont="1" applyFill="1" applyBorder="1" applyAlignment="1">
      <alignment horizontal="right" vertical="center"/>
    </xf>
    <xf numFmtId="179" fontId="6" fillId="0" borderId="0" xfId="49" applyNumberFormat="1" applyFont="1" applyFill="1" applyBorder="1" applyAlignment="1">
      <alignment vertical="center"/>
    </xf>
    <xf numFmtId="179" fontId="6" fillId="0" borderId="16" xfId="49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38" fontId="6" fillId="0" borderId="11" xfId="49" applyFont="1" applyFill="1" applyBorder="1" applyAlignment="1" applyProtection="1">
      <alignment horizontal="distributed" vertical="center"/>
      <protection/>
    </xf>
    <xf numFmtId="38" fontId="6" fillId="0" borderId="0" xfId="49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horizontal="distributed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distributed"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4" fillId="0" borderId="10" xfId="0" applyFont="1" applyFill="1" applyBorder="1" applyAlignment="1" applyProtection="1">
      <alignment horizontal="distributed" vertical="center"/>
      <protection/>
    </xf>
    <xf numFmtId="0" fontId="8" fillId="0" borderId="28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0" fontId="8" fillId="0" borderId="3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18" fillId="0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horizontal="center"/>
    </xf>
    <xf numFmtId="0" fontId="6" fillId="0" borderId="31" xfId="0" applyFont="1" applyFill="1" applyBorder="1" applyAlignment="1" quotePrefix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38" fontId="6" fillId="0" borderId="32" xfId="49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 shrinkToFit="1"/>
    </xf>
    <xf numFmtId="0" fontId="6" fillId="0" borderId="34" xfId="0" applyFont="1" applyFill="1" applyBorder="1" applyAlignment="1" quotePrefix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177" fontId="6" fillId="0" borderId="16" xfId="49" applyNumberFormat="1" applyFont="1" applyFill="1" applyBorder="1" applyAlignment="1">
      <alignment vertical="center"/>
    </xf>
    <xf numFmtId="180" fontId="6" fillId="0" borderId="0" xfId="0" applyNumberFormat="1" applyFont="1" applyFill="1" applyAlignment="1" applyProtection="1">
      <alignment horizontal="right" vertical="center"/>
      <protection/>
    </xf>
    <xf numFmtId="0" fontId="6" fillId="0" borderId="24" xfId="0" applyFont="1" applyBorder="1" applyAlignment="1">
      <alignment horizontal="center" vertical="center"/>
    </xf>
    <xf numFmtId="177" fontId="13" fillId="0" borderId="0" xfId="49" applyNumberFormat="1" applyFont="1" applyFill="1" applyBorder="1" applyAlignment="1">
      <alignment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6" fillId="0" borderId="19" xfId="0" applyFont="1" applyFill="1" applyBorder="1" applyAlignment="1" applyProtection="1">
      <alignment horizontal="center" vertical="center"/>
      <protection/>
    </xf>
    <xf numFmtId="3" fontId="6" fillId="0" borderId="0" xfId="0" applyNumberFormat="1" applyFont="1" applyAlignment="1">
      <alignment horizontal="right" vertical="center"/>
    </xf>
    <xf numFmtId="180" fontId="6" fillId="0" borderId="0" xfId="0" applyNumberFormat="1" applyFont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3" fontId="9" fillId="0" borderId="28" xfId="0" applyNumberFormat="1" applyFont="1" applyBorder="1" applyAlignment="1">
      <alignment horizontal="right" vertical="center"/>
    </xf>
    <xf numFmtId="3" fontId="9" fillId="0" borderId="26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2" fillId="0" borderId="11" xfId="0" applyFont="1" applyFill="1" applyBorder="1" applyAlignment="1">
      <alignment horizontal="distributed" vertical="center"/>
    </xf>
    <xf numFmtId="3" fontId="3" fillId="0" borderId="0" xfId="0" applyNumberFormat="1" applyFont="1" applyAlignment="1">
      <alignment horizontal="right" vertical="center"/>
    </xf>
    <xf numFmtId="0" fontId="2" fillId="0" borderId="10" xfId="0" applyFont="1" applyFill="1" applyBorder="1" applyAlignment="1">
      <alignment horizontal="distributed" vertical="center"/>
    </xf>
    <xf numFmtId="3" fontId="6" fillId="0" borderId="26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8" fillId="0" borderId="26" xfId="0" applyNumberFormat="1" applyFont="1" applyBorder="1" applyAlignment="1">
      <alignment horizontal="right" vertical="center"/>
    </xf>
    <xf numFmtId="38" fontId="4" fillId="0" borderId="11" xfId="49" applyFont="1" applyFill="1" applyBorder="1" applyAlignment="1" applyProtection="1">
      <alignment horizontal="distributed" vertical="center"/>
      <protection/>
    </xf>
    <xf numFmtId="3" fontId="2" fillId="0" borderId="0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3" fontId="6" fillId="0" borderId="35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3" fontId="25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0" fontId="2" fillId="0" borderId="10" xfId="0" applyFont="1" applyFill="1" applyBorder="1" applyAlignment="1" applyProtection="1">
      <alignment horizontal="distributed"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>
      <alignment horizontal="distributed" vertical="center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distributed" vertical="center"/>
      <protection/>
    </xf>
    <xf numFmtId="0" fontId="24" fillId="0" borderId="11" xfId="0" applyFont="1" applyFill="1" applyBorder="1" applyAlignment="1" applyProtection="1">
      <alignment horizontal="distributed" vertical="center"/>
      <protection/>
    </xf>
    <xf numFmtId="3" fontId="6" fillId="0" borderId="26" xfId="0" applyNumberFormat="1" applyFont="1" applyFill="1" applyBorder="1" applyAlignment="1" applyProtection="1">
      <alignment horizontal="right" vertical="center"/>
      <protection/>
    </xf>
    <xf numFmtId="38" fontId="9" fillId="0" borderId="0" xfId="49" applyFont="1" applyAlignment="1">
      <alignment vertical="center"/>
    </xf>
    <xf numFmtId="38" fontId="6" fillId="0" borderId="0" xfId="49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28" xfId="0" applyFont="1" applyBorder="1" applyAlignment="1">
      <alignment vertical="center"/>
    </xf>
    <xf numFmtId="38" fontId="2" fillId="0" borderId="0" xfId="49" applyFont="1" applyAlignment="1">
      <alignment vertical="center"/>
    </xf>
    <xf numFmtId="38" fontId="2" fillId="0" borderId="0" xfId="49" applyFont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1" xfId="0" applyFont="1" applyFill="1" applyBorder="1" applyAlignment="1" applyProtection="1">
      <alignment horizontal="distributed" vertical="center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37" fontId="6" fillId="0" borderId="19" xfId="0" applyNumberFormat="1" applyFont="1" applyFill="1" applyBorder="1" applyAlignment="1" applyProtection="1">
      <alignment vertical="center"/>
      <protection/>
    </xf>
    <xf numFmtId="37" fontId="6" fillId="0" borderId="35" xfId="0" applyNumberFormat="1" applyFont="1" applyFill="1" applyBorder="1" applyAlignment="1" applyProtection="1">
      <alignment vertical="center"/>
      <protection/>
    </xf>
    <xf numFmtId="37" fontId="6" fillId="0" borderId="26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37" fontId="2" fillId="0" borderId="19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horizontal="center" vertical="center"/>
    </xf>
    <xf numFmtId="182" fontId="6" fillId="0" borderId="0" xfId="0" applyNumberFormat="1" applyFont="1" applyFill="1" applyAlignment="1" applyProtection="1">
      <alignment horizontal="right" vertical="center"/>
      <protection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 applyProtection="1">
      <alignment horizontal="right" vertical="center"/>
      <protection/>
    </xf>
    <xf numFmtId="0" fontId="6" fillId="0" borderId="25" xfId="0" applyFont="1" applyFill="1" applyBorder="1" applyAlignment="1" applyProtection="1">
      <alignment horizontal="right" vertical="center"/>
      <protection/>
    </xf>
    <xf numFmtId="182" fontId="6" fillId="0" borderId="31" xfId="0" applyNumberFormat="1" applyFont="1" applyFill="1" applyBorder="1" applyAlignment="1" applyProtection="1">
      <alignment horizontal="right" vertical="center"/>
      <protection/>
    </xf>
    <xf numFmtId="182" fontId="6" fillId="0" borderId="11" xfId="0" applyNumberFormat="1" applyFont="1" applyFill="1" applyBorder="1" applyAlignment="1" applyProtection="1">
      <alignment horizontal="right" vertical="center"/>
      <protection/>
    </xf>
    <xf numFmtId="182" fontId="6" fillId="0" borderId="0" xfId="0" applyNumberFormat="1" applyFont="1" applyFill="1" applyBorder="1" applyAlignment="1" applyProtection="1">
      <alignment horizontal="right" vertical="center"/>
      <protection/>
    </xf>
    <xf numFmtId="182" fontId="6" fillId="0" borderId="36" xfId="0" applyNumberFormat="1" applyFont="1" applyFill="1" applyBorder="1" applyAlignment="1" applyProtection="1">
      <alignment horizontal="right" vertical="center"/>
      <protection/>
    </xf>
    <xf numFmtId="182" fontId="6" fillId="0" borderId="30" xfId="0" applyNumberFormat="1" applyFont="1" applyFill="1" applyBorder="1" applyAlignment="1" applyProtection="1">
      <alignment horizontal="right" vertical="center"/>
      <protection/>
    </xf>
    <xf numFmtId="182" fontId="6" fillId="0" borderId="37" xfId="0" applyNumberFormat="1" applyFont="1" applyFill="1" applyBorder="1" applyAlignment="1" applyProtection="1">
      <alignment horizontal="right" vertical="center"/>
      <protection/>
    </xf>
    <xf numFmtId="182" fontId="6" fillId="0" borderId="26" xfId="0" applyNumberFormat="1" applyFont="1" applyFill="1" applyBorder="1" applyAlignment="1" applyProtection="1">
      <alignment horizontal="right" vertical="center"/>
      <protection/>
    </xf>
    <xf numFmtId="182" fontId="6" fillId="0" borderId="25" xfId="0" applyNumberFormat="1" applyFont="1" applyFill="1" applyBorder="1" applyAlignment="1" applyProtection="1">
      <alignment horizontal="right" vertical="center"/>
      <protection/>
    </xf>
    <xf numFmtId="0" fontId="2" fillId="0" borderId="38" xfId="0" applyFont="1" applyFill="1" applyBorder="1" applyAlignment="1" applyProtection="1">
      <alignment horizontal="distributed" vertical="center"/>
      <protection/>
    </xf>
    <xf numFmtId="182" fontId="2" fillId="0" borderId="39" xfId="0" applyNumberFormat="1" applyFont="1" applyFill="1" applyBorder="1" applyAlignment="1" applyProtection="1">
      <alignment horizontal="distributed" vertical="center"/>
      <protection/>
    </xf>
    <xf numFmtId="182" fontId="2" fillId="0" borderId="30" xfId="0" applyNumberFormat="1" applyFont="1" applyFill="1" applyBorder="1" applyAlignment="1" applyProtection="1">
      <alignment horizontal="right" vertical="center"/>
      <protection/>
    </xf>
    <xf numFmtId="182" fontId="2" fillId="0" borderId="0" xfId="0" applyNumberFormat="1" applyFont="1" applyFill="1" applyBorder="1" applyAlignment="1" applyProtection="1">
      <alignment horizontal="right" vertical="center"/>
      <protection/>
    </xf>
    <xf numFmtId="182" fontId="2" fillId="0" borderId="39" xfId="0" applyNumberFormat="1" applyFont="1" applyFill="1" applyBorder="1" applyAlignment="1" applyProtection="1">
      <alignment horizontal="distributed" vertical="center" wrapText="1"/>
      <protection/>
    </xf>
    <xf numFmtId="0" fontId="10" fillId="0" borderId="12" xfId="0" applyFont="1" applyBorder="1" applyAlignment="1">
      <alignment horizontal="center" vertical="center"/>
    </xf>
    <xf numFmtId="182" fontId="2" fillId="0" borderId="31" xfId="0" applyNumberFormat="1" applyFont="1" applyBorder="1" applyAlignment="1">
      <alignment horizontal="right" vertical="center"/>
    </xf>
    <xf numFmtId="182" fontId="2" fillId="0" borderId="40" xfId="0" applyNumberFormat="1" applyFont="1" applyBorder="1" applyAlignment="1">
      <alignment horizontal="right" vertical="center"/>
    </xf>
    <xf numFmtId="182" fontId="6" fillId="0" borderId="41" xfId="0" applyNumberFormat="1" applyFont="1" applyBorder="1" applyAlignment="1">
      <alignment horizontal="right" vertical="center"/>
    </xf>
    <xf numFmtId="182" fontId="6" fillId="0" borderId="31" xfId="0" applyNumberFormat="1" applyFont="1" applyBorder="1" applyAlignment="1">
      <alignment horizontal="right" vertical="center"/>
    </xf>
    <xf numFmtId="182" fontId="6" fillId="0" borderId="0" xfId="0" applyNumberFormat="1" applyFont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82" fontId="6" fillId="0" borderId="36" xfId="0" applyNumberFormat="1" applyFont="1" applyBorder="1" applyAlignment="1">
      <alignment horizontal="right" vertical="center"/>
    </xf>
    <xf numFmtId="182" fontId="6" fillId="0" borderId="3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182" fontId="2" fillId="0" borderId="36" xfId="0" applyNumberFormat="1" applyFont="1" applyBorder="1" applyAlignment="1">
      <alignment horizontal="right" vertical="center"/>
    </xf>
    <xf numFmtId="182" fontId="2" fillId="0" borderId="30" xfId="0" applyNumberFormat="1" applyFont="1" applyBorder="1" applyAlignment="1">
      <alignment horizontal="right" vertical="center"/>
    </xf>
    <xf numFmtId="182" fontId="6" fillId="0" borderId="26" xfId="0" applyNumberFormat="1" applyFont="1" applyBorder="1" applyAlignment="1">
      <alignment horizontal="right" vertical="center"/>
    </xf>
    <xf numFmtId="182" fontId="6" fillId="0" borderId="42" xfId="0" applyNumberFormat="1" applyFont="1" applyBorder="1" applyAlignment="1">
      <alignment horizontal="right" vertical="center"/>
    </xf>
    <xf numFmtId="182" fontId="6" fillId="0" borderId="28" xfId="0" applyNumberFormat="1" applyFont="1" applyBorder="1" applyAlignment="1">
      <alignment horizontal="right" vertical="center"/>
    </xf>
    <xf numFmtId="0" fontId="11" fillId="0" borderId="0" xfId="0" applyFont="1" applyFill="1" applyBorder="1" applyAlignment="1" applyProtection="1">
      <alignment horizontal="distributed" vertical="distributed"/>
      <protection/>
    </xf>
    <xf numFmtId="0" fontId="27" fillId="0" borderId="10" xfId="0" applyFont="1" applyBorder="1" applyAlignment="1">
      <alignment horizontal="distributed"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distributed" vertical="center" wrapText="1" shrinkToFit="1"/>
    </xf>
    <xf numFmtId="0" fontId="8" fillId="0" borderId="13" xfId="0" applyFont="1" applyBorder="1" applyAlignment="1">
      <alignment horizontal="distributed" vertical="center" wrapText="1" shrinkToFit="1"/>
    </xf>
    <xf numFmtId="0" fontId="8" fillId="0" borderId="12" xfId="0" applyFont="1" applyBorder="1" applyAlignment="1">
      <alignment horizontal="distributed" vertical="center" wrapText="1" shrinkToFi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2" fillId="0" borderId="11" xfId="0" applyFont="1" applyFill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9" fillId="0" borderId="26" xfId="0" applyFont="1" applyFill="1" applyBorder="1" applyAlignment="1" applyProtection="1">
      <alignment horizontal="distributed" vertical="center"/>
      <protection/>
    </xf>
    <xf numFmtId="0" fontId="9" fillId="0" borderId="25" xfId="0" applyFont="1" applyFill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4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2" fillId="0" borderId="31" xfId="0" applyFont="1" applyFill="1" applyBorder="1" applyAlignment="1" applyProtection="1">
      <alignment horizontal="distributed" vertical="center"/>
      <protection/>
    </xf>
    <xf numFmtId="0" fontId="2" fillId="0" borderId="38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38" fontId="2" fillId="0" borderId="0" xfId="49" applyFont="1" applyFill="1" applyBorder="1" applyAlignment="1" applyProtection="1">
      <alignment horizontal="distributed" vertical="center"/>
      <protection/>
    </xf>
    <xf numFmtId="38" fontId="2" fillId="0" borderId="11" xfId="49" applyFont="1" applyFill="1" applyBorder="1" applyAlignment="1" applyProtection="1">
      <alignment horizontal="distributed" vertical="center"/>
      <protection/>
    </xf>
    <xf numFmtId="0" fontId="2" fillId="0" borderId="11" xfId="0" applyFont="1" applyFill="1" applyBorder="1" applyAlignment="1" applyProtection="1">
      <alignment horizontal="distributed" vertical="center"/>
      <protection/>
    </xf>
    <xf numFmtId="0" fontId="3" fillId="0" borderId="11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distributed" vertical="center"/>
      <protection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6" fillId="0" borderId="45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10" fillId="0" borderId="43" xfId="0" applyFont="1" applyBorder="1" applyAlignment="1">
      <alignment horizontal="distributed" vertical="center"/>
    </xf>
    <xf numFmtId="0" fontId="10" fillId="0" borderId="43" xfId="0" applyFont="1" applyBorder="1" applyAlignment="1">
      <alignment horizontal="distributed" vertical="center"/>
    </xf>
    <xf numFmtId="0" fontId="10" fillId="0" borderId="44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5" xfId="0" applyFont="1" applyBorder="1" applyAlignment="1">
      <alignment horizontal="distributed" vertical="center"/>
    </xf>
    <xf numFmtId="0" fontId="6" fillId="0" borderId="47" xfId="0" applyFont="1" applyFill="1" applyBorder="1" applyAlignment="1" applyProtection="1">
      <alignment horizontal="center" vertical="center"/>
      <protection/>
    </xf>
    <xf numFmtId="0" fontId="6" fillId="0" borderId="48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distributed" vertical="center"/>
      <protection/>
    </xf>
    <xf numFmtId="0" fontId="2" fillId="0" borderId="49" xfId="0" applyFont="1" applyFill="1" applyBorder="1" applyAlignment="1" applyProtection="1">
      <alignment horizontal="distributed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52" xfId="0" applyFont="1" applyFill="1" applyBorder="1" applyAlignment="1" applyProtection="1">
      <alignment horizontal="center" vertical="center"/>
      <protection/>
    </xf>
    <xf numFmtId="0" fontId="6" fillId="0" borderId="5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11" xfId="0" applyFont="1" applyFill="1" applyBorder="1" applyAlignment="1" applyProtection="1">
      <alignment horizontal="distributed" vertical="center"/>
      <protection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7" fontId="6" fillId="0" borderId="0" xfId="0" applyNumberFormat="1" applyFont="1" applyFill="1" applyBorder="1" applyAlignment="1" applyProtection="1">
      <alignment horizontal="distributed" vertical="center"/>
      <protection/>
    </xf>
    <xf numFmtId="37" fontId="6" fillId="0" borderId="11" xfId="0" applyNumberFormat="1" applyFont="1" applyFill="1" applyBorder="1" applyAlignment="1" applyProtection="1">
      <alignment horizontal="distributed" vertical="center"/>
      <protection/>
    </xf>
    <xf numFmtId="3" fontId="6" fillId="0" borderId="0" xfId="0" applyNumberFormat="1" applyFont="1" applyBorder="1" applyAlignment="1">
      <alignment horizontal="right" vertical="center"/>
    </xf>
    <xf numFmtId="37" fontId="6" fillId="0" borderId="0" xfId="0" applyNumberFormat="1" applyFont="1" applyFill="1" applyBorder="1" applyAlignment="1" applyProtection="1">
      <alignment horizontal="distributed" vertical="center" wrapText="1"/>
      <protection/>
    </xf>
    <xf numFmtId="37" fontId="6" fillId="0" borderId="11" xfId="0" applyNumberFormat="1" applyFont="1" applyFill="1" applyBorder="1" applyAlignment="1" applyProtection="1">
      <alignment horizontal="distributed" vertical="center" wrapText="1"/>
      <protection/>
    </xf>
    <xf numFmtId="0" fontId="6" fillId="0" borderId="44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distributed" vertical="center" wrapText="1"/>
    </xf>
    <xf numFmtId="0" fontId="6" fillId="0" borderId="58" xfId="0" applyFont="1" applyBorder="1" applyAlignment="1">
      <alignment horizontal="distributed" vertical="center" wrapText="1"/>
    </xf>
    <xf numFmtId="0" fontId="6" fillId="0" borderId="59" xfId="0" applyFont="1" applyBorder="1" applyAlignment="1">
      <alignment horizontal="distributed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 applyProtection="1">
      <alignment horizontal="distributed" vertical="center"/>
      <protection/>
    </xf>
    <xf numFmtId="0" fontId="6" fillId="0" borderId="25" xfId="0" applyFont="1" applyFill="1" applyBorder="1" applyAlignment="1" applyProtection="1">
      <alignment horizontal="distributed" vertical="center"/>
      <protection/>
    </xf>
    <xf numFmtId="3" fontId="6" fillId="0" borderId="26" xfId="0" applyNumberFormat="1" applyFont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0" fillId="0" borderId="57" xfId="0" applyFont="1" applyBorder="1" applyAlignment="1">
      <alignment horizontal="distributed" vertical="center"/>
    </xf>
    <xf numFmtId="0" fontId="10" fillId="0" borderId="58" xfId="0" applyFont="1" applyBorder="1" applyAlignment="1">
      <alignment horizontal="distributed" vertical="center"/>
    </xf>
    <xf numFmtId="0" fontId="10" fillId="0" borderId="59" xfId="0" applyFont="1" applyBorder="1" applyAlignment="1">
      <alignment horizontal="distributed" vertical="center"/>
    </xf>
    <xf numFmtId="0" fontId="10" fillId="0" borderId="58" xfId="0" applyFont="1" applyBorder="1" applyAlignment="1">
      <alignment horizontal="distributed"/>
    </xf>
    <xf numFmtId="0" fontId="10" fillId="0" borderId="59" xfId="0" applyFont="1" applyBorder="1" applyAlignment="1">
      <alignment horizontal="distributed"/>
    </xf>
    <xf numFmtId="0" fontId="10" fillId="0" borderId="43" xfId="0" applyFont="1" applyBorder="1" applyAlignment="1">
      <alignment horizontal="distributed" vertical="center" wrapText="1"/>
    </xf>
    <xf numFmtId="0" fontId="10" fillId="0" borderId="26" xfId="0" applyFont="1" applyBorder="1" applyAlignment="1">
      <alignment horizontal="distributed" vertical="center" wrapText="1"/>
    </xf>
    <xf numFmtId="0" fontId="0" fillId="0" borderId="31" xfId="0" applyBorder="1" applyAlignment="1">
      <alignment horizontal="center"/>
    </xf>
    <xf numFmtId="0" fontId="18" fillId="0" borderId="0" xfId="0" applyFont="1" applyFill="1" applyBorder="1" applyAlignment="1" applyProtection="1">
      <alignment horizontal="center" vertical="distributed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182" fontId="6" fillId="0" borderId="0" xfId="0" applyNumberFormat="1" applyFont="1" applyFill="1" applyBorder="1" applyAlignment="1" applyProtection="1">
      <alignment horizontal="right" vertical="center"/>
      <protection/>
    </xf>
    <xf numFmtId="182" fontId="6" fillId="0" borderId="0" xfId="0" applyNumberFormat="1" applyFont="1" applyFill="1" applyBorder="1" applyAlignment="1" applyProtection="1">
      <alignment horizontal="center" vertical="center"/>
      <protection/>
    </xf>
    <xf numFmtId="182" fontId="6" fillId="0" borderId="16" xfId="0" applyNumberFormat="1" applyFont="1" applyFill="1" applyBorder="1" applyAlignment="1" applyProtection="1">
      <alignment horizontal="right" vertical="center"/>
      <protection/>
    </xf>
    <xf numFmtId="182" fontId="2" fillId="0" borderId="0" xfId="0" applyNumberFormat="1" applyFont="1" applyFill="1" applyBorder="1" applyAlignment="1" applyProtection="1">
      <alignment horizontal="right" vertical="center"/>
      <protection/>
    </xf>
    <xf numFmtId="182" fontId="6" fillId="0" borderId="0" xfId="0" applyNumberFormat="1" applyFont="1" applyFill="1" applyBorder="1" applyAlignment="1">
      <alignment horizontal="center" vertical="center"/>
    </xf>
    <xf numFmtId="182" fontId="6" fillId="0" borderId="20" xfId="0" applyNumberFormat="1" applyFont="1" applyFill="1" applyBorder="1" applyAlignment="1" applyProtection="1">
      <alignment horizontal="right" vertical="center"/>
      <protection/>
    </xf>
    <xf numFmtId="182" fontId="6" fillId="0" borderId="19" xfId="0" applyNumberFormat="1" applyFont="1" applyFill="1" applyBorder="1" applyAlignment="1" applyProtection="1">
      <alignment horizontal="right" vertical="center"/>
      <protection/>
    </xf>
    <xf numFmtId="182" fontId="6" fillId="0" borderId="19" xfId="0" applyNumberFormat="1" applyFont="1" applyFill="1" applyBorder="1" applyAlignment="1" applyProtection="1">
      <alignment horizontal="center" vertical="center"/>
      <protection/>
    </xf>
    <xf numFmtId="182" fontId="6" fillId="0" borderId="19" xfId="0" applyNumberFormat="1" applyFont="1" applyFill="1" applyBorder="1" applyAlignment="1">
      <alignment horizontal="center" vertical="center"/>
    </xf>
    <xf numFmtId="182" fontId="6" fillId="0" borderId="46" xfId="0" applyNumberFormat="1" applyFont="1" applyFill="1" applyBorder="1" applyAlignment="1" applyProtection="1">
      <alignment horizontal="right" vertical="center"/>
      <protection/>
    </xf>
    <xf numFmtId="182" fontId="2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60" xfId="0" applyFont="1" applyFill="1" applyBorder="1" applyAlignment="1" applyProtection="1">
      <alignment horizontal="distributed" vertical="center"/>
      <protection/>
    </xf>
    <xf numFmtId="0" fontId="6" fillId="0" borderId="51" xfId="0" applyFont="1" applyFill="1" applyBorder="1" applyAlignment="1" applyProtection="1">
      <alignment horizontal="distributed" vertical="center"/>
      <protection/>
    </xf>
    <xf numFmtId="0" fontId="6" fillId="0" borderId="32" xfId="0" applyFont="1" applyFill="1" applyBorder="1" applyAlignment="1" applyProtection="1">
      <alignment horizontal="distributed" vertical="center"/>
      <protection/>
    </xf>
    <xf numFmtId="0" fontId="6" fillId="0" borderId="17" xfId="0" applyFont="1" applyFill="1" applyBorder="1" applyAlignment="1" applyProtection="1">
      <alignment horizontal="distributed" vertical="center"/>
      <protection/>
    </xf>
    <xf numFmtId="0" fontId="6" fillId="0" borderId="50" xfId="0" applyFont="1" applyFill="1" applyBorder="1" applyAlignment="1" applyProtection="1">
      <alignment horizontal="distributed" vertical="center"/>
      <protection/>
    </xf>
    <xf numFmtId="0" fontId="6" fillId="0" borderId="16" xfId="0" applyFont="1" applyFill="1" applyBorder="1" applyAlignment="1" applyProtection="1">
      <alignment horizontal="distributed" vertical="center"/>
      <protection/>
    </xf>
    <xf numFmtId="0" fontId="6" fillId="0" borderId="31" xfId="0" applyFont="1" applyFill="1" applyBorder="1" applyAlignment="1" applyProtection="1" quotePrefix="1">
      <alignment horizontal="center" vertical="center"/>
      <protection/>
    </xf>
    <xf numFmtId="0" fontId="6" fillId="0" borderId="6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47" xfId="0" applyFont="1" applyFill="1" applyBorder="1" applyAlignment="1" applyProtection="1">
      <alignment horizontal="distributed" vertical="center"/>
      <protection/>
    </xf>
    <xf numFmtId="0" fontId="6" fillId="0" borderId="52" xfId="0" applyFont="1" applyFill="1" applyBorder="1" applyAlignment="1" applyProtection="1">
      <alignment horizontal="distributed" vertical="center"/>
      <protection/>
    </xf>
    <xf numFmtId="0" fontId="6" fillId="0" borderId="48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>
      <alignment horizontal="distributed" vertical="center"/>
    </xf>
    <xf numFmtId="0" fontId="6" fillId="0" borderId="62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/>
      <protection/>
    </xf>
    <xf numFmtId="0" fontId="6" fillId="0" borderId="64" xfId="0" applyFont="1" applyFill="1" applyBorder="1" applyAlignment="1" applyProtection="1">
      <alignment horizontal="distributed" vertical="center"/>
      <protection/>
    </xf>
    <xf numFmtId="0" fontId="6" fillId="0" borderId="65" xfId="0" applyFont="1" applyFill="1" applyBorder="1" applyAlignment="1" applyProtection="1">
      <alignment horizontal="distributed" vertical="center"/>
      <protection/>
    </xf>
    <xf numFmtId="176" fontId="13" fillId="0" borderId="0" xfId="0" applyNumberFormat="1" applyFont="1" applyFill="1" applyBorder="1" applyAlignment="1">
      <alignment horizontal="right" vertical="center"/>
    </xf>
    <xf numFmtId="0" fontId="6" fillId="0" borderId="66" xfId="0" applyFont="1" applyFill="1" applyBorder="1" applyAlignment="1">
      <alignment horizontal="distributed" vertical="center" wrapText="1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distributed" vertical="center" wrapText="1"/>
    </xf>
    <xf numFmtId="176" fontId="13" fillId="0" borderId="31" xfId="0" applyNumberFormat="1" applyFont="1" applyFill="1" applyBorder="1" applyAlignment="1">
      <alignment horizontal="right" vertical="center"/>
    </xf>
    <xf numFmtId="176" fontId="13" fillId="0" borderId="69" xfId="0" applyNumberFormat="1" applyFont="1" applyFill="1" applyBorder="1" applyAlignment="1">
      <alignment horizontal="right" vertical="center"/>
    </xf>
    <xf numFmtId="176" fontId="13" fillId="0" borderId="16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18" fillId="0" borderId="0" xfId="0" applyFont="1" applyFill="1" applyAlignment="1">
      <alignment horizontal="center" vertical="center"/>
    </xf>
    <xf numFmtId="184" fontId="6" fillId="0" borderId="0" xfId="49" applyNumberFormat="1" applyFont="1" applyFill="1" applyBorder="1" applyAlignment="1">
      <alignment vertical="center"/>
    </xf>
    <xf numFmtId="184" fontId="13" fillId="0" borderId="0" xfId="49" applyNumberFormat="1" applyFont="1" applyFill="1" applyBorder="1" applyAlignment="1">
      <alignment horizontal="right" vertical="center"/>
    </xf>
    <xf numFmtId="184" fontId="6" fillId="0" borderId="0" xfId="49" applyNumberFormat="1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vertical="center"/>
    </xf>
    <xf numFmtId="184" fontId="2" fillId="0" borderId="0" xfId="49" applyNumberFormat="1" applyFont="1" applyFill="1" applyBorder="1" applyAlignment="1">
      <alignment vertical="center"/>
    </xf>
    <xf numFmtId="0" fontId="6" fillId="0" borderId="70" xfId="0" applyFont="1" applyBorder="1" applyAlignment="1">
      <alignment horizontal="distributed" vertical="center"/>
    </xf>
    <xf numFmtId="0" fontId="6" fillId="0" borderId="71" xfId="0" applyFont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 shrinkToFit="1"/>
    </xf>
    <xf numFmtId="0" fontId="6" fillId="0" borderId="24" xfId="0" applyFont="1" applyFill="1" applyBorder="1" applyAlignment="1">
      <alignment horizontal="distributed" vertical="center" shrinkToFit="1"/>
    </xf>
    <xf numFmtId="0" fontId="0" fillId="0" borderId="66" xfId="0" applyBorder="1" applyAlignment="1">
      <alignment horizontal="distributed" vertical="center" shrinkToFit="1"/>
    </xf>
    <xf numFmtId="0" fontId="0" fillId="0" borderId="22" xfId="0" applyBorder="1" applyAlignment="1">
      <alignment horizontal="distributed" vertical="center" shrinkToFit="1"/>
    </xf>
    <xf numFmtId="0" fontId="6" fillId="0" borderId="24" xfId="0" applyFont="1" applyFill="1" applyBorder="1" applyAlignment="1">
      <alignment horizontal="distributed" vertical="center" shrinkToFit="1"/>
    </xf>
    <xf numFmtId="0" fontId="6" fillId="0" borderId="23" xfId="0" applyFont="1" applyBorder="1" applyAlignment="1">
      <alignment horizontal="distributed" vertical="center"/>
    </xf>
    <xf numFmtId="182" fontId="6" fillId="0" borderId="0" xfId="0" applyNumberFormat="1" applyFont="1" applyFill="1" applyBorder="1" applyAlignment="1">
      <alignment horizontal="right" vertical="center"/>
    </xf>
    <xf numFmtId="182" fontId="6" fillId="0" borderId="0" xfId="49" applyNumberFormat="1" applyFont="1" applyFill="1" applyBorder="1" applyAlignment="1">
      <alignment horizontal="right" vertical="center"/>
    </xf>
    <xf numFmtId="182" fontId="6" fillId="0" borderId="0" xfId="49" applyNumberFormat="1" applyFont="1" applyFill="1" applyBorder="1" applyAlignment="1">
      <alignment vertical="center"/>
    </xf>
    <xf numFmtId="185" fontId="6" fillId="0" borderId="19" xfId="0" applyNumberFormat="1" applyFont="1" applyFill="1" applyBorder="1" applyAlignment="1">
      <alignment horizontal="right" vertical="center"/>
    </xf>
    <xf numFmtId="185" fontId="6" fillId="0" borderId="0" xfId="0" applyNumberFormat="1" applyFont="1" applyFill="1" applyBorder="1" applyAlignment="1">
      <alignment horizontal="right" vertical="center"/>
    </xf>
    <xf numFmtId="185" fontId="6" fillId="0" borderId="0" xfId="49" applyNumberFormat="1" applyFont="1" applyFill="1" applyBorder="1" applyAlignment="1">
      <alignment vertical="center"/>
    </xf>
    <xf numFmtId="185" fontId="6" fillId="0" borderId="0" xfId="0" applyNumberFormat="1" applyFont="1" applyFill="1" applyBorder="1" applyAlignment="1">
      <alignment horizontal="right" vertical="center"/>
    </xf>
    <xf numFmtId="182" fontId="2" fillId="0" borderId="19" xfId="49" applyNumberFormat="1" applyFont="1" applyFill="1" applyBorder="1" applyAlignment="1">
      <alignment vertical="center"/>
    </xf>
    <xf numFmtId="182" fontId="2" fillId="0" borderId="0" xfId="49" applyNumberFormat="1" applyFont="1" applyFill="1" applyBorder="1" applyAlignment="1">
      <alignment vertical="center"/>
    </xf>
    <xf numFmtId="182" fontId="2" fillId="0" borderId="0" xfId="49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2"/>
  <sheetViews>
    <sheetView tabSelected="1" zoomScalePageLayoutView="0" workbookViewId="0" topLeftCell="J1">
      <selection activeCell="S9" sqref="S9:S11"/>
    </sheetView>
  </sheetViews>
  <sheetFormatPr defaultColWidth="9.00390625" defaultRowHeight="18" customHeight="1"/>
  <cols>
    <col min="1" max="1" width="3.375" style="9" customWidth="1"/>
    <col min="2" max="2" width="45.25390625" style="9" customWidth="1"/>
    <col min="3" max="4" width="9.875" style="9" bestFit="1" customWidth="1"/>
    <col min="5" max="6" width="11.25390625" style="9" bestFit="1" customWidth="1"/>
    <col min="7" max="8" width="9.875" style="9" bestFit="1" customWidth="1"/>
    <col min="9" max="13" width="9.375" style="9" bestFit="1" customWidth="1"/>
    <col min="14" max="14" width="12.625" style="9" bestFit="1" customWidth="1"/>
    <col min="15" max="18" width="11.25390625" style="9" bestFit="1" customWidth="1"/>
    <col min="19" max="19" width="15.375" style="9" customWidth="1"/>
    <col min="20" max="20" width="15.125" style="9" customWidth="1"/>
    <col min="21" max="21" width="17.75390625" style="9" bestFit="1" customWidth="1"/>
    <col min="22" max="22" width="16.375" style="9" customWidth="1"/>
    <col min="23" max="16384" width="9.00390625" style="9" customWidth="1"/>
  </cols>
  <sheetData>
    <row r="1" spans="1:22" ht="18" customHeight="1">
      <c r="A1" s="126" t="s">
        <v>330</v>
      </c>
      <c r="V1" s="127" t="s">
        <v>331</v>
      </c>
    </row>
    <row r="2" ht="18" customHeight="1">
      <c r="V2" s="17"/>
    </row>
    <row r="3" spans="1:22" ht="18" customHeight="1">
      <c r="A3" s="215" t="s">
        <v>373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</row>
    <row r="5" spans="1:22" ht="18" customHeight="1">
      <c r="A5" s="216" t="s">
        <v>374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</row>
    <row r="6" ht="18" customHeight="1">
      <c r="C6" s="22"/>
    </row>
    <row r="7" spans="1:22" ht="18" customHeight="1">
      <c r="A7" s="217" t="s">
        <v>375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</row>
    <row r="8" spans="1:23" ht="18" customHeight="1" thickBo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146" t="s">
        <v>100</v>
      </c>
      <c r="W8" s="10"/>
    </row>
    <row r="9" spans="1:23" ht="18" customHeight="1">
      <c r="A9" s="228" t="s">
        <v>288</v>
      </c>
      <c r="B9" s="229"/>
      <c r="C9" s="225" t="s">
        <v>378</v>
      </c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2" t="s">
        <v>382</v>
      </c>
      <c r="O9" s="222"/>
      <c r="P9" s="222"/>
      <c r="Q9" s="222"/>
      <c r="R9" s="222"/>
      <c r="S9" s="218" t="s">
        <v>403</v>
      </c>
      <c r="T9" s="20" t="s">
        <v>379</v>
      </c>
      <c r="U9" s="219" t="s">
        <v>14</v>
      </c>
      <c r="V9" s="105" t="s">
        <v>277</v>
      </c>
      <c r="W9" s="10"/>
    </row>
    <row r="10" spans="1:23" ht="18" customHeight="1">
      <c r="A10" s="230"/>
      <c r="B10" s="231"/>
      <c r="C10" s="221" t="s">
        <v>0</v>
      </c>
      <c r="D10" s="225" t="s">
        <v>9</v>
      </c>
      <c r="E10" s="225"/>
      <c r="F10" s="225" t="s">
        <v>383</v>
      </c>
      <c r="G10" s="225"/>
      <c r="H10" s="225"/>
      <c r="I10" s="225"/>
      <c r="J10" s="225"/>
      <c r="K10" s="225"/>
      <c r="L10" s="225"/>
      <c r="M10" s="225"/>
      <c r="N10" s="221" t="s">
        <v>0</v>
      </c>
      <c r="O10" s="221" t="s">
        <v>380</v>
      </c>
      <c r="P10" s="221"/>
      <c r="Q10" s="221" t="s">
        <v>381</v>
      </c>
      <c r="R10" s="221"/>
      <c r="S10" s="218"/>
      <c r="T10" s="20" t="s">
        <v>12</v>
      </c>
      <c r="U10" s="220"/>
      <c r="V10" s="106" t="s">
        <v>276</v>
      </c>
      <c r="W10" s="10"/>
    </row>
    <row r="11" spans="1:23" ht="18" customHeight="1">
      <c r="A11" s="232"/>
      <c r="B11" s="233"/>
      <c r="C11" s="221"/>
      <c r="D11" s="18" t="s">
        <v>376</v>
      </c>
      <c r="E11" s="18" t="s">
        <v>377</v>
      </c>
      <c r="F11" s="18" t="s">
        <v>1</v>
      </c>
      <c r="G11" s="18" t="s">
        <v>94</v>
      </c>
      <c r="H11" s="18" t="s">
        <v>95</v>
      </c>
      <c r="I11" s="18" t="s">
        <v>96</v>
      </c>
      <c r="J11" s="18" t="s">
        <v>97</v>
      </c>
      <c r="K11" s="18" t="s">
        <v>98</v>
      </c>
      <c r="L11" s="18" t="s">
        <v>99</v>
      </c>
      <c r="M11" s="18" t="s">
        <v>8</v>
      </c>
      <c r="N11" s="221"/>
      <c r="O11" s="21" t="s">
        <v>10</v>
      </c>
      <c r="P11" s="21" t="s">
        <v>11</v>
      </c>
      <c r="Q11" s="21" t="s">
        <v>10</v>
      </c>
      <c r="R11" s="21" t="s">
        <v>11</v>
      </c>
      <c r="S11" s="219"/>
      <c r="T11" s="19" t="s">
        <v>13</v>
      </c>
      <c r="U11" s="220"/>
      <c r="V11" s="104" t="s">
        <v>392</v>
      </c>
      <c r="W11" s="10"/>
    </row>
    <row r="12" spans="1:23" s="12" customFormat="1" ht="18" customHeight="1">
      <c r="A12" s="234" t="s">
        <v>289</v>
      </c>
      <c r="B12" s="235"/>
      <c r="C12" s="136">
        <f>SUM(D12:E12)</f>
        <v>20667</v>
      </c>
      <c r="D12" s="136">
        <v>4870</v>
      </c>
      <c r="E12" s="136">
        <v>15797</v>
      </c>
      <c r="F12" s="136">
        <v>11358</v>
      </c>
      <c r="G12" s="136">
        <v>4827</v>
      </c>
      <c r="H12" s="136">
        <v>2841</v>
      </c>
      <c r="I12" s="136">
        <v>1105</v>
      </c>
      <c r="J12" s="136">
        <v>277</v>
      </c>
      <c r="K12" s="136">
        <v>160</v>
      </c>
      <c r="L12" s="136">
        <v>67</v>
      </c>
      <c r="M12" s="136">
        <v>32</v>
      </c>
      <c r="N12" s="136">
        <f aca="true" t="shared" si="0" ref="N12:N20">SUM(O12:R12)</f>
        <v>89099</v>
      </c>
      <c r="O12" s="136">
        <v>13448</v>
      </c>
      <c r="P12" s="136">
        <v>16140</v>
      </c>
      <c r="Q12" s="136">
        <v>34885</v>
      </c>
      <c r="R12" s="136">
        <v>24626</v>
      </c>
      <c r="S12" s="136">
        <v>229051468</v>
      </c>
      <c r="T12" s="136">
        <v>2155145</v>
      </c>
      <c r="U12" s="136">
        <v>17407052</v>
      </c>
      <c r="V12" s="136">
        <v>1040872</v>
      </c>
      <c r="W12" s="13"/>
    </row>
    <row r="13" spans="1:23" s="12" customFormat="1" ht="18" customHeight="1">
      <c r="A13" s="223" t="s">
        <v>292</v>
      </c>
      <c r="B13" s="224"/>
      <c r="C13" s="136">
        <f aca="true" t="shared" si="1" ref="C13:C20">SUM(D13:E13)</f>
        <v>3565</v>
      </c>
      <c r="D13" s="136">
        <v>2256</v>
      </c>
      <c r="E13" s="136">
        <v>1309</v>
      </c>
      <c r="F13" s="136">
        <v>660</v>
      </c>
      <c r="G13" s="136">
        <v>848</v>
      </c>
      <c r="H13" s="136">
        <v>1119</v>
      </c>
      <c r="I13" s="136">
        <v>622</v>
      </c>
      <c r="J13" s="136">
        <v>150</v>
      </c>
      <c r="K13" s="136">
        <v>99</v>
      </c>
      <c r="L13" s="136">
        <v>49</v>
      </c>
      <c r="M13" s="136">
        <v>18</v>
      </c>
      <c r="N13" s="136">
        <f t="shared" si="0"/>
        <v>32733</v>
      </c>
      <c r="O13" s="136">
        <v>1584</v>
      </c>
      <c r="P13" s="136">
        <v>1292</v>
      </c>
      <c r="Q13" s="136">
        <v>20373</v>
      </c>
      <c r="R13" s="136">
        <v>9484</v>
      </c>
      <c r="S13" s="136">
        <v>174556532</v>
      </c>
      <c r="T13" s="136">
        <v>970498</v>
      </c>
      <c r="U13" s="136">
        <v>10375213</v>
      </c>
      <c r="V13" s="136" t="s">
        <v>386</v>
      </c>
      <c r="W13" s="13"/>
    </row>
    <row r="14" spans="1:23" s="26" customFormat="1" ht="18" customHeight="1">
      <c r="A14" s="223" t="s">
        <v>291</v>
      </c>
      <c r="B14" s="224"/>
      <c r="C14" s="136">
        <f t="shared" si="1"/>
        <v>3556</v>
      </c>
      <c r="D14" s="136">
        <v>2254</v>
      </c>
      <c r="E14" s="136">
        <v>1302</v>
      </c>
      <c r="F14" s="136">
        <v>655</v>
      </c>
      <c r="G14" s="136">
        <v>846</v>
      </c>
      <c r="H14" s="136">
        <v>1119</v>
      </c>
      <c r="I14" s="136">
        <v>621</v>
      </c>
      <c r="J14" s="136">
        <v>149</v>
      </c>
      <c r="K14" s="136">
        <v>99</v>
      </c>
      <c r="L14" s="136">
        <v>49</v>
      </c>
      <c r="M14" s="136">
        <v>18</v>
      </c>
      <c r="N14" s="136">
        <f t="shared" si="0"/>
        <v>32682</v>
      </c>
      <c r="O14" s="136">
        <v>1576</v>
      </c>
      <c r="P14" s="136">
        <v>1289</v>
      </c>
      <c r="Q14" s="136">
        <v>20337</v>
      </c>
      <c r="R14" s="136">
        <v>9480</v>
      </c>
      <c r="S14" s="136">
        <v>174556532</v>
      </c>
      <c r="T14" s="136">
        <v>897854</v>
      </c>
      <c r="U14" s="136">
        <v>10375213</v>
      </c>
      <c r="V14" s="136" t="s">
        <v>386</v>
      </c>
      <c r="W14" s="27"/>
    </row>
    <row r="15" spans="1:22" s="12" customFormat="1" ht="18" customHeight="1">
      <c r="A15" s="223" t="s">
        <v>290</v>
      </c>
      <c r="B15" s="224"/>
      <c r="C15" s="136" t="s">
        <v>386</v>
      </c>
      <c r="D15" s="136" t="s">
        <v>386</v>
      </c>
      <c r="E15" s="136" t="s">
        <v>386</v>
      </c>
      <c r="F15" s="136" t="s">
        <v>386</v>
      </c>
      <c r="G15" s="136" t="s">
        <v>386</v>
      </c>
      <c r="H15" s="136" t="s">
        <v>386</v>
      </c>
      <c r="I15" s="136" t="s">
        <v>386</v>
      </c>
      <c r="J15" s="136" t="s">
        <v>386</v>
      </c>
      <c r="K15" s="136" t="s">
        <v>386</v>
      </c>
      <c r="L15" s="136" t="s">
        <v>386</v>
      </c>
      <c r="M15" s="136" t="s">
        <v>386</v>
      </c>
      <c r="N15" s="136" t="s">
        <v>386</v>
      </c>
      <c r="O15" s="136" t="s">
        <v>386</v>
      </c>
      <c r="P15" s="136" t="s">
        <v>386</v>
      </c>
      <c r="Q15" s="136" t="s">
        <v>386</v>
      </c>
      <c r="R15" s="136" t="s">
        <v>386</v>
      </c>
      <c r="S15" s="136" t="s">
        <v>386</v>
      </c>
      <c r="T15" s="136" t="s">
        <v>386</v>
      </c>
      <c r="U15" s="136" t="s">
        <v>386</v>
      </c>
      <c r="V15" s="136" t="s">
        <v>386</v>
      </c>
    </row>
    <row r="16" spans="1:22" s="12" customFormat="1" ht="18" customHeight="1">
      <c r="A16" s="223" t="s">
        <v>388</v>
      </c>
      <c r="B16" s="224"/>
      <c r="C16" s="136">
        <f t="shared" si="1"/>
        <v>162</v>
      </c>
      <c r="D16" s="136">
        <f>SUM(D17:D20)</f>
        <v>82</v>
      </c>
      <c r="E16" s="136">
        <f>SUM(E17:E20)</f>
        <v>80</v>
      </c>
      <c r="F16" s="136">
        <f>SUM(F17:F20)</f>
        <v>44</v>
      </c>
      <c r="G16" s="136">
        <f aca="true" t="shared" si="2" ref="G16:U16">SUM(G17:G20)</f>
        <v>30</v>
      </c>
      <c r="H16" s="136">
        <f t="shared" si="2"/>
        <v>45</v>
      </c>
      <c r="I16" s="136">
        <f t="shared" si="2"/>
        <v>27</v>
      </c>
      <c r="J16" s="136">
        <f t="shared" si="2"/>
        <v>3</v>
      </c>
      <c r="K16" s="136">
        <f t="shared" si="2"/>
        <v>4</v>
      </c>
      <c r="L16" s="136">
        <f t="shared" si="2"/>
        <v>5</v>
      </c>
      <c r="M16" s="136">
        <f t="shared" si="2"/>
        <v>4</v>
      </c>
      <c r="N16" s="136">
        <f t="shared" si="2"/>
        <v>1974</v>
      </c>
      <c r="O16" s="136">
        <f t="shared" si="2"/>
        <v>99</v>
      </c>
      <c r="P16" s="136">
        <f t="shared" si="2"/>
        <v>83</v>
      </c>
      <c r="Q16" s="136">
        <f t="shared" si="2"/>
        <v>1073</v>
      </c>
      <c r="R16" s="136">
        <f t="shared" si="2"/>
        <v>719</v>
      </c>
      <c r="S16" s="136">
        <f t="shared" si="2"/>
        <v>36473494</v>
      </c>
      <c r="T16" s="136">
        <f t="shared" si="2"/>
        <v>6742</v>
      </c>
      <c r="U16" s="136">
        <f t="shared" si="2"/>
        <v>2666902</v>
      </c>
      <c r="V16" s="136" t="s">
        <v>386</v>
      </c>
    </row>
    <row r="17" spans="1:22" s="12" customFormat="1" ht="18" customHeight="1">
      <c r="A17" s="91"/>
      <c r="B17" s="5" t="s">
        <v>15</v>
      </c>
      <c r="C17" s="129">
        <f t="shared" si="1"/>
        <v>8</v>
      </c>
      <c r="D17" s="129">
        <v>2</v>
      </c>
      <c r="E17" s="129">
        <v>6</v>
      </c>
      <c r="F17" s="129">
        <v>2</v>
      </c>
      <c r="G17" s="129">
        <v>2</v>
      </c>
      <c r="H17" s="129">
        <v>3</v>
      </c>
      <c r="I17" s="129">
        <v>1</v>
      </c>
      <c r="J17" s="129" t="s">
        <v>386</v>
      </c>
      <c r="K17" s="129" t="s">
        <v>386</v>
      </c>
      <c r="L17" s="129" t="s">
        <v>386</v>
      </c>
      <c r="M17" s="129" t="s">
        <v>386</v>
      </c>
      <c r="N17" s="129">
        <f t="shared" si="0"/>
        <v>39</v>
      </c>
      <c r="O17" s="129">
        <v>8</v>
      </c>
      <c r="P17" s="129">
        <v>9</v>
      </c>
      <c r="Q17" s="129">
        <v>17</v>
      </c>
      <c r="R17" s="129">
        <v>5</v>
      </c>
      <c r="S17" s="129">
        <v>899980</v>
      </c>
      <c r="T17" s="129" t="s">
        <v>386</v>
      </c>
      <c r="U17" s="129">
        <v>16869</v>
      </c>
      <c r="V17" s="129" t="s">
        <v>386</v>
      </c>
    </row>
    <row r="18" spans="1:22" s="12" customFormat="1" ht="18" customHeight="1">
      <c r="A18" s="91"/>
      <c r="B18" s="5" t="s">
        <v>16</v>
      </c>
      <c r="C18" s="129">
        <f t="shared" si="1"/>
        <v>25</v>
      </c>
      <c r="D18" s="129">
        <v>14</v>
      </c>
      <c r="E18" s="129">
        <v>11</v>
      </c>
      <c r="F18" s="129">
        <v>3</v>
      </c>
      <c r="G18" s="129">
        <v>8</v>
      </c>
      <c r="H18" s="129">
        <v>6</v>
      </c>
      <c r="I18" s="129">
        <v>5</v>
      </c>
      <c r="J18" s="129">
        <v>2</v>
      </c>
      <c r="K18" s="129" t="s">
        <v>386</v>
      </c>
      <c r="L18" s="129">
        <v>1</v>
      </c>
      <c r="M18" s="129" t="s">
        <v>386</v>
      </c>
      <c r="N18" s="129">
        <f t="shared" si="0"/>
        <v>246</v>
      </c>
      <c r="O18" s="129">
        <v>16</v>
      </c>
      <c r="P18" s="129">
        <v>12</v>
      </c>
      <c r="Q18" s="129">
        <v>122</v>
      </c>
      <c r="R18" s="129">
        <v>96</v>
      </c>
      <c r="S18" s="129">
        <v>2900725</v>
      </c>
      <c r="T18" s="129">
        <v>3006</v>
      </c>
      <c r="U18" s="129">
        <v>180590</v>
      </c>
      <c r="V18" s="129" t="s">
        <v>386</v>
      </c>
    </row>
    <row r="19" spans="1:22" s="12" customFormat="1" ht="18" customHeight="1">
      <c r="A19" s="91"/>
      <c r="B19" s="5" t="s">
        <v>17</v>
      </c>
      <c r="C19" s="129">
        <f t="shared" si="1"/>
        <v>23</v>
      </c>
      <c r="D19" s="129">
        <v>10</v>
      </c>
      <c r="E19" s="129">
        <v>13</v>
      </c>
      <c r="F19" s="129">
        <v>8</v>
      </c>
      <c r="G19" s="129">
        <v>3</v>
      </c>
      <c r="H19" s="129">
        <v>9</v>
      </c>
      <c r="I19" s="129">
        <v>2</v>
      </c>
      <c r="J19" s="129" t="s">
        <v>386</v>
      </c>
      <c r="K19" s="129">
        <v>1</v>
      </c>
      <c r="L19" s="129" t="s">
        <v>386</v>
      </c>
      <c r="M19" s="129" t="s">
        <v>386</v>
      </c>
      <c r="N19" s="129">
        <f t="shared" si="0"/>
        <v>151</v>
      </c>
      <c r="O19" s="129">
        <v>14</v>
      </c>
      <c r="P19" s="129">
        <v>12</v>
      </c>
      <c r="Q19" s="129">
        <v>75</v>
      </c>
      <c r="R19" s="129">
        <v>50</v>
      </c>
      <c r="S19" s="129">
        <v>1908333</v>
      </c>
      <c r="T19" s="129">
        <v>383</v>
      </c>
      <c r="U19" s="129">
        <v>93315</v>
      </c>
      <c r="V19" s="129" t="s">
        <v>386</v>
      </c>
    </row>
    <row r="20" spans="1:22" s="12" customFormat="1" ht="18" customHeight="1">
      <c r="A20" s="91"/>
      <c r="B20" s="5" t="s">
        <v>18</v>
      </c>
      <c r="C20" s="129">
        <f t="shared" si="1"/>
        <v>106</v>
      </c>
      <c r="D20" s="129">
        <v>56</v>
      </c>
      <c r="E20" s="129">
        <v>50</v>
      </c>
      <c r="F20" s="129">
        <v>31</v>
      </c>
      <c r="G20" s="129">
        <v>17</v>
      </c>
      <c r="H20" s="129">
        <v>27</v>
      </c>
      <c r="I20" s="129">
        <v>19</v>
      </c>
      <c r="J20" s="129">
        <v>1</v>
      </c>
      <c r="K20" s="129">
        <v>3</v>
      </c>
      <c r="L20" s="129">
        <v>4</v>
      </c>
      <c r="M20" s="129">
        <v>4</v>
      </c>
      <c r="N20" s="129">
        <f t="shared" si="0"/>
        <v>1538</v>
      </c>
      <c r="O20" s="129">
        <v>61</v>
      </c>
      <c r="P20" s="129">
        <v>50</v>
      </c>
      <c r="Q20" s="129">
        <v>859</v>
      </c>
      <c r="R20" s="129">
        <v>568</v>
      </c>
      <c r="S20" s="129">
        <v>30764456</v>
      </c>
      <c r="T20" s="129">
        <v>3353</v>
      </c>
      <c r="U20" s="129">
        <v>2376128</v>
      </c>
      <c r="V20" s="129" t="s">
        <v>386</v>
      </c>
    </row>
    <row r="21" spans="1:22" s="12" customFormat="1" ht="18" customHeight="1">
      <c r="A21" s="91"/>
      <c r="B21" s="9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</row>
    <row r="22" spans="1:22" s="12" customFormat="1" ht="18" customHeight="1">
      <c r="A22" s="223" t="s">
        <v>389</v>
      </c>
      <c r="B22" s="236"/>
      <c r="C22" s="136">
        <f>SUM(D22:E22)</f>
        <v>280</v>
      </c>
      <c r="D22" s="136">
        <f>SUM(D23:D30)</f>
        <v>175</v>
      </c>
      <c r="E22" s="136">
        <f>SUM(E23:E30)</f>
        <v>105</v>
      </c>
      <c r="F22" s="136">
        <f aca="true" t="shared" si="3" ref="F22:U22">SUM(F23:F30)</f>
        <v>46</v>
      </c>
      <c r="G22" s="136">
        <f t="shared" si="3"/>
        <v>69</v>
      </c>
      <c r="H22" s="136">
        <f t="shared" si="3"/>
        <v>91</v>
      </c>
      <c r="I22" s="136">
        <f t="shared" si="3"/>
        <v>47</v>
      </c>
      <c r="J22" s="136">
        <f t="shared" si="3"/>
        <v>12</v>
      </c>
      <c r="K22" s="136">
        <f t="shared" si="3"/>
        <v>9</v>
      </c>
      <c r="L22" s="136">
        <f t="shared" si="3"/>
        <v>6</v>
      </c>
      <c r="M22" s="136" t="s">
        <v>386</v>
      </c>
      <c r="N22" s="136">
        <f t="shared" si="3"/>
        <v>2555</v>
      </c>
      <c r="O22" s="136">
        <f t="shared" si="3"/>
        <v>124</v>
      </c>
      <c r="P22" s="136">
        <f t="shared" si="3"/>
        <v>102</v>
      </c>
      <c r="Q22" s="136">
        <f t="shared" si="3"/>
        <v>1319</v>
      </c>
      <c r="R22" s="136">
        <f t="shared" si="3"/>
        <v>1010</v>
      </c>
      <c r="S22" s="136">
        <f t="shared" si="3"/>
        <v>5828900</v>
      </c>
      <c r="T22" s="136">
        <f t="shared" si="3"/>
        <v>7248</v>
      </c>
      <c r="U22" s="136">
        <f t="shared" si="3"/>
        <v>1026936</v>
      </c>
      <c r="V22" s="136" t="s">
        <v>386</v>
      </c>
    </row>
    <row r="23" spans="1:22" s="12" customFormat="1" ht="18" customHeight="1">
      <c r="A23" s="2"/>
      <c r="B23" s="1" t="s">
        <v>293</v>
      </c>
      <c r="C23" s="129">
        <f aca="true" t="shared" si="4" ref="C23:C30">SUM(D23:E23)</f>
        <v>41</v>
      </c>
      <c r="D23" s="129">
        <v>27</v>
      </c>
      <c r="E23" s="129">
        <v>14</v>
      </c>
      <c r="F23" s="129">
        <v>7</v>
      </c>
      <c r="G23" s="129">
        <v>16</v>
      </c>
      <c r="H23" s="129">
        <v>9</v>
      </c>
      <c r="I23" s="129">
        <v>7</v>
      </c>
      <c r="J23" s="129" t="s">
        <v>386</v>
      </c>
      <c r="K23" s="129" t="s">
        <v>386</v>
      </c>
      <c r="L23" s="129">
        <v>2</v>
      </c>
      <c r="M23" s="129" t="s">
        <v>386</v>
      </c>
      <c r="N23" s="129">
        <f aca="true" t="shared" si="5" ref="N23:N30">SUM(O23:R23)</f>
        <v>343</v>
      </c>
      <c r="O23" s="129">
        <v>13</v>
      </c>
      <c r="P23" s="129">
        <v>13</v>
      </c>
      <c r="Q23" s="129">
        <v>200</v>
      </c>
      <c r="R23" s="129">
        <v>117</v>
      </c>
      <c r="S23" s="129">
        <v>733344</v>
      </c>
      <c r="T23" s="129">
        <v>50</v>
      </c>
      <c r="U23" s="129">
        <v>121416</v>
      </c>
      <c r="V23" s="129" t="s">
        <v>386</v>
      </c>
    </row>
    <row r="24" spans="1:22" s="12" customFormat="1" ht="18" customHeight="1">
      <c r="A24" s="2"/>
      <c r="B24" s="1" t="s">
        <v>49</v>
      </c>
      <c r="C24" s="129">
        <f t="shared" si="4"/>
        <v>38</v>
      </c>
      <c r="D24" s="129">
        <v>20</v>
      </c>
      <c r="E24" s="129">
        <v>18</v>
      </c>
      <c r="F24" s="129">
        <v>6</v>
      </c>
      <c r="G24" s="129">
        <v>10</v>
      </c>
      <c r="H24" s="129">
        <v>12</v>
      </c>
      <c r="I24" s="129">
        <v>4</v>
      </c>
      <c r="J24" s="129">
        <v>2</v>
      </c>
      <c r="K24" s="129">
        <v>2</v>
      </c>
      <c r="L24" s="129">
        <v>2</v>
      </c>
      <c r="M24" s="129" t="s">
        <v>386</v>
      </c>
      <c r="N24" s="129">
        <f t="shared" si="5"/>
        <v>394</v>
      </c>
      <c r="O24" s="129">
        <v>20</v>
      </c>
      <c r="P24" s="129">
        <v>16</v>
      </c>
      <c r="Q24" s="129">
        <v>184</v>
      </c>
      <c r="R24" s="129">
        <v>174</v>
      </c>
      <c r="S24" s="129">
        <v>1018906</v>
      </c>
      <c r="T24" s="129">
        <v>55</v>
      </c>
      <c r="U24" s="129">
        <v>91682</v>
      </c>
      <c r="V24" s="129" t="s">
        <v>386</v>
      </c>
    </row>
    <row r="25" spans="1:22" s="12" customFormat="1" ht="18" customHeight="1">
      <c r="A25" s="2"/>
      <c r="B25" s="1" t="s">
        <v>50</v>
      </c>
      <c r="C25" s="129">
        <f t="shared" si="4"/>
        <v>17</v>
      </c>
      <c r="D25" s="129">
        <v>12</v>
      </c>
      <c r="E25" s="129">
        <v>5</v>
      </c>
      <c r="F25" s="129">
        <v>3</v>
      </c>
      <c r="G25" s="129">
        <v>3</v>
      </c>
      <c r="H25" s="129">
        <v>9</v>
      </c>
      <c r="I25" s="129" t="s">
        <v>386</v>
      </c>
      <c r="J25" s="129">
        <v>1</v>
      </c>
      <c r="K25" s="129">
        <v>1</v>
      </c>
      <c r="L25" s="129" t="s">
        <v>386</v>
      </c>
      <c r="M25" s="129" t="s">
        <v>386</v>
      </c>
      <c r="N25" s="129">
        <f t="shared" si="5"/>
        <v>143</v>
      </c>
      <c r="O25" s="129">
        <v>5</v>
      </c>
      <c r="P25" s="129">
        <v>2</v>
      </c>
      <c r="Q25" s="129">
        <v>74</v>
      </c>
      <c r="R25" s="129">
        <v>62</v>
      </c>
      <c r="S25" s="129">
        <v>405858</v>
      </c>
      <c r="T25" s="129" t="s">
        <v>386</v>
      </c>
      <c r="U25" s="129">
        <v>51918</v>
      </c>
      <c r="V25" s="129" t="s">
        <v>386</v>
      </c>
    </row>
    <row r="26" spans="1:22" s="12" customFormat="1" ht="18" customHeight="1">
      <c r="A26" s="2"/>
      <c r="B26" s="1" t="s">
        <v>51</v>
      </c>
      <c r="C26" s="129">
        <f t="shared" si="4"/>
        <v>16</v>
      </c>
      <c r="D26" s="129">
        <v>9</v>
      </c>
      <c r="E26" s="129">
        <v>7</v>
      </c>
      <c r="F26" s="129">
        <v>4</v>
      </c>
      <c r="G26" s="129">
        <v>4</v>
      </c>
      <c r="H26" s="129">
        <v>6</v>
      </c>
      <c r="I26" s="129">
        <v>1</v>
      </c>
      <c r="J26" s="129">
        <v>1</v>
      </c>
      <c r="K26" s="129" t="s">
        <v>386</v>
      </c>
      <c r="L26" s="129" t="s">
        <v>386</v>
      </c>
      <c r="M26" s="129" t="s">
        <v>386</v>
      </c>
      <c r="N26" s="129">
        <f t="shared" si="5"/>
        <v>93</v>
      </c>
      <c r="O26" s="129">
        <v>8</v>
      </c>
      <c r="P26" s="129">
        <v>8</v>
      </c>
      <c r="Q26" s="129">
        <v>45</v>
      </c>
      <c r="R26" s="129">
        <v>32</v>
      </c>
      <c r="S26" s="129">
        <v>321262</v>
      </c>
      <c r="T26" s="129">
        <v>30</v>
      </c>
      <c r="U26" s="129">
        <v>25585</v>
      </c>
      <c r="V26" s="129" t="s">
        <v>386</v>
      </c>
    </row>
    <row r="27" spans="1:22" s="12" customFormat="1" ht="18" customHeight="1">
      <c r="A27" s="2"/>
      <c r="B27" s="1" t="s">
        <v>89</v>
      </c>
      <c r="C27" s="129">
        <f t="shared" si="4"/>
        <v>29</v>
      </c>
      <c r="D27" s="129">
        <v>23</v>
      </c>
      <c r="E27" s="129">
        <v>6</v>
      </c>
      <c r="F27" s="129">
        <v>2</v>
      </c>
      <c r="G27" s="129">
        <v>10</v>
      </c>
      <c r="H27" s="129">
        <v>15</v>
      </c>
      <c r="I27" s="129">
        <v>2</v>
      </c>
      <c r="J27" s="129" t="s">
        <v>386</v>
      </c>
      <c r="K27" s="129" t="s">
        <v>386</v>
      </c>
      <c r="L27" s="129" t="s">
        <v>386</v>
      </c>
      <c r="M27" s="129" t="s">
        <v>386</v>
      </c>
      <c r="N27" s="129">
        <f t="shared" si="5"/>
        <v>167</v>
      </c>
      <c r="O27" s="129">
        <v>9</v>
      </c>
      <c r="P27" s="129">
        <v>7</v>
      </c>
      <c r="Q27" s="129">
        <v>91</v>
      </c>
      <c r="R27" s="129">
        <v>60</v>
      </c>
      <c r="S27" s="129">
        <v>324093</v>
      </c>
      <c r="T27" s="129">
        <v>180</v>
      </c>
      <c r="U27" s="129">
        <v>72960</v>
      </c>
      <c r="V27" s="129" t="s">
        <v>386</v>
      </c>
    </row>
    <row r="28" spans="1:22" s="12" customFormat="1" ht="18" customHeight="1">
      <c r="A28" s="2"/>
      <c r="B28" s="1" t="s">
        <v>387</v>
      </c>
      <c r="C28" s="129">
        <f t="shared" si="4"/>
        <v>11</v>
      </c>
      <c r="D28" s="129">
        <v>5</v>
      </c>
      <c r="E28" s="129">
        <v>6</v>
      </c>
      <c r="F28" s="129">
        <v>1</v>
      </c>
      <c r="G28" s="129">
        <v>4</v>
      </c>
      <c r="H28" s="129">
        <v>4</v>
      </c>
      <c r="I28" s="129">
        <v>2</v>
      </c>
      <c r="J28" s="129" t="s">
        <v>386</v>
      </c>
      <c r="K28" s="129" t="s">
        <v>386</v>
      </c>
      <c r="L28" s="129" t="s">
        <v>386</v>
      </c>
      <c r="M28" s="129" t="s">
        <v>386</v>
      </c>
      <c r="N28" s="129">
        <f t="shared" si="5"/>
        <v>71</v>
      </c>
      <c r="O28" s="129">
        <v>9</v>
      </c>
      <c r="P28" s="129">
        <v>8</v>
      </c>
      <c r="Q28" s="129">
        <v>31</v>
      </c>
      <c r="R28" s="129">
        <v>23</v>
      </c>
      <c r="S28" s="129">
        <v>115504</v>
      </c>
      <c r="T28" s="129" t="s">
        <v>386</v>
      </c>
      <c r="U28" s="129">
        <v>16987</v>
      </c>
      <c r="V28" s="129" t="s">
        <v>386</v>
      </c>
    </row>
    <row r="29" spans="1:22" s="12" customFormat="1" ht="18" customHeight="1">
      <c r="A29" s="2"/>
      <c r="B29" s="1" t="s">
        <v>52</v>
      </c>
      <c r="C29" s="129">
        <f t="shared" si="4"/>
        <v>6</v>
      </c>
      <c r="D29" s="129">
        <v>4</v>
      </c>
      <c r="E29" s="129">
        <v>2</v>
      </c>
      <c r="F29" s="129">
        <v>1</v>
      </c>
      <c r="G29" s="129">
        <v>2</v>
      </c>
      <c r="H29" s="129">
        <v>2</v>
      </c>
      <c r="I29" s="129">
        <v>1</v>
      </c>
      <c r="J29" s="129" t="s">
        <v>386</v>
      </c>
      <c r="K29" s="129" t="s">
        <v>386</v>
      </c>
      <c r="L29" s="129" t="s">
        <v>386</v>
      </c>
      <c r="M29" s="129" t="s">
        <v>386</v>
      </c>
      <c r="N29" s="129">
        <f t="shared" si="5"/>
        <v>38</v>
      </c>
      <c r="O29" s="129">
        <v>2</v>
      </c>
      <c r="P29" s="129">
        <v>2</v>
      </c>
      <c r="Q29" s="129">
        <v>18</v>
      </c>
      <c r="R29" s="129">
        <v>16</v>
      </c>
      <c r="S29" s="129">
        <v>63320</v>
      </c>
      <c r="T29" s="129" t="s">
        <v>386</v>
      </c>
      <c r="U29" s="129">
        <v>9109</v>
      </c>
      <c r="V29" s="129" t="s">
        <v>386</v>
      </c>
    </row>
    <row r="30" spans="1:22" s="12" customFormat="1" ht="18" customHeight="1">
      <c r="A30" s="2"/>
      <c r="B30" s="1" t="s">
        <v>390</v>
      </c>
      <c r="C30" s="129">
        <f t="shared" si="4"/>
        <v>122</v>
      </c>
      <c r="D30" s="129">
        <v>75</v>
      </c>
      <c r="E30" s="129">
        <v>47</v>
      </c>
      <c r="F30" s="129">
        <v>22</v>
      </c>
      <c r="G30" s="129">
        <v>20</v>
      </c>
      <c r="H30" s="129">
        <v>34</v>
      </c>
      <c r="I30" s="129">
        <v>30</v>
      </c>
      <c r="J30" s="129">
        <v>8</v>
      </c>
      <c r="K30" s="129">
        <v>6</v>
      </c>
      <c r="L30" s="129">
        <v>2</v>
      </c>
      <c r="M30" s="129" t="s">
        <v>386</v>
      </c>
      <c r="N30" s="129">
        <f t="shared" si="5"/>
        <v>1306</v>
      </c>
      <c r="O30" s="129">
        <v>58</v>
      </c>
      <c r="P30" s="129">
        <v>46</v>
      </c>
      <c r="Q30" s="129">
        <v>676</v>
      </c>
      <c r="R30" s="129">
        <v>526</v>
      </c>
      <c r="S30" s="129">
        <v>2846613</v>
      </c>
      <c r="T30" s="129">
        <v>6933</v>
      </c>
      <c r="U30" s="129">
        <v>637279</v>
      </c>
      <c r="V30" s="129" t="s">
        <v>386</v>
      </c>
    </row>
    <row r="31" spans="1:22" s="12" customFormat="1" ht="18" customHeight="1">
      <c r="A31" s="91"/>
      <c r="B31" s="92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</row>
    <row r="32" spans="1:22" s="12" customFormat="1" ht="18" customHeight="1">
      <c r="A32" s="223" t="s">
        <v>53</v>
      </c>
      <c r="B32" s="236"/>
      <c r="C32" s="136">
        <f>SUM(D32:E32)</f>
        <v>253</v>
      </c>
      <c r="D32" s="136">
        <f>SUM(D33:D39)</f>
        <v>147</v>
      </c>
      <c r="E32" s="136">
        <f>SUM(E33:E39)</f>
        <v>106</v>
      </c>
      <c r="F32" s="136">
        <f aca="true" t="shared" si="6" ref="F32:U32">SUM(F33:F39)</f>
        <v>41</v>
      </c>
      <c r="G32" s="136">
        <f t="shared" si="6"/>
        <v>55</v>
      </c>
      <c r="H32" s="136">
        <f t="shared" si="6"/>
        <v>79</v>
      </c>
      <c r="I32" s="136">
        <f t="shared" si="6"/>
        <v>57</v>
      </c>
      <c r="J32" s="136">
        <f t="shared" si="6"/>
        <v>12</v>
      </c>
      <c r="K32" s="136">
        <f t="shared" si="6"/>
        <v>3</v>
      </c>
      <c r="L32" s="136">
        <f t="shared" si="6"/>
        <v>3</v>
      </c>
      <c r="M32" s="136">
        <f t="shared" si="6"/>
        <v>3</v>
      </c>
      <c r="N32" s="136">
        <f t="shared" si="6"/>
        <v>2603</v>
      </c>
      <c r="O32" s="136">
        <f t="shared" si="6"/>
        <v>131</v>
      </c>
      <c r="P32" s="136">
        <f t="shared" si="6"/>
        <v>110</v>
      </c>
      <c r="Q32" s="136">
        <f t="shared" si="6"/>
        <v>1638</v>
      </c>
      <c r="R32" s="136">
        <f t="shared" si="6"/>
        <v>724</v>
      </c>
      <c r="S32" s="136">
        <f t="shared" si="6"/>
        <v>25029098</v>
      </c>
      <c r="T32" s="136">
        <f t="shared" si="6"/>
        <v>158779</v>
      </c>
      <c r="U32" s="136">
        <f t="shared" si="6"/>
        <v>212959</v>
      </c>
      <c r="V32" s="136" t="s">
        <v>386</v>
      </c>
    </row>
    <row r="33" spans="1:22" s="12" customFormat="1" ht="18" customHeight="1">
      <c r="A33" s="2"/>
      <c r="B33" s="1" t="s">
        <v>54</v>
      </c>
      <c r="C33" s="129">
        <f aca="true" t="shared" si="7" ref="C33:C39">SUM(D33:E33)</f>
        <v>10</v>
      </c>
      <c r="D33" s="129">
        <v>9</v>
      </c>
      <c r="E33" s="129">
        <v>1</v>
      </c>
      <c r="F33" s="129">
        <v>3</v>
      </c>
      <c r="G33" s="129">
        <v>2</v>
      </c>
      <c r="H33" s="129">
        <v>3</v>
      </c>
      <c r="I33" s="129" t="s">
        <v>386</v>
      </c>
      <c r="J33" s="129" t="s">
        <v>386</v>
      </c>
      <c r="K33" s="129" t="s">
        <v>386</v>
      </c>
      <c r="L33" s="129">
        <v>1</v>
      </c>
      <c r="M33" s="129">
        <v>1</v>
      </c>
      <c r="N33" s="129">
        <f aca="true" t="shared" si="8" ref="N33:N39">SUM(O33:R33)</f>
        <v>332</v>
      </c>
      <c r="O33" s="129">
        <v>1</v>
      </c>
      <c r="P33" s="129">
        <v>1</v>
      </c>
      <c r="Q33" s="129">
        <v>229</v>
      </c>
      <c r="R33" s="129">
        <v>101</v>
      </c>
      <c r="S33" s="129">
        <v>9942452</v>
      </c>
      <c r="T33" s="129" t="s">
        <v>386</v>
      </c>
      <c r="U33" s="129">
        <v>26620</v>
      </c>
      <c r="V33" s="129" t="s">
        <v>386</v>
      </c>
    </row>
    <row r="34" spans="1:22" s="12" customFormat="1" ht="18" customHeight="1">
      <c r="A34" s="2"/>
      <c r="B34" s="1" t="s">
        <v>55</v>
      </c>
      <c r="C34" s="129">
        <f t="shared" si="7"/>
        <v>7</v>
      </c>
      <c r="D34" s="129">
        <v>4</v>
      </c>
      <c r="E34" s="129">
        <v>3</v>
      </c>
      <c r="F34" s="129">
        <v>1</v>
      </c>
      <c r="G34" s="129">
        <v>2</v>
      </c>
      <c r="H34" s="129" t="s">
        <v>386</v>
      </c>
      <c r="I34" s="129">
        <v>3</v>
      </c>
      <c r="J34" s="129">
        <v>1</v>
      </c>
      <c r="K34" s="129" t="s">
        <v>386</v>
      </c>
      <c r="L34" s="129" t="s">
        <v>386</v>
      </c>
      <c r="M34" s="129" t="s">
        <v>386</v>
      </c>
      <c r="N34" s="129">
        <f t="shared" si="8"/>
        <v>68</v>
      </c>
      <c r="O34" s="129">
        <v>4</v>
      </c>
      <c r="P34" s="129">
        <v>2</v>
      </c>
      <c r="Q34" s="129">
        <v>38</v>
      </c>
      <c r="R34" s="129">
        <v>24</v>
      </c>
      <c r="S34" s="129">
        <v>388331</v>
      </c>
      <c r="T34" s="129">
        <v>359</v>
      </c>
      <c r="U34" s="129">
        <v>14059</v>
      </c>
      <c r="V34" s="129" t="s">
        <v>386</v>
      </c>
    </row>
    <row r="35" spans="1:22" s="12" customFormat="1" ht="18" customHeight="1">
      <c r="A35" s="2"/>
      <c r="B35" s="1" t="s">
        <v>56</v>
      </c>
      <c r="C35" s="129">
        <f t="shared" si="7"/>
        <v>31</v>
      </c>
      <c r="D35" s="129">
        <v>23</v>
      </c>
      <c r="E35" s="129">
        <v>8</v>
      </c>
      <c r="F35" s="129">
        <v>4</v>
      </c>
      <c r="G35" s="129">
        <v>5</v>
      </c>
      <c r="H35" s="129">
        <v>9</v>
      </c>
      <c r="I35" s="129">
        <v>11</v>
      </c>
      <c r="J35" s="129">
        <v>2</v>
      </c>
      <c r="K35" s="129" t="s">
        <v>386</v>
      </c>
      <c r="L35" s="129" t="s">
        <v>386</v>
      </c>
      <c r="M35" s="129" t="s">
        <v>386</v>
      </c>
      <c r="N35" s="129">
        <f t="shared" si="8"/>
        <v>246</v>
      </c>
      <c r="O35" s="129">
        <v>8</v>
      </c>
      <c r="P35" s="129">
        <v>10</v>
      </c>
      <c r="Q35" s="129">
        <v>156</v>
      </c>
      <c r="R35" s="129">
        <v>72</v>
      </c>
      <c r="S35" s="129">
        <v>1742017</v>
      </c>
      <c r="T35" s="129">
        <v>12079</v>
      </c>
      <c r="U35" s="129">
        <v>9521</v>
      </c>
      <c r="V35" s="129" t="s">
        <v>386</v>
      </c>
    </row>
    <row r="36" spans="1:22" s="12" customFormat="1" ht="18" customHeight="1">
      <c r="A36" s="2"/>
      <c r="B36" s="5" t="s">
        <v>57</v>
      </c>
      <c r="C36" s="129">
        <f t="shared" si="7"/>
        <v>35</v>
      </c>
      <c r="D36" s="129">
        <v>25</v>
      </c>
      <c r="E36" s="129">
        <v>10</v>
      </c>
      <c r="F36" s="129">
        <v>7</v>
      </c>
      <c r="G36" s="129">
        <v>5</v>
      </c>
      <c r="H36" s="129">
        <v>15</v>
      </c>
      <c r="I36" s="129">
        <v>5</v>
      </c>
      <c r="J36" s="129">
        <v>1</v>
      </c>
      <c r="K36" s="129">
        <v>1</v>
      </c>
      <c r="L36" s="129" t="s">
        <v>386</v>
      </c>
      <c r="M36" s="129">
        <v>1</v>
      </c>
      <c r="N36" s="129">
        <f t="shared" si="8"/>
        <v>412</v>
      </c>
      <c r="O36" s="129">
        <v>12</v>
      </c>
      <c r="P36" s="129">
        <v>9</v>
      </c>
      <c r="Q36" s="129">
        <v>276</v>
      </c>
      <c r="R36" s="129">
        <v>115</v>
      </c>
      <c r="S36" s="129">
        <v>3313862</v>
      </c>
      <c r="T36" s="129">
        <v>142596</v>
      </c>
      <c r="U36" s="129">
        <v>23563</v>
      </c>
      <c r="V36" s="129" t="s">
        <v>386</v>
      </c>
    </row>
    <row r="37" spans="1:22" s="12" customFormat="1" ht="18" customHeight="1">
      <c r="A37" s="2"/>
      <c r="B37" s="5" t="s">
        <v>58</v>
      </c>
      <c r="C37" s="129">
        <f t="shared" si="7"/>
        <v>31</v>
      </c>
      <c r="D37" s="129">
        <v>17</v>
      </c>
      <c r="E37" s="129">
        <v>14</v>
      </c>
      <c r="F37" s="129">
        <v>3</v>
      </c>
      <c r="G37" s="129">
        <v>8</v>
      </c>
      <c r="H37" s="129">
        <v>9</v>
      </c>
      <c r="I37" s="129">
        <v>9</v>
      </c>
      <c r="J37" s="129">
        <v>1</v>
      </c>
      <c r="K37" s="129">
        <v>1</v>
      </c>
      <c r="L37" s="129" t="s">
        <v>386</v>
      </c>
      <c r="M37" s="129" t="s">
        <v>386</v>
      </c>
      <c r="N37" s="129">
        <f t="shared" si="8"/>
        <v>277</v>
      </c>
      <c r="O37" s="129">
        <v>14</v>
      </c>
      <c r="P37" s="129">
        <v>11</v>
      </c>
      <c r="Q37" s="129">
        <v>160</v>
      </c>
      <c r="R37" s="129">
        <v>92</v>
      </c>
      <c r="S37" s="129">
        <v>773882</v>
      </c>
      <c r="T37" s="129" t="s">
        <v>386</v>
      </c>
      <c r="U37" s="129">
        <v>19793</v>
      </c>
      <c r="V37" s="129" t="s">
        <v>386</v>
      </c>
    </row>
    <row r="38" spans="1:22" s="12" customFormat="1" ht="18" customHeight="1">
      <c r="A38" s="2"/>
      <c r="B38" s="5" t="s">
        <v>59</v>
      </c>
      <c r="C38" s="129">
        <f t="shared" si="7"/>
        <v>109</v>
      </c>
      <c r="D38" s="129">
        <v>53</v>
      </c>
      <c r="E38" s="129">
        <v>56</v>
      </c>
      <c r="F38" s="129">
        <v>18</v>
      </c>
      <c r="G38" s="129">
        <v>24</v>
      </c>
      <c r="H38" s="129">
        <v>29</v>
      </c>
      <c r="I38" s="129">
        <v>27</v>
      </c>
      <c r="J38" s="129">
        <v>7</v>
      </c>
      <c r="K38" s="129">
        <v>1</v>
      </c>
      <c r="L38" s="129">
        <v>2</v>
      </c>
      <c r="M38" s="129">
        <v>1</v>
      </c>
      <c r="N38" s="129">
        <f t="shared" si="8"/>
        <v>1114</v>
      </c>
      <c r="O38" s="129">
        <v>72</v>
      </c>
      <c r="P38" s="129">
        <v>60</v>
      </c>
      <c r="Q38" s="129">
        <v>719</v>
      </c>
      <c r="R38" s="129">
        <v>263</v>
      </c>
      <c r="S38" s="129">
        <v>8522095</v>
      </c>
      <c r="T38" s="129">
        <v>3345</v>
      </c>
      <c r="U38" s="129">
        <v>111108</v>
      </c>
      <c r="V38" s="129" t="s">
        <v>386</v>
      </c>
    </row>
    <row r="39" spans="1:22" s="12" customFormat="1" ht="18" customHeight="1">
      <c r="A39" s="2"/>
      <c r="B39" s="5" t="s">
        <v>391</v>
      </c>
      <c r="C39" s="129">
        <f t="shared" si="7"/>
        <v>30</v>
      </c>
      <c r="D39" s="129">
        <v>16</v>
      </c>
      <c r="E39" s="129">
        <v>14</v>
      </c>
      <c r="F39" s="129">
        <v>5</v>
      </c>
      <c r="G39" s="129">
        <v>9</v>
      </c>
      <c r="H39" s="129">
        <v>14</v>
      </c>
      <c r="I39" s="129">
        <v>2</v>
      </c>
      <c r="J39" s="129" t="s">
        <v>386</v>
      </c>
      <c r="K39" s="129" t="s">
        <v>386</v>
      </c>
      <c r="L39" s="129" t="s">
        <v>386</v>
      </c>
      <c r="M39" s="129" t="s">
        <v>386</v>
      </c>
      <c r="N39" s="129">
        <f t="shared" si="8"/>
        <v>154</v>
      </c>
      <c r="O39" s="129">
        <v>20</v>
      </c>
      <c r="P39" s="129">
        <v>17</v>
      </c>
      <c r="Q39" s="129">
        <v>60</v>
      </c>
      <c r="R39" s="129">
        <v>57</v>
      </c>
      <c r="S39" s="129">
        <v>346459</v>
      </c>
      <c r="T39" s="129">
        <v>400</v>
      </c>
      <c r="U39" s="129">
        <v>8295</v>
      </c>
      <c r="V39" s="129" t="s">
        <v>386</v>
      </c>
    </row>
    <row r="40" spans="1:22" s="12" customFormat="1" ht="18" customHeight="1">
      <c r="A40" s="2"/>
      <c r="B40" s="5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</row>
    <row r="41" spans="1:22" s="12" customFormat="1" ht="18" customHeight="1">
      <c r="A41" s="223" t="s">
        <v>60</v>
      </c>
      <c r="B41" s="224"/>
      <c r="C41" s="136">
        <f>SUM(D41:E41)</f>
        <v>433</v>
      </c>
      <c r="D41" s="136">
        <f>SUM(D42:D50)</f>
        <v>264</v>
      </c>
      <c r="E41" s="136">
        <f>SUM(E42:E50)</f>
        <v>169</v>
      </c>
      <c r="F41" s="136">
        <f aca="true" t="shared" si="9" ref="F41:U41">SUM(F42:F50)</f>
        <v>88</v>
      </c>
      <c r="G41" s="136">
        <f t="shared" si="9"/>
        <v>85</v>
      </c>
      <c r="H41" s="136">
        <f t="shared" si="9"/>
        <v>131</v>
      </c>
      <c r="I41" s="136">
        <f t="shared" si="9"/>
        <v>87</v>
      </c>
      <c r="J41" s="136">
        <f t="shared" si="9"/>
        <v>25</v>
      </c>
      <c r="K41" s="136">
        <f t="shared" si="9"/>
        <v>14</v>
      </c>
      <c r="L41" s="136">
        <f t="shared" si="9"/>
        <v>2</v>
      </c>
      <c r="M41" s="136">
        <f t="shared" si="9"/>
        <v>1</v>
      </c>
      <c r="N41" s="136">
        <f t="shared" si="9"/>
        <v>3816</v>
      </c>
      <c r="O41" s="136">
        <f t="shared" si="9"/>
        <v>199</v>
      </c>
      <c r="P41" s="136">
        <f t="shared" si="9"/>
        <v>192</v>
      </c>
      <c r="Q41" s="136">
        <f t="shared" si="9"/>
        <v>2284</v>
      </c>
      <c r="R41" s="136">
        <f t="shared" si="9"/>
        <v>1141</v>
      </c>
      <c r="S41" s="136">
        <f t="shared" si="9"/>
        <v>17406676</v>
      </c>
      <c r="T41" s="136">
        <f t="shared" si="9"/>
        <v>7591</v>
      </c>
      <c r="U41" s="136">
        <f t="shared" si="9"/>
        <v>741136</v>
      </c>
      <c r="V41" s="136" t="s">
        <v>386</v>
      </c>
    </row>
    <row r="42" spans="1:22" s="12" customFormat="1" ht="18" customHeight="1">
      <c r="A42" s="2"/>
      <c r="B42" s="5" t="s">
        <v>61</v>
      </c>
      <c r="C42" s="129">
        <f aca="true" t="shared" si="10" ref="C42:C50">SUM(D42:E42)</f>
        <v>8</v>
      </c>
      <c r="D42" s="129">
        <v>4</v>
      </c>
      <c r="E42" s="129">
        <v>4</v>
      </c>
      <c r="F42" s="129">
        <v>3</v>
      </c>
      <c r="G42" s="129" t="s">
        <v>386</v>
      </c>
      <c r="H42" s="129">
        <v>2</v>
      </c>
      <c r="I42" s="129">
        <v>1</v>
      </c>
      <c r="J42" s="129">
        <v>2</v>
      </c>
      <c r="K42" s="129" t="s">
        <v>386</v>
      </c>
      <c r="L42" s="129" t="s">
        <v>386</v>
      </c>
      <c r="M42" s="129" t="s">
        <v>386</v>
      </c>
      <c r="N42" s="129">
        <f aca="true" t="shared" si="11" ref="N42:N50">SUM(O42:R42)</f>
        <v>75</v>
      </c>
      <c r="O42" s="129">
        <v>3</v>
      </c>
      <c r="P42" s="129">
        <v>3</v>
      </c>
      <c r="Q42" s="129">
        <v>51</v>
      </c>
      <c r="R42" s="129">
        <v>18</v>
      </c>
      <c r="S42" s="129">
        <v>657252</v>
      </c>
      <c r="T42" s="129" t="s">
        <v>386</v>
      </c>
      <c r="U42" s="129">
        <v>14931</v>
      </c>
      <c r="V42" s="129" t="s">
        <v>386</v>
      </c>
    </row>
    <row r="43" spans="1:22" s="12" customFormat="1" ht="18" customHeight="1">
      <c r="A43" s="2"/>
      <c r="B43" s="5" t="s">
        <v>62</v>
      </c>
      <c r="C43" s="129">
        <f t="shared" si="10"/>
        <v>9</v>
      </c>
      <c r="D43" s="129">
        <v>5</v>
      </c>
      <c r="E43" s="129">
        <v>4</v>
      </c>
      <c r="F43" s="129">
        <v>1</v>
      </c>
      <c r="G43" s="129">
        <v>3</v>
      </c>
      <c r="H43" s="129">
        <v>4</v>
      </c>
      <c r="I43" s="129" t="s">
        <v>386</v>
      </c>
      <c r="J43" s="129">
        <v>1</v>
      </c>
      <c r="K43" s="129" t="s">
        <v>386</v>
      </c>
      <c r="L43" s="129" t="s">
        <v>386</v>
      </c>
      <c r="M43" s="129" t="s">
        <v>386</v>
      </c>
      <c r="N43" s="129">
        <f t="shared" si="11"/>
        <v>65</v>
      </c>
      <c r="O43" s="129">
        <v>4</v>
      </c>
      <c r="P43" s="129">
        <v>5</v>
      </c>
      <c r="Q43" s="129">
        <v>36</v>
      </c>
      <c r="R43" s="129">
        <v>20</v>
      </c>
      <c r="S43" s="129">
        <v>106320</v>
      </c>
      <c r="T43" s="129" t="s">
        <v>386</v>
      </c>
      <c r="U43" s="129">
        <v>8967</v>
      </c>
      <c r="V43" s="129" t="s">
        <v>386</v>
      </c>
    </row>
    <row r="44" spans="1:22" s="12" customFormat="1" ht="18" customHeight="1">
      <c r="A44" s="2"/>
      <c r="B44" s="5" t="s">
        <v>63</v>
      </c>
      <c r="C44" s="129">
        <f t="shared" si="10"/>
        <v>44</v>
      </c>
      <c r="D44" s="129">
        <v>34</v>
      </c>
      <c r="E44" s="129">
        <v>10</v>
      </c>
      <c r="F44" s="129">
        <v>3</v>
      </c>
      <c r="G44" s="129">
        <v>6</v>
      </c>
      <c r="H44" s="129">
        <v>17</v>
      </c>
      <c r="I44" s="129">
        <v>13</v>
      </c>
      <c r="J44" s="129">
        <v>3</v>
      </c>
      <c r="K44" s="129">
        <v>2</v>
      </c>
      <c r="L44" s="129" t="s">
        <v>386</v>
      </c>
      <c r="M44" s="129" t="s">
        <v>386</v>
      </c>
      <c r="N44" s="129">
        <f t="shared" si="11"/>
        <v>456</v>
      </c>
      <c r="O44" s="129">
        <v>15</v>
      </c>
      <c r="P44" s="129">
        <v>16</v>
      </c>
      <c r="Q44" s="129">
        <v>310</v>
      </c>
      <c r="R44" s="129">
        <v>115</v>
      </c>
      <c r="S44" s="129">
        <v>3694862</v>
      </c>
      <c r="T44" s="129" t="s">
        <v>386</v>
      </c>
      <c r="U44" s="129">
        <v>180367</v>
      </c>
      <c r="V44" s="129" t="s">
        <v>386</v>
      </c>
    </row>
    <row r="45" spans="1:22" s="12" customFormat="1" ht="18" customHeight="1">
      <c r="A45" s="2"/>
      <c r="B45" s="5" t="s">
        <v>64</v>
      </c>
      <c r="C45" s="129">
        <f t="shared" si="10"/>
        <v>64</v>
      </c>
      <c r="D45" s="129">
        <v>45</v>
      </c>
      <c r="E45" s="129">
        <v>19</v>
      </c>
      <c r="F45" s="129">
        <v>9</v>
      </c>
      <c r="G45" s="129">
        <v>9</v>
      </c>
      <c r="H45" s="129">
        <v>25</v>
      </c>
      <c r="I45" s="129">
        <v>17</v>
      </c>
      <c r="J45" s="129">
        <v>2</v>
      </c>
      <c r="K45" s="129">
        <v>2</v>
      </c>
      <c r="L45" s="129" t="s">
        <v>386</v>
      </c>
      <c r="M45" s="129" t="s">
        <v>386</v>
      </c>
      <c r="N45" s="129">
        <f t="shared" si="11"/>
        <v>538</v>
      </c>
      <c r="O45" s="129">
        <v>23</v>
      </c>
      <c r="P45" s="129">
        <v>17</v>
      </c>
      <c r="Q45" s="129">
        <v>294</v>
      </c>
      <c r="R45" s="129">
        <v>204</v>
      </c>
      <c r="S45" s="129">
        <v>2237547</v>
      </c>
      <c r="T45" s="129" t="s">
        <v>386</v>
      </c>
      <c r="U45" s="129">
        <v>120083</v>
      </c>
      <c r="V45" s="129" t="s">
        <v>386</v>
      </c>
    </row>
    <row r="46" spans="1:22" s="12" customFormat="1" ht="18" customHeight="1">
      <c r="A46" s="2"/>
      <c r="B46" s="5" t="s">
        <v>90</v>
      </c>
      <c r="C46" s="129">
        <f t="shared" si="10"/>
        <v>11</v>
      </c>
      <c r="D46" s="129">
        <v>8</v>
      </c>
      <c r="E46" s="129">
        <v>3</v>
      </c>
      <c r="F46" s="129">
        <v>1</v>
      </c>
      <c r="G46" s="129">
        <v>2</v>
      </c>
      <c r="H46" s="129">
        <v>6</v>
      </c>
      <c r="I46" s="129">
        <v>2</v>
      </c>
      <c r="J46" s="129" t="s">
        <v>386</v>
      </c>
      <c r="K46" s="129" t="s">
        <v>386</v>
      </c>
      <c r="L46" s="129" t="s">
        <v>386</v>
      </c>
      <c r="M46" s="129" t="s">
        <v>386</v>
      </c>
      <c r="N46" s="129">
        <f t="shared" si="11"/>
        <v>73</v>
      </c>
      <c r="O46" s="129">
        <v>3</v>
      </c>
      <c r="P46" s="129">
        <v>3</v>
      </c>
      <c r="Q46" s="129">
        <v>46</v>
      </c>
      <c r="R46" s="129">
        <v>21</v>
      </c>
      <c r="S46" s="129">
        <v>316642</v>
      </c>
      <c r="T46" s="129" t="s">
        <v>386</v>
      </c>
      <c r="U46" s="129">
        <v>14854</v>
      </c>
      <c r="V46" s="129" t="s">
        <v>386</v>
      </c>
    </row>
    <row r="47" spans="1:22" s="12" customFormat="1" ht="18" customHeight="1">
      <c r="A47" s="2"/>
      <c r="B47" s="5" t="s">
        <v>65</v>
      </c>
      <c r="C47" s="129">
        <f t="shared" si="10"/>
        <v>81</v>
      </c>
      <c r="D47" s="129">
        <v>44</v>
      </c>
      <c r="E47" s="129">
        <v>37</v>
      </c>
      <c r="F47" s="129">
        <v>21</v>
      </c>
      <c r="G47" s="129">
        <v>17</v>
      </c>
      <c r="H47" s="129">
        <v>19</v>
      </c>
      <c r="I47" s="129">
        <v>19</v>
      </c>
      <c r="J47" s="129">
        <v>4</v>
      </c>
      <c r="K47" s="129">
        <v>1</v>
      </c>
      <c r="L47" s="129" t="s">
        <v>386</v>
      </c>
      <c r="M47" s="129" t="s">
        <v>386</v>
      </c>
      <c r="N47" s="129">
        <f t="shared" si="11"/>
        <v>609</v>
      </c>
      <c r="O47" s="129">
        <v>45</v>
      </c>
      <c r="P47" s="129">
        <v>41</v>
      </c>
      <c r="Q47" s="129">
        <v>347</v>
      </c>
      <c r="R47" s="129">
        <v>176</v>
      </c>
      <c r="S47" s="129">
        <v>2027375</v>
      </c>
      <c r="T47" s="129">
        <v>48</v>
      </c>
      <c r="U47" s="129">
        <v>96141</v>
      </c>
      <c r="V47" s="129" t="s">
        <v>386</v>
      </c>
    </row>
    <row r="48" spans="1:22" s="12" customFormat="1" ht="18" customHeight="1">
      <c r="A48" s="2"/>
      <c r="B48" s="5" t="s">
        <v>66</v>
      </c>
      <c r="C48" s="129">
        <f t="shared" si="10"/>
        <v>9</v>
      </c>
      <c r="D48" s="129">
        <v>7</v>
      </c>
      <c r="E48" s="129">
        <v>2</v>
      </c>
      <c r="F48" s="129">
        <v>1</v>
      </c>
      <c r="G48" s="129">
        <v>1</v>
      </c>
      <c r="H48" s="129" t="s">
        <v>386</v>
      </c>
      <c r="I48" s="129">
        <v>5</v>
      </c>
      <c r="J48" s="129" t="s">
        <v>386</v>
      </c>
      <c r="K48" s="129">
        <v>2</v>
      </c>
      <c r="L48" s="129" t="s">
        <v>386</v>
      </c>
      <c r="M48" s="129" t="s">
        <v>386</v>
      </c>
      <c r="N48" s="129">
        <f t="shared" si="11"/>
        <v>147</v>
      </c>
      <c r="O48" s="129">
        <v>2</v>
      </c>
      <c r="P48" s="129">
        <v>1</v>
      </c>
      <c r="Q48" s="129">
        <v>115</v>
      </c>
      <c r="R48" s="129">
        <v>29</v>
      </c>
      <c r="S48" s="129">
        <v>261936</v>
      </c>
      <c r="T48" s="129" t="s">
        <v>386</v>
      </c>
      <c r="U48" s="129">
        <v>5518</v>
      </c>
      <c r="V48" s="129" t="s">
        <v>386</v>
      </c>
    </row>
    <row r="49" spans="1:22" s="12" customFormat="1" ht="18" customHeight="1">
      <c r="A49" s="2"/>
      <c r="B49" s="5" t="s">
        <v>67</v>
      </c>
      <c r="C49" s="129">
        <f t="shared" si="10"/>
        <v>22</v>
      </c>
      <c r="D49" s="129">
        <v>15</v>
      </c>
      <c r="E49" s="129">
        <v>7</v>
      </c>
      <c r="F49" s="129">
        <v>3</v>
      </c>
      <c r="G49" s="129">
        <v>6</v>
      </c>
      <c r="H49" s="129">
        <v>6</v>
      </c>
      <c r="I49" s="129">
        <v>5</v>
      </c>
      <c r="J49" s="129">
        <v>2</v>
      </c>
      <c r="K49" s="129" t="s">
        <v>386</v>
      </c>
      <c r="L49" s="129" t="s">
        <v>386</v>
      </c>
      <c r="M49" s="129" t="s">
        <v>386</v>
      </c>
      <c r="N49" s="129">
        <f t="shared" si="11"/>
        <v>167</v>
      </c>
      <c r="O49" s="129">
        <v>10</v>
      </c>
      <c r="P49" s="129">
        <v>10</v>
      </c>
      <c r="Q49" s="129">
        <v>83</v>
      </c>
      <c r="R49" s="129">
        <v>64</v>
      </c>
      <c r="S49" s="129">
        <v>269354</v>
      </c>
      <c r="T49" s="129" t="s">
        <v>386</v>
      </c>
      <c r="U49" s="129">
        <v>17722</v>
      </c>
      <c r="V49" s="129" t="s">
        <v>386</v>
      </c>
    </row>
    <row r="50" spans="1:22" s="12" customFormat="1" ht="18" customHeight="1">
      <c r="A50" s="2"/>
      <c r="B50" s="5" t="s">
        <v>68</v>
      </c>
      <c r="C50" s="129">
        <f t="shared" si="10"/>
        <v>185</v>
      </c>
      <c r="D50" s="129">
        <v>102</v>
      </c>
      <c r="E50" s="129">
        <v>83</v>
      </c>
      <c r="F50" s="129">
        <v>46</v>
      </c>
      <c r="G50" s="129">
        <v>41</v>
      </c>
      <c r="H50" s="129">
        <v>52</v>
      </c>
      <c r="I50" s="129">
        <v>25</v>
      </c>
      <c r="J50" s="129">
        <v>11</v>
      </c>
      <c r="K50" s="129">
        <v>7</v>
      </c>
      <c r="L50" s="129">
        <v>2</v>
      </c>
      <c r="M50" s="129">
        <v>1</v>
      </c>
      <c r="N50" s="129">
        <f t="shared" si="11"/>
        <v>1686</v>
      </c>
      <c r="O50" s="129">
        <v>94</v>
      </c>
      <c r="P50" s="129">
        <v>96</v>
      </c>
      <c r="Q50" s="129">
        <v>1002</v>
      </c>
      <c r="R50" s="129">
        <v>494</v>
      </c>
      <c r="S50" s="129">
        <v>7835388</v>
      </c>
      <c r="T50" s="129">
        <v>7543</v>
      </c>
      <c r="U50" s="129">
        <v>282553</v>
      </c>
      <c r="V50" s="129" t="s">
        <v>386</v>
      </c>
    </row>
    <row r="51" spans="1:22" s="12" customFormat="1" ht="18" customHeight="1">
      <c r="A51" s="2"/>
      <c r="B51" s="97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32"/>
      <c r="P51" s="132"/>
      <c r="Q51" s="132"/>
      <c r="R51" s="132"/>
      <c r="S51" s="132"/>
      <c r="T51" s="132"/>
      <c r="U51" s="132"/>
      <c r="V51" s="132"/>
    </row>
    <row r="52" spans="1:22" s="12" customFormat="1" ht="18" customHeight="1">
      <c r="A52" s="223" t="s">
        <v>69</v>
      </c>
      <c r="B52" s="224"/>
      <c r="C52" s="136">
        <f>SUM(D52:E52)</f>
        <v>142</v>
      </c>
      <c r="D52" s="136">
        <f>SUM(D53:D55)</f>
        <v>96</v>
      </c>
      <c r="E52" s="136">
        <f>SUM(E53:E55)</f>
        <v>46</v>
      </c>
      <c r="F52" s="136">
        <f aca="true" t="shared" si="12" ref="F52:U52">SUM(F53:F55)</f>
        <v>24</v>
      </c>
      <c r="G52" s="136">
        <f t="shared" si="12"/>
        <v>21</v>
      </c>
      <c r="H52" s="136">
        <f t="shared" si="12"/>
        <v>32</v>
      </c>
      <c r="I52" s="136">
        <f t="shared" si="12"/>
        <v>36</v>
      </c>
      <c r="J52" s="136">
        <f t="shared" si="12"/>
        <v>13</v>
      </c>
      <c r="K52" s="136">
        <f t="shared" si="12"/>
        <v>9</v>
      </c>
      <c r="L52" s="136">
        <f t="shared" si="12"/>
        <v>3</v>
      </c>
      <c r="M52" s="136">
        <f t="shared" si="12"/>
        <v>4</v>
      </c>
      <c r="N52" s="136">
        <f t="shared" si="12"/>
        <v>2135</v>
      </c>
      <c r="O52" s="136">
        <f t="shared" si="12"/>
        <v>37</v>
      </c>
      <c r="P52" s="136">
        <f t="shared" si="12"/>
        <v>41</v>
      </c>
      <c r="Q52" s="136">
        <f t="shared" si="12"/>
        <v>1305</v>
      </c>
      <c r="R52" s="136">
        <f t="shared" si="12"/>
        <v>752</v>
      </c>
      <c r="S52" s="136">
        <f t="shared" si="12"/>
        <v>5454263</v>
      </c>
      <c r="T52" s="136">
        <f t="shared" si="12"/>
        <v>10165</v>
      </c>
      <c r="U52" s="136">
        <f t="shared" si="12"/>
        <v>501249</v>
      </c>
      <c r="V52" s="136" t="s">
        <v>386</v>
      </c>
    </row>
    <row r="53" spans="1:22" s="12" customFormat="1" ht="18" customHeight="1">
      <c r="A53" s="2"/>
      <c r="B53" s="5" t="s">
        <v>70</v>
      </c>
      <c r="C53" s="129">
        <f>SUM(D53:E53)</f>
        <v>59</v>
      </c>
      <c r="D53" s="129">
        <v>53</v>
      </c>
      <c r="E53" s="129">
        <v>6</v>
      </c>
      <c r="F53" s="129">
        <v>1</v>
      </c>
      <c r="G53" s="129">
        <v>4</v>
      </c>
      <c r="H53" s="129">
        <v>13</v>
      </c>
      <c r="I53" s="129">
        <v>25</v>
      </c>
      <c r="J53" s="129">
        <v>9</v>
      </c>
      <c r="K53" s="129">
        <v>2</v>
      </c>
      <c r="L53" s="129">
        <v>2</v>
      </c>
      <c r="M53" s="129">
        <v>3</v>
      </c>
      <c r="N53" s="129">
        <f>SUM(O53:R53)</f>
        <v>1226</v>
      </c>
      <c r="O53" s="129">
        <v>7</v>
      </c>
      <c r="P53" s="129">
        <v>5</v>
      </c>
      <c r="Q53" s="129">
        <v>886</v>
      </c>
      <c r="R53" s="129">
        <v>328</v>
      </c>
      <c r="S53" s="129">
        <v>3948385</v>
      </c>
      <c r="T53" s="129">
        <v>120</v>
      </c>
      <c r="U53" s="129">
        <v>356135</v>
      </c>
      <c r="V53" s="129" t="s">
        <v>386</v>
      </c>
    </row>
    <row r="54" spans="1:22" s="12" customFormat="1" ht="18" customHeight="1">
      <c r="A54" s="2"/>
      <c r="B54" s="5" t="s">
        <v>71</v>
      </c>
      <c r="C54" s="129">
        <f>SUM(D54:E54)</f>
        <v>7</v>
      </c>
      <c r="D54" s="129">
        <v>6</v>
      </c>
      <c r="E54" s="129">
        <v>1</v>
      </c>
      <c r="F54" s="129" t="s">
        <v>386</v>
      </c>
      <c r="G54" s="129">
        <v>1</v>
      </c>
      <c r="H54" s="129">
        <v>2</v>
      </c>
      <c r="I54" s="129">
        <v>3</v>
      </c>
      <c r="J54" s="129">
        <v>1</v>
      </c>
      <c r="K54" s="129" t="s">
        <v>386</v>
      </c>
      <c r="L54" s="129" t="s">
        <v>386</v>
      </c>
      <c r="M54" s="129" t="s">
        <v>386</v>
      </c>
      <c r="N54" s="129">
        <f>SUM(O54:R54)</f>
        <v>79</v>
      </c>
      <c r="O54" s="129">
        <v>1</v>
      </c>
      <c r="P54" s="129">
        <v>2</v>
      </c>
      <c r="Q54" s="129">
        <v>55</v>
      </c>
      <c r="R54" s="129">
        <v>21</v>
      </c>
      <c r="S54" s="129">
        <v>108787</v>
      </c>
      <c r="T54" s="129" t="s">
        <v>386</v>
      </c>
      <c r="U54" s="129">
        <v>15878</v>
      </c>
      <c r="V54" s="129" t="s">
        <v>386</v>
      </c>
    </row>
    <row r="55" spans="1:22" s="12" customFormat="1" ht="18" customHeight="1">
      <c r="A55" s="98"/>
      <c r="B55" s="5" t="s">
        <v>72</v>
      </c>
      <c r="C55" s="129">
        <f>SUM(D55:E55)</f>
        <v>76</v>
      </c>
      <c r="D55" s="129">
        <v>37</v>
      </c>
      <c r="E55" s="129">
        <v>39</v>
      </c>
      <c r="F55" s="129">
        <v>23</v>
      </c>
      <c r="G55" s="129">
        <v>16</v>
      </c>
      <c r="H55" s="129">
        <v>17</v>
      </c>
      <c r="I55" s="129">
        <v>8</v>
      </c>
      <c r="J55" s="129">
        <v>3</v>
      </c>
      <c r="K55" s="129">
        <v>7</v>
      </c>
      <c r="L55" s="129">
        <v>1</v>
      </c>
      <c r="M55" s="129">
        <v>1</v>
      </c>
      <c r="N55" s="129">
        <f>SUM(O55:R55)</f>
        <v>830</v>
      </c>
      <c r="O55" s="129">
        <v>29</v>
      </c>
      <c r="P55" s="129">
        <v>34</v>
      </c>
      <c r="Q55" s="129">
        <v>364</v>
      </c>
      <c r="R55" s="129">
        <v>403</v>
      </c>
      <c r="S55" s="129">
        <v>1397091</v>
      </c>
      <c r="T55" s="129">
        <v>10045</v>
      </c>
      <c r="U55" s="129">
        <v>129236</v>
      </c>
      <c r="V55" s="129" t="s">
        <v>386</v>
      </c>
    </row>
    <row r="56" spans="1:22" s="12" customFormat="1" ht="18" customHeight="1">
      <c r="A56" s="98"/>
      <c r="B56" s="5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</row>
    <row r="57" spans="1:22" s="12" customFormat="1" ht="18" customHeight="1">
      <c r="A57" s="223" t="s">
        <v>19</v>
      </c>
      <c r="B57" s="224"/>
      <c r="C57" s="136">
        <f aca="true" t="shared" si="13" ref="C57:C62">SUM(D57:E57)</f>
        <v>106</v>
      </c>
      <c r="D57" s="136">
        <f>SUM(D58:D62)</f>
        <v>91</v>
      </c>
      <c r="E57" s="136">
        <f aca="true" t="shared" si="14" ref="E57:K57">SUM(E58:E62)</f>
        <v>15</v>
      </c>
      <c r="F57" s="136">
        <f t="shared" si="14"/>
        <v>13</v>
      </c>
      <c r="G57" s="136">
        <f t="shared" si="14"/>
        <v>36</v>
      </c>
      <c r="H57" s="136">
        <f t="shared" si="14"/>
        <v>40</v>
      </c>
      <c r="I57" s="136">
        <f t="shared" si="14"/>
        <v>11</v>
      </c>
      <c r="J57" s="136">
        <f t="shared" si="14"/>
        <v>4</v>
      </c>
      <c r="K57" s="136">
        <f t="shared" si="14"/>
        <v>2</v>
      </c>
      <c r="L57" s="136" t="s">
        <v>386</v>
      </c>
      <c r="M57" s="136" t="s">
        <v>386</v>
      </c>
      <c r="N57" s="136">
        <v>722</v>
      </c>
      <c r="O57" s="136">
        <v>16</v>
      </c>
      <c r="P57" s="136">
        <v>17</v>
      </c>
      <c r="Q57" s="136">
        <v>486</v>
      </c>
      <c r="R57" s="136">
        <v>203</v>
      </c>
      <c r="S57" s="136">
        <v>3334016</v>
      </c>
      <c r="T57" s="136">
        <v>372</v>
      </c>
      <c r="U57" s="136">
        <v>176082</v>
      </c>
      <c r="V57" s="136" t="s">
        <v>386</v>
      </c>
    </row>
    <row r="58" spans="1:22" s="12" customFormat="1" ht="18" customHeight="1">
      <c r="A58" s="2"/>
      <c r="B58" s="5" t="s">
        <v>20</v>
      </c>
      <c r="C58" s="129">
        <f t="shared" si="13"/>
        <v>34</v>
      </c>
      <c r="D58" s="129">
        <v>25</v>
      </c>
      <c r="E58" s="129">
        <v>9</v>
      </c>
      <c r="F58" s="129">
        <v>4</v>
      </c>
      <c r="G58" s="129">
        <v>11</v>
      </c>
      <c r="H58" s="129">
        <v>16</v>
      </c>
      <c r="I58" s="129">
        <v>3</v>
      </c>
      <c r="J58" s="129" t="s">
        <v>386</v>
      </c>
      <c r="K58" s="129" t="s">
        <v>386</v>
      </c>
      <c r="L58" s="129" t="s">
        <v>386</v>
      </c>
      <c r="M58" s="129" t="s">
        <v>386</v>
      </c>
      <c r="N58" s="129">
        <v>197</v>
      </c>
      <c r="O58" s="129">
        <v>12</v>
      </c>
      <c r="P58" s="129">
        <v>11</v>
      </c>
      <c r="Q58" s="129">
        <v>118</v>
      </c>
      <c r="R58" s="129">
        <v>56</v>
      </c>
      <c r="S58" s="129">
        <v>593392</v>
      </c>
      <c r="T58" s="129" t="s">
        <v>386</v>
      </c>
      <c r="U58" s="129">
        <v>39807</v>
      </c>
      <c r="V58" s="129" t="s">
        <v>386</v>
      </c>
    </row>
    <row r="59" spans="1:22" s="12" customFormat="1" ht="18" customHeight="1">
      <c r="A59" s="91"/>
      <c r="B59" s="93" t="s">
        <v>21</v>
      </c>
      <c r="C59" s="129">
        <f t="shared" si="13"/>
        <v>13</v>
      </c>
      <c r="D59" s="129">
        <v>11</v>
      </c>
      <c r="E59" s="129">
        <v>2</v>
      </c>
      <c r="F59" s="129">
        <v>3</v>
      </c>
      <c r="G59" s="129">
        <v>2</v>
      </c>
      <c r="H59" s="129">
        <v>4</v>
      </c>
      <c r="I59" s="129">
        <v>3</v>
      </c>
      <c r="J59" s="129" t="s">
        <v>386</v>
      </c>
      <c r="K59" s="129">
        <v>1</v>
      </c>
      <c r="L59" s="129" t="s">
        <v>386</v>
      </c>
      <c r="M59" s="129" t="s">
        <v>386</v>
      </c>
      <c r="N59" s="129">
        <v>119</v>
      </c>
      <c r="O59" s="129">
        <v>1</v>
      </c>
      <c r="P59" s="129">
        <v>2</v>
      </c>
      <c r="Q59" s="129">
        <v>85</v>
      </c>
      <c r="R59" s="129">
        <v>31</v>
      </c>
      <c r="S59" s="129">
        <v>1291355</v>
      </c>
      <c r="T59" s="129" t="s">
        <v>386</v>
      </c>
      <c r="U59" s="129">
        <v>66276</v>
      </c>
      <c r="V59" s="129" t="s">
        <v>386</v>
      </c>
    </row>
    <row r="60" spans="1:22" s="12" customFormat="1" ht="18" customHeight="1">
      <c r="A60" s="2"/>
      <c r="B60" s="93" t="s">
        <v>22</v>
      </c>
      <c r="C60" s="129">
        <f t="shared" si="13"/>
        <v>4</v>
      </c>
      <c r="D60" s="129">
        <v>4</v>
      </c>
      <c r="E60" s="129" t="s">
        <v>386</v>
      </c>
      <c r="F60" s="129" t="s">
        <v>386</v>
      </c>
      <c r="G60" s="129">
        <v>1</v>
      </c>
      <c r="H60" s="129">
        <v>2</v>
      </c>
      <c r="I60" s="129">
        <v>1</v>
      </c>
      <c r="J60" s="129" t="s">
        <v>386</v>
      </c>
      <c r="K60" s="129" t="s">
        <v>386</v>
      </c>
      <c r="L60" s="129" t="s">
        <v>386</v>
      </c>
      <c r="M60" s="129" t="s">
        <v>386</v>
      </c>
      <c r="N60" s="130">
        <v>-30</v>
      </c>
      <c r="O60" s="129" t="s">
        <v>386</v>
      </c>
      <c r="P60" s="129" t="s">
        <v>386</v>
      </c>
      <c r="Q60" s="130">
        <f>+-19</f>
        <v>-19</v>
      </c>
      <c r="R60" s="130">
        <f>+-11</f>
        <v>-11</v>
      </c>
      <c r="S60" s="130">
        <f>+-94288</f>
        <v>-94288</v>
      </c>
      <c r="T60" s="130">
        <f>+-50</f>
        <v>-50</v>
      </c>
      <c r="U60" s="130">
        <f>+-5229</f>
        <v>-5229</v>
      </c>
      <c r="V60" s="129" t="s">
        <v>386</v>
      </c>
    </row>
    <row r="61" spans="1:22" s="12" customFormat="1" ht="18" customHeight="1">
      <c r="A61" s="91"/>
      <c r="B61" s="93" t="s">
        <v>23</v>
      </c>
      <c r="C61" s="129">
        <f t="shared" si="13"/>
        <v>1</v>
      </c>
      <c r="D61" s="129">
        <v>1</v>
      </c>
      <c r="E61" s="129" t="s">
        <v>386</v>
      </c>
      <c r="F61" s="129" t="s">
        <v>386</v>
      </c>
      <c r="G61" s="129">
        <v>1</v>
      </c>
      <c r="H61" s="129" t="s">
        <v>386</v>
      </c>
      <c r="I61" s="129" t="s">
        <v>386</v>
      </c>
      <c r="J61" s="129" t="s">
        <v>386</v>
      </c>
      <c r="K61" s="129" t="s">
        <v>386</v>
      </c>
      <c r="L61" s="129" t="s">
        <v>386</v>
      </c>
      <c r="M61" s="129" t="s">
        <v>386</v>
      </c>
      <c r="N61" s="129" t="s">
        <v>369</v>
      </c>
      <c r="O61" s="129" t="s">
        <v>386</v>
      </c>
      <c r="P61" s="129" t="s">
        <v>386</v>
      </c>
      <c r="Q61" s="129" t="s">
        <v>369</v>
      </c>
      <c r="R61" s="129" t="s">
        <v>369</v>
      </c>
      <c r="S61" s="129" t="s">
        <v>369</v>
      </c>
      <c r="T61" s="129" t="s">
        <v>369</v>
      </c>
      <c r="U61" s="129" t="s">
        <v>369</v>
      </c>
      <c r="V61" s="129" t="s">
        <v>386</v>
      </c>
    </row>
    <row r="62" spans="1:22" s="12" customFormat="1" ht="18" customHeight="1">
      <c r="A62" s="2"/>
      <c r="B62" s="93" t="s">
        <v>24</v>
      </c>
      <c r="C62" s="131">
        <f t="shared" si="13"/>
        <v>54</v>
      </c>
      <c r="D62" s="131">
        <v>50</v>
      </c>
      <c r="E62" s="131">
        <v>4</v>
      </c>
      <c r="F62" s="131">
        <v>6</v>
      </c>
      <c r="G62" s="131">
        <v>21</v>
      </c>
      <c r="H62" s="131">
        <v>18</v>
      </c>
      <c r="I62" s="131">
        <v>4</v>
      </c>
      <c r="J62" s="131">
        <v>4</v>
      </c>
      <c r="K62" s="131">
        <v>1</v>
      </c>
      <c r="L62" s="131" t="s">
        <v>386</v>
      </c>
      <c r="M62" s="131" t="s">
        <v>386</v>
      </c>
      <c r="N62" s="131">
        <v>376</v>
      </c>
      <c r="O62" s="131">
        <v>3</v>
      </c>
      <c r="P62" s="131">
        <v>4</v>
      </c>
      <c r="Q62" s="131">
        <v>264</v>
      </c>
      <c r="R62" s="131">
        <v>105</v>
      </c>
      <c r="S62" s="131">
        <v>1354981</v>
      </c>
      <c r="T62" s="131">
        <v>322</v>
      </c>
      <c r="U62" s="131">
        <v>64770</v>
      </c>
      <c r="V62" s="131" t="s">
        <v>386</v>
      </c>
    </row>
    <row r="63" spans="1:22" s="12" customFormat="1" ht="18" customHeight="1">
      <c r="A63" s="226"/>
      <c r="B63" s="227"/>
      <c r="C63" s="133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</row>
    <row r="64" ht="18" customHeight="1">
      <c r="A64" s="94" t="s">
        <v>384</v>
      </c>
    </row>
    <row r="65" spans="1:3" ht="18" customHeight="1">
      <c r="A65" s="94" t="s">
        <v>385</v>
      </c>
      <c r="B65" s="10"/>
      <c r="C65" s="10"/>
    </row>
    <row r="66" spans="1:3" ht="18" customHeight="1">
      <c r="A66" s="4" t="s">
        <v>319</v>
      </c>
      <c r="B66" s="4"/>
      <c r="C66" s="10"/>
    </row>
    <row r="67" spans="1:3" ht="18" customHeight="1">
      <c r="A67" s="10"/>
      <c r="B67" s="10"/>
      <c r="C67" s="10"/>
    </row>
    <row r="68" spans="1:3" ht="18" customHeight="1">
      <c r="A68" s="10"/>
      <c r="B68" s="10"/>
      <c r="C68" s="10"/>
    </row>
    <row r="69" spans="1:3" ht="18" customHeight="1">
      <c r="A69" s="10"/>
      <c r="B69" s="10"/>
      <c r="C69" s="10"/>
    </row>
    <row r="70" spans="1:3" ht="18" customHeight="1">
      <c r="A70" s="10"/>
      <c r="B70" s="10"/>
      <c r="C70" s="10"/>
    </row>
    <row r="71" spans="1:3" ht="18" customHeight="1">
      <c r="A71" s="10"/>
      <c r="B71" s="10"/>
      <c r="C71" s="10"/>
    </row>
    <row r="72" spans="1:3" ht="18" customHeight="1">
      <c r="A72" s="2"/>
      <c r="B72" s="2"/>
      <c r="C72" s="10"/>
    </row>
    <row r="73" spans="1:3" ht="18" customHeight="1">
      <c r="A73" s="10"/>
      <c r="B73" s="10"/>
      <c r="C73" s="10"/>
    </row>
    <row r="74" spans="1:3" ht="18" customHeight="1">
      <c r="A74" s="10"/>
      <c r="B74" s="10"/>
      <c r="C74" s="10"/>
    </row>
    <row r="75" spans="1:3" ht="18" customHeight="1">
      <c r="A75" s="10"/>
      <c r="B75" s="10"/>
      <c r="C75" s="10"/>
    </row>
    <row r="76" spans="1:3" ht="18" customHeight="1">
      <c r="A76" s="10"/>
      <c r="B76" s="10"/>
      <c r="C76" s="10"/>
    </row>
    <row r="77" spans="1:3" ht="18" customHeight="1">
      <c r="A77" s="10"/>
      <c r="B77" s="10"/>
      <c r="C77" s="10"/>
    </row>
    <row r="78" spans="1:3" ht="18" customHeight="1">
      <c r="A78" s="10"/>
      <c r="B78" s="10"/>
      <c r="C78" s="10"/>
    </row>
    <row r="79" spans="1:3" ht="18" customHeight="1">
      <c r="A79" s="2"/>
      <c r="B79" s="7"/>
      <c r="C79" s="10"/>
    </row>
    <row r="80" spans="1:3" ht="18" customHeight="1">
      <c r="A80" s="10"/>
      <c r="B80" s="10"/>
      <c r="C80" s="10"/>
    </row>
    <row r="81" spans="1:3" ht="18" customHeight="1">
      <c r="A81" s="10"/>
      <c r="B81" s="10"/>
      <c r="C81" s="10"/>
    </row>
    <row r="82" spans="1:3" ht="18" customHeight="1">
      <c r="A82" s="10"/>
      <c r="B82" s="10"/>
      <c r="C82" s="10"/>
    </row>
  </sheetData>
  <sheetProtection/>
  <mergeCells count="25">
    <mergeCell ref="A63:B63"/>
    <mergeCell ref="A16:B16"/>
    <mergeCell ref="A15:B15"/>
    <mergeCell ref="A57:B57"/>
    <mergeCell ref="A9:B11"/>
    <mergeCell ref="A12:B12"/>
    <mergeCell ref="A13:B13"/>
    <mergeCell ref="A14:B14"/>
    <mergeCell ref="A22:B22"/>
    <mergeCell ref="A32:B32"/>
    <mergeCell ref="A41:B41"/>
    <mergeCell ref="A52:B52"/>
    <mergeCell ref="D10:E10"/>
    <mergeCell ref="F10:M10"/>
    <mergeCell ref="C9:M9"/>
    <mergeCell ref="C10:C11"/>
    <mergeCell ref="A3:V3"/>
    <mergeCell ref="A5:V5"/>
    <mergeCell ref="A7:V7"/>
    <mergeCell ref="S9:S11"/>
    <mergeCell ref="U9:U11"/>
    <mergeCell ref="N10:N11"/>
    <mergeCell ref="O10:P10"/>
    <mergeCell ref="Q10:R10"/>
    <mergeCell ref="N9:R9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zoomScalePageLayoutView="0" workbookViewId="0" topLeftCell="L1">
      <selection activeCell="S9" sqref="S9:S11"/>
    </sheetView>
  </sheetViews>
  <sheetFormatPr defaultColWidth="9.00390625" defaultRowHeight="18.75" customHeight="1"/>
  <cols>
    <col min="1" max="1" width="3.375" style="0" customWidth="1"/>
    <col min="2" max="2" width="45.25390625" style="0" customWidth="1"/>
    <col min="3" max="3" width="9.25390625" style="30" bestFit="1" customWidth="1"/>
    <col min="4" max="4" width="9.125" style="0" bestFit="1" customWidth="1"/>
    <col min="5" max="5" width="10.75390625" style="0" customWidth="1"/>
    <col min="6" max="6" width="12.25390625" style="0" customWidth="1"/>
    <col min="7" max="13" width="9.125" style="0" bestFit="1" customWidth="1"/>
    <col min="14" max="14" width="9.50390625" style="0" bestFit="1" customWidth="1"/>
    <col min="15" max="15" width="12.25390625" style="0" customWidth="1"/>
    <col min="16" max="16" width="11.875" style="0" customWidth="1"/>
    <col min="17" max="18" width="9.50390625" style="0" bestFit="1" customWidth="1"/>
    <col min="19" max="19" width="17.625" style="0" bestFit="1" customWidth="1"/>
    <col min="20" max="20" width="14.75390625" style="0" bestFit="1" customWidth="1"/>
    <col min="21" max="21" width="18.125" style="0" customWidth="1"/>
    <col min="22" max="22" width="16.50390625" style="0" customWidth="1"/>
  </cols>
  <sheetData>
    <row r="1" spans="1:22" s="15" customFormat="1" ht="18.75" customHeight="1">
      <c r="A1" s="126" t="s">
        <v>332</v>
      </c>
      <c r="C1" s="28"/>
      <c r="V1" s="127" t="s">
        <v>333</v>
      </c>
    </row>
    <row r="2" spans="3:22" s="15" customFormat="1" ht="18.75" customHeight="1">
      <c r="C2" s="28"/>
      <c r="V2" s="16"/>
    </row>
    <row r="3" spans="1:23" ht="18.75" customHeight="1">
      <c r="A3" s="217" t="s">
        <v>393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6"/>
    </row>
    <row r="4" spans="1:23" ht="18.75" customHeight="1" thickBot="1">
      <c r="A4" s="24"/>
      <c r="B4" s="24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24"/>
      <c r="O4" s="24"/>
      <c r="P4" s="24"/>
      <c r="Q4" s="24"/>
      <c r="R4" s="24"/>
      <c r="S4" s="24"/>
      <c r="T4" s="24"/>
      <c r="U4" s="24"/>
      <c r="V4" s="146" t="s">
        <v>272</v>
      </c>
      <c r="W4" s="6"/>
    </row>
    <row r="5" spans="1:23" s="9" customFormat="1" ht="18.75" customHeight="1">
      <c r="A5" s="228" t="s">
        <v>288</v>
      </c>
      <c r="B5" s="229"/>
      <c r="C5" s="225" t="s">
        <v>378</v>
      </c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2" t="s">
        <v>382</v>
      </c>
      <c r="O5" s="222"/>
      <c r="P5" s="222"/>
      <c r="Q5" s="222"/>
      <c r="R5" s="222"/>
      <c r="S5" s="218" t="s">
        <v>405</v>
      </c>
      <c r="T5" s="20" t="s">
        <v>379</v>
      </c>
      <c r="U5" s="219" t="s">
        <v>14</v>
      </c>
      <c r="V5" s="105" t="s">
        <v>277</v>
      </c>
      <c r="W5" s="10"/>
    </row>
    <row r="6" spans="1:23" s="9" customFormat="1" ht="18.75" customHeight="1">
      <c r="A6" s="230"/>
      <c r="B6" s="231"/>
      <c r="C6" s="221" t="s">
        <v>0</v>
      </c>
      <c r="D6" s="225" t="s">
        <v>9</v>
      </c>
      <c r="E6" s="225"/>
      <c r="F6" s="225" t="s">
        <v>383</v>
      </c>
      <c r="G6" s="225"/>
      <c r="H6" s="225"/>
      <c r="I6" s="225"/>
      <c r="J6" s="225"/>
      <c r="K6" s="225"/>
      <c r="L6" s="225"/>
      <c r="M6" s="225"/>
      <c r="N6" s="221" t="s">
        <v>0</v>
      </c>
      <c r="O6" s="221" t="s">
        <v>380</v>
      </c>
      <c r="P6" s="221"/>
      <c r="Q6" s="221" t="s">
        <v>381</v>
      </c>
      <c r="R6" s="221"/>
      <c r="S6" s="218"/>
      <c r="T6" s="20" t="s">
        <v>12</v>
      </c>
      <c r="U6" s="220"/>
      <c r="V6" s="106" t="s">
        <v>276</v>
      </c>
      <c r="W6" s="10"/>
    </row>
    <row r="7" spans="1:23" s="9" customFormat="1" ht="18.75" customHeight="1">
      <c r="A7" s="232"/>
      <c r="B7" s="233"/>
      <c r="C7" s="221"/>
      <c r="D7" s="18" t="s">
        <v>376</v>
      </c>
      <c r="E7" s="18" t="s">
        <v>377</v>
      </c>
      <c r="F7" s="18" t="s">
        <v>1</v>
      </c>
      <c r="G7" s="18" t="s">
        <v>2</v>
      </c>
      <c r="H7" s="18" t="s">
        <v>3</v>
      </c>
      <c r="I7" s="18" t="s">
        <v>4</v>
      </c>
      <c r="J7" s="18" t="s">
        <v>5</v>
      </c>
      <c r="K7" s="18" t="s">
        <v>6</v>
      </c>
      <c r="L7" s="18" t="s">
        <v>7</v>
      </c>
      <c r="M7" s="18" t="s">
        <v>8</v>
      </c>
      <c r="N7" s="221"/>
      <c r="O7" s="21" t="s">
        <v>10</v>
      </c>
      <c r="P7" s="21" t="s">
        <v>11</v>
      </c>
      <c r="Q7" s="21" t="s">
        <v>10</v>
      </c>
      <c r="R7" s="21" t="s">
        <v>11</v>
      </c>
      <c r="S7" s="219"/>
      <c r="T7" s="19" t="s">
        <v>13</v>
      </c>
      <c r="U7" s="220"/>
      <c r="V7" s="104" t="s">
        <v>392</v>
      </c>
      <c r="W7" s="10"/>
    </row>
    <row r="8" spans="1:23" s="12" customFormat="1" ht="18.75" customHeight="1">
      <c r="A8" s="91"/>
      <c r="B8" s="92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13"/>
    </row>
    <row r="9" spans="1:23" s="12" customFormat="1" ht="18.75" customHeight="1">
      <c r="A9" s="237" t="s">
        <v>25</v>
      </c>
      <c r="B9" s="238"/>
      <c r="C9" s="136">
        <f>SUM(D9:E9)</f>
        <v>148</v>
      </c>
      <c r="D9" s="136">
        <f>SUM(D10:D15)</f>
        <v>125</v>
      </c>
      <c r="E9" s="136">
        <f>SUM(E10:E15)</f>
        <v>23</v>
      </c>
      <c r="F9" s="136">
        <f aca="true" t="shared" si="0" ref="F9:M9">SUM(F10:F15)</f>
        <v>15</v>
      </c>
      <c r="G9" s="136">
        <f t="shared" si="0"/>
        <v>31</v>
      </c>
      <c r="H9" s="136">
        <f t="shared" si="0"/>
        <v>52</v>
      </c>
      <c r="I9" s="136">
        <f t="shared" si="0"/>
        <v>28</v>
      </c>
      <c r="J9" s="136">
        <f t="shared" si="0"/>
        <v>13</v>
      </c>
      <c r="K9" s="136">
        <f t="shared" si="0"/>
        <v>6</v>
      </c>
      <c r="L9" s="136">
        <f t="shared" si="0"/>
        <v>2</v>
      </c>
      <c r="M9" s="136">
        <f t="shared" si="0"/>
        <v>1</v>
      </c>
      <c r="N9" s="136">
        <v>1711</v>
      </c>
      <c r="O9" s="136">
        <v>32</v>
      </c>
      <c r="P9" s="136">
        <v>23</v>
      </c>
      <c r="Q9" s="136">
        <v>1161</v>
      </c>
      <c r="R9" s="136">
        <v>495</v>
      </c>
      <c r="S9" s="136">
        <v>26591792</v>
      </c>
      <c r="T9" s="136">
        <v>8743</v>
      </c>
      <c r="U9" s="136">
        <v>649985</v>
      </c>
      <c r="V9" s="136" t="s">
        <v>386</v>
      </c>
      <c r="W9" s="13"/>
    </row>
    <row r="10" spans="1:23" s="12" customFormat="1" ht="18.75" customHeight="1">
      <c r="A10" s="94"/>
      <c r="B10" s="93" t="s">
        <v>26</v>
      </c>
      <c r="C10" s="129">
        <f aca="true" t="shared" si="1" ref="C10:C15">SUM(D10:E10)</f>
        <v>3</v>
      </c>
      <c r="D10" s="129">
        <v>3</v>
      </c>
      <c r="E10" s="129" t="s">
        <v>386</v>
      </c>
      <c r="F10" s="129">
        <v>1</v>
      </c>
      <c r="G10" s="129" t="s">
        <v>386</v>
      </c>
      <c r="H10" s="129">
        <v>2</v>
      </c>
      <c r="I10" s="129" t="s">
        <v>386</v>
      </c>
      <c r="J10" s="129" t="s">
        <v>386</v>
      </c>
      <c r="K10" s="129" t="s">
        <v>386</v>
      </c>
      <c r="L10" s="129" t="s">
        <v>386</v>
      </c>
      <c r="M10" s="129" t="s">
        <v>386</v>
      </c>
      <c r="N10" s="129">
        <v>11</v>
      </c>
      <c r="O10" s="129" t="s">
        <v>386</v>
      </c>
      <c r="P10" s="129" t="s">
        <v>386</v>
      </c>
      <c r="Q10" s="129">
        <v>7</v>
      </c>
      <c r="R10" s="129">
        <v>4</v>
      </c>
      <c r="S10" s="129">
        <v>15775</v>
      </c>
      <c r="T10" s="129">
        <v>52</v>
      </c>
      <c r="U10" s="129">
        <v>537</v>
      </c>
      <c r="V10" s="129" t="s">
        <v>386</v>
      </c>
      <c r="W10" s="13"/>
    </row>
    <row r="11" spans="1:22" s="12" customFormat="1" ht="18.75" customHeight="1">
      <c r="A11" s="94"/>
      <c r="B11" s="93" t="s">
        <v>27</v>
      </c>
      <c r="C11" s="129">
        <f t="shared" si="1"/>
        <v>60</v>
      </c>
      <c r="D11" s="129">
        <v>58</v>
      </c>
      <c r="E11" s="129">
        <v>2</v>
      </c>
      <c r="F11" s="129">
        <v>4</v>
      </c>
      <c r="G11" s="129">
        <v>12</v>
      </c>
      <c r="H11" s="129">
        <v>20</v>
      </c>
      <c r="I11" s="129">
        <v>12</v>
      </c>
      <c r="J11" s="129">
        <v>9</v>
      </c>
      <c r="K11" s="129">
        <v>2</v>
      </c>
      <c r="L11" s="129" t="s">
        <v>386</v>
      </c>
      <c r="M11" s="129">
        <v>1</v>
      </c>
      <c r="N11" s="129">
        <v>775</v>
      </c>
      <c r="O11" s="129">
        <v>2</v>
      </c>
      <c r="P11" s="129">
        <v>2</v>
      </c>
      <c r="Q11" s="129">
        <v>554</v>
      </c>
      <c r="R11" s="129">
        <v>217</v>
      </c>
      <c r="S11" s="129">
        <v>13537770</v>
      </c>
      <c r="T11" s="129">
        <v>7136</v>
      </c>
      <c r="U11" s="129">
        <v>190811</v>
      </c>
      <c r="V11" s="129" t="s">
        <v>386</v>
      </c>
    </row>
    <row r="12" spans="1:22" s="12" customFormat="1" ht="18.75" customHeight="1">
      <c r="A12" s="94"/>
      <c r="B12" s="93" t="s">
        <v>28</v>
      </c>
      <c r="C12" s="129">
        <f t="shared" si="1"/>
        <v>1</v>
      </c>
      <c r="D12" s="129">
        <v>1</v>
      </c>
      <c r="E12" s="129" t="s">
        <v>386</v>
      </c>
      <c r="F12" s="129" t="s">
        <v>386</v>
      </c>
      <c r="G12" s="129" t="s">
        <v>386</v>
      </c>
      <c r="H12" s="129">
        <v>1</v>
      </c>
      <c r="I12" s="129" t="s">
        <v>386</v>
      </c>
      <c r="J12" s="129" t="s">
        <v>386</v>
      </c>
      <c r="K12" s="129" t="s">
        <v>386</v>
      </c>
      <c r="L12" s="129" t="s">
        <v>386</v>
      </c>
      <c r="M12" s="129" t="s">
        <v>386</v>
      </c>
      <c r="N12" s="129" t="s">
        <v>370</v>
      </c>
      <c r="O12" s="129" t="s">
        <v>386</v>
      </c>
      <c r="P12" s="129" t="s">
        <v>386</v>
      </c>
      <c r="Q12" s="129" t="s">
        <v>370</v>
      </c>
      <c r="R12" s="129" t="s">
        <v>370</v>
      </c>
      <c r="S12" s="129" t="s">
        <v>370</v>
      </c>
      <c r="T12" s="129" t="s">
        <v>370</v>
      </c>
      <c r="U12" s="129" t="s">
        <v>370</v>
      </c>
      <c r="V12" s="129" t="s">
        <v>386</v>
      </c>
    </row>
    <row r="13" spans="1:22" s="12" customFormat="1" ht="18.75" customHeight="1">
      <c r="A13" s="94"/>
      <c r="B13" s="93" t="s">
        <v>29</v>
      </c>
      <c r="C13" s="129">
        <f t="shared" si="1"/>
        <v>3</v>
      </c>
      <c r="D13" s="129">
        <v>3</v>
      </c>
      <c r="E13" s="129" t="s">
        <v>386</v>
      </c>
      <c r="F13" s="129">
        <v>2</v>
      </c>
      <c r="G13" s="129" t="s">
        <v>386</v>
      </c>
      <c r="H13" s="129" t="s">
        <v>386</v>
      </c>
      <c r="I13" s="129">
        <v>1</v>
      </c>
      <c r="J13" s="129" t="s">
        <v>386</v>
      </c>
      <c r="K13" s="129" t="s">
        <v>386</v>
      </c>
      <c r="L13" s="129" t="s">
        <v>386</v>
      </c>
      <c r="M13" s="129" t="s">
        <v>386</v>
      </c>
      <c r="N13" s="130">
        <v>-21</v>
      </c>
      <c r="O13" s="129" t="s">
        <v>386</v>
      </c>
      <c r="P13" s="129" t="s">
        <v>386</v>
      </c>
      <c r="Q13" s="130">
        <f>+-16</f>
        <v>-16</v>
      </c>
      <c r="R13" s="130">
        <f>+-5</f>
        <v>-5</v>
      </c>
      <c r="S13" s="130">
        <f>+-48086</f>
        <v>-48086</v>
      </c>
      <c r="T13" s="130">
        <f>+-960</f>
        <v>-960</v>
      </c>
      <c r="U13" s="130">
        <f>+-2964</f>
        <v>-2964</v>
      </c>
      <c r="V13" s="129" t="s">
        <v>386</v>
      </c>
    </row>
    <row r="14" spans="1:22" s="12" customFormat="1" ht="18.75" customHeight="1">
      <c r="A14" s="94"/>
      <c r="B14" s="93" t="s">
        <v>30</v>
      </c>
      <c r="C14" s="129">
        <f t="shared" si="1"/>
        <v>60</v>
      </c>
      <c r="D14" s="129">
        <v>44</v>
      </c>
      <c r="E14" s="129">
        <v>16</v>
      </c>
      <c r="F14" s="129">
        <v>6</v>
      </c>
      <c r="G14" s="129">
        <v>17</v>
      </c>
      <c r="H14" s="129">
        <v>20</v>
      </c>
      <c r="I14" s="129">
        <v>10</v>
      </c>
      <c r="J14" s="129">
        <v>3</v>
      </c>
      <c r="K14" s="129">
        <v>3</v>
      </c>
      <c r="L14" s="129">
        <v>1</v>
      </c>
      <c r="M14" s="129" t="s">
        <v>386</v>
      </c>
      <c r="N14" s="129">
        <v>607</v>
      </c>
      <c r="O14" s="129">
        <v>24</v>
      </c>
      <c r="P14" s="129">
        <v>15</v>
      </c>
      <c r="Q14" s="129">
        <v>402</v>
      </c>
      <c r="R14" s="129">
        <v>166</v>
      </c>
      <c r="S14" s="129">
        <v>3944408</v>
      </c>
      <c r="T14" s="129">
        <v>595</v>
      </c>
      <c r="U14" s="129">
        <v>364968</v>
      </c>
      <c r="V14" s="129" t="s">
        <v>386</v>
      </c>
    </row>
    <row r="15" spans="1:22" s="12" customFormat="1" ht="18.75" customHeight="1">
      <c r="A15" s="94"/>
      <c r="B15" s="93" t="s">
        <v>31</v>
      </c>
      <c r="C15" s="129">
        <f t="shared" si="1"/>
        <v>21</v>
      </c>
      <c r="D15" s="129">
        <v>16</v>
      </c>
      <c r="E15" s="129">
        <v>5</v>
      </c>
      <c r="F15" s="129">
        <v>2</v>
      </c>
      <c r="G15" s="129">
        <v>2</v>
      </c>
      <c r="H15" s="129">
        <v>9</v>
      </c>
      <c r="I15" s="129">
        <v>5</v>
      </c>
      <c r="J15" s="129">
        <v>1</v>
      </c>
      <c r="K15" s="129">
        <v>1</v>
      </c>
      <c r="L15" s="129">
        <v>1</v>
      </c>
      <c r="M15" s="129" t="s">
        <v>386</v>
      </c>
      <c r="N15" s="129">
        <v>297</v>
      </c>
      <c r="O15" s="129">
        <v>6</v>
      </c>
      <c r="P15" s="129">
        <v>6</v>
      </c>
      <c r="Q15" s="129">
        <v>182</v>
      </c>
      <c r="R15" s="129">
        <v>103</v>
      </c>
      <c r="S15" s="129">
        <v>9045753</v>
      </c>
      <c r="T15" s="129" t="s">
        <v>386</v>
      </c>
      <c r="U15" s="129">
        <v>90705</v>
      </c>
      <c r="V15" s="129" t="s">
        <v>386</v>
      </c>
    </row>
    <row r="16" spans="1:22" s="12" customFormat="1" ht="18.75" customHeight="1">
      <c r="A16" s="2"/>
      <c r="B16" s="92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</row>
    <row r="17" spans="1:22" s="12" customFormat="1" ht="18.75" customHeight="1">
      <c r="A17" s="237" t="s">
        <v>32</v>
      </c>
      <c r="B17" s="238"/>
      <c r="C17" s="136">
        <f>SUM(D17:E17)</f>
        <v>777</v>
      </c>
      <c r="D17" s="136">
        <f>SUM(D18:D24)</f>
        <v>623</v>
      </c>
      <c r="E17" s="136">
        <f>SUM(E18:E24)</f>
        <v>154</v>
      </c>
      <c r="F17" s="136">
        <f aca="true" t="shared" si="2" ref="F17:U17">SUM(F18:F24)</f>
        <v>103</v>
      </c>
      <c r="G17" s="136">
        <f t="shared" si="2"/>
        <v>198</v>
      </c>
      <c r="H17" s="136">
        <f t="shared" si="2"/>
        <v>274</v>
      </c>
      <c r="I17" s="136">
        <f t="shared" si="2"/>
        <v>127</v>
      </c>
      <c r="J17" s="136">
        <f t="shared" si="2"/>
        <v>24</v>
      </c>
      <c r="K17" s="136">
        <f t="shared" si="2"/>
        <v>28</v>
      </c>
      <c r="L17" s="136">
        <f t="shared" si="2"/>
        <v>19</v>
      </c>
      <c r="M17" s="136">
        <f t="shared" si="2"/>
        <v>4</v>
      </c>
      <c r="N17" s="136">
        <f t="shared" si="2"/>
        <v>7924</v>
      </c>
      <c r="O17" s="136">
        <f t="shared" si="2"/>
        <v>175</v>
      </c>
      <c r="P17" s="136">
        <f t="shared" si="2"/>
        <v>124</v>
      </c>
      <c r="Q17" s="136">
        <f t="shared" si="2"/>
        <v>5783</v>
      </c>
      <c r="R17" s="136">
        <f t="shared" si="2"/>
        <v>1842</v>
      </c>
      <c r="S17" s="136">
        <f t="shared" si="2"/>
        <v>30227201</v>
      </c>
      <c r="T17" s="136">
        <f t="shared" si="2"/>
        <v>653450</v>
      </c>
      <c r="U17" s="136">
        <f t="shared" si="2"/>
        <v>2124011</v>
      </c>
      <c r="V17" s="136" t="s">
        <v>386</v>
      </c>
    </row>
    <row r="18" spans="1:22" s="12" customFormat="1" ht="18.75" customHeight="1">
      <c r="A18" s="94"/>
      <c r="B18" s="93" t="s">
        <v>33</v>
      </c>
      <c r="C18" s="129">
        <f aca="true" t="shared" si="3" ref="C18:C24">SUM(D18:E18)</f>
        <v>399</v>
      </c>
      <c r="D18" s="129">
        <v>312</v>
      </c>
      <c r="E18" s="129">
        <v>87</v>
      </c>
      <c r="F18" s="129">
        <v>58</v>
      </c>
      <c r="G18" s="129">
        <v>106</v>
      </c>
      <c r="H18" s="129">
        <v>139</v>
      </c>
      <c r="I18" s="129">
        <v>64</v>
      </c>
      <c r="J18" s="129">
        <v>12</v>
      </c>
      <c r="K18" s="129">
        <v>11</v>
      </c>
      <c r="L18" s="129">
        <v>9</v>
      </c>
      <c r="M18" s="129" t="s">
        <v>386</v>
      </c>
      <c r="N18" s="129">
        <f aca="true" t="shared" si="4" ref="N18:N24">SUM(O18:R18)</f>
        <v>3511</v>
      </c>
      <c r="O18" s="129">
        <v>100</v>
      </c>
      <c r="P18" s="129">
        <v>74</v>
      </c>
      <c r="Q18" s="129">
        <v>2502</v>
      </c>
      <c r="R18" s="129">
        <v>835</v>
      </c>
      <c r="S18" s="129">
        <v>13373753</v>
      </c>
      <c r="T18" s="129">
        <v>234015</v>
      </c>
      <c r="U18" s="129">
        <v>881791</v>
      </c>
      <c r="V18" s="129" t="s">
        <v>386</v>
      </c>
    </row>
    <row r="19" spans="1:22" s="12" customFormat="1" ht="18.75" customHeight="1">
      <c r="A19" s="94"/>
      <c r="B19" s="93" t="s">
        <v>278</v>
      </c>
      <c r="C19" s="129">
        <f t="shared" si="3"/>
        <v>37</v>
      </c>
      <c r="D19" s="129">
        <v>33</v>
      </c>
      <c r="E19" s="129">
        <v>4</v>
      </c>
      <c r="F19" s="129">
        <v>5</v>
      </c>
      <c r="G19" s="129">
        <v>4</v>
      </c>
      <c r="H19" s="129">
        <v>10</v>
      </c>
      <c r="I19" s="129">
        <v>10</v>
      </c>
      <c r="J19" s="129">
        <v>2</v>
      </c>
      <c r="K19" s="129">
        <v>1</v>
      </c>
      <c r="L19" s="129">
        <v>3</v>
      </c>
      <c r="M19" s="129">
        <v>2</v>
      </c>
      <c r="N19" s="129">
        <f t="shared" si="4"/>
        <v>849</v>
      </c>
      <c r="O19" s="129">
        <v>7</v>
      </c>
      <c r="P19" s="129">
        <v>5</v>
      </c>
      <c r="Q19" s="129">
        <v>677</v>
      </c>
      <c r="R19" s="129">
        <v>160</v>
      </c>
      <c r="S19" s="129">
        <v>1803727</v>
      </c>
      <c r="T19" s="129">
        <v>149024</v>
      </c>
      <c r="U19" s="129">
        <v>198125</v>
      </c>
      <c r="V19" s="129" t="s">
        <v>386</v>
      </c>
    </row>
    <row r="20" spans="1:22" s="12" customFormat="1" ht="18.75" customHeight="1">
      <c r="A20" s="94"/>
      <c r="B20" s="93" t="s">
        <v>34</v>
      </c>
      <c r="C20" s="129">
        <f t="shared" si="3"/>
        <v>92</v>
      </c>
      <c r="D20" s="129">
        <v>74</v>
      </c>
      <c r="E20" s="129">
        <v>18</v>
      </c>
      <c r="F20" s="129">
        <v>6</v>
      </c>
      <c r="G20" s="129">
        <v>19</v>
      </c>
      <c r="H20" s="129">
        <v>51</v>
      </c>
      <c r="I20" s="129">
        <v>12</v>
      </c>
      <c r="J20" s="129">
        <v>2</v>
      </c>
      <c r="K20" s="129">
        <v>1</v>
      </c>
      <c r="L20" s="129">
        <v>1</v>
      </c>
      <c r="M20" s="129" t="s">
        <v>386</v>
      </c>
      <c r="N20" s="129">
        <f t="shared" si="4"/>
        <v>728</v>
      </c>
      <c r="O20" s="129">
        <v>17</v>
      </c>
      <c r="P20" s="129">
        <v>11</v>
      </c>
      <c r="Q20" s="129">
        <v>527</v>
      </c>
      <c r="R20" s="129">
        <v>173</v>
      </c>
      <c r="S20" s="129">
        <v>1830385</v>
      </c>
      <c r="T20" s="129">
        <v>190562</v>
      </c>
      <c r="U20" s="129">
        <v>192164</v>
      </c>
      <c r="V20" s="129" t="s">
        <v>386</v>
      </c>
    </row>
    <row r="21" spans="1:22" s="12" customFormat="1" ht="18.75" customHeight="1">
      <c r="A21" s="94"/>
      <c r="B21" s="93" t="s">
        <v>279</v>
      </c>
      <c r="C21" s="129">
        <f t="shared" si="3"/>
        <v>21</v>
      </c>
      <c r="D21" s="129">
        <v>13</v>
      </c>
      <c r="E21" s="129">
        <v>8</v>
      </c>
      <c r="F21" s="129">
        <v>5</v>
      </c>
      <c r="G21" s="129">
        <v>9</v>
      </c>
      <c r="H21" s="129">
        <v>5</v>
      </c>
      <c r="I21" s="129">
        <v>1</v>
      </c>
      <c r="J21" s="129">
        <v>1</v>
      </c>
      <c r="K21" s="129" t="s">
        <v>386</v>
      </c>
      <c r="L21" s="129" t="s">
        <v>386</v>
      </c>
      <c r="M21" s="129" t="s">
        <v>386</v>
      </c>
      <c r="N21" s="129">
        <f t="shared" si="4"/>
        <v>112</v>
      </c>
      <c r="O21" s="129">
        <v>9</v>
      </c>
      <c r="P21" s="129">
        <v>6</v>
      </c>
      <c r="Q21" s="129">
        <v>73</v>
      </c>
      <c r="R21" s="129">
        <v>24</v>
      </c>
      <c r="S21" s="129">
        <v>271147</v>
      </c>
      <c r="T21" s="129">
        <v>7184</v>
      </c>
      <c r="U21" s="129">
        <v>50210</v>
      </c>
      <c r="V21" s="129" t="s">
        <v>386</v>
      </c>
    </row>
    <row r="22" spans="1:22" s="12" customFormat="1" ht="18.75" customHeight="1">
      <c r="A22" s="11"/>
      <c r="B22" s="93" t="s">
        <v>35</v>
      </c>
      <c r="C22" s="129">
        <f t="shared" si="3"/>
        <v>69</v>
      </c>
      <c r="D22" s="129">
        <v>51</v>
      </c>
      <c r="E22" s="129">
        <v>18</v>
      </c>
      <c r="F22" s="129">
        <v>13</v>
      </c>
      <c r="G22" s="129">
        <v>13</v>
      </c>
      <c r="H22" s="129">
        <v>32</v>
      </c>
      <c r="I22" s="129">
        <v>7</v>
      </c>
      <c r="J22" s="129">
        <v>2</v>
      </c>
      <c r="K22" s="129">
        <v>2</v>
      </c>
      <c r="L22" s="129" t="s">
        <v>386</v>
      </c>
      <c r="M22" s="129" t="s">
        <v>386</v>
      </c>
      <c r="N22" s="129">
        <f t="shared" si="4"/>
        <v>495</v>
      </c>
      <c r="O22" s="129">
        <v>21</v>
      </c>
      <c r="P22" s="129">
        <v>17</v>
      </c>
      <c r="Q22" s="129">
        <v>335</v>
      </c>
      <c r="R22" s="129">
        <v>122</v>
      </c>
      <c r="S22" s="129">
        <v>1408004</v>
      </c>
      <c r="T22" s="129">
        <v>16369</v>
      </c>
      <c r="U22" s="129">
        <v>141106</v>
      </c>
      <c r="V22" s="129" t="s">
        <v>386</v>
      </c>
    </row>
    <row r="23" spans="1:22" s="12" customFormat="1" ht="18.75" customHeight="1">
      <c r="A23" s="94"/>
      <c r="B23" s="93" t="s">
        <v>36</v>
      </c>
      <c r="C23" s="129">
        <f t="shared" si="3"/>
        <v>60</v>
      </c>
      <c r="D23" s="129">
        <v>55</v>
      </c>
      <c r="E23" s="129">
        <v>5</v>
      </c>
      <c r="F23" s="129">
        <v>5</v>
      </c>
      <c r="G23" s="129">
        <v>14</v>
      </c>
      <c r="H23" s="129">
        <v>16</v>
      </c>
      <c r="I23" s="129">
        <v>11</v>
      </c>
      <c r="J23" s="129">
        <v>3</v>
      </c>
      <c r="K23" s="129">
        <v>6</v>
      </c>
      <c r="L23" s="129">
        <v>4</v>
      </c>
      <c r="M23" s="129">
        <v>1</v>
      </c>
      <c r="N23" s="129">
        <f t="shared" si="4"/>
        <v>1011</v>
      </c>
      <c r="O23" s="129">
        <v>5</v>
      </c>
      <c r="P23" s="129">
        <v>3</v>
      </c>
      <c r="Q23" s="129">
        <v>754</v>
      </c>
      <c r="R23" s="129">
        <v>249</v>
      </c>
      <c r="S23" s="129">
        <v>7818756</v>
      </c>
      <c r="T23" s="129">
        <v>20621</v>
      </c>
      <c r="U23" s="129">
        <v>432644</v>
      </c>
      <c r="V23" s="129" t="s">
        <v>386</v>
      </c>
    </row>
    <row r="24" spans="1:22" s="12" customFormat="1" ht="18.75" customHeight="1">
      <c r="A24" s="94"/>
      <c r="B24" s="144" t="s">
        <v>37</v>
      </c>
      <c r="C24" s="129">
        <f t="shared" si="3"/>
        <v>99</v>
      </c>
      <c r="D24" s="129">
        <v>85</v>
      </c>
      <c r="E24" s="129">
        <v>14</v>
      </c>
      <c r="F24" s="129">
        <v>11</v>
      </c>
      <c r="G24" s="129">
        <v>33</v>
      </c>
      <c r="H24" s="129">
        <v>21</v>
      </c>
      <c r="I24" s="129">
        <v>22</v>
      </c>
      <c r="J24" s="129">
        <v>2</v>
      </c>
      <c r="K24" s="129">
        <v>7</v>
      </c>
      <c r="L24" s="129">
        <v>2</v>
      </c>
      <c r="M24" s="129">
        <v>1</v>
      </c>
      <c r="N24" s="129">
        <f t="shared" si="4"/>
        <v>1218</v>
      </c>
      <c r="O24" s="129">
        <v>16</v>
      </c>
      <c r="P24" s="129">
        <v>8</v>
      </c>
      <c r="Q24" s="129">
        <v>915</v>
      </c>
      <c r="R24" s="129">
        <v>279</v>
      </c>
      <c r="S24" s="129">
        <v>3721429</v>
      </c>
      <c r="T24" s="129">
        <v>35675</v>
      </c>
      <c r="U24" s="129">
        <v>227971</v>
      </c>
      <c r="V24" s="129" t="s">
        <v>386</v>
      </c>
    </row>
    <row r="25" spans="1:22" s="12" customFormat="1" ht="18.75" customHeight="1">
      <c r="A25" s="94"/>
      <c r="B25" s="92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</row>
    <row r="26" spans="1:22" s="12" customFormat="1" ht="18.75" customHeight="1">
      <c r="A26" s="223" t="s">
        <v>48</v>
      </c>
      <c r="B26" s="224"/>
      <c r="C26" s="136">
        <f>SUM(D26:E26)</f>
        <v>473</v>
      </c>
      <c r="D26" s="136">
        <f>SUM(D27:D30)</f>
        <v>263</v>
      </c>
      <c r="E26" s="136">
        <f>SUM(E27:E30)</f>
        <v>210</v>
      </c>
      <c r="F26" s="136">
        <f aca="true" t="shared" si="5" ref="F26:U26">SUM(F27:F30)</f>
        <v>99</v>
      </c>
      <c r="G26" s="136">
        <f t="shared" si="5"/>
        <v>113</v>
      </c>
      <c r="H26" s="136">
        <f t="shared" si="5"/>
        <v>155</v>
      </c>
      <c r="I26" s="136">
        <f t="shared" si="5"/>
        <v>77</v>
      </c>
      <c r="J26" s="136">
        <f t="shared" si="5"/>
        <v>18</v>
      </c>
      <c r="K26" s="136">
        <f t="shared" si="5"/>
        <v>8</v>
      </c>
      <c r="L26" s="136">
        <f t="shared" si="5"/>
        <v>3</v>
      </c>
      <c r="M26" s="136" t="s">
        <v>386</v>
      </c>
      <c r="N26" s="136">
        <f t="shared" si="5"/>
        <v>3433</v>
      </c>
      <c r="O26" s="136">
        <f>SUM(O27:O30)</f>
        <v>254</v>
      </c>
      <c r="P26" s="136">
        <f t="shared" si="5"/>
        <v>174</v>
      </c>
      <c r="Q26" s="136">
        <f t="shared" si="5"/>
        <v>2235</v>
      </c>
      <c r="R26" s="136">
        <f t="shared" si="5"/>
        <v>770</v>
      </c>
      <c r="S26" s="136">
        <f t="shared" si="5"/>
        <v>11577287</v>
      </c>
      <c r="T26" s="136">
        <f t="shared" si="5"/>
        <v>33240</v>
      </c>
      <c r="U26" s="136">
        <f t="shared" si="5"/>
        <v>1023813</v>
      </c>
      <c r="V26" s="136" t="s">
        <v>386</v>
      </c>
    </row>
    <row r="27" spans="1:22" s="12" customFormat="1" ht="18.75" customHeight="1">
      <c r="A27" s="2"/>
      <c r="B27" s="5" t="s">
        <v>38</v>
      </c>
      <c r="C27" s="129">
        <f>SUM(D27:E27)</f>
        <v>154</v>
      </c>
      <c r="D27" s="129">
        <v>81</v>
      </c>
      <c r="E27" s="129">
        <v>73</v>
      </c>
      <c r="F27" s="129">
        <v>32</v>
      </c>
      <c r="G27" s="129">
        <v>43</v>
      </c>
      <c r="H27" s="129">
        <v>44</v>
      </c>
      <c r="I27" s="129">
        <v>27</v>
      </c>
      <c r="J27" s="129">
        <v>5</v>
      </c>
      <c r="K27" s="129">
        <v>2</v>
      </c>
      <c r="L27" s="129">
        <v>1</v>
      </c>
      <c r="M27" s="129" t="s">
        <v>386</v>
      </c>
      <c r="N27" s="129">
        <f>SUM(O27:R27)</f>
        <v>1054</v>
      </c>
      <c r="O27" s="129">
        <v>94</v>
      </c>
      <c r="P27" s="129">
        <v>51</v>
      </c>
      <c r="Q27" s="129">
        <v>675</v>
      </c>
      <c r="R27" s="129">
        <v>234</v>
      </c>
      <c r="S27" s="129">
        <v>5481514</v>
      </c>
      <c r="T27" s="129">
        <v>13007</v>
      </c>
      <c r="U27" s="129">
        <v>527082</v>
      </c>
      <c r="V27" s="129" t="s">
        <v>386</v>
      </c>
    </row>
    <row r="28" spans="1:22" s="12" customFormat="1" ht="18.75" customHeight="1">
      <c r="A28" s="2"/>
      <c r="B28" s="5" t="s">
        <v>39</v>
      </c>
      <c r="C28" s="129">
        <f>SUM(D28:E28)</f>
        <v>24</v>
      </c>
      <c r="D28" s="129">
        <v>15</v>
      </c>
      <c r="E28" s="129">
        <v>9</v>
      </c>
      <c r="F28" s="129">
        <v>9</v>
      </c>
      <c r="G28" s="129">
        <v>2</v>
      </c>
      <c r="H28" s="129">
        <v>4</v>
      </c>
      <c r="I28" s="129">
        <v>7</v>
      </c>
      <c r="J28" s="129">
        <v>2</v>
      </c>
      <c r="K28" s="129" t="s">
        <v>386</v>
      </c>
      <c r="L28" s="129" t="s">
        <v>386</v>
      </c>
      <c r="M28" s="129" t="s">
        <v>386</v>
      </c>
      <c r="N28" s="129">
        <f>SUM(O28:R28)</f>
        <v>175</v>
      </c>
      <c r="O28" s="129">
        <v>10</v>
      </c>
      <c r="P28" s="129">
        <v>9</v>
      </c>
      <c r="Q28" s="129">
        <v>116</v>
      </c>
      <c r="R28" s="129">
        <v>40</v>
      </c>
      <c r="S28" s="129">
        <v>1101203</v>
      </c>
      <c r="T28" s="129">
        <v>9703</v>
      </c>
      <c r="U28" s="129">
        <v>19904</v>
      </c>
      <c r="V28" s="129" t="s">
        <v>386</v>
      </c>
    </row>
    <row r="29" spans="1:22" s="12" customFormat="1" ht="18.75" customHeight="1">
      <c r="A29" s="2"/>
      <c r="B29" s="5" t="s">
        <v>40</v>
      </c>
      <c r="C29" s="129">
        <f>SUM(D29:E29)</f>
        <v>49</v>
      </c>
      <c r="D29" s="129">
        <v>15</v>
      </c>
      <c r="E29" s="129">
        <v>34</v>
      </c>
      <c r="F29" s="129">
        <v>18</v>
      </c>
      <c r="G29" s="129">
        <v>10</v>
      </c>
      <c r="H29" s="129">
        <v>16</v>
      </c>
      <c r="I29" s="129">
        <v>1</v>
      </c>
      <c r="J29" s="129" t="s">
        <v>386</v>
      </c>
      <c r="K29" s="129">
        <v>3</v>
      </c>
      <c r="L29" s="129">
        <v>1</v>
      </c>
      <c r="M29" s="129" t="s">
        <v>386</v>
      </c>
      <c r="N29" s="129">
        <f>SUM(O29:R29)</f>
        <v>360</v>
      </c>
      <c r="O29" s="129">
        <v>39</v>
      </c>
      <c r="P29" s="129">
        <v>29</v>
      </c>
      <c r="Q29" s="129">
        <v>228</v>
      </c>
      <c r="R29" s="129">
        <v>64</v>
      </c>
      <c r="S29" s="129">
        <v>423328</v>
      </c>
      <c r="T29" s="129">
        <v>181</v>
      </c>
      <c r="U29" s="129">
        <v>48517</v>
      </c>
      <c r="V29" s="129" t="s">
        <v>386</v>
      </c>
    </row>
    <row r="30" spans="1:22" s="12" customFormat="1" ht="18.75" customHeight="1">
      <c r="A30" s="2"/>
      <c r="B30" s="5" t="s">
        <v>41</v>
      </c>
      <c r="C30" s="129">
        <f>SUM(D30:E30)</f>
        <v>246</v>
      </c>
      <c r="D30" s="129">
        <v>152</v>
      </c>
      <c r="E30" s="129">
        <v>94</v>
      </c>
      <c r="F30" s="129">
        <v>40</v>
      </c>
      <c r="G30" s="129">
        <v>58</v>
      </c>
      <c r="H30" s="129">
        <v>91</v>
      </c>
      <c r="I30" s="129">
        <v>42</v>
      </c>
      <c r="J30" s="129">
        <v>11</v>
      </c>
      <c r="K30" s="129">
        <v>3</v>
      </c>
      <c r="L30" s="129">
        <v>1</v>
      </c>
      <c r="M30" s="129" t="s">
        <v>386</v>
      </c>
      <c r="N30" s="129">
        <f>SUM(O30:R30)</f>
        <v>1844</v>
      </c>
      <c r="O30" s="129">
        <v>111</v>
      </c>
      <c r="P30" s="129">
        <v>85</v>
      </c>
      <c r="Q30" s="129">
        <v>1216</v>
      </c>
      <c r="R30" s="129">
        <v>432</v>
      </c>
      <c r="S30" s="129">
        <v>4571242</v>
      </c>
      <c r="T30" s="129">
        <v>10349</v>
      </c>
      <c r="U30" s="129">
        <v>428310</v>
      </c>
      <c r="V30" s="129" t="s">
        <v>386</v>
      </c>
    </row>
    <row r="31" spans="3:22" s="12" customFormat="1" ht="18.75" customHeight="1"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</row>
    <row r="32" spans="1:22" s="12" customFormat="1" ht="18.75" customHeight="1">
      <c r="A32" s="223" t="s">
        <v>394</v>
      </c>
      <c r="B32" s="224"/>
      <c r="C32" s="136">
        <f>SUM(D32:E32)</f>
        <v>366</v>
      </c>
      <c r="D32" s="136">
        <f>SUM(D33:D38)</f>
        <v>181</v>
      </c>
      <c r="E32" s="136">
        <f>SUM(E33:E38)</f>
        <v>185</v>
      </c>
      <c r="F32" s="136">
        <f aca="true" t="shared" si="6" ref="F32:U32">SUM(F33:F38)</f>
        <v>85</v>
      </c>
      <c r="G32" s="136">
        <f t="shared" si="6"/>
        <v>94</v>
      </c>
      <c r="H32" s="136">
        <f t="shared" si="6"/>
        <v>102</v>
      </c>
      <c r="I32" s="136">
        <f t="shared" si="6"/>
        <v>63</v>
      </c>
      <c r="J32" s="136">
        <f t="shared" si="6"/>
        <v>11</v>
      </c>
      <c r="K32" s="136">
        <f t="shared" si="6"/>
        <v>7</v>
      </c>
      <c r="L32" s="136">
        <f t="shared" si="6"/>
        <v>4</v>
      </c>
      <c r="M32" s="136" t="s">
        <v>386</v>
      </c>
      <c r="N32" s="136">
        <f t="shared" si="6"/>
        <v>2804</v>
      </c>
      <c r="O32" s="136">
        <f t="shared" si="6"/>
        <v>249</v>
      </c>
      <c r="P32" s="136">
        <f t="shared" si="6"/>
        <v>216</v>
      </c>
      <c r="Q32" s="136">
        <f t="shared" si="6"/>
        <v>1360</v>
      </c>
      <c r="R32" s="136">
        <f t="shared" si="6"/>
        <v>979</v>
      </c>
      <c r="S32" s="136">
        <f t="shared" si="6"/>
        <v>5409370</v>
      </c>
      <c r="T32" s="136">
        <f t="shared" si="6"/>
        <v>4957</v>
      </c>
      <c r="U32" s="136">
        <f t="shared" si="6"/>
        <v>530931</v>
      </c>
      <c r="V32" s="136" t="s">
        <v>386</v>
      </c>
    </row>
    <row r="33" spans="1:22" s="12" customFormat="1" ht="18.75" customHeight="1">
      <c r="A33" s="2"/>
      <c r="B33" s="5" t="s">
        <v>73</v>
      </c>
      <c r="C33" s="129">
        <f aca="true" t="shared" si="7" ref="C33:C38">SUM(D33:E33)</f>
        <v>88</v>
      </c>
      <c r="D33" s="129">
        <v>64</v>
      </c>
      <c r="E33" s="129">
        <v>24</v>
      </c>
      <c r="F33" s="129">
        <v>19</v>
      </c>
      <c r="G33" s="129">
        <v>19</v>
      </c>
      <c r="H33" s="129">
        <v>27</v>
      </c>
      <c r="I33" s="129">
        <v>17</v>
      </c>
      <c r="J33" s="129">
        <v>4</v>
      </c>
      <c r="K33" s="129">
        <v>2</v>
      </c>
      <c r="L33" s="129" t="s">
        <v>386</v>
      </c>
      <c r="M33" s="129" t="s">
        <v>386</v>
      </c>
      <c r="N33" s="129">
        <f aca="true" t="shared" si="8" ref="N33:N38">SUM(O33:R33)</f>
        <v>682</v>
      </c>
      <c r="O33" s="129">
        <v>31</v>
      </c>
      <c r="P33" s="129">
        <v>21</v>
      </c>
      <c r="Q33" s="129">
        <v>475</v>
      </c>
      <c r="R33" s="129">
        <v>155</v>
      </c>
      <c r="S33" s="129">
        <v>1803754</v>
      </c>
      <c r="T33" s="129">
        <v>2105</v>
      </c>
      <c r="U33" s="129">
        <v>154084</v>
      </c>
      <c r="V33" s="129" t="s">
        <v>386</v>
      </c>
    </row>
    <row r="34" spans="1:22" s="12" customFormat="1" ht="18.75" customHeight="1">
      <c r="A34" s="2"/>
      <c r="B34" s="5" t="s">
        <v>74</v>
      </c>
      <c r="C34" s="129">
        <f t="shared" si="7"/>
        <v>30</v>
      </c>
      <c r="D34" s="129">
        <v>19</v>
      </c>
      <c r="E34" s="129">
        <v>11</v>
      </c>
      <c r="F34" s="129">
        <v>8</v>
      </c>
      <c r="G34" s="129">
        <v>6</v>
      </c>
      <c r="H34" s="129">
        <v>6</v>
      </c>
      <c r="I34" s="129">
        <v>7</v>
      </c>
      <c r="J34" s="129">
        <v>3</v>
      </c>
      <c r="K34" s="129" t="s">
        <v>386</v>
      </c>
      <c r="L34" s="129" t="s">
        <v>386</v>
      </c>
      <c r="M34" s="129" t="s">
        <v>386</v>
      </c>
      <c r="N34" s="129">
        <f t="shared" si="8"/>
        <v>247</v>
      </c>
      <c r="O34" s="129">
        <v>14</v>
      </c>
      <c r="P34" s="129">
        <v>12</v>
      </c>
      <c r="Q34" s="129">
        <v>133</v>
      </c>
      <c r="R34" s="129">
        <v>88</v>
      </c>
      <c r="S34" s="129">
        <v>367622</v>
      </c>
      <c r="T34" s="129">
        <v>1942</v>
      </c>
      <c r="U34" s="129">
        <v>47282</v>
      </c>
      <c r="V34" s="129" t="s">
        <v>386</v>
      </c>
    </row>
    <row r="35" spans="1:22" s="12" customFormat="1" ht="18.75" customHeight="1">
      <c r="A35" s="2"/>
      <c r="B35" s="5" t="s">
        <v>75</v>
      </c>
      <c r="C35" s="129">
        <f t="shared" si="7"/>
        <v>17</v>
      </c>
      <c r="D35" s="129">
        <v>9</v>
      </c>
      <c r="E35" s="129">
        <v>8</v>
      </c>
      <c r="F35" s="129">
        <v>8</v>
      </c>
      <c r="G35" s="129">
        <v>6</v>
      </c>
      <c r="H35" s="129">
        <v>2</v>
      </c>
      <c r="I35" s="129">
        <v>1</v>
      </c>
      <c r="J35" s="129" t="s">
        <v>386</v>
      </c>
      <c r="K35" s="129" t="s">
        <v>386</v>
      </c>
      <c r="L35" s="129" t="s">
        <v>386</v>
      </c>
      <c r="M35" s="129" t="s">
        <v>386</v>
      </c>
      <c r="N35" s="129">
        <f t="shared" si="8"/>
        <v>60</v>
      </c>
      <c r="O35" s="129">
        <v>10</v>
      </c>
      <c r="P35" s="129">
        <v>8</v>
      </c>
      <c r="Q35" s="129">
        <v>20</v>
      </c>
      <c r="R35" s="129">
        <v>22</v>
      </c>
      <c r="S35" s="129">
        <v>121698</v>
      </c>
      <c r="T35" s="129">
        <v>110</v>
      </c>
      <c r="U35" s="129">
        <v>16042</v>
      </c>
      <c r="V35" s="129" t="s">
        <v>386</v>
      </c>
    </row>
    <row r="36" spans="1:22" s="12" customFormat="1" ht="18.75" customHeight="1">
      <c r="A36" s="2"/>
      <c r="B36" s="5" t="s">
        <v>76</v>
      </c>
      <c r="C36" s="129">
        <f t="shared" si="7"/>
        <v>23</v>
      </c>
      <c r="D36" s="129">
        <v>19</v>
      </c>
      <c r="E36" s="129">
        <v>4</v>
      </c>
      <c r="F36" s="129">
        <v>3</v>
      </c>
      <c r="G36" s="129">
        <v>7</v>
      </c>
      <c r="H36" s="129">
        <v>5</v>
      </c>
      <c r="I36" s="129">
        <v>6</v>
      </c>
      <c r="J36" s="129" t="s">
        <v>386</v>
      </c>
      <c r="K36" s="129">
        <v>1</v>
      </c>
      <c r="L36" s="129">
        <v>1</v>
      </c>
      <c r="M36" s="129" t="s">
        <v>386</v>
      </c>
      <c r="N36" s="129">
        <f t="shared" si="8"/>
        <v>264</v>
      </c>
      <c r="O36" s="129">
        <v>6</v>
      </c>
      <c r="P36" s="129">
        <v>4</v>
      </c>
      <c r="Q36" s="129">
        <v>161</v>
      </c>
      <c r="R36" s="129">
        <v>93</v>
      </c>
      <c r="S36" s="129">
        <v>703584</v>
      </c>
      <c r="T36" s="129" t="s">
        <v>386</v>
      </c>
      <c r="U36" s="129">
        <v>42803</v>
      </c>
      <c r="V36" s="129" t="s">
        <v>386</v>
      </c>
    </row>
    <row r="37" spans="1:22" s="12" customFormat="1" ht="18.75" customHeight="1">
      <c r="A37" s="2"/>
      <c r="B37" s="5" t="s">
        <v>77</v>
      </c>
      <c r="C37" s="129">
        <f t="shared" si="7"/>
        <v>99</v>
      </c>
      <c r="D37" s="129">
        <v>26</v>
      </c>
      <c r="E37" s="129">
        <v>73</v>
      </c>
      <c r="F37" s="129">
        <v>28</v>
      </c>
      <c r="G37" s="129">
        <v>25</v>
      </c>
      <c r="H37" s="129">
        <v>34</v>
      </c>
      <c r="I37" s="129">
        <v>11</v>
      </c>
      <c r="J37" s="129" t="s">
        <v>386</v>
      </c>
      <c r="K37" s="129">
        <v>1</v>
      </c>
      <c r="L37" s="129" t="s">
        <v>386</v>
      </c>
      <c r="M37" s="129" t="s">
        <v>386</v>
      </c>
      <c r="N37" s="129">
        <f t="shared" si="8"/>
        <v>537</v>
      </c>
      <c r="O37" s="129">
        <v>103</v>
      </c>
      <c r="P37" s="129">
        <v>90</v>
      </c>
      <c r="Q37" s="129">
        <v>191</v>
      </c>
      <c r="R37" s="129">
        <v>153</v>
      </c>
      <c r="S37" s="129">
        <v>776572</v>
      </c>
      <c r="T37" s="129">
        <v>800</v>
      </c>
      <c r="U37" s="129">
        <v>142253</v>
      </c>
      <c r="V37" s="129" t="s">
        <v>386</v>
      </c>
    </row>
    <row r="38" spans="1:22" s="12" customFormat="1" ht="18.75" customHeight="1">
      <c r="A38" s="2"/>
      <c r="B38" s="5" t="s">
        <v>78</v>
      </c>
      <c r="C38" s="129">
        <f t="shared" si="7"/>
        <v>109</v>
      </c>
      <c r="D38" s="129">
        <v>44</v>
      </c>
      <c r="E38" s="129">
        <v>65</v>
      </c>
      <c r="F38" s="129">
        <v>19</v>
      </c>
      <c r="G38" s="129">
        <v>31</v>
      </c>
      <c r="H38" s="129">
        <v>28</v>
      </c>
      <c r="I38" s="129">
        <v>21</v>
      </c>
      <c r="J38" s="129">
        <v>4</v>
      </c>
      <c r="K38" s="129">
        <v>3</v>
      </c>
      <c r="L38" s="129">
        <v>3</v>
      </c>
      <c r="M38" s="129" t="s">
        <v>386</v>
      </c>
      <c r="N38" s="129">
        <f t="shared" si="8"/>
        <v>1014</v>
      </c>
      <c r="O38" s="129">
        <v>85</v>
      </c>
      <c r="P38" s="129">
        <v>81</v>
      </c>
      <c r="Q38" s="129">
        <v>380</v>
      </c>
      <c r="R38" s="129">
        <v>468</v>
      </c>
      <c r="S38" s="129">
        <v>1636140</v>
      </c>
      <c r="T38" s="129" t="s">
        <v>386</v>
      </c>
      <c r="U38" s="129">
        <v>128467</v>
      </c>
      <c r="V38" s="129" t="s">
        <v>386</v>
      </c>
    </row>
    <row r="39" spans="1:22" s="12" customFormat="1" ht="18.75" customHeight="1">
      <c r="A39" s="2"/>
      <c r="B39" s="5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</row>
    <row r="40" spans="1:22" s="12" customFormat="1" ht="18.75" customHeight="1">
      <c r="A40" s="223" t="s">
        <v>42</v>
      </c>
      <c r="B40" s="224"/>
      <c r="C40" s="136">
        <f aca="true" t="shared" si="9" ref="C40:C45">SUM(D40:E40)</f>
        <v>109</v>
      </c>
      <c r="D40" s="136">
        <f>SUM(D41:D45)</f>
        <v>23</v>
      </c>
      <c r="E40" s="136">
        <f>SUM(E41:E45)</f>
        <v>86</v>
      </c>
      <c r="F40" s="136">
        <f aca="true" t="shared" si="10" ref="F40:U40">SUM(F41:F45)</f>
        <v>40</v>
      </c>
      <c r="G40" s="136">
        <f t="shared" si="10"/>
        <v>32</v>
      </c>
      <c r="H40" s="136">
        <f t="shared" si="10"/>
        <v>23</v>
      </c>
      <c r="I40" s="136">
        <f t="shared" si="10"/>
        <v>12</v>
      </c>
      <c r="J40" s="136">
        <f t="shared" si="10"/>
        <v>2</v>
      </c>
      <c r="K40" s="136" t="s">
        <v>386</v>
      </c>
      <c r="L40" s="136" t="s">
        <v>386</v>
      </c>
      <c r="M40" s="136" t="s">
        <v>386</v>
      </c>
      <c r="N40" s="136">
        <f t="shared" si="10"/>
        <v>507</v>
      </c>
      <c r="O40" s="136">
        <f t="shared" si="10"/>
        <v>115</v>
      </c>
      <c r="P40" s="136">
        <f t="shared" si="10"/>
        <v>75</v>
      </c>
      <c r="Q40" s="136">
        <f t="shared" si="10"/>
        <v>219</v>
      </c>
      <c r="R40" s="136">
        <f t="shared" si="10"/>
        <v>98</v>
      </c>
      <c r="S40" s="136">
        <f t="shared" si="10"/>
        <v>584250</v>
      </c>
      <c r="T40" s="136">
        <f t="shared" si="10"/>
        <v>813</v>
      </c>
      <c r="U40" s="136">
        <f t="shared" si="10"/>
        <v>31545</v>
      </c>
      <c r="V40" s="136" t="s">
        <v>386</v>
      </c>
    </row>
    <row r="41" spans="1:22" s="12" customFormat="1" ht="18.75" customHeight="1">
      <c r="A41" s="2"/>
      <c r="B41" s="5" t="s">
        <v>47</v>
      </c>
      <c r="C41" s="129">
        <f t="shared" si="9"/>
        <v>6</v>
      </c>
      <c r="D41" s="129">
        <v>1</v>
      </c>
      <c r="E41" s="129">
        <v>5</v>
      </c>
      <c r="F41" s="129">
        <v>4</v>
      </c>
      <c r="G41" s="129" t="s">
        <v>386</v>
      </c>
      <c r="H41" s="129">
        <v>2</v>
      </c>
      <c r="I41" s="129" t="s">
        <v>386</v>
      </c>
      <c r="J41" s="129" t="s">
        <v>386</v>
      </c>
      <c r="K41" s="129" t="s">
        <v>386</v>
      </c>
      <c r="L41" s="129" t="s">
        <v>386</v>
      </c>
      <c r="M41" s="129" t="s">
        <v>386</v>
      </c>
      <c r="N41" s="129">
        <f>SUM(O41:R41)</f>
        <v>18</v>
      </c>
      <c r="O41" s="129">
        <v>7</v>
      </c>
      <c r="P41" s="129">
        <v>3</v>
      </c>
      <c r="Q41" s="129">
        <v>4</v>
      </c>
      <c r="R41" s="129">
        <v>4</v>
      </c>
      <c r="S41" s="129">
        <v>12305</v>
      </c>
      <c r="T41" s="129" t="s">
        <v>386</v>
      </c>
      <c r="U41" s="129">
        <v>1472</v>
      </c>
      <c r="V41" s="129" t="s">
        <v>386</v>
      </c>
    </row>
    <row r="42" spans="1:22" s="12" customFormat="1" ht="18.75" customHeight="1">
      <c r="A42" s="2"/>
      <c r="B42" s="5" t="s">
        <v>43</v>
      </c>
      <c r="C42" s="129">
        <f t="shared" si="9"/>
        <v>51</v>
      </c>
      <c r="D42" s="129">
        <v>12</v>
      </c>
      <c r="E42" s="129">
        <v>39</v>
      </c>
      <c r="F42" s="129">
        <v>19</v>
      </c>
      <c r="G42" s="129">
        <v>14</v>
      </c>
      <c r="H42" s="129">
        <v>11</v>
      </c>
      <c r="I42" s="129">
        <v>6</v>
      </c>
      <c r="J42" s="129">
        <v>1</v>
      </c>
      <c r="K42" s="129" t="s">
        <v>386</v>
      </c>
      <c r="L42" s="129" t="s">
        <v>386</v>
      </c>
      <c r="M42" s="129" t="s">
        <v>386</v>
      </c>
      <c r="N42" s="129">
        <f>SUM(O42:R42)</f>
        <v>245</v>
      </c>
      <c r="O42" s="129">
        <v>53</v>
      </c>
      <c r="P42" s="129">
        <v>29</v>
      </c>
      <c r="Q42" s="129">
        <v>127</v>
      </c>
      <c r="R42" s="129">
        <v>36</v>
      </c>
      <c r="S42" s="129">
        <v>352643</v>
      </c>
      <c r="T42" s="129" t="s">
        <v>386</v>
      </c>
      <c r="U42" s="129">
        <v>17677</v>
      </c>
      <c r="V42" s="129" t="s">
        <v>386</v>
      </c>
    </row>
    <row r="43" spans="1:22" s="12" customFormat="1" ht="18.75" customHeight="1">
      <c r="A43" s="2"/>
      <c r="B43" s="5" t="s">
        <v>44</v>
      </c>
      <c r="C43" s="129">
        <f t="shared" si="9"/>
        <v>12</v>
      </c>
      <c r="D43" s="129">
        <v>3</v>
      </c>
      <c r="E43" s="129">
        <v>9</v>
      </c>
      <c r="F43" s="129">
        <v>3</v>
      </c>
      <c r="G43" s="129">
        <v>6</v>
      </c>
      <c r="H43" s="129">
        <v>3</v>
      </c>
      <c r="I43" s="129" t="s">
        <v>386</v>
      </c>
      <c r="J43" s="129" t="s">
        <v>386</v>
      </c>
      <c r="K43" s="129" t="s">
        <v>386</v>
      </c>
      <c r="L43" s="129" t="s">
        <v>386</v>
      </c>
      <c r="M43" s="129" t="s">
        <v>386</v>
      </c>
      <c r="N43" s="129">
        <f>SUM(O43:R43)</f>
        <v>46</v>
      </c>
      <c r="O43" s="129">
        <v>15</v>
      </c>
      <c r="P43" s="129">
        <v>8</v>
      </c>
      <c r="Q43" s="129">
        <v>15</v>
      </c>
      <c r="R43" s="129">
        <v>8</v>
      </c>
      <c r="S43" s="129">
        <v>48073</v>
      </c>
      <c r="T43" s="129" t="s">
        <v>386</v>
      </c>
      <c r="U43" s="129">
        <v>4285</v>
      </c>
      <c r="V43" s="129" t="s">
        <v>386</v>
      </c>
    </row>
    <row r="44" spans="1:22" s="12" customFormat="1" ht="18.75" customHeight="1">
      <c r="A44" s="2"/>
      <c r="B44" s="5" t="s">
        <v>45</v>
      </c>
      <c r="C44" s="129">
        <f t="shared" si="9"/>
        <v>30</v>
      </c>
      <c r="D44" s="129">
        <v>5</v>
      </c>
      <c r="E44" s="129">
        <v>25</v>
      </c>
      <c r="F44" s="129">
        <v>11</v>
      </c>
      <c r="G44" s="129">
        <v>11</v>
      </c>
      <c r="H44" s="129">
        <v>3</v>
      </c>
      <c r="I44" s="129">
        <v>4</v>
      </c>
      <c r="J44" s="129">
        <v>1</v>
      </c>
      <c r="K44" s="129" t="s">
        <v>386</v>
      </c>
      <c r="L44" s="129" t="s">
        <v>386</v>
      </c>
      <c r="M44" s="129" t="s">
        <v>386</v>
      </c>
      <c r="N44" s="129">
        <f>SUM(O44:R44)</f>
        <v>142</v>
      </c>
      <c r="O44" s="129">
        <v>30</v>
      </c>
      <c r="P44" s="129">
        <v>27</v>
      </c>
      <c r="Q44" s="129">
        <v>56</v>
      </c>
      <c r="R44" s="129">
        <v>29</v>
      </c>
      <c r="S44" s="129">
        <v>126642</v>
      </c>
      <c r="T44" s="129">
        <v>813</v>
      </c>
      <c r="U44" s="129">
        <v>4268</v>
      </c>
      <c r="V44" s="129" t="s">
        <v>386</v>
      </c>
    </row>
    <row r="45" spans="1:22" s="12" customFormat="1" ht="18.75" customHeight="1">
      <c r="A45" s="2"/>
      <c r="B45" s="5" t="s">
        <v>46</v>
      </c>
      <c r="C45" s="129">
        <f t="shared" si="9"/>
        <v>10</v>
      </c>
      <c r="D45" s="129">
        <v>2</v>
      </c>
      <c r="E45" s="129">
        <v>8</v>
      </c>
      <c r="F45" s="129">
        <v>3</v>
      </c>
      <c r="G45" s="129">
        <v>1</v>
      </c>
      <c r="H45" s="129">
        <v>4</v>
      </c>
      <c r="I45" s="129">
        <v>2</v>
      </c>
      <c r="J45" s="129" t="s">
        <v>386</v>
      </c>
      <c r="K45" s="129" t="s">
        <v>386</v>
      </c>
      <c r="L45" s="129" t="s">
        <v>386</v>
      </c>
      <c r="M45" s="129" t="s">
        <v>386</v>
      </c>
      <c r="N45" s="129">
        <f>SUM(O45:R45)</f>
        <v>56</v>
      </c>
      <c r="O45" s="129">
        <v>10</v>
      </c>
      <c r="P45" s="129">
        <v>8</v>
      </c>
      <c r="Q45" s="129">
        <v>17</v>
      </c>
      <c r="R45" s="129">
        <v>21</v>
      </c>
      <c r="S45" s="129">
        <v>44587</v>
      </c>
      <c r="T45" s="129" t="s">
        <v>386</v>
      </c>
      <c r="U45" s="129">
        <v>3843</v>
      </c>
      <c r="V45" s="129" t="s">
        <v>386</v>
      </c>
    </row>
    <row r="46" spans="1:22" s="12" customFormat="1" ht="18.75" customHeight="1">
      <c r="A46" s="2"/>
      <c r="B46" s="5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</row>
    <row r="47" spans="1:22" s="12" customFormat="1" ht="18.75" customHeight="1">
      <c r="A47" s="223" t="s">
        <v>79</v>
      </c>
      <c r="B47" s="224"/>
      <c r="C47" s="136">
        <f>SUM(D47:E47)</f>
        <v>307</v>
      </c>
      <c r="D47" s="136">
        <f>SUM(D48:D53)</f>
        <v>184</v>
      </c>
      <c r="E47" s="136">
        <f>SUM(E48:E53)</f>
        <v>123</v>
      </c>
      <c r="F47" s="136">
        <f aca="true" t="shared" si="11" ref="F47:U47">SUM(F48:F53)</f>
        <v>57</v>
      </c>
      <c r="G47" s="136">
        <f t="shared" si="11"/>
        <v>82</v>
      </c>
      <c r="H47" s="136">
        <f t="shared" si="11"/>
        <v>95</v>
      </c>
      <c r="I47" s="136">
        <f t="shared" si="11"/>
        <v>49</v>
      </c>
      <c r="J47" s="136">
        <f t="shared" si="11"/>
        <v>12</v>
      </c>
      <c r="K47" s="136">
        <f t="shared" si="11"/>
        <v>9</v>
      </c>
      <c r="L47" s="136">
        <f t="shared" si="11"/>
        <v>2</v>
      </c>
      <c r="M47" s="136">
        <f t="shared" si="11"/>
        <v>1</v>
      </c>
      <c r="N47" s="136">
        <f t="shared" si="11"/>
        <v>2498</v>
      </c>
      <c r="O47" s="136">
        <f t="shared" si="11"/>
        <v>145</v>
      </c>
      <c r="P47" s="136">
        <f t="shared" si="11"/>
        <v>132</v>
      </c>
      <c r="Q47" s="136">
        <f t="shared" si="11"/>
        <v>1474</v>
      </c>
      <c r="R47" s="136">
        <f t="shared" si="11"/>
        <v>747</v>
      </c>
      <c r="S47" s="136">
        <f t="shared" si="11"/>
        <v>6640185</v>
      </c>
      <c r="T47" s="136">
        <f t="shared" si="11"/>
        <v>5754</v>
      </c>
      <c r="U47" s="136">
        <f t="shared" si="11"/>
        <v>689664</v>
      </c>
      <c r="V47" s="136" t="s">
        <v>386</v>
      </c>
    </row>
    <row r="48" spans="1:22" s="12" customFormat="1" ht="18.75" customHeight="1">
      <c r="A48" s="2"/>
      <c r="B48" s="5" t="s">
        <v>80</v>
      </c>
      <c r="C48" s="129">
        <f aca="true" t="shared" si="12" ref="C48:C53">SUM(D48:E48)</f>
        <v>87</v>
      </c>
      <c r="D48" s="129">
        <v>40</v>
      </c>
      <c r="E48" s="129">
        <v>47</v>
      </c>
      <c r="F48" s="129">
        <v>20</v>
      </c>
      <c r="G48" s="129">
        <v>24</v>
      </c>
      <c r="H48" s="129">
        <v>24</v>
      </c>
      <c r="I48" s="129">
        <v>10</v>
      </c>
      <c r="J48" s="129">
        <v>5</v>
      </c>
      <c r="K48" s="129">
        <v>3</v>
      </c>
      <c r="L48" s="129">
        <v>1</v>
      </c>
      <c r="M48" s="129" t="s">
        <v>386</v>
      </c>
      <c r="N48" s="129">
        <f aca="true" t="shared" si="13" ref="N48:N53">SUM(O48:R48)</f>
        <v>699</v>
      </c>
      <c r="O48" s="129">
        <v>52</v>
      </c>
      <c r="P48" s="129">
        <v>55</v>
      </c>
      <c r="Q48" s="129">
        <v>389</v>
      </c>
      <c r="R48" s="129">
        <v>203</v>
      </c>
      <c r="S48" s="129">
        <v>1646194</v>
      </c>
      <c r="T48" s="129">
        <v>1127</v>
      </c>
      <c r="U48" s="129">
        <v>189699</v>
      </c>
      <c r="V48" s="129" t="s">
        <v>386</v>
      </c>
    </row>
    <row r="49" spans="1:22" s="12" customFormat="1" ht="18.75" customHeight="1">
      <c r="A49" s="2"/>
      <c r="B49" s="5" t="s">
        <v>81</v>
      </c>
      <c r="C49" s="129">
        <f t="shared" si="12"/>
        <v>47</v>
      </c>
      <c r="D49" s="129">
        <v>29</v>
      </c>
      <c r="E49" s="129">
        <v>18</v>
      </c>
      <c r="F49" s="129">
        <v>10</v>
      </c>
      <c r="G49" s="129">
        <v>12</v>
      </c>
      <c r="H49" s="129">
        <v>18</v>
      </c>
      <c r="I49" s="129">
        <v>5</v>
      </c>
      <c r="J49" s="129" t="s">
        <v>386</v>
      </c>
      <c r="K49" s="129">
        <v>2</v>
      </c>
      <c r="L49" s="129" t="s">
        <v>386</v>
      </c>
      <c r="M49" s="129" t="s">
        <v>386</v>
      </c>
      <c r="N49" s="129">
        <f t="shared" si="13"/>
        <v>320</v>
      </c>
      <c r="O49" s="129">
        <v>22</v>
      </c>
      <c r="P49" s="129">
        <v>17</v>
      </c>
      <c r="Q49" s="129">
        <v>184</v>
      </c>
      <c r="R49" s="129">
        <v>97</v>
      </c>
      <c r="S49" s="129">
        <v>705600</v>
      </c>
      <c r="T49" s="129">
        <v>34</v>
      </c>
      <c r="U49" s="129">
        <v>94957</v>
      </c>
      <c r="V49" s="129" t="s">
        <v>386</v>
      </c>
    </row>
    <row r="50" spans="1:22" s="12" customFormat="1" ht="18.75" customHeight="1">
      <c r="A50" s="98"/>
      <c r="B50" s="5" t="s">
        <v>82</v>
      </c>
      <c r="C50" s="129">
        <f t="shared" si="12"/>
        <v>6</v>
      </c>
      <c r="D50" s="129">
        <v>1</v>
      </c>
      <c r="E50" s="129">
        <v>5</v>
      </c>
      <c r="F50" s="129">
        <v>3</v>
      </c>
      <c r="G50" s="129" t="s">
        <v>386</v>
      </c>
      <c r="H50" s="129">
        <v>3</v>
      </c>
      <c r="I50" s="129" t="s">
        <v>386</v>
      </c>
      <c r="J50" s="129" t="s">
        <v>386</v>
      </c>
      <c r="K50" s="129" t="s">
        <v>386</v>
      </c>
      <c r="L50" s="129" t="s">
        <v>386</v>
      </c>
      <c r="M50" s="129" t="s">
        <v>386</v>
      </c>
      <c r="N50" s="129">
        <f t="shared" si="13"/>
        <v>20</v>
      </c>
      <c r="O50" s="129">
        <v>5</v>
      </c>
      <c r="P50" s="129">
        <v>5</v>
      </c>
      <c r="Q50" s="129">
        <v>5</v>
      </c>
      <c r="R50" s="129">
        <v>5</v>
      </c>
      <c r="S50" s="129">
        <v>13735</v>
      </c>
      <c r="T50" s="129">
        <v>20</v>
      </c>
      <c r="U50" s="129">
        <v>1656</v>
      </c>
      <c r="V50" s="129" t="s">
        <v>386</v>
      </c>
    </row>
    <row r="51" spans="1:22" s="12" customFormat="1" ht="18.75" customHeight="1">
      <c r="A51" s="2"/>
      <c r="B51" s="5" t="s">
        <v>83</v>
      </c>
      <c r="C51" s="129">
        <f t="shared" si="12"/>
        <v>13</v>
      </c>
      <c r="D51" s="129">
        <v>8</v>
      </c>
      <c r="E51" s="129">
        <v>5</v>
      </c>
      <c r="F51" s="129">
        <v>2</v>
      </c>
      <c r="G51" s="129">
        <v>6</v>
      </c>
      <c r="H51" s="129" t="s">
        <v>386</v>
      </c>
      <c r="I51" s="129">
        <v>4</v>
      </c>
      <c r="J51" s="129">
        <v>1</v>
      </c>
      <c r="K51" s="129" t="s">
        <v>386</v>
      </c>
      <c r="L51" s="129" t="s">
        <v>386</v>
      </c>
      <c r="M51" s="129" t="s">
        <v>386</v>
      </c>
      <c r="N51" s="129">
        <f t="shared" si="13"/>
        <v>94</v>
      </c>
      <c r="O51" s="129">
        <v>4</v>
      </c>
      <c r="P51" s="129">
        <v>4</v>
      </c>
      <c r="Q51" s="129">
        <v>63</v>
      </c>
      <c r="R51" s="129">
        <v>23</v>
      </c>
      <c r="S51" s="129">
        <v>616712</v>
      </c>
      <c r="T51" s="129" t="s">
        <v>386</v>
      </c>
      <c r="U51" s="129">
        <v>10264</v>
      </c>
      <c r="V51" s="129" t="s">
        <v>386</v>
      </c>
    </row>
    <row r="52" spans="1:22" s="12" customFormat="1" ht="18.75" customHeight="1">
      <c r="A52" s="2"/>
      <c r="B52" s="5" t="s">
        <v>273</v>
      </c>
      <c r="C52" s="129">
        <f t="shared" si="12"/>
        <v>25</v>
      </c>
      <c r="D52" s="129">
        <v>15</v>
      </c>
      <c r="E52" s="129">
        <v>10</v>
      </c>
      <c r="F52" s="129">
        <v>6</v>
      </c>
      <c r="G52" s="129">
        <v>3</v>
      </c>
      <c r="H52" s="129">
        <v>6</v>
      </c>
      <c r="I52" s="129">
        <v>7</v>
      </c>
      <c r="J52" s="129">
        <v>2</v>
      </c>
      <c r="K52" s="129">
        <v>1</v>
      </c>
      <c r="L52" s="129" t="s">
        <v>386</v>
      </c>
      <c r="M52" s="129" t="s">
        <v>386</v>
      </c>
      <c r="N52" s="129">
        <f t="shared" si="13"/>
        <v>224</v>
      </c>
      <c r="O52" s="129">
        <v>11</v>
      </c>
      <c r="P52" s="129">
        <v>10</v>
      </c>
      <c r="Q52" s="129">
        <v>119</v>
      </c>
      <c r="R52" s="129">
        <v>84</v>
      </c>
      <c r="S52" s="129">
        <v>608993</v>
      </c>
      <c r="T52" s="129" t="s">
        <v>386</v>
      </c>
      <c r="U52" s="129">
        <v>68921</v>
      </c>
      <c r="V52" s="129" t="s">
        <v>386</v>
      </c>
    </row>
    <row r="53" spans="1:22" s="12" customFormat="1" ht="18.75" customHeight="1">
      <c r="A53" s="2"/>
      <c r="B53" s="5" t="s">
        <v>84</v>
      </c>
      <c r="C53" s="129">
        <f t="shared" si="12"/>
        <v>129</v>
      </c>
      <c r="D53" s="129">
        <v>91</v>
      </c>
      <c r="E53" s="129">
        <v>38</v>
      </c>
      <c r="F53" s="129">
        <v>16</v>
      </c>
      <c r="G53" s="129">
        <v>37</v>
      </c>
      <c r="H53" s="129">
        <v>44</v>
      </c>
      <c r="I53" s="129">
        <v>23</v>
      </c>
      <c r="J53" s="129">
        <v>4</v>
      </c>
      <c r="K53" s="129">
        <v>3</v>
      </c>
      <c r="L53" s="129">
        <v>1</v>
      </c>
      <c r="M53" s="129">
        <v>1</v>
      </c>
      <c r="N53" s="129">
        <f t="shared" si="13"/>
        <v>1141</v>
      </c>
      <c r="O53" s="129">
        <v>51</v>
      </c>
      <c r="P53" s="129">
        <v>41</v>
      </c>
      <c r="Q53" s="129">
        <v>714</v>
      </c>
      <c r="R53" s="129">
        <v>335</v>
      </c>
      <c r="S53" s="129">
        <v>3048951</v>
      </c>
      <c r="T53" s="129">
        <v>4573</v>
      </c>
      <c r="U53" s="129">
        <v>324167</v>
      </c>
      <c r="V53" s="129" t="s">
        <v>386</v>
      </c>
    </row>
    <row r="54" spans="1:22" s="12" customFormat="1" ht="18.75" customHeight="1">
      <c r="A54" s="2"/>
      <c r="B54" s="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</row>
    <row r="55" spans="1:35" s="12" customFormat="1" ht="18.75" customHeight="1">
      <c r="A55" s="223" t="s">
        <v>85</v>
      </c>
      <c r="B55" s="239"/>
      <c r="C55" s="145">
        <f>SUM(D55:E55)</f>
        <v>9</v>
      </c>
      <c r="D55" s="145">
        <v>2</v>
      </c>
      <c r="E55" s="145">
        <v>7</v>
      </c>
      <c r="F55" s="145">
        <v>5</v>
      </c>
      <c r="G55" s="145">
        <v>2</v>
      </c>
      <c r="H55" s="145" t="s">
        <v>386</v>
      </c>
      <c r="I55" s="145">
        <v>1</v>
      </c>
      <c r="J55" s="145">
        <v>1</v>
      </c>
      <c r="K55" s="145" t="s">
        <v>386</v>
      </c>
      <c r="L55" s="145" t="s">
        <v>386</v>
      </c>
      <c r="M55" s="145" t="s">
        <v>386</v>
      </c>
      <c r="N55" s="136">
        <v>51</v>
      </c>
      <c r="O55" s="145">
        <v>8</v>
      </c>
      <c r="P55" s="145">
        <v>3</v>
      </c>
      <c r="Q55" s="145">
        <v>36</v>
      </c>
      <c r="R55" s="145">
        <v>4</v>
      </c>
      <c r="S55" s="145" t="s">
        <v>386</v>
      </c>
      <c r="T55" s="145">
        <v>72644</v>
      </c>
      <c r="U55" s="145" t="s">
        <v>386</v>
      </c>
      <c r="V55" s="145" t="s">
        <v>386</v>
      </c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1:22" ht="18.75" customHeight="1">
      <c r="A56" s="100"/>
      <c r="B56" s="87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</row>
    <row r="57" spans="1:3" ht="18.75" customHeight="1">
      <c r="A57" s="6"/>
      <c r="B57" s="6"/>
      <c r="C57" s="29"/>
    </row>
    <row r="58" spans="1:3" ht="18.75" customHeight="1">
      <c r="A58" s="6"/>
      <c r="B58" s="6"/>
      <c r="C58" s="29"/>
    </row>
    <row r="59" spans="1:3" ht="18.75" customHeight="1">
      <c r="A59" s="6"/>
      <c r="B59" s="6"/>
      <c r="C59" s="29"/>
    </row>
    <row r="60" spans="1:3" ht="18.75" customHeight="1">
      <c r="A60" s="6"/>
      <c r="B60" s="6"/>
      <c r="C60" s="29"/>
    </row>
    <row r="61" spans="1:3" ht="18.75" customHeight="1">
      <c r="A61" s="6"/>
      <c r="B61" s="6"/>
      <c r="C61" s="29"/>
    </row>
    <row r="62" spans="1:3" ht="18.75" customHeight="1">
      <c r="A62" s="2"/>
      <c r="B62" s="7"/>
      <c r="C62" s="29"/>
    </row>
    <row r="63" spans="1:3" ht="18.75" customHeight="1">
      <c r="A63" s="6"/>
      <c r="B63" s="6"/>
      <c r="C63" s="29"/>
    </row>
    <row r="64" spans="1:3" ht="18.75" customHeight="1">
      <c r="A64" s="6"/>
      <c r="B64" s="6"/>
      <c r="C64" s="29"/>
    </row>
    <row r="65" spans="1:3" ht="18.75" customHeight="1">
      <c r="A65" s="6"/>
      <c r="B65" s="6"/>
      <c r="C65" s="29"/>
    </row>
  </sheetData>
  <sheetProtection/>
  <mergeCells count="19">
    <mergeCell ref="A55:B55"/>
    <mergeCell ref="A40:B40"/>
    <mergeCell ref="D6:E6"/>
    <mergeCell ref="F6:M6"/>
    <mergeCell ref="N6:N7"/>
    <mergeCell ref="A47:B47"/>
    <mergeCell ref="A17:B17"/>
    <mergeCell ref="A26:B26"/>
    <mergeCell ref="A32:B32"/>
    <mergeCell ref="A5:B7"/>
    <mergeCell ref="A9:B9"/>
    <mergeCell ref="A3:V3"/>
    <mergeCell ref="N5:R5"/>
    <mergeCell ref="U5:U7"/>
    <mergeCell ref="S5:S7"/>
    <mergeCell ref="O6:P6"/>
    <mergeCell ref="Q6:R6"/>
    <mergeCell ref="C5:M5"/>
    <mergeCell ref="C6:C7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0"/>
  <sheetViews>
    <sheetView zoomScalePageLayoutView="0" workbookViewId="0" topLeftCell="K1">
      <selection activeCell="S9" sqref="S9:S11"/>
    </sheetView>
  </sheetViews>
  <sheetFormatPr defaultColWidth="9.00390625" defaultRowHeight="18" customHeight="1"/>
  <cols>
    <col min="1" max="1" width="3.375" style="0" customWidth="1"/>
    <col min="2" max="2" width="50.00390625" style="0" customWidth="1"/>
    <col min="3" max="3" width="9.50390625" style="30" bestFit="1" customWidth="1"/>
    <col min="4" max="7" width="9.50390625" style="0" bestFit="1" customWidth="1"/>
    <col min="8" max="10" width="9.125" style="0" bestFit="1" customWidth="1"/>
    <col min="11" max="13" width="9.125" style="0" customWidth="1"/>
    <col min="14" max="14" width="10.75390625" style="0" customWidth="1"/>
    <col min="15" max="18" width="9.50390625" style="0" customWidth="1"/>
    <col min="19" max="19" width="16.375" style="0" customWidth="1"/>
    <col min="20" max="20" width="15.75390625" style="0" customWidth="1"/>
    <col min="21" max="21" width="15.125" style="0" customWidth="1"/>
    <col min="22" max="22" width="15.375" style="0" customWidth="1"/>
  </cols>
  <sheetData>
    <row r="1" spans="1:22" s="15" customFormat="1" ht="18" customHeight="1">
      <c r="A1" s="126" t="s">
        <v>93</v>
      </c>
      <c r="C1" s="28"/>
      <c r="V1" s="127" t="s">
        <v>271</v>
      </c>
    </row>
    <row r="2" spans="3:22" s="15" customFormat="1" ht="18" customHeight="1">
      <c r="C2" s="28"/>
      <c r="V2" s="16"/>
    </row>
    <row r="3" spans="1:23" ht="18" customHeight="1">
      <c r="A3" s="217" t="s">
        <v>393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6"/>
    </row>
    <row r="4" spans="1:23" ht="18" customHeight="1" thickBot="1">
      <c r="A4" s="24"/>
      <c r="B4" s="24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24"/>
      <c r="O4" s="24"/>
      <c r="P4" s="24"/>
      <c r="Q4" s="24"/>
      <c r="R4" s="24"/>
      <c r="S4" s="24"/>
      <c r="T4" s="24"/>
      <c r="U4" s="24"/>
      <c r="V4" s="146" t="s">
        <v>272</v>
      </c>
      <c r="W4" s="6"/>
    </row>
    <row r="5" spans="1:23" s="9" customFormat="1" ht="18" customHeight="1">
      <c r="A5" s="228" t="s">
        <v>288</v>
      </c>
      <c r="B5" s="229"/>
      <c r="C5" s="225" t="s">
        <v>378</v>
      </c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2" t="s">
        <v>382</v>
      </c>
      <c r="O5" s="222"/>
      <c r="P5" s="222"/>
      <c r="Q5" s="222"/>
      <c r="R5" s="222"/>
      <c r="S5" s="218" t="s">
        <v>405</v>
      </c>
      <c r="T5" s="20" t="s">
        <v>379</v>
      </c>
      <c r="U5" s="219" t="s">
        <v>14</v>
      </c>
      <c r="V5" s="105" t="s">
        <v>277</v>
      </c>
      <c r="W5" s="10"/>
    </row>
    <row r="6" spans="1:23" s="9" customFormat="1" ht="18" customHeight="1">
      <c r="A6" s="230"/>
      <c r="B6" s="231"/>
      <c r="C6" s="221" t="s">
        <v>0</v>
      </c>
      <c r="D6" s="225" t="s">
        <v>9</v>
      </c>
      <c r="E6" s="225"/>
      <c r="F6" s="225" t="s">
        <v>383</v>
      </c>
      <c r="G6" s="225"/>
      <c r="H6" s="225"/>
      <c r="I6" s="225"/>
      <c r="J6" s="225"/>
      <c r="K6" s="225"/>
      <c r="L6" s="225"/>
      <c r="M6" s="225"/>
      <c r="N6" s="221" t="s">
        <v>0</v>
      </c>
      <c r="O6" s="221" t="s">
        <v>380</v>
      </c>
      <c r="P6" s="221"/>
      <c r="Q6" s="221" t="s">
        <v>381</v>
      </c>
      <c r="R6" s="221"/>
      <c r="S6" s="218"/>
      <c r="T6" s="20" t="s">
        <v>12</v>
      </c>
      <c r="U6" s="220"/>
      <c r="V6" s="106" t="s">
        <v>276</v>
      </c>
      <c r="W6" s="10"/>
    </row>
    <row r="7" spans="1:23" s="9" customFormat="1" ht="18" customHeight="1">
      <c r="A7" s="232"/>
      <c r="B7" s="233"/>
      <c r="C7" s="221"/>
      <c r="D7" s="18" t="s">
        <v>376</v>
      </c>
      <c r="E7" s="18" t="s">
        <v>377</v>
      </c>
      <c r="F7" s="18" t="s">
        <v>1</v>
      </c>
      <c r="G7" s="18" t="s">
        <v>2</v>
      </c>
      <c r="H7" s="18" t="s">
        <v>3</v>
      </c>
      <c r="I7" s="18" t="s">
        <v>4</v>
      </c>
      <c r="J7" s="18" t="s">
        <v>5</v>
      </c>
      <c r="K7" s="18" t="s">
        <v>6</v>
      </c>
      <c r="L7" s="18" t="s">
        <v>7</v>
      </c>
      <c r="M7" s="18" t="s">
        <v>8</v>
      </c>
      <c r="N7" s="221"/>
      <c r="O7" s="21" t="s">
        <v>10</v>
      </c>
      <c r="P7" s="21" t="s">
        <v>11</v>
      </c>
      <c r="Q7" s="21" t="s">
        <v>10</v>
      </c>
      <c r="R7" s="21" t="s">
        <v>11</v>
      </c>
      <c r="S7" s="219"/>
      <c r="T7" s="19" t="s">
        <v>13</v>
      </c>
      <c r="U7" s="220"/>
      <c r="V7" s="104" t="s">
        <v>392</v>
      </c>
      <c r="W7" s="10"/>
    </row>
    <row r="8" spans="1:22" ht="18" customHeight="1">
      <c r="A8" s="223" t="s">
        <v>86</v>
      </c>
      <c r="B8" s="224"/>
      <c r="C8" s="136">
        <f>SUM(D8:E8)</f>
        <v>17102</v>
      </c>
      <c r="D8" s="136">
        <v>2614</v>
      </c>
      <c r="E8" s="136">
        <v>14488</v>
      </c>
      <c r="F8" s="136">
        <v>10698</v>
      </c>
      <c r="G8" s="136">
        <v>3979</v>
      </c>
      <c r="H8" s="136">
        <v>1722</v>
      </c>
      <c r="I8" s="136">
        <v>483</v>
      </c>
      <c r="J8" s="136">
        <v>127</v>
      </c>
      <c r="K8" s="136">
        <v>61</v>
      </c>
      <c r="L8" s="136">
        <v>18</v>
      </c>
      <c r="M8" s="136">
        <v>14</v>
      </c>
      <c r="N8" s="136">
        <f>SUM(O8:R8)</f>
        <v>56366</v>
      </c>
      <c r="O8" s="136">
        <v>11864</v>
      </c>
      <c r="P8" s="136">
        <v>14848</v>
      </c>
      <c r="Q8" s="136">
        <v>14512</v>
      </c>
      <c r="R8" s="136">
        <v>15142</v>
      </c>
      <c r="S8" s="136">
        <v>54494936</v>
      </c>
      <c r="T8" s="136">
        <v>1184647</v>
      </c>
      <c r="U8" s="136">
        <v>7031839</v>
      </c>
      <c r="V8" s="136">
        <v>1040872</v>
      </c>
    </row>
    <row r="9" spans="1:22" ht="18" customHeight="1">
      <c r="A9" s="149"/>
      <c r="B9" s="150"/>
      <c r="C9" s="139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39"/>
      <c r="O9" s="151"/>
      <c r="P9" s="151"/>
      <c r="Q9" s="151"/>
      <c r="R9" s="151"/>
      <c r="S9" s="151"/>
      <c r="T9" s="152"/>
      <c r="U9" s="151"/>
      <c r="V9" s="151"/>
    </row>
    <row r="10" spans="1:22" ht="18" customHeight="1">
      <c r="A10" s="223" t="s">
        <v>87</v>
      </c>
      <c r="B10" s="224"/>
      <c r="C10" s="136">
        <f>SUM(D10:E10)</f>
        <v>20</v>
      </c>
      <c r="D10" s="136">
        <v>13</v>
      </c>
      <c r="E10" s="136">
        <v>7</v>
      </c>
      <c r="F10" s="136">
        <v>7</v>
      </c>
      <c r="G10" s="136">
        <v>3</v>
      </c>
      <c r="H10" s="136">
        <v>2</v>
      </c>
      <c r="I10" s="136">
        <v>1</v>
      </c>
      <c r="J10" s="136">
        <v>1</v>
      </c>
      <c r="K10" s="136" t="s">
        <v>386</v>
      </c>
      <c r="L10" s="136">
        <v>4</v>
      </c>
      <c r="M10" s="136">
        <v>2</v>
      </c>
      <c r="N10" s="136">
        <f>SUM(O10:R10)</f>
        <v>1393</v>
      </c>
      <c r="O10" s="136">
        <v>2</v>
      </c>
      <c r="P10" s="136">
        <v>8</v>
      </c>
      <c r="Q10" s="136">
        <v>576</v>
      </c>
      <c r="R10" s="136">
        <v>807</v>
      </c>
      <c r="S10" s="136">
        <v>2988646</v>
      </c>
      <c r="T10" s="136">
        <v>51</v>
      </c>
      <c r="U10" s="136">
        <v>349549</v>
      </c>
      <c r="V10" s="136">
        <v>56033</v>
      </c>
    </row>
    <row r="11" spans="1:22" ht="18" customHeight="1">
      <c r="A11" s="149"/>
      <c r="B11" s="150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</row>
    <row r="12" spans="1:22" ht="18" customHeight="1">
      <c r="A12" s="223" t="s">
        <v>88</v>
      </c>
      <c r="B12" s="224"/>
      <c r="C12" s="136">
        <f>SUM(D12:E12)</f>
        <v>6</v>
      </c>
      <c r="D12" s="136">
        <v>6</v>
      </c>
      <c r="E12" s="136" t="s">
        <v>386</v>
      </c>
      <c r="F12" s="136" t="s">
        <v>386</v>
      </c>
      <c r="G12" s="136" t="s">
        <v>386</v>
      </c>
      <c r="H12" s="136" t="s">
        <v>386</v>
      </c>
      <c r="I12" s="136" t="s">
        <v>386</v>
      </c>
      <c r="J12" s="136" t="s">
        <v>386</v>
      </c>
      <c r="K12" s="136" t="s">
        <v>386</v>
      </c>
      <c r="L12" s="136">
        <v>4</v>
      </c>
      <c r="M12" s="136">
        <v>2</v>
      </c>
      <c r="N12" s="136">
        <f>SUM(O12:R12)</f>
        <v>1321</v>
      </c>
      <c r="O12" s="136" t="s">
        <v>386</v>
      </c>
      <c r="P12" s="136" t="s">
        <v>386</v>
      </c>
      <c r="Q12" s="136">
        <v>545</v>
      </c>
      <c r="R12" s="136">
        <v>776</v>
      </c>
      <c r="S12" s="136">
        <v>2912549</v>
      </c>
      <c r="T12" s="136" t="s">
        <v>386</v>
      </c>
      <c r="U12" s="136">
        <v>340137</v>
      </c>
      <c r="V12" s="136">
        <v>54968</v>
      </c>
    </row>
    <row r="13" spans="1:22" ht="18" customHeight="1">
      <c r="A13" s="223"/>
      <c r="B13" s="224"/>
      <c r="C13" s="153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54"/>
      <c r="O13" s="153"/>
      <c r="P13" s="153"/>
      <c r="Q13" s="145"/>
      <c r="R13" s="145"/>
      <c r="S13" s="145"/>
      <c r="T13" s="145"/>
      <c r="U13" s="153"/>
      <c r="V13" s="145"/>
    </row>
    <row r="14" spans="1:22" ht="26.25" customHeight="1">
      <c r="A14" s="223" t="s">
        <v>402</v>
      </c>
      <c r="B14" s="240"/>
      <c r="C14" s="136">
        <f>SUM(D14:E14)</f>
        <v>14</v>
      </c>
      <c r="D14" s="136">
        <v>7</v>
      </c>
      <c r="E14" s="136">
        <v>7</v>
      </c>
      <c r="F14" s="136">
        <v>7</v>
      </c>
      <c r="G14" s="136">
        <v>3</v>
      </c>
      <c r="H14" s="136">
        <v>2</v>
      </c>
      <c r="I14" s="136">
        <v>1</v>
      </c>
      <c r="J14" s="136">
        <v>1</v>
      </c>
      <c r="K14" s="136" t="s">
        <v>386</v>
      </c>
      <c r="L14" s="136" t="s">
        <v>386</v>
      </c>
      <c r="M14" s="136" t="s">
        <v>386</v>
      </c>
      <c r="N14" s="136">
        <f>SUM(O14:R14)</f>
        <v>72</v>
      </c>
      <c r="O14" s="136">
        <v>2</v>
      </c>
      <c r="P14" s="136">
        <v>8</v>
      </c>
      <c r="Q14" s="136">
        <v>31</v>
      </c>
      <c r="R14" s="136">
        <v>31</v>
      </c>
      <c r="S14" s="136">
        <v>76097</v>
      </c>
      <c r="T14" s="136">
        <v>51</v>
      </c>
      <c r="U14" s="136">
        <v>9412</v>
      </c>
      <c r="V14" s="136">
        <v>1065</v>
      </c>
    </row>
    <row r="15" spans="1:22" ht="18" customHeight="1">
      <c r="A15" s="223"/>
      <c r="B15" s="236"/>
      <c r="C15" s="139"/>
      <c r="D15" s="151"/>
      <c r="E15" s="151"/>
      <c r="F15" s="151"/>
      <c r="G15" s="151"/>
      <c r="H15" s="151"/>
      <c r="I15" s="151"/>
      <c r="J15" s="151"/>
      <c r="K15" s="151"/>
      <c r="L15" s="151"/>
      <c r="M15" s="136"/>
      <c r="N15" s="139"/>
      <c r="O15" s="136"/>
      <c r="P15" s="136"/>
      <c r="Q15" s="136"/>
      <c r="R15" s="136"/>
      <c r="S15" s="136"/>
      <c r="T15" s="136"/>
      <c r="U15" s="136"/>
      <c r="V15" s="136"/>
    </row>
    <row r="16" spans="1:22" ht="18" customHeight="1">
      <c r="A16" s="223" t="s">
        <v>397</v>
      </c>
      <c r="B16" s="236"/>
      <c r="C16" s="136">
        <f>SUM(D16:E16)</f>
        <v>2703</v>
      </c>
      <c r="D16" s="136">
        <v>435</v>
      </c>
      <c r="E16" s="136">
        <v>2268</v>
      </c>
      <c r="F16" s="136">
        <v>1613</v>
      </c>
      <c r="G16" s="136">
        <v>683</v>
      </c>
      <c r="H16" s="136">
        <v>296</v>
      </c>
      <c r="I16" s="136">
        <v>83</v>
      </c>
      <c r="J16" s="136">
        <v>15</v>
      </c>
      <c r="K16" s="136">
        <v>9</v>
      </c>
      <c r="L16" s="136">
        <v>2</v>
      </c>
      <c r="M16" s="136">
        <v>2</v>
      </c>
      <c r="N16" s="136">
        <f>SUM(O16:R16)</f>
        <v>8988</v>
      </c>
      <c r="O16" s="136">
        <v>1751</v>
      </c>
      <c r="P16" s="136">
        <v>2502</v>
      </c>
      <c r="Q16" s="136">
        <v>1304</v>
      </c>
      <c r="R16" s="136">
        <v>3431</v>
      </c>
      <c r="S16" s="136">
        <v>8150842</v>
      </c>
      <c r="T16" s="136">
        <v>32022</v>
      </c>
      <c r="U16" s="136">
        <v>1774433</v>
      </c>
      <c r="V16" s="136">
        <v>205312</v>
      </c>
    </row>
    <row r="17" spans="1:22" ht="18" customHeight="1">
      <c r="A17" s="137"/>
      <c r="B17" s="140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</row>
    <row r="18" spans="1:22" ht="18" customHeight="1">
      <c r="A18" s="223" t="s">
        <v>103</v>
      </c>
      <c r="B18" s="236"/>
      <c r="C18" s="136">
        <f>SUM(D18:E18)</f>
        <v>853</v>
      </c>
      <c r="D18" s="136">
        <f>SUM(D19:D20)</f>
        <v>105</v>
      </c>
      <c r="E18" s="136">
        <f>SUM(E19:E20)</f>
        <v>748</v>
      </c>
      <c r="F18" s="136">
        <f aca="true" t="shared" si="0" ref="F18:V18">SUM(F19:F20)</f>
        <v>461</v>
      </c>
      <c r="G18" s="136">
        <f t="shared" si="0"/>
        <v>262</v>
      </c>
      <c r="H18" s="136">
        <f t="shared" si="0"/>
        <v>90</v>
      </c>
      <c r="I18" s="136">
        <f t="shared" si="0"/>
        <v>32</v>
      </c>
      <c r="J18" s="136">
        <f t="shared" si="0"/>
        <v>5</v>
      </c>
      <c r="K18" s="136">
        <f t="shared" si="0"/>
        <v>2</v>
      </c>
      <c r="L18" s="136">
        <f t="shared" si="0"/>
        <v>1</v>
      </c>
      <c r="M18" s="136" t="s">
        <v>386</v>
      </c>
      <c r="N18" s="136">
        <f t="shared" si="0"/>
        <v>2877</v>
      </c>
      <c r="O18" s="136">
        <f t="shared" si="0"/>
        <v>633</v>
      </c>
      <c r="P18" s="136">
        <f t="shared" si="0"/>
        <v>971</v>
      </c>
      <c r="Q18" s="136">
        <f t="shared" si="0"/>
        <v>346</v>
      </c>
      <c r="R18" s="136">
        <f t="shared" si="0"/>
        <v>927</v>
      </c>
      <c r="S18" s="136">
        <f t="shared" si="0"/>
        <v>2626260</v>
      </c>
      <c r="T18" s="136">
        <f t="shared" si="0"/>
        <v>7121</v>
      </c>
      <c r="U18" s="136">
        <f t="shared" si="0"/>
        <v>679155</v>
      </c>
      <c r="V18" s="136">
        <f t="shared" si="0"/>
        <v>58370</v>
      </c>
    </row>
    <row r="19" spans="1:22" ht="18" customHeight="1">
      <c r="A19" s="2"/>
      <c r="B19" s="1" t="s">
        <v>104</v>
      </c>
      <c r="C19" s="129">
        <f>SUM(D19:E19)</f>
        <v>698</v>
      </c>
      <c r="D19" s="129">
        <v>82</v>
      </c>
      <c r="E19" s="129">
        <v>616</v>
      </c>
      <c r="F19" s="129">
        <v>384</v>
      </c>
      <c r="G19" s="129">
        <v>211</v>
      </c>
      <c r="H19" s="129">
        <v>65</v>
      </c>
      <c r="I19" s="129">
        <v>30</v>
      </c>
      <c r="J19" s="129">
        <v>5</v>
      </c>
      <c r="K19" s="129">
        <v>2</v>
      </c>
      <c r="L19" s="129">
        <v>1</v>
      </c>
      <c r="M19" s="129" t="s">
        <v>386</v>
      </c>
      <c r="N19" s="129">
        <f>SUM(O19:R19)</f>
        <v>2385</v>
      </c>
      <c r="O19" s="147">
        <v>517</v>
      </c>
      <c r="P19" s="147">
        <v>792</v>
      </c>
      <c r="Q19" s="147">
        <v>285</v>
      </c>
      <c r="R19" s="147">
        <v>791</v>
      </c>
      <c r="S19" s="147">
        <v>2206813</v>
      </c>
      <c r="T19" s="147">
        <v>5031</v>
      </c>
      <c r="U19" s="147">
        <v>608616</v>
      </c>
      <c r="V19" s="147">
        <v>49114</v>
      </c>
    </row>
    <row r="20" spans="1:22" ht="18" customHeight="1">
      <c r="A20" s="2"/>
      <c r="B20" s="1" t="s">
        <v>105</v>
      </c>
      <c r="C20" s="129">
        <f>SUM(D20:E20)</f>
        <v>155</v>
      </c>
      <c r="D20" s="129">
        <v>23</v>
      </c>
      <c r="E20" s="129">
        <v>132</v>
      </c>
      <c r="F20" s="129">
        <v>77</v>
      </c>
      <c r="G20" s="129">
        <v>51</v>
      </c>
      <c r="H20" s="129">
        <v>25</v>
      </c>
      <c r="I20" s="129">
        <v>2</v>
      </c>
      <c r="J20" s="129" t="s">
        <v>386</v>
      </c>
      <c r="K20" s="129" t="s">
        <v>386</v>
      </c>
      <c r="L20" s="129" t="s">
        <v>386</v>
      </c>
      <c r="M20" s="129" t="s">
        <v>386</v>
      </c>
      <c r="N20" s="129">
        <f>SUM(O20:R20)</f>
        <v>492</v>
      </c>
      <c r="O20" s="147">
        <v>116</v>
      </c>
      <c r="P20" s="147">
        <v>179</v>
      </c>
      <c r="Q20" s="147">
        <v>61</v>
      </c>
      <c r="R20" s="147">
        <v>136</v>
      </c>
      <c r="S20" s="147">
        <v>419447</v>
      </c>
      <c r="T20" s="147">
        <v>2090</v>
      </c>
      <c r="U20" s="147">
        <v>70539</v>
      </c>
      <c r="V20" s="147">
        <v>9256</v>
      </c>
    </row>
    <row r="21" spans="1:22" ht="18" customHeight="1">
      <c r="A21" s="2"/>
      <c r="B21" s="1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</row>
    <row r="22" spans="1:22" ht="18" customHeight="1">
      <c r="A22" s="223" t="s">
        <v>294</v>
      </c>
      <c r="B22" s="236"/>
      <c r="C22" s="136">
        <f>SUM(D22:E22)</f>
        <v>419</v>
      </c>
      <c r="D22" s="136">
        <f>SUM(D23:D24)</f>
        <v>79</v>
      </c>
      <c r="E22" s="136">
        <f>SUM(E23:E24)</f>
        <v>340</v>
      </c>
      <c r="F22" s="136">
        <f aca="true" t="shared" si="1" ref="F22:V22">SUM(F23:F24)</f>
        <v>240</v>
      </c>
      <c r="G22" s="136">
        <f t="shared" si="1"/>
        <v>120</v>
      </c>
      <c r="H22" s="136">
        <f t="shared" si="1"/>
        <v>50</v>
      </c>
      <c r="I22" s="136">
        <f t="shared" si="1"/>
        <v>7</v>
      </c>
      <c r="J22" s="136">
        <f t="shared" si="1"/>
        <v>1</v>
      </c>
      <c r="K22" s="136">
        <f t="shared" si="1"/>
        <v>1</v>
      </c>
      <c r="L22" s="136" t="s">
        <v>401</v>
      </c>
      <c r="M22" s="136" t="s">
        <v>386</v>
      </c>
      <c r="N22" s="136">
        <f t="shared" si="1"/>
        <v>1265</v>
      </c>
      <c r="O22" s="136">
        <f t="shared" si="1"/>
        <v>381</v>
      </c>
      <c r="P22" s="136">
        <f t="shared" si="1"/>
        <v>280</v>
      </c>
      <c r="Q22" s="136">
        <f t="shared" si="1"/>
        <v>355</v>
      </c>
      <c r="R22" s="136">
        <f t="shared" si="1"/>
        <v>249</v>
      </c>
      <c r="S22" s="136">
        <f t="shared" si="1"/>
        <v>893618</v>
      </c>
      <c r="T22" s="136">
        <f t="shared" si="1"/>
        <v>7822</v>
      </c>
      <c r="U22" s="136">
        <f t="shared" si="1"/>
        <v>228538</v>
      </c>
      <c r="V22" s="136">
        <f t="shared" si="1"/>
        <v>19675</v>
      </c>
    </row>
    <row r="23" spans="1:22" ht="18" customHeight="1">
      <c r="A23" s="2"/>
      <c r="B23" s="1" t="s">
        <v>280</v>
      </c>
      <c r="C23" s="129">
        <f>SUM(D23:E23)</f>
        <v>205</v>
      </c>
      <c r="D23" s="147">
        <v>7</v>
      </c>
      <c r="E23" s="147">
        <v>198</v>
      </c>
      <c r="F23" s="147">
        <v>125</v>
      </c>
      <c r="G23" s="147">
        <v>56</v>
      </c>
      <c r="H23" s="147">
        <v>21</v>
      </c>
      <c r="I23" s="147">
        <v>2</v>
      </c>
      <c r="J23" s="147" t="s">
        <v>386</v>
      </c>
      <c r="K23" s="147">
        <v>1</v>
      </c>
      <c r="L23" s="147" t="s">
        <v>386</v>
      </c>
      <c r="M23" s="147" t="s">
        <v>386</v>
      </c>
      <c r="N23" s="129">
        <f>SUM(O23:R23)</f>
        <v>580</v>
      </c>
      <c r="O23" s="147">
        <v>234</v>
      </c>
      <c r="P23" s="147">
        <v>152</v>
      </c>
      <c r="Q23" s="147">
        <v>126</v>
      </c>
      <c r="R23" s="147">
        <v>68</v>
      </c>
      <c r="S23" s="147">
        <v>181650</v>
      </c>
      <c r="T23" s="147">
        <v>1359</v>
      </c>
      <c r="U23" s="147">
        <v>39655</v>
      </c>
      <c r="V23" s="147">
        <v>6245</v>
      </c>
    </row>
    <row r="24" spans="1:22" ht="18" customHeight="1">
      <c r="A24" s="2"/>
      <c r="B24" s="1" t="s">
        <v>281</v>
      </c>
      <c r="C24" s="129">
        <f>SUM(D24:E24)</f>
        <v>214</v>
      </c>
      <c r="D24" s="147">
        <v>72</v>
      </c>
      <c r="E24" s="147">
        <v>142</v>
      </c>
      <c r="F24" s="147">
        <v>115</v>
      </c>
      <c r="G24" s="147">
        <v>64</v>
      </c>
      <c r="H24" s="147">
        <v>29</v>
      </c>
      <c r="I24" s="147">
        <v>5</v>
      </c>
      <c r="J24" s="147">
        <v>1</v>
      </c>
      <c r="K24" s="129" t="s">
        <v>386</v>
      </c>
      <c r="L24" s="129" t="s">
        <v>386</v>
      </c>
      <c r="M24" s="129" t="s">
        <v>386</v>
      </c>
      <c r="N24" s="129">
        <f>SUM(O24:R24)</f>
        <v>685</v>
      </c>
      <c r="O24" s="147">
        <v>147</v>
      </c>
      <c r="P24" s="147">
        <v>128</v>
      </c>
      <c r="Q24" s="147">
        <v>229</v>
      </c>
      <c r="R24" s="147">
        <v>181</v>
      </c>
      <c r="S24" s="147">
        <v>711968</v>
      </c>
      <c r="T24" s="147">
        <v>6463</v>
      </c>
      <c r="U24" s="147">
        <v>188883</v>
      </c>
      <c r="V24" s="147">
        <v>13430</v>
      </c>
    </row>
    <row r="25" spans="1:22" ht="18" customHeight="1">
      <c r="A25" s="2"/>
      <c r="B25" s="96"/>
      <c r="C25" s="129"/>
      <c r="D25" s="147"/>
      <c r="E25" s="147"/>
      <c r="F25" s="147"/>
      <c r="G25" s="147"/>
      <c r="H25" s="147"/>
      <c r="I25" s="147"/>
      <c r="J25" s="147"/>
      <c r="K25" s="147"/>
      <c r="L25" s="147"/>
      <c r="M25" s="132"/>
      <c r="N25" s="129"/>
      <c r="O25" s="147"/>
      <c r="P25" s="147"/>
      <c r="Q25" s="147"/>
      <c r="R25" s="147"/>
      <c r="S25" s="147"/>
      <c r="T25" s="147"/>
      <c r="U25" s="147"/>
      <c r="V25" s="147"/>
    </row>
    <row r="26" spans="1:22" ht="18" customHeight="1">
      <c r="A26" s="223" t="s">
        <v>106</v>
      </c>
      <c r="B26" s="241"/>
      <c r="C26" s="136">
        <f>SUM(D26:E26)</f>
        <v>525</v>
      </c>
      <c r="D26" s="156">
        <v>136</v>
      </c>
      <c r="E26" s="156">
        <v>389</v>
      </c>
      <c r="F26" s="156">
        <v>237</v>
      </c>
      <c r="G26" s="156">
        <v>142</v>
      </c>
      <c r="H26" s="156">
        <v>95</v>
      </c>
      <c r="I26" s="156">
        <v>37</v>
      </c>
      <c r="J26" s="156">
        <v>8</v>
      </c>
      <c r="K26" s="156">
        <v>5</v>
      </c>
      <c r="L26" s="156" t="s">
        <v>386</v>
      </c>
      <c r="M26" s="136">
        <v>1</v>
      </c>
      <c r="N26" s="136">
        <f>SUM(O26:R26)</f>
        <v>2492</v>
      </c>
      <c r="O26" s="136">
        <v>253</v>
      </c>
      <c r="P26" s="136">
        <v>438</v>
      </c>
      <c r="Q26" s="136">
        <v>315</v>
      </c>
      <c r="R26" s="136">
        <v>1486</v>
      </c>
      <c r="S26" s="136">
        <v>3040624</v>
      </c>
      <c r="T26" s="136">
        <v>3144</v>
      </c>
      <c r="U26" s="136">
        <v>480252</v>
      </c>
      <c r="V26" s="136">
        <v>72385</v>
      </c>
    </row>
    <row r="27" spans="1:22" ht="18" customHeight="1">
      <c r="A27" s="157"/>
      <c r="B27" s="155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</row>
    <row r="28" spans="1:22" ht="18" customHeight="1">
      <c r="A28" s="223" t="s">
        <v>130</v>
      </c>
      <c r="B28" s="236"/>
      <c r="C28" s="136">
        <f>SUM(D28:E28)</f>
        <v>459</v>
      </c>
      <c r="D28" s="136">
        <f>SUM(D29:D30)</f>
        <v>33</v>
      </c>
      <c r="E28" s="136">
        <f>SUM(E29:E30)</f>
        <v>426</v>
      </c>
      <c r="F28" s="136">
        <f aca="true" t="shared" si="2" ref="F28:V28">SUM(F29:F30)</f>
        <v>350</v>
      </c>
      <c r="G28" s="136">
        <f t="shared" si="2"/>
        <v>74</v>
      </c>
      <c r="H28" s="136">
        <f t="shared" si="2"/>
        <v>35</v>
      </c>
      <c r="I28" s="136" t="s">
        <v>386</v>
      </c>
      <c r="J28" s="136" t="s">
        <v>386</v>
      </c>
      <c r="K28" s="136" t="s">
        <v>386</v>
      </c>
      <c r="L28" s="136" t="s">
        <v>386</v>
      </c>
      <c r="M28" s="136" t="s">
        <v>386</v>
      </c>
      <c r="N28" s="136">
        <f t="shared" si="2"/>
        <v>1018</v>
      </c>
      <c r="O28" s="136">
        <f t="shared" si="2"/>
        <v>295</v>
      </c>
      <c r="P28" s="136">
        <f t="shared" si="2"/>
        <v>437</v>
      </c>
      <c r="Q28" s="136">
        <f t="shared" si="2"/>
        <v>73</v>
      </c>
      <c r="R28" s="136">
        <f t="shared" si="2"/>
        <v>213</v>
      </c>
      <c r="S28" s="136">
        <f t="shared" si="2"/>
        <v>599578</v>
      </c>
      <c r="T28" s="136">
        <f t="shared" si="2"/>
        <v>3306</v>
      </c>
      <c r="U28" s="136">
        <f t="shared" si="2"/>
        <v>160497</v>
      </c>
      <c r="V28" s="136">
        <f t="shared" si="2"/>
        <v>20255</v>
      </c>
    </row>
    <row r="29" spans="1:22" ht="18" customHeight="1">
      <c r="A29" s="2"/>
      <c r="B29" s="1" t="s">
        <v>131</v>
      </c>
      <c r="C29" s="129">
        <f>SUM(D29:E29)</f>
        <v>262</v>
      </c>
      <c r="D29" s="147">
        <v>28</v>
      </c>
      <c r="E29" s="147">
        <v>234</v>
      </c>
      <c r="F29" s="147">
        <v>172</v>
      </c>
      <c r="G29" s="147">
        <v>58</v>
      </c>
      <c r="H29" s="147">
        <v>32</v>
      </c>
      <c r="I29" s="147" t="s">
        <v>386</v>
      </c>
      <c r="J29" s="147" t="s">
        <v>386</v>
      </c>
      <c r="K29" s="147" t="s">
        <v>386</v>
      </c>
      <c r="L29" s="147" t="s">
        <v>386</v>
      </c>
      <c r="M29" s="129" t="s">
        <v>386</v>
      </c>
      <c r="N29" s="129">
        <f>SUM(O29:R29)</f>
        <v>687</v>
      </c>
      <c r="O29" s="147">
        <v>188</v>
      </c>
      <c r="P29" s="147">
        <v>245</v>
      </c>
      <c r="Q29" s="147">
        <v>64</v>
      </c>
      <c r="R29" s="147">
        <v>190</v>
      </c>
      <c r="S29" s="147">
        <v>487758</v>
      </c>
      <c r="T29" s="147">
        <v>2981</v>
      </c>
      <c r="U29" s="147">
        <v>128300</v>
      </c>
      <c r="V29" s="147">
        <v>14173</v>
      </c>
    </row>
    <row r="30" spans="1:22" ht="18" customHeight="1">
      <c r="A30" s="14"/>
      <c r="B30" s="1" t="s">
        <v>398</v>
      </c>
      <c r="C30" s="129">
        <f>SUM(D30:E30)</f>
        <v>197</v>
      </c>
      <c r="D30" s="147">
        <v>5</v>
      </c>
      <c r="E30" s="147">
        <v>192</v>
      </c>
      <c r="F30" s="147">
        <v>178</v>
      </c>
      <c r="G30" s="147">
        <v>16</v>
      </c>
      <c r="H30" s="147">
        <v>3</v>
      </c>
      <c r="I30" s="147" t="s">
        <v>386</v>
      </c>
      <c r="J30" s="147" t="s">
        <v>386</v>
      </c>
      <c r="K30" s="147" t="s">
        <v>386</v>
      </c>
      <c r="L30" s="147" t="s">
        <v>386</v>
      </c>
      <c r="M30" s="129" t="s">
        <v>386</v>
      </c>
      <c r="N30" s="129">
        <f>SUM(O30:R30)</f>
        <v>331</v>
      </c>
      <c r="O30" s="147">
        <v>107</v>
      </c>
      <c r="P30" s="147">
        <v>192</v>
      </c>
      <c r="Q30" s="147">
        <v>9</v>
      </c>
      <c r="R30" s="147">
        <v>23</v>
      </c>
      <c r="S30" s="147">
        <v>111820</v>
      </c>
      <c r="T30" s="147">
        <v>325</v>
      </c>
      <c r="U30" s="147">
        <v>32197</v>
      </c>
      <c r="V30" s="147">
        <v>6082</v>
      </c>
    </row>
    <row r="31" spans="1:22" ht="18" customHeight="1">
      <c r="A31" s="14"/>
      <c r="B31" s="1"/>
      <c r="C31" s="129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2"/>
      <c r="O31" s="147"/>
      <c r="P31" s="147"/>
      <c r="Q31" s="147"/>
      <c r="R31" s="147"/>
      <c r="S31" s="147"/>
      <c r="T31" s="147"/>
      <c r="U31" s="147"/>
      <c r="V31" s="147"/>
    </row>
    <row r="32" spans="1:22" ht="18" customHeight="1">
      <c r="A32" s="223" t="s">
        <v>395</v>
      </c>
      <c r="B32" s="236"/>
      <c r="C32" s="136">
        <f>SUM(D32:E32)</f>
        <v>447</v>
      </c>
      <c r="D32" s="136">
        <f>SUM(D33:D35)</f>
        <v>82</v>
      </c>
      <c r="E32" s="136">
        <f>SUM(E33:E35)</f>
        <v>365</v>
      </c>
      <c r="F32" s="136">
        <f aca="true" t="shared" si="3" ref="F32:V32">SUM(F33:F35)</f>
        <v>325</v>
      </c>
      <c r="G32" s="136">
        <f t="shared" si="3"/>
        <v>85</v>
      </c>
      <c r="H32" s="136">
        <f t="shared" si="3"/>
        <v>26</v>
      </c>
      <c r="I32" s="136">
        <f t="shared" si="3"/>
        <v>7</v>
      </c>
      <c r="J32" s="136">
        <f t="shared" si="3"/>
        <v>1</v>
      </c>
      <c r="K32" s="136">
        <f t="shared" si="3"/>
        <v>1</v>
      </c>
      <c r="L32" s="136">
        <f t="shared" si="3"/>
        <v>1</v>
      </c>
      <c r="M32" s="136">
        <f t="shared" si="3"/>
        <v>1</v>
      </c>
      <c r="N32" s="136">
        <f t="shared" si="3"/>
        <v>1336</v>
      </c>
      <c r="O32" s="136">
        <f t="shared" si="3"/>
        <v>189</v>
      </c>
      <c r="P32" s="136">
        <f t="shared" si="3"/>
        <v>376</v>
      </c>
      <c r="Q32" s="136">
        <f t="shared" si="3"/>
        <v>215</v>
      </c>
      <c r="R32" s="136">
        <f t="shared" si="3"/>
        <v>556</v>
      </c>
      <c r="S32" s="136">
        <f t="shared" si="3"/>
        <v>990762</v>
      </c>
      <c r="T32" s="136">
        <f t="shared" si="3"/>
        <v>10629</v>
      </c>
      <c r="U32" s="136">
        <f t="shared" si="3"/>
        <v>225991</v>
      </c>
      <c r="V32" s="136">
        <f t="shared" si="3"/>
        <v>34627</v>
      </c>
    </row>
    <row r="33" spans="1:22" ht="18" customHeight="1">
      <c r="A33" s="2"/>
      <c r="B33" s="1" t="s">
        <v>107</v>
      </c>
      <c r="C33" s="129">
        <f>SUM(D33:E33)</f>
        <v>48</v>
      </c>
      <c r="D33" s="147">
        <v>18</v>
      </c>
      <c r="E33" s="147">
        <v>30</v>
      </c>
      <c r="F33" s="147">
        <v>27</v>
      </c>
      <c r="G33" s="147">
        <v>15</v>
      </c>
      <c r="H33" s="147">
        <v>5</v>
      </c>
      <c r="I33" s="147">
        <v>1</v>
      </c>
      <c r="J33" s="147" t="s">
        <v>386</v>
      </c>
      <c r="K33" s="147" t="s">
        <v>386</v>
      </c>
      <c r="L33" s="147" t="s">
        <v>386</v>
      </c>
      <c r="M33" s="147" t="s">
        <v>386</v>
      </c>
      <c r="N33" s="129">
        <f>SUM(O33:R33)</f>
        <v>140</v>
      </c>
      <c r="O33" s="147">
        <v>28</v>
      </c>
      <c r="P33" s="147">
        <v>31</v>
      </c>
      <c r="Q33" s="147">
        <v>21</v>
      </c>
      <c r="R33" s="147">
        <v>60</v>
      </c>
      <c r="S33" s="147">
        <v>147393</v>
      </c>
      <c r="T33" s="147">
        <v>174</v>
      </c>
      <c r="U33" s="147">
        <v>24781</v>
      </c>
      <c r="V33" s="147">
        <v>2647</v>
      </c>
    </row>
    <row r="34" spans="1:22" ht="18" customHeight="1">
      <c r="A34" s="2"/>
      <c r="B34" s="1" t="s">
        <v>108</v>
      </c>
      <c r="C34" s="129">
        <f>SUM(D34:E34)</f>
        <v>335</v>
      </c>
      <c r="D34" s="147">
        <v>52</v>
      </c>
      <c r="E34" s="147">
        <v>283</v>
      </c>
      <c r="F34" s="147">
        <v>251</v>
      </c>
      <c r="G34" s="147">
        <v>60</v>
      </c>
      <c r="H34" s="147">
        <v>15</v>
      </c>
      <c r="I34" s="147">
        <v>6</v>
      </c>
      <c r="J34" s="147">
        <v>1</v>
      </c>
      <c r="K34" s="147">
        <v>1</v>
      </c>
      <c r="L34" s="129">
        <v>1</v>
      </c>
      <c r="M34" s="129">
        <v>1</v>
      </c>
      <c r="N34" s="129">
        <f>SUM(O34:R34)</f>
        <v>843</v>
      </c>
      <c r="O34" s="147">
        <v>125</v>
      </c>
      <c r="P34" s="147">
        <v>297</v>
      </c>
      <c r="Q34" s="147">
        <v>104</v>
      </c>
      <c r="R34" s="147">
        <v>317</v>
      </c>
      <c r="S34" s="147">
        <v>667352</v>
      </c>
      <c r="T34" s="147">
        <v>851</v>
      </c>
      <c r="U34" s="147">
        <v>145071</v>
      </c>
      <c r="V34" s="147">
        <v>21591</v>
      </c>
    </row>
    <row r="35" spans="1:22" ht="18" customHeight="1">
      <c r="A35" s="2"/>
      <c r="B35" s="103" t="s">
        <v>396</v>
      </c>
      <c r="C35" s="129">
        <f>SUM(D35:E35)</f>
        <v>64</v>
      </c>
      <c r="D35" s="147">
        <v>12</v>
      </c>
      <c r="E35" s="147">
        <v>52</v>
      </c>
      <c r="F35" s="147">
        <v>47</v>
      </c>
      <c r="G35" s="147">
        <v>10</v>
      </c>
      <c r="H35" s="147">
        <v>6</v>
      </c>
      <c r="I35" s="147" t="s">
        <v>386</v>
      </c>
      <c r="J35" s="147" t="s">
        <v>386</v>
      </c>
      <c r="K35" s="147" t="s">
        <v>386</v>
      </c>
      <c r="L35" s="147" t="s">
        <v>386</v>
      </c>
      <c r="M35" s="147" t="s">
        <v>386</v>
      </c>
      <c r="N35" s="129">
        <f>SUM(O35:R35)</f>
        <v>353</v>
      </c>
      <c r="O35" s="147">
        <v>36</v>
      </c>
      <c r="P35" s="147">
        <v>48</v>
      </c>
      <c r="Q35" s="147">
        <v>90</v>
      </c>
      <c r="R35" s="147">
        <v>179</v>
      </c>
      <c r="S35" s="147">
        <v>176017</v>
      </c>
      <c r="T35" s="147">
        <v>9604</v>
      </c>
      <c r="U35" s="147">
        <v>56139</v>
      </c>
      <c r="V35" s="147">
        <v>10389</v>
      </c>
    </row>
    <row r="36" spans="1:22" ht="18" customHeight="1">
      <c r="A36" s="2"/>
      <c r="B36" s="1"/>
      <c r="C36" s="129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2"/>
      <c r="O36" s="147"/>
      <c r="P36" s="147"/>
      <c r="Q36" s="147"/>
      <c r="R36" s="147"/>
      <c r="S36" s="147"/>
      <c r="T36" s="147"/>
      <c r="U36" s="147"/>
      <c r="V36" s="147"/>
    </row>
    <row r="37" spans="1:22" ht="18" customHeight="1">
      <c r="A37" s="223" t="s">
        <v>109</v>
      </c>
      <c r="B37" s="236"/>
      <c r="C37" s="136">
        <f>SUM(D37:E37)</f>
        <v>6996</v>
      </c>
      <c r="D37" s="136">
        <v>763</v>
      </c>
      <c r="E37" s="136">
        <v>6233</v>
      </c>
      <c r="F37" s="136">
        <v>4661</v>
      </c>
      <c r="G37" s="136">
        <v>1627</v>
      </c>
      <c r="H37" s="136">
        <v>522</v>
      </c>
      <c r="I37" s="136">
        <v>126</v>
      </c>
      <c r="J37" s="136">
        <v>35</v>
      </c>
      <c r="K37" s="136">
        <v>222</v>
      </c>
      <c r="L37" s="136">
        <v>3</v>
      </c>
      <c r="M37" s="136" t="s">
        <v>386</v>
      </c>
      <c r="N37" s="136">
        <f>SUM(O37:R37)</f>
        <v>19341</v>
      </c>
      <c r="O37" s="136">
        <v>4739</v>
      </c>
      <c r="P37" s="136">
        <v>7050</v>
      </c>
      <c r="Q37" s="136">
        <v>2479</v>
      </c>
      <c r="R37" s="136">
        <v>5073</v>
      </c>
      <c r="S37" s="136">
        <v>16581641</v>
      </c>
      <c r="T37" s="136">
        <v>6804</v>
      </c>
      <c r="U37" s="136">
        <v>966772</v>
      </c>
      <c r="V37" s="136">
        <v>331162</v>
      </c>
    </row>
    <row r="38" spans="1:22" ht="18" customHeight="1">
      <c r="A38" s="137"/>
      <c r="B38" s="140"/>
      <c r="C38" s="139"/>
      <c r="D38" s="136"/>
      <c r="E38" s="136"/>
      <c r="F38" s="136"/>
      <c r="G38" s="136"/>
      <c r="H38" s="136"/>
      <c r="I38" s="136"/>
      <c r="J38" s="136"/>
      <c r="K38" s="136"/>
      <c r="L38" s="136"/>
      <c r="M38" s="151"/>
      <c r="N38" s="139"/>
      <c r="O38" s="136"/>
      <c r="P38" s="136"/>
      <c r="Q38" s="136"/>
      <c r="R38" s="136"/>
      <c r="S38" s="136"/>
      <c r="T38" s="136"/>
      <c r="U38" s="136"/>
      <c r="V38" s="136"/>
    </row>
    <row r="39" spans="1:22" ht="18" customHeight="1">
      <c r="A39" s="223" t="s">
        <v>282</v>
      </c>
      <c r="B39" s="236"/>
      <c r="C39" s="136">
        <f>SUM(D39:E39)</f>
        <v>981</v>
      </c>
      <c r="D39" s="136">
        <v>197</v>
      </c>
      <c r="E39" s="136">
        <v>784</v>
      </c>
      <c r="F39" s="136">
        <v>527</v>
      </c>
      <c r="G39" s="136">
        <v>216</v>
      </c>
      <c r="H39" s="136">
        <v>136</v>
      </c>
      <c r="I39" s="136">
        <v>67</v>
      </c>
      <c r="J39" s="136">
        <v>23</v>
      </c>
      <c r="K39" s="136">
        <v>111</v>
      </c>
      <c r="L39" s="136">
        <v>1</v>
      </c>
      <c r="M39" s="156" t="s">
        <v>386</v>
      </c>
      <c r="N39" s="136">
        <f>SUM(O39:R39)</f>
        <v>4356</v>
      </c>
      <c r="O39" s="136">
        <v>605</v>
      </c>
      <c r="P39" s="136">
        <v>960</v>
      </c>
      <c r="Q39" s="136">
        <v>796</v>
      </c>
      <c r="R39" s="136">
        <v>1995</v>
      </c>
      <c r="S39" s="136">
        <v>6021184</v>
      </c>
      <c r="T39" s="136">
        <v>3578</v>
      </c>
      <c r="U39" s="136">
        <v>373632</v>
      </c>
      <c r="V39" s="136">
        <v>119439</v>
      </c>
    </row>
    <row r="40" spans="1:22" ht="18" customHeight="1">
      <c r="A40" s="137"/>
      <c r="B40" s="158"/>
      <c r="C40" s="139"/>
      <c r="D40" s="136"/>
      <c r="E40" s="136"/>
      <c r="F40" s="136"/>
      <c r="G40" s="136"/>
      <c r="H40" s="136"/>
      <c r="I40" s="136"/>
      <c r="J40" s="136"/>
      <c r="K40" s="136"/>
      <c r="L40" s="136"/>
      <c r="M40" s="151"/>
      <c r="N40" s="139"/>
      <c r="O40" s="136"/>
      <c r="P40" s="136"/>
      <c r="Q40" s="136"/>
      <c r="R40" s="136"/>
      <c r="S40" s="136"/>
      <c r="T40" s="136"/>
      <c r="U40" s="136"/>
      <c r="V40" s="136"/>
    </row>
    <row r="41" spans="1:22" ht="18" customHeight="1">
      <c r="A41" s="223" t="s">
        <v>110</v>
      </c>
      <c r="B41" s="236"/>
      <c r="C41" s="136">
        <f>SUM(D41:E41)</f>
        <v>1199</v>
      </c>
      <c r="D41" s="136">
        <v>75</v>
      </c>
      <c r="E41" s="136">
        <v>1124</v>
      </c>
      <c r="F41" s="136">
        <v>859</v>
      </c>
      <c r="G41" s="136">
        <v>292</v>
      </c>
      <c r="H41" s="136">
        <v>46</v>
      </c>
      <c r="I41" s="136">
        <v>2</v>
      </c>
      <c r="J41" s="136" t="s">
        <v>386</v>
      </c>
      <c r="K41" s="136" t="s">
        <v>386</v>
      </c>
      <c r="L41" s="136" t="s">
        <v>386</v>
      </c>
      <c r="M41" s="156" t="s">
        <v>386</v>
      </c>
      <c r="N41" s="136">
        <f>SUM(O41:R41)</f>
        <v>2600</v>
      </c>
      <c r="O41" s="136">
        <v>819</v>
      </c>
      <c r="P41" s="136">
        <v>1317</v>
      </c>
      <c r="Q41" s="136">
        <v>214</v>
      </c>
      <c r="R41" s="136">
        <v>250</v>
      </c>
      <c r="S41" s="136">
        <v>2254245</v>
      </c>
      <c r="T41" s="136">
        <v>750</v>
      </c>
      <c r="U41" s="136">
        <v>201636</v>
      </c>
      <c r="V41" s="136">
        <v>41196</v>
      </c>
    </row>
    <row r="42" spans="1:22" ht="18" customHeight="1">
      <c r="A42" s="137"/>
      <c r="B42" s="158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</row>
    <row r="43" spans="1:22" ht="18" customHeight="1">
      <c r="A43" s="223" t="s">
        <v>111</v>
      </c>
      <c r="B43" s="236"/>
      <c r="C43" s="136">
        <f>SUM(D43:E43)</f>
        <v>305</v>
      </c>
      <c r="D43" s="136">
        <f>SUM(D44:D45)</f>
        <v>57</v>
      </c>
      <c r="E43" s="136">
        <f>SUM(E44:E45)</f>
        <v>248</v>
      </c>
      <c r="F43" s="136">
        <f>SUM(F44:F45)</f>
        <v>154</v>
      </c>
      <c r="G43" s="136">
        <f aca="true" t="shared" si="4" ref="G43:V43">SUM(G44:G45)</f>
        <v>100</v>
      </c>
      <c r="H43" s="136">
        <f t="shared" si="4"/>
        <v>45</v>
      </c>
      <c r="I43" s="136">
        <f t="shared" si="4"/>
        <v>3</v>
      </c>
      <c r="J43" s="136">
        <f t="shared" si="4"/>
        <v>3</v>
      </c>
      <c r="K43" s="136" t="s">
        <v>386</v>
      </c>
      <c r="L43" s="136" t="s">
        <v>386</v>
      </c>
      <c r="M43" s="136" t="s">
        <v>386</v>
      </c>
      <c r="N43" s="136">
        <f t="shared" si="4"/>
        <v>998</v>
      </c>
      <c r="O43" s="136">
        <f t="shared" si="4"/>
        <v>245</v>
      </c>
      <c r="P43" s="136">
        <f t="shared" si="4"/>
        <v>255</v>
      </c>
      <c r="Q43" s="136">
        <f t="shared" si="4"/>
        <v>211</v>
      </c>
      <c r="R43" s="136">
        <f t="shared" si="4"/>
        <v>287</v>
      </c>
      <c r="S43" s="136">
        <f t="shared" si="4"/>
        <v>969451</v>
      </c>
      <c r="T43" s="136" t="s">
        <v>386</v>
      </c>
      <c r="U43" s="136">
        <f t="shared" si="4"/>
        <v>29831</v>
      </c>
      <c r="V43" s="136">
        <f t="shared" si="4"/>
        <v>10792</v>
      </c>
    </row>
    <row r="44" spans="1:22" ht="18" customHeight="1">
      <c r="A44" s="86"/>
      <c r="B44" s="25" t="s">
        <v>112</v>
      </c>
      <c r="C44" s="129">
        <f>SUM(D44:E44)</f>
        <v>283</v>
      </c>
      <c r="D44" s="147">
        <v>57</v>
      </c>
      <c r="E44" s="147">
        <v>226</v>
      </c>
      <c r="F44" s="147">
        <v>136</v>
      </c>
      <c r="G44" s="147">
        <v>96</v>
      </c>
      <c r="H44" s="147">
        <v>45</v>
      </c>
      <c r="I44" s="147">
        <v>3</v>
      </c>
      <c r="J44" s="147">
        <v>3</v>
      </c>
      <c r="K44" s="147" t="s">
        <v>386</v>
      </c>
      <c r="L44" s="147" t="s">
        <v>386</v>
      </c>
      <c r="M44" s="147" t="s">
        <v>386</v>
      </c>
      <c r="N44" s="129">
        <f>SUM(O44:R44)</f>
        <v>953</v>
      </c>
      <c r="O44" s="147">
        <v>231</v>
      </c>
      <c r="P44" s="147">
        <v>233</v>
      </c>
      <c r="Q44" s="147">
        <v>210</v>
      </c>
      <c r="R44" s="147">
        <v>279</v>
      </c>
      <c r="S44" s="147">
        <v>952579</v>
      </c>
      <c r="T44" s="147" t="s">
        <v>386</v>
      </c>
      <c r="U44" s="147">
        <v>28177</v>
      </c>
      <c r="V44" s="147">
        <v>10300</v>
      </c>
    </row>
    <row r="45" spans="1:22" ht="18" customHeight="1">
      <c r="A45" s="14"/>
      <c r="B45" s="1" t="s">
        <v>113</v>
      </c>
      <c r="C45" s="129">
        <f>SUM(D45:E45)</f>
        <v>22</v>
      </c>
      <c r="D45" s="147" t="s">
        <v>386</v>
      </c>
      <c r="E45" s="147">
        <v>22</v>
      </c>
      <c r="F45" s="147">
        <v>18</v>
      </c>
      <c r="G45" s="147">
        <v>4</v>
      </c>
      <c r="H45" s="147" t="s">
        <v>386</v>
      </c>
      <c r="I45" s="147" t="s">
        <v>386</v>
      </c>
      <c r="J45" s="147" t="s">
        <v>386</v>
      </c>
      <c r="K45" s="129" t="s">
        <v>386</v>
      </c>
      <c r="L45" s="129" t="s">
        <v>386</v>
      </c>
      <c r="M45" s="129" t="s">
        <v>386</v>
      </c>
      <c r="N45" s="129">
        <f>SUM(O45:R45)</f>
        <v>45</v>
      </c>
      <c r="O45" s="147">
        <v>14</v>
      </c>
      <c r="P45" s="147">
        <v>22</v>
      </c>
      <c r="Q45" s="147">
        <v>1</v>
      </c>
      <c r="R45" s="147">
        <v>8</v>
      </c>
      <c r="S45" s="147">
        <v>16872</v>
      </c>
      <c r="T45" s="147" t="s">
        <v>386</v>
      </c>
      <c r="U45" s="147">
        <v>1654</v>
      </c>
      <c r="V45" s="147">
        <v>492</v>
      </c>
    </row>
    <row r="46" spans="1:22" ht="18" customHeight="1">
      <c r="A46" s="14"/>
      <c r="B46" s="1"/>
      <c r="C46" s="129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29"/>
      <c r="O46" s="147"/>
      <c r="P46" s="147"/>
      <c r="Q46" s="147"/>
      <c r="R46" s="147"/>
      <c r="S46" s="147"/>
      <c r="T46" s="147"/>
      <c r="U46" s="147"/>
      <c r="V46" s="147"/>
    </row>
    <row r="47" spans="1:22" ht="18" customHeight="1">
      <c r="A47" s="223" t="s">
        <v>114</v>
      </c>
      <c r="B47" s="236"/>
      <c r="C47" s="136">
        <f>SUM(D47:E47)</f>
        <v>620</v>
      </c>
      <c r="D47" s="136">
        <v>43</v>
      </c>
      <c r="E47" s="136">
        <v>577</v>
      </c>
      <c r="F47" s="136">
        <v>337</v>
      </c>
      <c r="G47" s="136">
        <v>215</v>
      </c>
      <c r="H47" s="136">
        <v>57</v>
      </c>
      <c r="I47" s="136">
        <v>8</v>
      </c>
      <c r="J47" s="136">
        <v>2</v>
      </c>
      <c r="K47" s="136">
        <v>1</v>
      </c>
      <c r="L47" s="156" t="s">
        <v>386</v>
      </c>
      <c r="M47" s="156" t="s">
        <v>386</v>
      </c>
      <c r="N47" s="136">
        <f>SUM(O47:R47)</f>
        <v>1844</v>
      </c>
      <c r="O47" s="136">
        <v>648</v>
      </c>
      <c r="P47" s="136">
        <v>681</v>
      </c>
      <c r="Q47" s="136">
        <v>241</v>
      </c>
      <c r="R47" s="136">
        <v>274</v>
      </c>
      <c r="S47" s="136">
        <v>1340207</v>
      </c>
      <c r="T47" s="136">
        <v>302</v>
      </c>
      <c r="U47" s="136">
        <v>20504</v>
      </c>
      <c r="V47" s="136">
        <v>21697</v>
      </c>
    </row>
    <row r="48" spans="1:22" ht="18" customHeight="1">
      <c r="A48" s="159"/>
      <c r="B48" s="160"/>
      <c r="C48" s="139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39"/>
      <c r="O48" s="151"/>
      <c r="P48" s="151"/>
      <c r="Q48" s="151"/>
      <c r="R48" s="151"/>
      <c r="S48" s="151"/>
      <c r="T48" s="151"/>
      <c r="U48" s="151"/>
      <c r="V48" s="151"/>
    </row>
    <row r="49" spans="1:22" ht="18" customHeight="1">
      <c r="A49" s="223" t="s">
        <v>115</v>
      </c>
      <c r="B49" s="224"/>
      <c r="C49" s="136">
        <f>SUM(D49:E49)</f>
        <v>171</v>
      </c>
      <c r="D49" s="136">
        <v>16</v>
      </c>
      <c r="E49" s="136">
        <v>155</v>
      </c>
      <c r="F49" s="136">
        <v>128</v>
      </c>
      <c r="G49" s="136">
        <v>32</v>
      </c>
      <c r="H49" s="136">
        <v>7</v>
      </c>
      <c r="I49" s="136">
        <v>3</v>
      </c>
      <c r="J49" s="136" t="s">
        <v>386</v>
      </c>
      <c r="K49" s="136">
        <v>1</v>
      </c>
      <c r="L49" s="156" t="s">
        <v>386</v>
      </c>
      <c r="M49" s="156" t="s">
        <v>386</v>
      </c>
      <c r="N49" s="136">
        <f>SUM(O49:R49)</f>
        <v>422</v>
      </c>
      <c r="O49" s="136">
        <v>100</v>
      </c>
      <c r="P49" s="136">
        <v>163</v>
      </c>
      <c r="Q49" s="136">
        <v>47</v>
      </c>
      <c r="R49" s="136">
        <v>112</v>
      </c>
      <c r="S49" s="136">
        <v>319895</v>
      </c>
      <c r="T49" s="136">
        <v>18</v>
      </c>
      <c r="U49" s="136">
        <v>37006</v>
      </c>
      <c r="V49" s="136">
        <v>8746</v>
      </c>
    </row>
    <row r="50" spans="1:22" ht="18" customHeight="1">
      <c r="A50" s="159"/>
      <c r="B50" s="160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</row>
    <row r="51" spans="1:22" ht="18" customHeight="1">
      <c r="A51" s="223" t="s">
        <v>116</v>
      </c>
      <c r="B51" s="224"/>
      <c r="C51" s="136">
        <f>SUM(D51:E51)</f>
        <v>506</v>
      </c>
      <c r="D51" s="136">
        <f>SUM(D52:D53)</f>
        <v>31</v>
      </c>
      <c r="E51" s="136">
        <f>SUM(E52:E53)</f>
        <v>475</v>
      </c>
      <c r="F51" s="136">
        <f>SUM(F52:F53)</f>
        <v>276</v>
      </c>
      <c r="G51" s="136">
        <f aca="true" t="shared" si="5" ref="G51:V51">SUM(G52:G53)</f>
        <v>169</v>
      </c>
      <c r="H51" s="136">
        <f t="shared" si="5"/>
        <v>57</v>
      </c>
      <c r="I51" s="136">
        <f t="shared" si="5"/>
        <v>3</v>
      </c>
      <c r="J51" s="136" t="s">
        <v>386</v>
      </c>
      <c r="K51" s="136">
        <f t="shared" si="5"/>
        <v>1</v>
      </c>
      <c r="L51" s="136" t="s">
        <v>386</v>
      </c>
      <c r="M51" s="136" t="s">
        <v>386</v>
      </c>
      <c r="N51" s="136">
        <f t="shared" si="5"/>
        <v>1447</v>
      </c>
      <c r="O51" s="136">
        <f t="shared" si="5"/>
        <v>472</v>
      </c>
      <c r="P51" s="136">
        <f t="shared" si="5"/>
        <v>565</v>
      </c>
      <c r="Q51" s="136">
        <f t="shared" si="5"/>
        <v>123</v>
      </c>
      <c r="R51" s="136">
        <f t="shared" si="5"/>
        <v>287</v>
      </c>
      <c r="S51" s="136">
        <f t="shared" si="5"/>
        <v>1323949</v>
      </c>
      <c r="T51" s="136">
        <f t="shared" si="5"/>
        <v>84</v>
      </c>
      <c r="U51" s="136">
        <f t="shared" si="5"/>
        <v>79409</v>
      </c>
      <c r="V51" s="136">
        <f t="shared" si="5"/>
        <v>30464</v>
      </c>
    </row>
    <row r="52" spans="1:22" ht="18" customHeight="1">
      <c r="A52" s="86"/>
      <c r="B52" s="101" t="s">
        <v>295</v>
      </c>
      <c r="C52" s="129">
        <f>SUM(D52:E52)</f>
        <v>360</v>
      </c>
      <c r="D52" s="147">
        <v>18</v>
      </c>
      <c r="E52" s="147">
        <v>342</v>
      </c>
      <c r="F52" s="147">
        <v>194</v>
      </c>
      <c r="G52" s="147">
        <v>122</v>
      </c>
      <c r="H52" s="147">
        <v>40</v>
      </c>
      <c r="I52" s="147">
        <v>3</v>
      </c>
      <c r="J52" s="147" t="s">
        <v>386</v>
      </c>
      <c r="K52" s="147">
        <v>1</v>
      </c>
      <c r="L52" s="147" t="s">
        <v>386</v>
      </c>
      <c r="M52" s="147" t="s">
        <v>386</v>
      </c>
      <c r="N52" s="129">
        <f>SUM(O52:R52)</f>
        <v>1044</v>
      </c>
      <c r="O52" s="147">
        <v>335</v>
      </c>
      <c r="P52" s="147">
        <v>416</v>
      </c>
      <c r="Q52" s="147">
        <v>80</v>
      </c>
      <c r="R52" s="147">
        <v>213</v>
      </c>
      <c r="S52" s="147">
        <v>948569</v>
      </c>
      <c r="T52" s="147">
        <v>80</v>
      </c>
      <c r="U52" s="147">
        <v>60067</v>
      </c>
      <c r="V52" s="147">
        <v>23224</v>
      </c>
    </row>
    <row r="53" spans="1:22" ht="18" customHeight="1">
      <c r="A53" s="2"/>
      <c r="B53" s="5" t="s">
        <v>117</v>
      </c>
      <c r="C53" s="129">
        <f>SUM(D53:E53)</f>
        <v>146</v>
      </c>
      <c r="D53" s="147">
        <v>13</v>
      </c>
      <c r="E53" s="147">
        <v>133</v>
      </c>
      <c r="F53" s="147">
        <v>82</v>
      </c>
      <c r="G53" s="147">
        <v>47</v>
      </c>
      <c r="H53" s="147">
        <v>17</v>
      </c>
      <c r="I53" s="147" t="s">
        <v>386</v>
      </c>
      <c r="J53" s="147" t="s">
        <v>386</v>
      </c>
      <c r="K53" s="147" t="s">
        <v>386</v>
      </c>
      <c r="L53" s="147" t="s">
        <v>386</v>
      </c>
      <c r="M53" s="147" t="s">
        <v>386</v>
      </c>
      <c r="N53" s="129">
        <f>SUM(O53:R53)</f>
        <v>403</v>
      </c>
      <c r="O53" s="147">
        <v>137</v>
      </c>
      <c r="P53" s="147">
        <v>149</v>
      </c>
      <c r="Q53" s="147">
        <v>43</v>
      </c>
      <c r="R53" s="147">
        <v>74</v>
      </c>
      <c r="S53" s="147">
        <v>375380</v>
      </c>
      <c r="T53" s="147">
        <v>4</v>
      </c>
      <c r="U53" s="147">
        <v>19342</v>
      </c>
      <c r="V53" s="147">
        <v>7240</v>
      </c>
    </row>
    <row r="54" spans="1:22" ht="18" customHeight="1">
      <c r="A54" s="2"/>
      <c r="B54" s="5"/>
      <c r="C54" s="129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29"/>
      <c r="O54" s="147"/>
      <c r="P54" s="147"/>
      <c r="Q54" s="147"/>
      <c r="R54" s="147"/>
      <c r="S54" s="147"/>
      <c r="T54" s="147"/>
      <c r="U54" s="147"/>
      <c r="V54" s="147"/>
    </row>
    <row r="55" spans="1:22" ht="18" customHeight="1">
      <c r="A55" s="223" t="s">
        <v>316</v>
      </c>
      <c r="B55" s="224"/>
      <c r="C55" s="136">
        <f>SUM(D55:E55)</f>
        <v>1772</v>
      </c>
      <c r="D55" s="136">
        <f>SUM(D56:D59)</f>
        <v>154</v>
      </c>
      <c r="E55" s="136">
        <f>SUM(E56:E59)</f>
        <v>1618</v>
      </c>
      <c r="F55" s="136">
        <f aca="true" t="shared" si="6" ref="F55:V55">SUM(F56:F59)</f>
        <v>1374</v>
      </c>
      <c r="G55" s="136">
        <f t="shared" si="6"/>
        <v>279</v>
      </c>
      <c r="H55" s="136">
        <f t="shared" si="6"/>
        <v>91</v>
      </c>
      <c r="I55" s="136">
        <f t="shared" si="6"/>
        <v>19</v>
      </c>
      <c r="J55" s="136">
        <f t="shared" si="6"/>
        <v>5</v>
      </c>
      <c r="K55" s="136">
        <f t="shared" si="6"/>
        <v>4</v>
      </c>
      <c r="L55" s="136" t="s">
        <v>386</v>
      </c>
      <c r="M55" s="136" t="s">
        <v>386</v>
      </c>
      <c r="N55" s="136">
        <f t="shared" si="6"/>
        <v>3919</v>
      </c>
      <c r="O55" s="136">
        <f t="shared" si="6"/>
        <v>910</v>
      </c>
      <c r="P55" s="136">
        <f t="shared" si="6"/>
        <v>1803</v>
      </c>
      <c r="Q55" s="136">
        <f t="shared" si="6"/>
        <v>340</v>
      </c>
      <c r="R55" s="136">
        <f t="shared" si="6"/>
        <v>866</v>
      </c>
      <c r="S55" s="136">
        <f t="shared" si="6"/>
        <v>1700643</v>
      </c>
      <c r="T55" s="136">
        <f t="shared" si="6"/>
        <v>887</v>
      </c>
      <c r="U55" s="136">
        <f t="shared" si="6"/>
        <v>110743</v>
      </c>
      <c r="V55" s="136">
        <f t="shared" si="6"/>
        <v>50867</v>
      </c>
    </row>
    <row r="56" spans="1:22" ht="18" customHeight="1">
      <c r="A56" s="86"/>
      <c r="B56" s="101" t="s">
        <v>118</v>
      </c>
      <c r="C56" s="129">
        <f>SUM(D56:E56)</f>
        <v>491</v>
      </c>
      <c r="D56" s="147">
        <v>27</v>
      </c>
      <c r="E56" s="147">
        <v>464</v>
      </c>
      <c r="F56" s="147">
        <v>256</v>
      </c>
      <c r="G56" s="147">
        <v>157</v>
      </c>
      <c r="H56" s="147">
        <v>63</v>
      </c>
      <c r="I56" s="147">
        <v>9</v>
      </c>
      <c r="J56" s="147">
        <v>3</v>
      </c>
      <c r="K56" s="147">
        <v>3</v>
      </c>
      <c r="L56" s="147" t="s">
        <v>386</v>
      </c>
      <c r="M56" s="147" t="s">
        <v>386</v>
      </c>
      <c r="N56" s="129">
        <f>SUM(O56:R56)</f>
        <v>1651</v>
      </c>
      <c r="O56" s="147">
        <v>529</v>
      </c>
      <c r="P56" s="147">
        <v>576</v>
      </c>
      <c r="Q56" s="147">
        <v>210</v>
      </c>
      <c r="R56" s="147">
        <v>336</v>
      </c>
      <c r="S56" s="147">
        <v>614139</v>
      </c>
      <c r="T56" s="147">
        <v>147</v>
      </c>
      <c r="U56" s="147">
        <v>34123</v>
      </c>
      <c r="V56" s="147">
        <v>14500</v>
      </c>
    </row>
    <row r="57" spans="1:22" ht="18" customHeight="1">
      <c r="A57" s="2"/>
      <c r="B57" s="101" t="s">
        <v>119</v>
      </c>
      <c r="C57" s="129">
        <f>SUM(D57:E57)</f>
        <v>1134</v>
      </c>
      <c r="D57" s="147">
        <v>91</v>
      </c>
      <c r="E57" s="147">
        <v>1043</v>
      </c>
      <c r="F57" s="147">
        <v>1024</v>
      </c>
      <c r="G57" s="147">
        <v>88</v>
      </c>
      <c r="H57" s="147">
        <v>14</v>
      </c>
      <c r="I57" s="147">
        <v>6</v>
      </c>
      <c r="J57" s="147">
        <v>1</v>
      </c>
      <c r="K57" s="147">
        <v>1</v>
      </c>
      <c r="L57" s="147" t="s">
        <v>386</v>
      </c>
      <c r="M57" s="147" t="s">
        <v>386</v>
      </c>
      <c r="N57" s="129">
        <f>SUM(O57:R57)</f>
        <v>1846</v>
      </c>
      <c r="O57" s="147">
        <v>333</v>
      </c>
      <c r="P57" s="147">
        <v>1099</v>
      </c>
      <c r="Q57" s="147">
        <v>57</v>
      </c>
      <c r="R57" s="147">
        <v>357</v>
      </c>
      <c r="S57" s="147">
        <v>883681</v>
      </c>
      <c r="T57" s="147">
        <v>130</v>
      </c>
      <c r="U57" s="147">
        <v>66391</v>
      </c>
      <c r="V57" s="147">
        <v>31580</v>
      </c>
    </row>
    <row r="58" spans="1:22" ht="18" customHeight="1">
      <c r="A58" s="98"/>
      <c r="B58" s="101" t="s">
        <v>120</v>
      </c>
      <c r="C58" s="129">
        <f>SUM(D58:E58)</f>
        <v>38</v>
      </c>
      <c r="D58" s="147">
        <v>11</v>
      </c>
      <c r="E58" s="147">
        <v>27</v>
      </c>
      <c r="F58" s="147">
        <v>11</v>
      </c>
      <c r="G58" s="147">
        <v>13</v>
      </c>
      <c r="H58" s="147">
        <v>11</v>
      </c>
      <c r="I58" s="147">
        <v>2</v>
      </c>
      <c r="J58" s="147">
        <v>1</v>
      </c>
      <c r="K58" s="147" t="s">
        <v>386</v>
      </c>
      <c r="L58" s="147" t="s">
        <v>386</v>
      </c>
      <c r="M58" s="147" t="s">
        <v>386</v>
      </c>
      <c r="N58" s="129">
        <f>SUM(O58:R58)</f>
        <v>191</v>
      </c>
      <c r="O58" s="147">
        <v>27</v>
      </c>
      <c r="P58" s="147">
        <v>34</v>
      </c>
      <c r="Q58" s="147">
        <v>50</v>
      </c>
      <c r="R58" s="147">
        <v>80</v>
      </c>
      <c r="S58" s="147">
        <v>87040</v>
      </c>
      <c r="T58" s="147">
        <v>610</v>
      </c>
      <c r="U58" s="147">
        <v>4013</v>
      </c>
      <c r="V58" s="147">
        <v>1305</v>
      </c>
    </row>
    <row r="59" spans="1:22" ht="18" customHeight="1">
      <c r="A59" s="2"/>
      <c r="B59" s="101" t="s">
        <v>121</v>
      </c>
      <c r="C59" s="129">
        <f>SUM(D59:E59)</f>
        <v>109</v>
      </c>
      <c r="D59" s="147">
        <v>25</v>
      </c>
      <c r="E59" s="147">
        <v>84</v>
      </c>
      <c r="F59" s="147">
        <v>83</v>
      </c>
      <c r="G59" s="147">
        <v>21</v>
      </c>
      <c r="H59" s="147">
        <v>3</v>
      </c>
      <c r="I59" s="147">
        <v>2</v>
      </c>
      <c r="J59" s="147" t="s">
        <v>386</v>
      </c>
      <c r="K59" s="147" t="s">
        <v>386</v>
      </c>
      <c r="L59" s="147" t="s">
        <v>386</v>
      </c>
      <c r="M59" s="147" t="s">
        <v>386</v>
      </c>
      <c r="N59" s="129">
        <f>SUM(O59:R59)</f>
        <v>231</v>
      </c>
      <c r="O59" s="147">
        <v>21</v>
      </c>
      <c r="P59" s="147">
        <v>94</v>
      </c>
      <c r="Q59" s="147">
        <v>23</v>
      </c>
      <c r="R59" s="147">
        <v>93</v>
      </c>
      <c r="S59" s="147">
        <v>115783</v>
      </c>
      <c r="T59" s="147" t="s">
        <v>386</v>
      </c>
      <c r="U59" s="147">
        <v>6216</v>
      </c>
      <c r="V59" s="147">
        <v>3482</v>
      </c>
    </row>
    <row r="60" spans="1:22" ht="18" customHeight="1">
      <c r="A60" s="2"/>
      <c r="B60" s="101"/>
      <c r="C60" s="129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29"/>
      <c r="O60" s="147"/>
      <c r="P60" s="147"/>
      <c r="Q60" s="147"/>
      <c r="R60" s="147"/>
      <c r="S60" s="147"/>
      <c r="T60" s="147"/>
      <c r="U60" s="147"/>
      <c r="V60" s="147"/>
    </row>
    <row r="61" spans="1:22" ht="18" customHeight="1">
      <c r="A61" s="223" t="s">
        <v>122</v>
      </c>
      <c r="B61" s="224"/>
      <c r="C61" s="136">
        <f>SUM(D61:E61)</f>
        <v>371</v>
      </c>
      <c r="D61" s="136">
        <v>70</v>
      </c>
      <c r="E61" s="136">
        <v>301</v>
      </c>
      <c r="F61" s="136">
        <v>220</v>
      </c>
      <c r="G61" s="136">
        <v>130</v>
      </c>
      <c r="H61" s="136">
        <v>19</v>
      </c>
      <c r="I61" s="136">
        <v>2</v>
      </c>
      <c r="J61" s="136" t="s">
        <v>386</v>
      </c>
      <c r="K61" s="136" t="s">
        <v>386</v>
      </c>
      <c r="L61" s="156" t="s">
        <v>386</v>
      </c>
      <c r="M61" s="156" t="s">
        <v>386</v>
      </c>
      <c r="N61" s="136">
        <f>SUM(O61:R61)</f>
        <v>969</v>
      </c>
      <c r="O61" s="156">
        <v>298</v>
      </c>
      <c r="P61" s="156">
        <v>323</v>
      </c>
      <c r="Q61" s="156">
        <v>171</v>
      </c>
      <c r="R61" s="156">
        <v>177</v>
      </c>
      <c r="S61" s="156">
        <v>1279366</v>
      </c>
      <c r="T61" s="156">
        <v>1043</v>
      </c>
      <c r="U61" s="156">
        <v>39241</v>
      </c>
      <c r="V61" s="156">
        <v>14558</v>
      </c>
    </row>
    <row r="62" spans="1:22" ht="18" customHeight="1">
      <c r="A62" s="137"/>
      <c r="B62" s="138"/>
      <c r="C62" s="13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36"/>
      <c r="O62" s="156"/>
      <c r="P62" s="156"/>
      <c r="Q62" s="156"/>
      <c r="R62" s="156"/>
      <c r="S62" s="156"/>
      <c r="T62" s="156"/>
      <c r="U62" s="156"/>
      <c r="V62" s="156"/>
    </row>
    <row r="63" spans="1:22" ht="18" customHeight="1">
      <c r="A63" s="223" t="s">
        <v>123</v>
      </c>
      <c r="B63" s="224"/>
      <c r="C63" s="136">
        <f>SUM(D63:E63)</f>
        <v>1071</v>
      </c>
      <c r="D63" s="136">
        <f>SUM(D64:D69)</f>
        <v>120</v>
      </c>
      <c r="E63" s="136">
        <f>SUM(E64:E69)</f>
        <v>951</v>
      </c>
      <c r="F63" s="136">
        <f aca="true" t="shared" si="7" ref="F63:U63">SUM(F64:F69)</f>
        <v>786</v>
      </c>
      <c r="G63" s="136">
        <f t="shared" si="7"/>
        <v>194</v>
      </c>
      <c r="H63" s="136">
        <f t="shared" si="7"/>
        <v>64</v>
      </c>
      <c r="I63" s="136">
        <f t="shared" si="7"/>
        <v>19</v>
      </c>
      <c r="J63" s="136">
        <f t="shared" si="7"/>
        <v>2</v>
      </c>
      <c r="K63" s="136">
        <f t="shared" si="7"/>
        <v>4</v>
      </c>
      <c r="L63" s="136">
        <f t="shared" si="7"/>
        <v>2</v>
      </c>
      <c r="M63" s="136" t="s">
        <v>386</v>
      </c>
      <c r="N63" s="136">
        <f t="shared" si="7"/>
        <v>2786</v>
      </c>
      <c r="O63" s="136">
        <f t="shared" si="7"/>
        <v>642</v>
      </c>
      <c r="P63" s="136">
        <f t="shared" si="7"/>
        <v>983</v>
      </c>
      <c r="Q63" s="136">
        <f t="shared" si="7"/>
        <v>336</v>
      </c>
      <c r="R63" s="136">
        <f t="shared" si="7"/>
        <v>825</v>
      </c>
      <c r="S63" s="136">
        <f t="shared" si="7"/>
        <v>1372701</v>
      </c>
      <c r="T63" s="136">
        <f t="shared" si="7"/>
        <v>142</v>
      </c>
      <c r="U63" s="136">
        <f t="shared" si="7"/>
        <v>74770</v>
      </c>
      <c r="V63" s="136">
        <f>SUM(V64:V69)</f>
        <v>33403</v>
      </c>
    </row>
    <row r="64" spans="1:22" ht="18" customHeight="1">
      <c r="A64" s="86"/>
      <c r="B64" s="101" t="s">
        <v>124</v>
      </c>
      <c r="C64" s="129">
        <f aca="true" t="shared" si="8" ref="C64:C69">SUM(D64:E64)</f>
        <v>211</v>
      </c>
      <c r="D64" s="147">
        <v>2</v>
      </c>
      <c r="E64" s="147">
        <v>209</v>
      </c>
      <c r="F64" s="147">
        <v>150</v>
      </c>
      <c r="G64" s="147">
        <v>43</v>
      </c>
      <c r="H64" s="147">
        <v>15</v>
      </c>
      <c r="I64" s="147">
        <v>3</v>
      </c>
      <c r="J64" s="147" t="s">
        <v>386</v>
      </c>
      <c r="K64" s="147" t="s">
        <v>386</v>
      </c>
      <c r="L64" s="147" t="s">
        <v>386</v>
      </c>
      <c r="M64" s="147" t="s">
        <v>386</v>
      </c>
      <c r="N64" s="129">
        <f aca="true" t="shared" si="9" ref="N64:N69">SUM(O64:R64)</f>
        <v>504</v>
      </c>
      <c r="O64" s="147">
        <v>181</v>
      </c>
      <c r="P64" s="147">
        <v>205</v>
      </c>
      <c r="Q64" s="147">
        <v>58</v>
      </c>
      <c r="R64" s="147">
        <v>60</v>
      </c>
      <c r="S64" s="147">
        <v>204454</v>
      </c>
      <c r="T64" s="147">
        <v>17</v>
      </c>
      <c r="U64" s="147">
        <v>5599</v>
      </c>
      <c r="V64" s="147">
        <v>3819</v>
      </c>
    </row>
    <row r="65" spans="1:22" ht="18" customHeight="1">
      <c r="A65" s="2"/>
      <c r="B65" s="5" t="s">
        <v>125</v>
      </c>
      <c r="C65" s="129">
        <f t="shared" si="8"/>
        <v>207</v>
      </c>
      <c r="D65" s="147">
        <v>65</v>
      </c>
      <c r="E65" s="147">
        <v>142</v>
      </c>
      <c r="F65" s="147">
        <v>88</v>
      </c>
      <c r="G65" s="147">
        <v>70</v>
      </c>
      <c r="H65" s="147">
        <v>33</v>
      </c>
      <c r="I65" s="147">
        <v>9</v>
      </c>
      <c r="J65" s="147">
        <v>2</v>
      </c>
      <c r="K65" s="147">
        <v>3</v>
      </c>
      <c r="L65" s="147">
        <v>2</v>
      </c>
      <c r="M65" s="147" t="s">
        <v>386</v>
      </c>
      <c r="N65" s="129">
        <f t="shared" si="9"/>
        <v>988</v>
      </c>
      <c r="O65" s="147">
        <v>118</v>
      </c>
      <c r="P65" s="147">
        <v>156</v>
      </c>
      <c r="Q65" s="147">
        <v>201</v>
      </c>
      <c r="R65" s="147">
        <v>513</v>
      </c>
      <c r="S65" s="147">
        <v>508328</v>
      </c>
      <c r="T65" s="147" t="s">
        <v>386</v>
      </c>
      <c r="U65" s="147">
        <v>9312</v>
      </c>
      <c r="V65" s="147">
        <v>7654</v>
      </c>
    </row>
    <row r="66" spans="1:22" ht="18" customHeight="1">
      <c r="A66" s="2"/>
      <c r="B66" s="5" t="s">
        <v>126</v>
      </c>
      <c r="C66" s="129">
        <f t="shared" si="8"/>
        <v>111</v>
      </c>
      <c r="D66" s="147">
        <v>9</v>
      </c>
      <c r="E66" s="147">
        <v>102</v>
      </c>
      <c r="F66" s="147">
        <v>91</v>
      </c>
      <c r="G66" s="147">
        <v>16</v>
      </c>
      <c r="H66" s="147">
        <v>4</v>
      </c>
      <c r="I66" s="147" t="s">
        <v>386</v>
      </c>
      <c r="J66" s="147" t="s">
        <v>386</v>
      </c>
      <c r="K66" s="147" t="s">
        <v>386</v>
      </c>
      <c r="L66" s="147" t="s">
        <v>386</v>
      </c>
      <c r="M66" s="147" t="s">
        <v>386</v>
      </c>
      <c r="N66" s="129">
        <f t="shared" si="9"/>
        <v>202</v>
      </c>
      <c r="O66" s="147">
        <v>62</v>
      </c>
      <c r="P66" s="147">
        <v>102</v>
      </c>
      <c r="Q66" s="147">
        <v>13</v>
      </c>
      <c r="R66" s="147">
        <v>25</v>
      </c>
      <c r="S66" s="147">
        <v>80678</v>
      </c>
      <c r="T66" s="147">
        <v>100</v>
      </c>
      <c r="U66" s="147">
        <v>15357</v>
      </c>
      <c r="V66" s="147">
        <v>3205</v>
      </c>
    </row>
    <row r="67" spans="1:22" ht="18" customHeight="1">
      <c r="A67" s="2"/>
      <c r="B67" s="5" t="s">
        <v>399</v>
      </c>
      <c r="C67" s="129">
        <f t="shared" si="8"/>
        <v>143</v>
      </c>
      <c r="D67" s="147">
        <v>1</v>
      </c>
      <c r="E67" s="147">
        <v>142</v>
      </c>
      <c r="F67" s="147">
        <v>110</v>
      </c>
      <c r="G67" s="147">
        <v>31</v>
      </c>
      <c r="H67" s="147">
        <v>1</v>
      </c>
      <c r="I67" s="147">
        <v>1</v>
      </c>
      <c r="J67" s="147" t="s">
        <v>386</v>
      </c>
      <c r="K67" s="147" t="s">
        <v>386</v>
      </c>
      <c r="L67" s="147" t="s">
        <v>386</v>
      </c>
      <c r="M67" s="129" t="s">
        <v>386</v>
      </c>
      <c r="N67" s="129">
        <f t="shared" si="9"/>
        <v>308</v>
      </c>
      <c r="O67" s="147">
        <v>116</v>
      </c>
      <c r="P67" s="147">
        <v>161</v>
      </c>
      <c r="Q67" s="147">
        <v>7</v>
      </c>
      <c r="R67" s="147">
        <v>24</v>
      </c>
      <c r="S67" s="147">
        <v>71782</v>
      </c>
      <c r="T67" s="147" t="s">
        <v>386</v>
      </c>
      <c r="U67" s="147">
        <v>4979</v>
      </c>
      <c r="V67" s="147">
        <v>3907</v>
      </c>
    </row>
    <row r="68" spans="1:22" ht="18" customHeight="1">
      <c r="A68" s="2"/>
      <c r="B68" s="161" t="s">
        <v>400</v>
      </c>
      <c r="C68" s="129">
        <f t="shared" si="8"/>
        <v>101</v>
      </c>
      <c r="D68" s="147">
        <v>22</v>
      </c>
      <c r="E68" s="147">
        <v>79</v>
      </c>
      <c r="F68" s="147">
        <v>86</v>
      </c>
      <c r="G68" s="147">
        <v>10</v>
      </c>
      <c r="H68" s="147">
        <v>3</v>
      </c>
      <c r="I68" s="147">
        <v>1</v>
      </c>
      <c r="J68" s="147" t="s">
        <v>386</v>
      </c>
      <c r="K68" s="147">
        <v>1</v>
      </c>
      <c r="L68" s="147" t="s">
        <v>386</v>
      </c>
      <c r="M68" s="147" t="s">
        <v>386</v>
      </c>
      <c r="N68" s="129">
        <f t="shared" si="9"/>
        <v>216</v>
      </c>
      <c r="O68" s="147">
        <v>24</v>
      </c>
      <c r="P68" s="147">
        <v>69</v>
      </c>
      <c r="Q68" s="147">
        <v>26</v>
      </c>
      <c r="R68" s="147">
        <v>97</v>
      </c>
      <c r="S68" s="147">
        <v>157919</v>
      </c>
      <c r="T68" s="147" t="s">
        <v>386</v>
      </c>
      <c r="U68" s="147">
        <v>12120</v>
      </c>
      <c r="V68" s="147">
        <v>3277</v>
      </c>
    </row>
    <row r="69" spans="1:22" ht="18" customHeight="1">
      <c r="A69" s="2"/>
      <c r="B69" s="5" t="s">
        <v>127</v>
      </c>
      <c r="C69" s="131">
        <f t="shared" si="8"/>
        <v>298</v>
      </c>
      <c r="D69" s="147">
        <v>21</v>
      </c>
      <c r="E69" s="147">
        <v>277</v>
      </c>
      <c r="F69" s="147">
        <v>261</v>
      </c>
      <c r="G69" s="147">
        <v>24</v>
      </c>
      <c r="H69" s="147">
        <v>8</v>
      </c>
      <c r="I69" s="147">
        <v>5</v>
      </c>
      <c r="J69" s="147" t="s">
        <v>386</v>
      </c>
      <c r="K69" s="147" t="s">
        <v>386</v>
      </c>
      <c r="L69" s="147" t="s">
        <v>386</v>
      </c>
      <c r="M69" s="131" t="s">
        <v>386</v>
      </c>
      <c r="N69" s="129">
        <f t="shared" si="9"/>
        <v>568</v>
      </c>
      <c r="O69" s="147">
        <v>141</v>
      </c>
      <c r="P69" s="147">
        <v>290</v>
      </c>
      <c r="Q69" s="147">
        <v>31</v>
      </c>
      <c r="R69" s="147">
        <v>106</v>
      </c>
      <c r="S69" s="147">
        <v>349540</v>
      </c>
      <c r="T69" s="147">
        <v>25</v>
      </c>
      <c r="U69" s="147">
        <v>27403</v>
      </c>
      <c r="V69" s="147">
        <v>11541</v>
      </c>
    </row>
    <row r="70" spans="1:22" ht="18" customHeight="1">
      <c r="A70" s="95"/>
      <c r="B70" s="102"/>
      <c r="C70" s="148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1"/>
      <c r="O70" s="143"/>
      <c r="P70" s="143"/>
      <c r="Q70" s="143"/>
      <c r="R70" s="143"/>
      <c r="S70" s="143"/>
      <c r="T70" s="143"/>
      <c r="U70" s="143"/>
      <c r="V70" s="143"/>
    </row>
  </sheetData>
  <sheetProtection/>
  <mergeCells count="34">
    <mergeCell ref="A61:B61"/>
    <mergeCell ref="A63:B63"/>
    <mergeCell ref="A47:B47"/>
    <mergeCell ref="A49:B49"/>
    <mergeCell ref="A51:B51"/>
    <mergeCell ref="A55:B55"/>
    <mergeCell ref="A28:B28"/>
    <mergeCell ref="A32:B32"/>
    <mergeCell ref="A37:B37"/>
    <mergeCell ref="A39:B39"/>
    <mergeCell ref="A41:B41"/>
    <mergeCell ref="A43:B43"/>
    <mergeCell ref="A22:B22"/>
    <mergeCell ref="A13:B13"/>
    <mergeCell ref="A8:B8"/>
    <mergeCell ref="A10:B10"/>
    <mergeCell ref="A12:B12"/>
    <mergeCell ref="A26:B26"/>
    <mergeCell ref="O6:P6"/>
    <mergeCell ref="Q6:R6"/>
    <mergeCell ref="A14:B14"/>
    <mergeCell ref="A15:B15"/>
    <mergeCell ref="A16:B16"/>
    <mergeCell ref="A18:B18"/>
    <mergeCell ref="A3:V3"/>
    <mergeCell ref="A5:B7"/>
    <mergeCell ref="C5:M5"/>
    <mergeCell ref="N5:R5"/>
    <mergeCell ref="S5:S7"/>
    <mergeCell ref="U5:U7"/>
    <mergeCell ref="C6:C7"/>
    <mergeCell ref="D6:E6"/>
    <mergeCell ref="F6:M6"/>
    <mergeCell ref="N6:N7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zoomScalePageLayoutView="0" workbookViewId="0" topLeftCell="A1">
      <selection activeCell="S9" sqref="S9:S11"/>
    </sheetView>
  </sheetViews>
  <sheetFormatPr defaultColWidth="9.00390625" defaultRowHeight="17.25" customHeight="1"/>
  <cols>
    <col min="1" max="1" width="3.375" style="0" customWidth="1"/>
    <col min="2" max="2" width="45.25390625" style="0" customWidth="1"/>
    <col min="6" max="7" width="9.50390625" style="0" bestFit="1" customWidth="1"/>
    <col min="8" max="12" width="9.125" style="0" bestFit="1" customWidth="1"/>
    <col min="14" max="14" width="10.75390625" style="0" bestFit="1" customWidth="1"/>
    <col min="15" max="15" width="9.50390625" style="0" bestFit="1" customWidth="1"/>
    <col min="16" max="16" width="10.75390625" style="0" bestFit="1" customWidth="1"/>
    <col min="17" max="18" width="9.50390625" style="0" bestFit="1" customWidth="1"/>
    <col min="19" max="19" width="14.50390625" style="0" customWidth="1"/>
    <col min="20" max="20" width="12.375" style="0" customWidth="1"/>
    <col min="21" max="21" width="16.375" style="0" customWidth="1"/>
    <col min="22" max="22" width="16.75390625" style="0" customWidth="1"/>
  </cols>
  <sheetData>
    <row r="1" spans="1:22" s="15" customFormat="1" ht="17.25" customHeight="1">
      <c r="A1" s="126" t="s">
        <v>91</v>
      </c>
      <c r="V1" s="127" t="s">
        <v>92</v>
      </c>
    </row>
    <row r="2" s="15" customFormat="1" ht="17.25" customHeight="1">
      <c r="V2" s="16"/>
    </row>
    <row r="3" spans="1:23" ht="17.25" customHeight="1">
      <c r="A3" s="217" t="s">
        <v>393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6"/>
    </row>
    <row r="4" spans="1:23" ht="17.25" customHeight="1" thickBot="1">
      <c r="A4" s="24"/>
      <c r="B4" s="24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24"/>
      <c r="O4" s="24"/>
      <c r="P4" s="24"/>
      <c r="Q4" s="24"/>
      <c r="R4" s="24"/>
      <c r="S4" s="24"/>
      <c r="T4" s="24"/>
      <c r="U4" s="24"/>
      <c r="V4" s="146" t="s">
        <v>272</v>
      </c>
      <c r="W4" s="6"/>
    </row>
    <row r="5" spans="1:23" s="9" customFormat="1" ht="17.25" customHeight="1">
      <c r="A5" s="228" t="s">
        <v>288</v>
      </c>
      <c r="B5" s="229"/>
      <c r="C5" s="225" t="s">
        <v>378</v>
      </c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2" t="s">
        <v>382</v>
      </c>
      <c r="O5" s="222"/>
      <c r="P5" s="222"/>
      <c r="Q5" s="222"/>
      <c r="R5" s="222"/>
      <c r="S5" s="218" t="s">
        <v>403</v>
      </c>
      <c r="T5" s="20" t="s">
        <v>379</v>
      </c>
      <c r="U5" s="219" t="s">
        <v>14</v>
      </c>
      <c r="V5" s="105" t="s">
        <v>277</v>
      </c>
      <c r="W5" s="10"/>
    </row>
    <row r="6" spans="1:23" s="9" customFormat="1" ht="17.25" customHeight="1">
      <c r="A6" s="230"/>
      <c r="B6" s="231"/>
      <c r="C6" s="221" t="s">
        <v>0</v>
      </c>
      <c r="D6" s="225" t="s">
        <v>9</v>
      </c>
      <c r="E6" s="225"/>
      <c r="F6" s="225" t="s">
        <v>383</v>
      </c>
      <c r="G6" s="225"/>
      <c r="H6" s="225"/>
      <c r="I6" s="225"/>
      <c r="J6" s="225"/>
      <c r="K6" s="225"/>
      <c r="L6" s="225"/>
      <c r="M6" s="225"/>
      <c r="N6" s="221" t="s">
        <v>0</v>
      </c>
      <c r="O6" s="221" t="s">
        <v>380</v>
      </c>
      <c r="P6" s="221"/>
      <c r="Q6" s="221" t="s">
        <v>381</v>
      </c>
      <c r="R6" s="221"/>
      <c r="S6" s="218"/>
      <c r="T6" s="20" t="s">
        <v>12</v>
      </c>
      <c r="U6" s="220"/>
      <c r="V6" s="106" t="s">
        <v>276</v>
      </c>
      <c r="W6" s="10"/>
    </row>
    <row r="7" spans="1:23" s="9" customFormat="1" ht="17.25" customHeight="1">
      <c r="A7" s="232"/>
      <c r="B7" s="233"/>
      <c r="C7" s="221"/>
      <c r="D7" s="18" t="s">
        <v>376</v>
      </c>
      <c r="E7" s="18" t="s">
        <v>377</v>
      </c>
      <c r="F7" s="18" t="s">
        <v>1</v>
      </c>
      <c r="G7" s="18" t="s">
        <v>2</v>
      </c>
      <c r="H7" s="18" t="s">
        <v>3</v>
      </c>
      <c r="I7" s="18" t="s">
        <v>4</v>
      </c>
      <c r="J7" s="18" t="s">
        <v>5</v>
      </c>
      <c r="K7" s="18" t="s">
        <v>6</v>
      </c>
      <c r="L7" s="18" t="s">
        <v>7</v>
      </c>
      <c r="M7" s="18" t="s">
        <v>8</v>
      </c>
      <c r="N7" s="221"/>
      <c r="O7" s="21" t="s">
        <v>10</v>
      </c>
      <c r="P7" s="21" t="s">
        <v>11</v>
      </c>
      <c r="Q7" s="21" t="s">
        <v>10</v>
      </c>
      <c r="R7" s="21" t="s">
        <v>11</v>
      </c>
      <c r="S7" s="219"/>
      <c r="T7" s="19" t="s">
        <v>13</v>
      </c>
      <c r="U7" s="220"/>
      <c r="V7" s="104" t="s">
        <v>392</v>
      </c>
      <c r="W7" s="10"/>
    </row>
    <row r="8" spans="1:22" s="33" customFormat="1" ht="17.25" customHeight="1">
      <c r="A8" s="223" t="s">
        <v>128</v>
      </c>
      <c r="B8" s="224"/>
      <c r="C8" s="167">
        <f>SUM(D8:E8)</f>
        <v>725</v>
      </c>
      <c r="D8" s="167">
        <v>213</v>
      </c>
      <c r="E8" s="167">
        <v>512</v>
      </c>
      <c r="F8" s="168">
        <v>377</v>
      </c>
      <c r="G8" s="168">
        <v>129</v>
      </c>
      <c r="H8" s="168">
        <v>105</v>
      </c>
      <c r="I8" s="168">
        <v>68</v>
      </c>
      <c r="J8" s="168">
        <v>22</v>
      </c>
      <c r="K8" s="168">
        <v>11</v>
      </c>
      <c r="L8" s="168">
        <v>4</v>
      </c>
      <c r="M8" s="168">
        <v>9</v>
      </c>
      <c r="N8" s="169">
        <f>SUM(O8:R8)</f>
        <v>5242</v>
      </c>
      <c r="O8" s="136">
        <v>582</v>
      </c>
      <c r="P8" s="136">
        <v>311</v>
      </c>
      <c r="Q8" s="136">
        <v>3545</v>
      </c>
      <c r="R8" s="136">
        <v>804</v>
      </c>
      <c r="S8" s="136">
        <v>7421338</v>
      </c>
      <c r="T8" s="136">
        <v>854642</v>
      </c>
      <c r="U8" s="136">
        <v>809830</v>
      </c>
      <c r="V8" s="136">
        <v>73902</v>
      </c>
    </row>
    <row r="9" spans="1:22" ht="17.25" customHeight="1">
      <c r="A9" s="137"/>
      <c r="B9" s="138"/>
      <c r="C9" s="167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69"/>
      <c r="O9" s="156"/>
      <c r="P9" s="156"/>
      <c r="Q9" s="156"/>
      <c r="R9" s="156"/>
      <c r="S9" s="156"/>
      <c r="T9" s="156"/>
      <c r="U9" s="156"/>
      <c r="V9" s="156"/>
    </row>
    <row r="10" spans="1:22" ht="17.25" customHeight="1">
      <c r="A10" s="223" t="s">
        <v>129</v>
      </c>
      <c r="B10" s="224"/>
      <c r="C10" s="167">
        <f>SUM(D10:E10)</f>
        <v>381</v>
      </c>
      <c r="D10" s="167">
        <v>209</v>
      </c>
      <c r="E10" s="167">
        <v>172</v>
      </c>
      <c r="F10" s="167">
        <v>69</v>
      </c>
      <c r="G10" s="167">
        <v>98</v>
      </c>
      <c r="H10" s="167">
        <v>100</v>
      </c>
      <c r="I10" s="167">
        <v>68</v>
      </c>
      <c r="J10" s="167">
        <v>22</v>
      </c>
      <c r="K10" s="167">
        <v>11</v>
      </c>
      <c r="L10" s="167">
        <v>4</v>
      </c>
      <c r="M10" s="167">
        <v>9</v>
      </c>
      <c r="N10" s="169">
        <f>SUM(O10:R10)</f>
        <v>4647</v>
      </c>
      <c r="O10" s="169">
        <v>216</v>
      </c>
      <c r="P10" s="169">
        <v>125</v>
      </c>
      <c r="Q10" s="169">
        <v>3517</v>
      </c>
      <c r="R10" s="169">
        <v>789</v>
      </c>
      <c r="S10" s="169">
        <v>7195649</v>
      </c>
      <c r="T10" s="169">
        <v>825580</v>
      </c>
      <c r="U10" s="169">
        <v>759305</v>
      </c>
      <c r="V10" s="169">
        <v>58271</v>
      </c>
    </row>
    <row r="11" spans="1:22" s="33" customFormat="1" ht="17.25" customHeight="1">
      <c r="A11" s="137"/>
      <c r="B11" s="138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36"/>
      <c r="N11" s="136"/>
      <c r="O11" s="169"/>
      <c r="P11" s="169"/>
      <c r="Q11" s="169"/>
      <c r="R11" s="169"/>
      <c r="S11" s="169"/>
      <c r="T11" s="169"/>
      <c r="U11" s="169"/>
      <c r="V11" s="169"/>
    </row>
    <row r="12" spans="1:22" ht="17.25" customHeight="1">
      <c r="A12" s="223" t="s">
        <v>296</v>
      </c>
      <c r="B12" s="236"/>
      <c r="C12" s="167">
        <f>SUM(D12:E12)</f>
        <v>344</v>
      </c>
      <c r="D12" s="167">
        <v>4</v>
      </c>
      <c r="E12" s="167">
        <v>340</v>
      </c>
      <c r="F12" s="167">
        <v>308</v>
      </c>
      <c r="G12" s="167">
        <v>31</v>
      </c>
      <c r="H12" s="167">
        <v>5</v>
      </c>
      <c r="I12" s="168" t="s">
        <v>386</v>
      </c>
      <c r="J12" s="168" t="s">
        <v>386</v>
      </c>
      <c r="K12" s="168" t="s">
        <v>386</v>
      </c>
      <c r="L12" s="168" t="s">
        <v>386</v>
      </c>
      <c r="M12" s="168" t="s">
        <v>386</v>
      </c>
      <c r="N12" s="169">
        <f>SUM(O12:R12)</f>
        <v>595</v>
      </c>
      <c r="O12" s="169">
        <v>366</v>
      </c>
      <c r="P12" s="169">
        <v>186</v>
      </c>
      <c r="Q12" s="169">
        <v>28</v>
      </c>
      <c r="R12" s="169">
        <v>15</v>
      </c>
      <c r="S12" s="169">
        <v>225689</v>
      </c>
      <c r="T12" s="169">
        <v>29062</v>
      </c>
      <c r="U12" s="169">
        <v>50525</v>
      </c>
      <c r="V12" s="169">
        <v>15631</v>
      </c>
    </row>
    <row r="13" spans="1:22" ht="17.25" customHeight="1">
      <c r="A13" s="157"/>
      <c r="B13" s="155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36"/>
      <c r="N13" s="136"/>
      <c r="O13" s="169"/>
      <c r="P13" s="169"/>
      <c r="Q13" s="169"/>
      <c r="R13" s="169"/>
      <c r="S13" s="169"/>
      <c r="T13" s="169"/>
      <c r="U13" s="169"/>
      <c r="V13" s="169"/>
    </row>
    <row r="14" spans="1:22" ht="17.25" customHeight="1">
      <c r="A14" s="223" t="s">
        <v>132</v>
      </c>
      <c r="B14" s="236"/>
      <c r="C14" s="167">
        <f>SUM(D14:E14)</f>
        <v>2396</v>
      </c>
      <c r="D14" s="167">
        <v>352</v>
      </c>
      <c r="E14" s="167">
        <v>2044</v>
      </c>
      <c r="F14" s="167">
        <v>1473</v>
      </c>
      <c r="G14" s="167">
        <v>559</v>
      </c>
      <c r="H14" s="167">
        <v>266</v>
      </c>
      <c r="I14" s="167">
        <v>68</v>
      </c>
      <c r="J14" s="167">
        <v>24</v>
      </c>
      <c r="K14" s="167">
        <v>3</v>
      </c>
      <c r="L14" s="167">
        <v>2</v>
      </c>
      <c r="M14" s="156">
        <v>1</v>
      </c>
      <c r="N14" s="169">
        <f>SUM(O14:R14)</f>
        <v>7710</v>
      </c>
      <c r="O14" s="169">
        <v>2093</v>
      </c>
      <c r="P14" s="169">
        <v>1654</v>
      </c>
      <c r="Q14" s="169">
        <v>2372</v>
      </c>
      <c r="R14" s="169">
        <v>1591</v>
      </c>
      <c r="S14" s="169">
        <v>6473671</v>
      </c>
      <c r="T14" s="169">
        <v>128236</v>
      </c>
      <c r="U14" s="169">
        <v>1280684</v>
      </c>
      <c r="V14" s="169">
        <v>210199</v>
      </c>
    </row>
    <row r="15" spans="1:22" ht="17.25" customHeight="1">
      <c r="A15" s="137"/>
      <c r="B15" s="140"/>
      <c r="C15" s="167"/>
      <c r="D15" s="156"/>
      <c r="E15" s="156"/>
      <c r="F15" s="156"/>
      <c r="G15" s="156"/>
      <c r="H15" s="156"/>
      <c r="I15" s="156"/>
      <c r="J15" s="156"/>
      <c r="K15" s="156"/>
      <c r="L15" s="156"/>
      <c r="M15" s="136"/>
      <c r="N15" s="136"/>
      <c r="O15" s="156"/>
      <c r="P15" s="156"/>
      <c r="Q15" s="156"/>
      <c r="R15" s="156"/>
      <c r="S15" s="156"/>
      <c r="T15" s="156"/>
      <c r="U15" s="156"/>
      <c r="V15" s="156"/>
    </row>
    <row r="16" spans="1:22" ht="17.25" customHeight="1">
      <c r="A16" s="223" t="s">
        <v>133</v>
      </c>
      <c r="B16" s="236"/>
      <c r="C16" s="167">
        <f>SUM(D16:E16)</f>
        <v>950</v>
      </c>
      <c r="D16" s="167">
        <f>SUM(D17:D22)</f>
        <v>85</v>
      </c>
      <c r="E16" s="167">
        <f aca="true" t="shared" si="0" ref="E16:V16">SUM(E17:E22)</f>
        <v>865</v>
      </c>
      <c r="F16" s="168">
        <f t="shared" si="0"/>
        <v>646</v>
      </c>
      <c r="G16" s="168">
        <f t="shared" si="0"/>
        <v>194</v>
      </c>
      <c r="H16" s="168">
        <f t="shared" si="0"/>
        <v>85</v>
      </c>
      <c r="I16" s="168">
        <f t="shared" si="0"/>
        <v>19</v>
      </c>
      <c r="J16" s="168">
        <f t="shared" si="0"/>
        <v>3</v>
      </c>
      <c r="K16" s="168">
        <f t="shared" si="0"/>
        <v>1</v>
      </c>
      <c r="L16" s="168">
        <f t="shared" si="0"/>
        <v>1</v>
      </c>
      <c r="M16" s="136">
        <f t="shared" si="0"/>
        <v>1</v>
      </c>
      <c r="N16" s="169">
        <f t="shared" si="0"/>
        <v>2659</v>
      </c>
      <c r="O16" s="136">
        <f t="shared" si="0"/>
        <v>980</v>
      </c>
      <c r="P16" s="136">
        <f t="shared" si="0"/>
        <v>453</v>
      </c>
      <c r="Q16" s="136">
        <f t="shared" si="0"/>
        <v>823</v>
      </c>
      <c r="R16" s="136">
        <f t="shared" si="0"/>
        <v>403</v>
      </c>
      <c r="S16" s="136">
        <f t="shared" si="0"/>
        <v>2161611</v>
      </c>
      <c r="T16" s="136">
        <f t="shared" si="0"/>
        <v>16604</v>
      </c>
      <c r="U16" s="136">
        <f t="shared" si="0"/>
        <v>451943</v>
      </c>
      <c r="V16" s="136">
        <f t="shared" si="0"/>
        <v>119504</v>
      </c>
    </row>
    <row r="17" spans="1:22" ht="17.25" customHeight="1">
      <c r="A17" s="2"/>
      <c r="B17" s="1" t="s">
        <v>274</v>
      </c>
      <c r="C17" s="164">
        <f aca="true" t="shared" si="1" ref="C17:C22">SUM(D17:E17)</f>
        <v>72</v>
      </c>
      <c r="D17" s="147">
        <v>4</v>
      </c>
      <c r="E17" s="147">
        <v>68</v>
      </c>
      <c r="F17" s="147">
        <v>41</v>
      </c>
      <c r="G17" s="147">
        <v>18</v>
      </c>
      <c r="H17" s="147">
        <v>8</v>
      </c>
      <c r="I17" s="147">
        <v>5</v>
      </c>
      <c r="J17" s="147" t="s">
        <v>386</v>
      </c>
      <c r="K17" s="147" t="s">
        <v>386</v>
      </c>
      <c r="L17" s="147" t="s">
        <v>386</v>
      </c>
      <c r="M17" s="129" t="s">
        <v>386</v>
      </c>
      <c r="N17" s="129">
        <f aca="true" t="shared" si="2" ref="N17:N22">SUM(O17:R17)</f>
        <v>230</v>
      </c>
      <c r="O17" s="147">
        <v>81</v>
      </c>
      <c r="P17" s="147">
        <v>49</v>
      </c>
      <c r="Q17" s="147">
        <v>68</v>
      </c>
      <c r="R17" s="147">
        <v>32</v>
      </c>
      <c r="S17" s="147">
        <v>131593</v>
      </c>
      <c r="T17" s="147">
        <v>2726</v>
      </c>
      <c r="U17" s="147">
        <v>32285</v>
      </c>
      <c r="V17" s="147">
        <v>5509</v>
      </c>
    </row>
    <row r="18" spans="1:22" ht="17.25" customHeight="1">
      <c r="A18" s="2"/>
      <c r="B18" s="1" t="s">
        <v>275</v>
      </c>
      <c r="C18" s="164">
        <f t="shared" si="1"/>
        <v>274</v>
      </c>
      <c r="D18" s="147">
        <v>79</v>
      </c>
      <c r="E18" s="147">
        <v>195</v>
      </c>
      <c r="F18" s="147">
        <v>111</v>
      </c>
      <c r="G18" s="147">
        <v>82</v>
      </c>
      <c r="H18" s="147">
        <v>62</v>
      </c>
      <c r="I18" s="147">
        <v>13</v>
      </c>
      <c r="J18" s="147">
        <v>3</v>
      </c>
      <c r="K18" s="147">
        <v>1</v>
      </c>
      <c r="L18" s="147">
        <v>1</v>
      </c>
      <c r="M18" s="147">
        <v>1</v>
      </c>
      <c r="N18" s="129">
        <f t="shared" si="2"/>
        <v>1320</v>
      </c>
      <c r="O18" s="147">
        <v>203</v>
      </c>
      <c r="P18" s="147">
        <v>189</v>
      </c>
      <c r="Q18" s="147">
        <v>574</v>
      </c>
      <c r="R18" s="147">
        <v>354</v>
      </c>
      <c r="S18" s="147">
        <v>1628368</v>
      </c>
      <c r="T18" s="147">
        <v>5700</v>
      </c>
      <c r="U18" s="147">
        <v>344198</v>
      </c>
      <c r="V18" s="147">
        <v>93397</v>
      </c>
    </row>
    <row r="19" spans="1:22" ht="17.25" customHeight="1">
      <c r="A19" s="2"/>
      <c r="B19" s="1" t="s">
        <v>134</v>
      </c>
      <c r="C19" s="164">
        <f t="shared" si="1"/>
        <v>395</v>
      </c>
      <c r="D19" s="147">
        <v>1</v>
      </c>
      <c r="E19" s="147">
        <v>394</v>
      </c>
      <c r="F19" s="147">
        <v>323</v>
      </c>
      <c r="G19" s="147">
        <v>62</v>
      </c>
      <c r="H19" s="147">
        <v>9</v>
      </c>
      <c r="I19" s="147">
        <v>1</v>
      </c>
      <c r="J19" s="147" t="s">
        <v>386</v>
      </c>
      <c r="K19" s="147" t="s">
        <v>386</v>
      </c>
      <c r="L19" s="147" t="s">
        <v>386</v>
      </c>
      <c r="M19" s="129" t="s">
        <v>386</v>
      </c>
      <c r="N19" s="129">
        <f t="shared" si="2"/>
        <v>723</v>
      </c>
      <c r="O19" s="147">
        <v>458</v>
      </c>
      <c r="P19" s="147">
        <v>122</v>
      </c>
      <c r="Q19" s="147">
        <v>134</v>
      </c>
      <c r="R19" s="147">
        <v>9</v>
      </c>
      <c r="S19" s="147">
        <v>277954</v>
      </c>
      <c r="T19" s="147">
        <v>2901</v>
      </c>
      <c r="U19" s="147">
        <v>57860</v>
      </c>
      <c r="V19" s="147">
        <v>13245</v>
      </c>
    </row>
    <row r="20" spans="1:22" ht="17.25" customHeight="1">
      <c r="A20" s="2"/>
      <c r="B20" s="1" t="s">
        <v>135</v>
      </c>
      <c r="C20" s="164">
        <f t="shared" si="1"/>
        <v>18</v>
      </c>
      <c r="D20" s="147">
        <v>1</v>
      </c>
      <c r="E20" s="147">
        <v>17</v>
      </c>
      <c r="F20" s="147">
        <v>13</v>
      </c>
      <c r="G20" s="147">
        <v>3</v>
      </c>
      <c r="H20" s="147">
        <v>2</v>
      </c>
      <c r="I20" s="147" t="s">
        <v>386</v>
      </c>
      <c r="J20" s="147" t="s">
        <v>386</v>
      </c>
      <c r="K20" s="147" t="s">
        <v>386</v>
      </c>
      <c r="L20" s="147" t="s">
        <v>386</v>
      </c>
      <c r="M20" s="147" t="s">
        <v>386</v>
      </c>
      <c r="N20" s="129">
        <f t="shared" si="2"/>
        <v>43</v>
      </c>
      <c r="O20" s="147">
        <v>18</v>
      </c>
      <c r="P20" s="147">
        <v>11</v>
      </c>
      <c r="Q20" s="147">
        <v>12</v>
      </c>
      <c r="R20" s="147">
        <v>2</v>
      </c>
      <c r="S20" s="147">
        <v>15076</v>
      </c>
      <c r="T20" s="147">
        <v>310</v>
      </c>
      <c r="U20" s="147">
        <v>2992</v>
      </c>
      <c r="V20" s="147">
        <v>746</v>
      </c>
    </row>
    <row r="21" spans="1:22" s="33" customFormat="1" ht="17.25" customHeight="1">
      <c r="A21" s="2"/>
      <c r="B21" s="1" t="s">
        <v>136</v>
      </c>
      <c r="C21" s="164">
        <f t="shared" si="1"/>
        <v>175</v>
      </c>
      <c r="D21" s="147" t="s">
        <v>386</v>
      </c>
      <c r="E21" s="147">
        <v>175</v>
      </c>
      <c r="F21" s="147">
        <v>146</v>
      </c>
      <c r="G21" s="147">
        <v>26</v>
      </c>
      <c r="H21" s="147">
        <v>3</v>
      </c>
      <c r="I21" s="147" t="s">
        <v>386</v>
      </c>
      <c r="J21" s="147" t="s">
        <v>386</v>
      </c>
      <c r="K21" s="147" t="s">
        <v>386</v>
      </c>
      <c r="L21" s="147" t="s">
        <v>386</v>
      </c>
      <c r="M21" s="147" t="s">
        <v>386</v>
      </c>
      <c r="N21" s="129">
        <f t="shared" si="2"/>
        <v>311</v>
      </c>
      <c r="O21" s="147">
        <v>206</v>
      </c>
      <c r="P21" s="147">
        <v>66</v>
      </c>
      <c r="Q21" s="147">
        <v>34</v>
      </c>
      <c r="R21" s="147">
        <v>5</v>
      </c>
      <c r="S21" s="147">
        <v>95988</v>
      </c>
      <c r="T21" s="147">
        <v>4912</v>
      </c>
      <c r="U21" s="147">
        <v>13405</v>
      </c>
      <c r="V21" s="147">
        <v>6170</v>
      </c>
    </row>
    <row r="22" spans="1:22" ht="17.25" customHeight="1">
      <c r="A22" s="2"/>
      <c r="B22" s="1" t="s">
        <v>137</v>
      </c>
      <c r="C22" s="164">
        <f t="shared" si="1"/>
        <v>16</v>
      </c>
      <c r="D22" s="147" t="s">
        <v>386</v>
      </c>
      <c r="E22" s="147">
        <v>16</v>
      </c>
      <c r="F22" s="147">
        <v>12</v>
      </c>
      <c r="G22" s="147">
        <v>3</v>
      </c>
      <c r="H22" s="147">
        <v>1</v>
      </c>
      <c r="I22" s="147" t="s">
        <v>386</v>
      </c>
      <c r="J22" s="147" t="s">
        <v>386</v>
      </c>
      <c r="K22" s="147" t="s">
        <v>386</v>
      </c>
      <c r="L22" s="147" t="s">
        <v>386</v>
      </c>
      <c r="M22" s="147" t="s">
        <v>386</v>
      </c>
      <c r="N22" s="129">
        <f t="shared" si="2"/>
        <v>32</v>
      </c>
      <c r="O22" s="147">
        <v>14</v>
      </c>
      <c r="P22" s="147">
        <v>16</v>
      </c>
      <c r="Q22" s="147">
        <v>1</v>
      </c>
      <c r="R22" s="147">
        <v>1</v>
      </c>
      <c r="S22" s="147">
        <v>12632</v>
      </c>
      <c r="T22" s="147">
        <v>55</v>
      </c>
      <c r="U22" s="147">
        <v>1203</v>
      </c>
      <c r="V22" s="147">
        <v>437</v>
      </c>
    </row>
    <row r="23" spans="1:22" ht="17.25" customHeight="1">
      <c r="A23" s="2"/>
      <c r="B23" s="1"/>
      <c r="C23" s="164"/>
      <c r="D23" s="147"/>
      <c r="E23" s="147"/>
      <c r="F23" s="147"/>
      <c r="G23" s="147"/>
      <c r="H23" s="147"/>
      <c r="I23" s="147"/>
      <c r="J23" s="147"/>
      <c r="K23" s="147"/>
      <c r="L23" s="147"/>
      <c r="M23" s="132"/>
      <c r="N23" s="129"/>
      <c r="O23" s="147"/>
      <c r="P23" s="147"/>
      <c r="Q23" s="147"/>
      <c r="R23" s="147"/>
      <c r="S23" s="147"/>
      <c r="T23" s="147"/>
      <c r="U23" s="147"/>
      <c r="V23" s="147"/>
    </row>
    <row r="24" spans="1:22" ht="17.25" customHeight="1">
      <c r="A24" s="223" t="s">
        <v>138</v>
      </c>
      <c r="B24" s="236"/>
      <c r="C24" s="167">
        <f>SUM(D24:E24)</f>
        <v>434</v>
      </c>
      <c r="D24" s="167">
        <f>SUM(D25:D26)</f>
        <v>32</v>
      </c>
      <c r="E24" s="167">
        <f>SUM(E25:E26)</f>
        <v>402</v>
      </c>
      <c r="F24" s="168">
        <f aca="true" t="shared" si="3" ref="F24:V24">SUM(F25:F26)</f>
        <v>296</v>
      </c>
      <c r="G24" s="168">
        <f t="shared" si="3"/>
        <v>98</v>
      </c>
      <c r="H24" s="168">
        <f t="shared" si="3"/>
        <v>30</v>
      </c>
      <c r="I24" s="168">
        <f t="shared" si="3"/>
        <v>9</v>
      </c>
      <c r="J24" s="168">
        <f t="shared" si="3"/>
        <v>1</v>
      </c>
      <c r="K24" s="168" t="s">
        <v>386</v>
      </c>
      <c r="L24" s="168" t="s">
        <v>386</v>
      </c>
      <c r="M24" s="168" t="s">
        <v>386</v>
      </c>
      <c r="N24" s="169">
        <f t="shared" si="3"/>
        <v>1101</v>
      </c>
      <c r="O24" s="136">
        <f t="shared" si="3"/>
        <v>312</v>
      </c>
      <c r="P24" s="136">
        <f t="shared" si="3"/>
        <v>467</v>
      </c>
      <c r="Q24" s="136">
        <f t="shared" si="3"/>
        <v>143</v>
      </c>
      <c r="R24" s="136">
        <f t="shared" si="3"/>
        <v>179</v>
      </c>
      <c r="S24" s="136">
        <f t="shared" si="3"/>
        <v>722296</v>
      </c>
      <c r="T24" s="136">
        <f t="shared" si="3"/>
        <v>7053</v>
      </c>
      <c r="U24" s="136">
        <f t="shared" si="3"/>
        <v>172899</v>
      </c>
      <c r="V24" s="136">
        <f t="shared" si="3"/>
        <v>25126</v>
      </c>
    </row>
    <row r="25" spans="1:22" s="33" customFormat="1" ht="17.25" customHeight="1">
      <c r="A25" s="2"/>
      <c r="B25" s="1" t="s">
        <v>139</v>
      </c>
      <c r="C25" s="164">
        <f>SUM(D25:E25)</f>
        <v>276</v>
      </c>
      <c r="D25" s="147">
        <v>22</v>
      </c>
      <c r="E25" s="147">
        <v>254</v>
      </c>
      <c r="F25" s="147">
        <v>169</v>
      </c>
      <c r="G25" s="147">
        <v>78</v>
      </c>
      <c r="H25" s="147">
        <v>21</v>
      </c>
      <c r="I25" s="147">
        <v>8</v>
      </c>
      <c r="J25" s="147" t="s">
        <v>386</v>
      </c>
      <c r="K25" s="147" t="s">
        <v>386</v>
      </c>
      <c r="L25" s="147" t="s">
        <v>386</v>
      </c>
      <c r="M25" s="147" t="s">
        <v>386</v>
      </c>
      <c r="N25" s="129">
        <f>SUM(O25:R25)</f>
        <v>759</v>
      </c>
      <c r="O25" s="147">
        <v>222</v>
      </c>
      <c r="P25" s="147">
        <v>304</v>
      </c>
      <c r="Q25" s="147">
        <v>115</v>
      </c>
      <c r="R25" s="147">
        <v>118</v>
      </c>
      <c r="S25" s="147">
        <v>564116</v>
      </c>
      <c r="T25" s="147">
        <v>6757</v>
      </c>
      <c r="U25" s="147">
        <v>139110</v>
      </c>
      <c r="V25" s="147">
        <v>17468</v>
      </c>
    </row>
    <row r="26" spans="1:22" ht="17.25" customHeight="1">
      <c r="A26" s="2"/>
      <c r="B26" s="1" t="s">
        <v>140</v>
      </c>
      <c r="C26" s="164">
        <f>SUM(D26:E26)</f>
        <v>158</v>
      </c>
      <c r="D26" s="147">
        <v>10</v>
      </c>
      <c r="E26" s="147">
        <v>148</v>
      </c>
      <c r="F26" s="147">
        <v>127</v>
      </c>
      <c r="G26" s="147">
        <v>20</v>
      </c>
      <c r="H26" s="147">
        <v>9</v>
      </c>
      <c r="I26" s="147">
        <v>1</v>
      </c>
      <c r="J26" s="147">
        <v>1</v>
      </c>
      <c r="K26" s="147" t="s">
        <v>386</v>
      </c>
      <c r="L26" s="147" t="s">
        <v>386</v>
      </c>
      <c r="M26" s="147" t="s">
        <v>386</v>
      </c>
      <c r="N26" s="129">
        <f>SUM(O26:R26)</f>
        <v>342</v>
      </c>
      <c r="O26" s="147">
        <v>90</v>
      </c>
      <c r="P26" s="147">
        <v>163</v>
      </c>
      <c r="Q26" s="147">
        <v>28</v>
      </c>
      <c r="R26" s="147">
        <v>61</v>
      </c>
      <c r="S26" s="147">
        <v>158180</v>
      </c>
      <c r="T26" s="147">
        <v>296</v>
      </c>
      <c r="U26" s="147">
        <v>33789</v>
      </c>
      <c r="V26" s="147">
        <v>7658</v>
      </c>
    </row>
    <row r="27" spans="1:22" ht="17.25" customHeight="1">
      <c r="A27" s="2"/>
      <c r="B27" s="1"/>
      <c r="C27" s="164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2"/>
      <c r="O27" s="147"/>
      <c r="P27" s="147"/>
      <c r="Q27" s="147"/>
      <c r="R27" s="147"/>
      <c r="S27" s="147"/>
      <c r="T27" s="147"/>
      <c r="U27" s="147"/>
      <c r="V27" s="147"/>
    </row>
    <row r="28" spans="1:22" s="33" customFormat="1" ht="17.25" customHeight="1">
      <c r="A28" s="223" t="s">
        <v>141</v>
      </c>
      <c r="B28" s="241"/>
      <c r="C28" s="167">
        <f>SUM(D28:E28)</f>
        <v>183</v>
      </c>
      <c r="D28" s="170">
        <v>33</v>
      </c>
      <c r="E28" s="170">
        <v>150</v>
      </c>
      <c r="F28" s="136">
        <v>111</v>
      </c>
      <c r="G28" s="136">
        <v>27</v>
      </c>
      <c r="H28" s="136">
        <v>28</v>
      </c>
      <c r="I28" s="136">
        <v>14</v>
      </c>
      <c r="J28" s="136">
        <v>3</v>
      </c>
      <c r="K28" s="168" t="s">
        <v>386</v>
      </c>
      <c r="L28" s="168" t="s">
        <v>386</v>
      </c>
      <c r="M28" s="168" t="s">
        <v>386</v>
      </c>
      <c r="N28" s="169">
        <f>SUM(O28:R28)</f>
        <v>746</v>
      </c>
      <c r="O28" s="136">
        <v>113</v>
      </c>
      <c r="P28" s="136">
        <v>152</v>
      </c>
      <c r="Q28" s="136">
        <v>193</v>
      </c>
      <c r="R28" s="136">
        <v>288</v>
      </c>
      <c r="S28" s="136">
        <v>530950</v>
      </c>
      <c r="T28" s="136">
        <v>2933</v>
      </c>
      <c r="U28" s="136">
        <v>136304</v>
      </c>
      <c r="V28" s="136">
        <v>22168</v>
      </c>
    </row>
    <row r="29" spans="1:22" ht="17.25" customHeight="1">
      <c r="A29" s="157"/>
      <c r="B29" s="155"/>
      <c r="C29" s="167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36"/>
      <c r="O29" s="156"/>
      <c r="P29" s="156"/>
      <c r="Q29" s="156"/>
      <c r="R29" s="156"/>
      <c r="S29" s="156"/>
      <c r="T29" s="156"/>
      <c r="U29" s="156"/>
      <c r="V29" s="156"/>
    </row>
    <row r="30" spans="1:22" ht="17.25" customHeight="1">
      <c r="A30" s="223" t="s">
        <v>142</v>
      </c>
      <c r="B30" s="236"/>
      <c r="C30" s="167">
        <f>SUM(D30:E30)</f>
        <v>766</v>
      </c>
      <c r="D30" s="167">
        <f>SUM(D31:D32)</f>
        <v>184</v>
      </c>
      <c r="E30" s="167">
        <f>SUM(E31:E32)</f>
        <v>582</v>
      </c>
      <c r="F30" s="167">
        <f aca="true" t="shared" si="4" ref="F30:V30">SUM(F31:F32)</f>
        <v>383</v>
      </c>
      <c r="G30" s="168">
        <f t="shared" si="4"/>
        <v>224</v>
      </c>
      <c r="H30" s="168">
        <f t="shared" si="4"/>
        <v>122</v>
      </c>
      <c r="I30" s="168">
        <f t="shared" si="4"/>
        <v>21</v>
      </c>
      <c r="J30" s="168">
        <f t="shared" si="4"/>
        <v>14</v>
      </c>
      <c r="K30" s="168">
        <f t="shared" si="4"/>
        <v>2</v>
      </c>
      <c r="L30" s="168" t="s">
        <v>386</v>
      </c>
      <c r="M30" s="168" t="s">
        <v>386</v>
      </c>
      <c r="N30" s="136">
        <f>SUM(N31:N32)</f>
        <v>2890</v>
      </c>
      <c r="O30" s="136">
        <f t="shared" si="4"/>
        <v>656</v>
      </c>
      <c r="P30" s="136">
        <f t="shared" si="4"/>
        <v>544</v>
      </c>
      <c r="Q30" s="136">
        <f t="shared" si="4"/>
        <v>1125</v>
      </c>
      <c r="R30" s="136">
        <f t="shared" si="4"/>
        <v>565</v>
      </c>
      <c r="S30" s="136">
        <f t="shared" si="4"/>
        <v>2762083</v>
      </c>
      <c r="T30" s="136">
        <f t="shared" si="4"/>
        <v>98567</v>
      </c>
      <c r="U30" s="136">
        <f t="shared" si="4"/>
        <v>452743</v>
      </c>
      <c r="V30" s="136">
        <f t="shared" si="4"/>
        <v>37135</v>
      </c>
    </row>
    <row r="31" spans="1:22" ht="17.25" customHeight="1">
      <c r="A31" s="2"/>
      <c r="B31" s="1" t="s">
        <v>143</v>
      </c>
      <c r="C31" s="164">
        <f>SUM(D31:E31)</f>
        <v>695</v>
      </c>
      <c r="D31" s="147">
        <v>156</v>
      </c>
      <c r="E31" s="147">
        <v>539</v>
      </c>
      <c r="F31" s="147">
        <v>354</v>
      </c>
      <c r="G31" s="147">
        <v>207</v>
      </c>
      <c r="H31" s="147">
        <v>111</v>
      </c>
      <c r="I31" s="147">
        <v>16</v>
      </c>
      <c r="J31" s="147">
        <v>6</v>
      </c>
      <c r="K31" s="147">
        <v>1</v>
      </c>
      <c r="L31" s="147" t="s">
        <v>386</v>
      </c>
      <c r="M31" s="147" t="s">
        <v>386</v>
      </c>
      <c r="N31" s="129">
        <f>SUM(O31:R31)</f>
        <v>2408</v>
      </c>
      <c r="O31" s="147">
        <v>607</v>
      </c>
      <c r="P31" s="147">
        <v>502</v>
      </c>
      <c r="Q31" s="147">
        <v>872</v>
      </c>
      <c r="R31" s="147">
        <v>427</v>
      </c>
      <c r="S31" s="147">
        <v>2477274</v>
      </c>
      <c r="T31" s="147">
        <v>82130</v>
      </c>
      <c r="U31" s="147">
        <v>409979</v>
      </c>
      <c r="V31" s="147">
        <v>33742</v>
      </c>
    </row>
    <row r="32" spans="1:22" s="33" customFormat="1" ht="17.25" customHeight="1">
      <c r="A32" s="2"/>
      <c r="B32" s="103" t="s">
        <v>144</v>
      </c>
      <c r="C32" s="164">
        <f>SUM(D32:E32)</f>
        <v>71</v>
      </c>
      <c r="D32" s="147">
        <v>28</v>
      </c>
      <c r="E32" s="147">
        <v>43</v>
      </c>
      <c r="F32" s="147">
        <v>29</v>
      </c>
      <c r="G32" s="147">
        <v>17</v>
      </c>
      <c r="H32" s="147">
        <v>11</v>
      </c>
      <c r="I32" s="147">
        <v>5</v>
      </c>
      <c r="J32" s="147">
        <v>8</v>
      </c>
      <c r="K32" s="147">
        <v>1</v>
      </c>
      <c r="L32" s="147" t="s">
        <v>386</v>
      </c>
      <c r="M32" s="147" t="s">
        <v>386</v>
      </c>
      <c r="N32" s="129">
        <f>SUM(O32:R32)</f>
        <v>482</v>
      </c>
      <c r="O32" s="147">
        <v>49</v>
      </c>
      <c r="P32" s="147">
        <v>42</v>
      </c>
      <c r="Q32" s="147">
        <v>253</v>
      </c>
      <c r="R32" s="147">
        <v>138</v>
      </c>
      <c r="S32" s="147">
        <v>284809</v>
      </c>
      <c r="T32" s="147">
        <v>16437</v>
      </c>
      <c r="U32" s="147">
        <v>42764</v>
      </c>
      <c r="V32" s="147">
        <v>3393</v>
      </c>
    </row>
    <row r="33" spans="1:22" ht="17.25" customHeight="1">
      <c r="A33" s="2"/>
      <c r="B33" s="1"/>
      <c r="C33" s="164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29"/>
      <c r="O33" s="132"/>
      <c r="P33" s="132"/>
      <c r="Q33" s="132"/>
      <c r="R33" s="132"/>
      <c r="S33" s="132"/>
      <c r="T33" s="132"/>
      <c r="U33" s="132"/>
      <c r="V33" s="132"/>
    </row>
    <row r="34" spans="1:22" ht="17.25" customHeight="1">
      <c r="A34" s="223" t="s">
        <v>145</v>
      </c>
      <c r="B34" s="236"/>
      <c r="C34" s="167">
        <f>SUM(D34:E34)</f>
        <v>63</v>
      </c>
      <c r="D34" s="167">
        <v>18</v>
      </c>
      <c r="E34" s="167">
        <v>45</v>
      </c>
      <c r="F34" s="167">
        <v>37</v>
      </c>
      <c r="G34" s="167">
        <v>16</v>
      </c>
      <c r="H34" s="167">
        <v>1</v>
      </c>
      <c r="I34" s="167">
        <v>5</v>
      </c>
      <c r="J34" s="167">
        <v>3</v>
      </c>
      <c r="K34" s="168" t="s">
        <v>386</v>
      </c>
      <c r="L34" s="167">
        <v>1</v>
      </c>
      <c r="M34" s="168" t="s">
        <v>386</v>
      </c>
      <c r="N34" s="169">
        <f>SUM(O34:R34)</f>
        <v>314</v>
      </c>
      <c r="O34" s="136">
        <v>32</v>
      </c>
      <c r="P34" s="136">
        <v>38</v>
      </c>
      <c r="Q34" s="136">
        <v>88</v>
      </c>
      <c r="R34" s="136">
        <v>156</v>
      </c>
      <c r="S34" s="136">
        <v>296731</v>
      </c>
      <c r="T34" s="136">
        <v>3079</v>
      </c>
      <c r="U34" s="136">
        <v>66795</v>
      </c>
      <c r="V34" s="136">
        <v>6266</v>
      </c>
    </row>
    <row r="35" spans="1:22" s="33" customFormat="1" ht="17.25" customHeight="1">
      <c r="A35" s="157"/>
      <c r="B35" s="155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8" t="s">
        <v>406</v>
      </c>
      <c r="N35" s="136"/>
      <c r="O35" s="136"/>
      <c r="P35" s="136"/>
      <c r="Q35" s="136"/>
      <c r="R35" s="136"/>
      <c r="S35" s="136"/>
      <c r="T35" s="136"/>
      <c r="U35" s="136"/>
      <c r="V35" s="136"/>
    </row>
    <row r="36" spans="1:22" ht="17.25" customHeight="1">
      <c r="A36" s="223" t="s">
        <v>146</v>
      </c>
      <c r="B36" s="236"/>
      <c r="C36" s="167">
        <f>SUM(D36:E36)</f>
        <v>4262</v>
      </c>
      <c r="D36" s="167">
        <v>838</v>
      </c>
      <c r="E36" s="167">
        <v>3424</v>
      </c>
      <c r="F36" s="167">
        <v>2567</v>
      </c>
      <c r="G36" s="167">
        <v>978</v>
      </c>
      <c r="H36" s="167">
        <v>531</v>
      </c>
      <c r="I36" s="167">
        <v>137</v>
      </c>
      <c r="J36" s="167">
        <v>30</v>
      </c>
      <c r="K36" s="167">
        <v>16</v>
      </c>
      <c r="L36" s="167">
        <v>3</v>
      </c>
      <c r="M36" s="168" t="s">
        <v>386</v>
      </c>
      <c r="N36" s="169">
        <f>SUM(O36:R36)</f>
        <v>13692</v>
      </c>
      <c r="O36" s="136">
        <v>2697</v>
      </c>
      <c r="P36" s="136">
        <v>3323</v>
      </c>
      <c r="Q36" s="136">
        <v>4236</v>
      </c>
      <c r="R36" s="136">
        <v>3436</v>
      </c>
      <c r="S36" s="136">
        <v>12878798</v>
      </c>
      <c r="T36" s="136">
        <v>162892</v>
      </c>
      <c r="U36" s="136">
        <v>1850571</v>
      </c>
      <c r="V36" s="136">
        <v>164264</v>
      </c>
    </row>
    <row r="37" spans="1:22" s="33" customFormat="1" ht="17.25" customHeight="1">
      <c r="A37" s="137"/>
      <c r="B37" s="140"/>
      <c r="C37" s="167"/>
      <c r="D37" s="170"/>
      <c r="E37" s="170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</row>
    <row r="38" spans="1:22" ht="17.25" customHeight="1">
      <c r="A38" s="223" t="s">
        <v>147</v>
      </c>
      <c r="B38" s="236"/>
      <c r="C38" s="167">
        <f>SUM(D38:E38)</f>
        <v>657</v>
      </c>
      <c r="D38" s="167">
        <f>SUM(D39:D40)</f>
        <v>84</v>
      </c>
      <c r="E38" s="167">
        <f>SUM(E39:E40)</f>
        <v>573</v>
      </c>
      <c r="F38" s="168">
        <f aca="true" t="shared" si="5" ref="F38:V38">SUM(F39:F40)</f>
        <v>442</v>
      </c>
      <c r="G38" s="168">
        <f t="shared" si="5"/>
        <v>165</v>
      </c>
      <c r="H38" s="168">
        <f t="shared" si="5"/>
        <v>41</v>
      </c>
      <c r="I38" s="168">
        <f t="shared" si="5"/>
        <v>7</v>
      </c>
      <c r="J38" s="168">
        <f t="shared" si="5"/>
        <v>1</v>
      </c>
      <c r="K38" s="168">
        <f t="shared" si="5"/>
        <v>1</v>
      </c>
      <c r="L38" s="168" t="s">
        <v>386</v>
      </c>
      <c r="M38" s="168" t="s">
        <v>386</v>
      </c>
      <c r="N38" s="169">
        <f>SUM(N39:N40)</f>
        <v>1638</v>
      </c>
      <c r="O38" s="136">
        <f t="shared" si="5"/>
        <v>365</v>
      </c>
      <c r="P38" s="136">
        <f t="shared" si="5"/>
        <v>649</v>
      </c>
      <c r="Q38" s="136">
        <f t="shared" si="5"/>
        <v>129</v>
      </c>
      <c r="R38" s="136">
        <f t="shared" si="5"/>
        <v>495</v>
      </c>
      <c r="S38" s="136">
        <f t="shared" si="5"/>
        <v>1140783</v>
      </c>
      <c r="T38" s="136">
        <f t="shared" si="5"/>
        <v>1237</v>
      </c>
      <c r="U38" s="136">
        <f t="shared" si="5"/>
        <v>298144</v>
      </c>
      <c r="V38" s="136">
        <f t="shared" si="5"/>
        <v>26672</v>
      </c>
    </row>
    <row r="39" spans="1:22" ht="17.25" customHeight="1">
      <c r="A39" s="2"/>
      <c r="B39" s="1" t="s">
        <v>148</v>
      </c>
      <c r="C39" s="164">
        <f>SUM(D39:E39)</f>
        <v>423</v>
      </c>
      <c r="D39" s="147">
        <v>53</v>
      </c>
      <c r="E39" s="147">
        <v>370</v>
      </c>
      <c r="F39" s="147">
        <v>283</v>
      </c>
      <c r="G39" s="147">
        <v>107</v>
      </c>
      <c r="H39" s="147">
        <v>30</v>
      </c>
      <c r="I39" s="147">
        <v>3</v>
      </c>
      <c r="J39" s="147" t="s">
        <v>386</v>
      </c>
      <c r="K39" s="147" t="s">
        <v>386</v>
      </c>
      <c r="L39" s="147" t="s">
        <v>386</v>
      </c>
      <c r="M39" s="147" t="s">
        <v>386</v>
      </c>
      <c r="N39" s="129">
        <f>SUM(O39:R39)</f>
        <v>1034</v>
      </c>
      <c r="O39" s="147">
        <v>286</v>
      </c>
      <c r="P39" s="147">
        <v>395</v>
      </c>
      <c r="Q39" s="147">
        <v>104</v>
      </c>
      <c r="R39" s="147">
        <v>249</v>
      </c>
      <c r="S39" s="147">
        <v>738613</v>
      </c>
      <c r="T39" s="147">
        <v>942</v>
      </c>
      <c r="U39" s="147">
        <v>202788</v>
      </c>
      <c r="V39" s="147">
        <v>17311</v>
      </c>
    </row>
    <row r="40" spans="1:22" ht="17.25" customHeight="1">
      <c r="A40" s="14"/>
      <c r="B40" s="1" t="s">
        <v>149</v>
      </c>
      <c r="C40" s="164">
        <f>SUM(D40:E40)</f>
        <v>234</v>
      </c>
      <c r="D40" s="147">
        <v>31</v>
      </c>
      <c r="E40" s="147">
        <v>203</v>
      </c>
      <c r="F40" s="147">
        <v>159</v>
      </c>
      <c r="G40" s="147">
        <v>58</v>
      </c>
      <c r="H40" s="147">
        <v>11</v>
      </c>
      <c r="I40" s="147">
        <v>4</v>
      </c>
      <c r="J40" s="147">
        <v>1</v>
      </c>
      <c r="K40" s="147">
        <v>1</v>
      </c>
      <c r="L40" s="147" t="s">
        <v>386</v>
      </c>
      <c r="M40" s="147" t="s">
        <v>386</v>
      </c>
      <c r="N40" s="129">
        <f>SUM(O40:R40)</f>
        <v>604</v>
      </c>
      <c r="O40" s="147">
        <v>79</v>
      </c>
      <c r="P40" s="147">
        <v>254</v>
      </c>
      <c r="Q40" s="147">
        <v>25</v>
      </c>
      <c r="R40" s="147">
        <v>246</v>
      </c>
      <c r="S40" s="147">
        <v>402170</v>
      </c>
      <c r="T40" s="147">
        <v>295</v>
      </c>
      <c r="U40" s="147">
        <v>95356</v>
      </c>
      <c r="V40" s="147">
        <v>9361</v>
      </c>
    </row>
    <row r="41" spans="1:22" s="33" customFormat="1" ht="17.25" customHeight="1">
      <c r="A41" s="14"/>
      <c r="B41" s="1"/>
      <c r="C41" s="163"/>
      <c r="D41" s="165"/>
      <c r="E41" s="165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</row>
    <row r="42" spans="1:22" ht="17.25" customHeight="1">
      <c r="A42" s="223" t="s">
        <v>150</v>
      </c>
      <c r="B42" s="236"/>
      <c r="C42" s="167">
        <f>SUM(D42:E42)</f>
        <v>163</v>
      </c>
      <c r="D42" s="167">
        <f>SUM(D43:D45)</f>
        <v>48</v>
      </c>
      <c r="E42" s="167">
        <f aca="true" t="shared" si="6" ref="E42:V42">SUM(E43:E45)</f>
        <v>115</v>
      </c>
      <c r="F42" s="168">
        <f t="shared" si="6"/>
        <v>86</v>
      </c>
      <c r="G42" s="168">
        <f t="shared" si="6"/>
        <v>42</v>
      </c>
      <c r="H42" s="168">
        <f t="shared" si="6"/>
        <v>25</v>
      </c>
      <c r="I42" s="168">
        <f t="shared" si="6"/>
        <v>8</v>
      </c>
      <c r="J42" s="168">
        <f t="shared" si="6"/>
        <v>2</v>
      </c>
      <c r="K42" s="168" t="s">
        <v>386</v>
      </c>
      <c r="L42" s="168" t="s">
        <v>386</v>
      </c>
      <c r="M42" s="168" t="s">
        <v>386</v>
      </c>
      <c r="N42" s="169">
        <f t="shared" si="6"/>
        <v>569</v>
      </c>
      <c r="O42" s="136">
        <f t="shared" si="6"/>
        <v>111</v>
      </c>
      <c r="P42" s="136">
        <f t="shared" si="6"/>
        <v>97</v>
      </c>
      <c r="Q42" s="136">
        <f t="shared" si="6"/>
        <v>227</v>
      </c>
      <c r="R42" s="136">
        <f t="shared" si="6"/>
        <v>134</v>
      </c>
      <c r="S42" s="136">
        <f t="shared" si="6"/>
        <v>942184</v>
      </c>
      <c r="T42" s="136">
        <f t="shared" si="6"/>
        <v>18319</v>
      </c>
      <c r="U42" s="136">
        <f t="shared" si="6"/>
        <v>151339</v>
      </c>
      <c r="V42" s="136">
        <f t="shared" si="6"/>
        <v>12866</v>
      </c>
    </row>
    <row r="43" spans="1:22" ht="17.25" customHeight="1">
      <c r="A43" s="2"/>
      <c r="B43" s="1" t="s">
        <v>151</v>
      </c>
      <c r="C43" s="164">
        <f>SUM(D43:E43)</f>
        <v>73</v>
      </c>
      <c r="D43" s="147">
        <v>25</v>
      </c>
      <c r="E43" s="147">
        <v>48</v>
      </c>
      <c r="F43" s="147">
        <v>33</v>
      </c>
      <c r="G43" s="147">
        <v>18</v>
      </c>
      <c r="H43" s="147">
        <v>16</v>
      </c>
      <c r="I43" s="147">
        <v>4</v>
      </c>
      <c r="J43" s="147">
        <v>2</v>
      </c>
      <c r="K43" s="147" t="s">
        <v>386</v>
      </c>
      <c r="L43" s="147" t="s">
        <v>386</v>
      </c>
      <c r="M43" s="147" t="s">
        <v>386</v>
      </c>
      <c r="N43" s="129">
        <f>SUM(O43:R43)</f>
        <v>308</v>
      </c>
      <c r="O43" s="147">
        <v>55</v>
      </c>
      <c r="P43" s="147">
        <v>36</v>
      </c>
      <c r="Q43" s="147">
        <v>159</v>
      </c>
      <c r="R43" s="147">
        <v>58</v>
      </c>
      <c r="S43" s="147">
        <v>607104</v>
      </c>
      <c r="T43" s="147">
        <v>17969</v>
      </c>
      <c r="U43" s="147">
        <v>97441</v>
      </c>
      <c r="V43" s="147">
        <v>6682</v>
      </c>
    </row>
    <row r="44" spans="1:22" ht="17.25" customHeight="1">
      <c r="A44" s="14"/>
      <c r="B44" s="1" t="s">
        <v>152</v>
      </c>
      <c r="C44" s="164">
        <f>SUM(D44:E44)</f>
        <v>46</v>
      </c>
      <c r="D44" s="147">
        <v>2</v>
      </c>
      <c r="E44" s="147">
        <v>44</v>
      </c>
      <c r="F44" s="147">
        <v>34</v>
      </c>
      <c r="G44" s="147">
        <v>10</v>
      </c>
      <c r="H44" s="147">
        <v>2</v>
      </c>
      <c r="I44" s="147" t="s">
        <v>386</v>
      </c>
      <c r="J44" s="147" t="s">
        <v>386</v>
      </c>
      <c r="K44" s="147" t="s">
        <v>386</v>
      </c>
      <c r="L44" s="147" t="s">
        <v>386</v>
      </c>
      <c r="M44" s="147" t="s">
        <v>386</v>
      </c>
      <c r="N44" s="129">
        <f>SUM(O44:R44)</f>
        <v>98</v>
      </c>
      <c r="O44" s="147">
        <v>37</v>
      </c>
      <c r="P44" s="147">
        <v>42</v>
      </c>
      <c r="Q44" s="147">
        <v>9</v>
      </c>
      <c r="R44" s="147">
        <v>10</v>
      </c>
      <c r="S44" s="147">
        <v>35420</v>
      </c>
      <c r="T44" s="147" t="s">
        <v>386</v>
      </c>
      <c r="U44" s="147">
        <v>5124</v>
      </c>
      <c r="V44" s="147">
        <v>2951</v>
      </c>
    </row>
    <row r="45" spans="1:22" ht="17.25" customHeight="1">
      <c r="A45" s="14"/>
      <c r="B45" s="1" t="s">
        <v>153</v>
      </c>
      <c r="C45" s="164">
        <f>SUM(D45:E45)</f>
        <v>44</v>
      </c>
      <c r="D45" s="147">
        <v>21</v>
      </c>
      <c r="E45" s="147">
        <v>23</v>
      </c>
      <c r="F45" s="147">
        <v>19</v>
      </c>
      <c r="G45" s="147">
        <v>14</v>
      </c>
      <c r="H45" s="147">
        <v>7</v>
      </c>
      <c r="I45" s="147">
        <v>4</v>
      </c>
      <c r="J45" s="147" t="s">
        <v>386</v>
      </c>
      <c r="K45" s="147" t="s">
        <v>386</v>
      </c>
      <c r="L45" s="147" t="s">
        <v>386</v>
      </c>
      <c r="M45" s="147" t="s">
        <v>386</v>
      </c>
      <c r="N45" s="129">
        <f>SUM(O45:R45)</f>
        <v>163</v>
      </c>
      <c r="O45" s="147">
        <v>19</v>
      </c>
      <c r="P45" s="147">
        <v>19</v>
      </c>
      <c r="Q45" s="147">
        <v>59</v>
      </c>
      <c r="R45" s="147">
        <v>66</v>
      </c>
      <c r="S45" s="147">
        <v>299660</v>
      </c>
      <c r="T45" s="147">
        <v>350</v>
      </c>
      <c r="U45" s="147">
        <v>48774</v>
      </c>
      <c r="V45" s="147">
        <v>3233</v>
      </c>
    </row>
    <row r="46" spans="1:22" s="33" customFormat="1" ht="17.25" customHeight="1">
      <c r="A46" s="14"/>
      <c r="B46" s="1"/>
      <c r="C46" s="163"/>
      <c r="D46" s="165"/>
      <c r="E46" s="165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</row>
    <row r="47" spans="1:22" ht="17.25" customHeight="1">
      <c r="A47" s="223" t="s">
        <v>154</v>
      </c>
      <c r="B47" s="236"/>
      <c r="C47" s="167">
        <f>SUM(D47:E47)</f>
        <v>777</v>
      </c>
      <c r="D47" s="167">
        <f>SUM(D48:D49)</f>
        <v>394</v>
      </c>
      <c r="E47" s="167">
        <f aca="true" t="shared" si="7" ref="E47:V47">SUM(E48:E49)</f>
        <v>383</v>
      </c>
      <c r="F47" s="168">
        <f t="shared" si="7"/>
        <v>225</v>
      </c>
      <c r="G47" s="168">
        <f t="shared" si="7"/>
        <v>259</v>
      </c>
      <c r="H47" s="168">
        <f t="shared" si="7"/>
        <v>254</v>
      </c>
      <c r="I47" s="168">
        <f t="shared" si="7"/>
        <v>32</v>
      </c>
      <c r="J47" s="168">
        <f t="shared" si="7"/>
        <v>5</v>
      </c>
      <c r="K47" s="168">
        <f t="shared" si="7"/>
        <v>2</v>
      </c>
      <c r="L47" s="168" t="s">
        <v>386</v>
      </c>
      <c r="M47" s="168" t="s">
        <v>386</v>
      </c>
      <c r="N47" s="169">
        <f t="shared" si="7"/>
        <v>3395</v>
      </c>
      <c r="O47" s="136">
        <f t="shared" si="7"/>
        <v>418</v>
      </c>
      <c r="P47" s="136">
        <f t="shared" si="7"/>
        <v>391</v>
      </c>
      <c r="Q47" s="136">
        <f t="shared" si="7"/>
        <v>1746</v>
      </c>
      <c r="R47" s="136">
        <f t="shared" si="7"/>
        <v>840</v>
      </c>
      <c r="S47" s="136">
        <f t="shared" si="7"/>
        <v>5845455</v>
      </c>
      <c r="T47" s="136">
        <f t="shared" si="7"/>
        <v>54066</v>
      </c>
      <c r="U47" s="136">
        <f t="shared" si="7"/>
        <v>233706</v>
      </c>
      <c r="V47" s="136">
        <f t="shared" si="7"/>
        <v>12814</v>
      </c>
    </row>
    <row r="48" spans="1:22" ht="17.25" customHeight="1">
      <c r="A48" s="2"/>
      <c r="B48" s="1" t="s">
        <v>170</v>
      </c>
      <c r="C48" s="164">
        <f>SUM(D48:E48)</f>
        <v>486</v>
      </c>
      <c r="D48" s="147">
        <v>365</v>
      </c>
      <c r="E48" s="147">
        <v>121</v>
      </c>
      <c r="F48" s="147">
        <v>59</v>
      </c>
      <c r="G48" s="147">
        <v>178</v>
      </c>
      <c r="H48" s="147">
        <v>222</v>
      </c>
      <c r="I48" s="147">
        <v>24</v>
      </c>
      <c r="J48" s="147">
        <v>3</v>
      </c>
      <c r="K48" s="147" t="s">
        <v>386</v>
      </c>
      <c r="L48" s="147" t="s">
        <v>386</v>
      </c>
      <c r="M48" s="147" t="s">
        <v>386</v>
      </c>
      <c r="N48" s="129">
        <f>SUM(O48:R48)</f>
        <v>2421</v>
      </c>
      <c r="O48" s="147">
        <v>154</v>
      </c>
      <c r="P48" s="147">
        <v>119</v>
      </c>
      <c r="Q48" s="147">
        <v>1445</v>
      </c>
      <c r="R48" s="147">
        <v>703</v>
      </c>
      <c r="S48" s="147">
        <v>5155131</v>
      </c>
      <c r="T48" s="147">
        <v>47790</v>
      </c>
      <c r="U48" s="147">
        <v>178344</v>
      </c>
      <c r="V48" s="147" t="s">
        <v>386</v>
      </c>
    </row>
    <row r="49" spans="1:22" ht="17.25" customHeight="1">
      <c r="A49" s="14"/>
      <c r="B49" s="1" t="s">
        <v>155</v>
      </c>
      <c r="C49" s="164">
        <f>SUM(D49:E49)</f>
        <v>291</v>
      </c>
      <c r="D49" s="147">
        <v>29</v>
      </c>
      <c r="E49" s="147">
        <v>262</v>
      </c>
      <c r="F49" s="147">
        <v>166</v>
      </c>
      <c r="G49" s="147">
        <v>81</v>
      </c>
      <c r="H49" s="147">
        <v>32</v>
      </c>
      <c r="I49" s="147">
        <v>8</v>
      </c>
      <c r="J49" s="147">
        <v>2</v>
      </c>
      <c r="K49" s="147">
        <v>2</v>
      </c>
      <c r="L49" s="147" t="s">
        <v>386</v>
      </c>
      <c r="M49" s="147" t="s">
        <v>386</v>
      </c>
      <c r="N49" s="129">
        <f>SUM(O49:R49)</f>
        <v>974</v>
      </c>
      <c r="O49" s="147">
        <v>264</v>
      </c>
      <c r="P49" s="147">
        <v>272</v>
      </c>
      <c r="Q49" s="147">
        <v>301</v>
      </c>
      <c r="R49" s="147">
        <v>137</v>
      </c>
      <c r="S49" s="147">
        <v>690324</v>
      </c>
      <c r="T49" s="147">
        <v>6276</v>
      </c>
      <c r="U49" s="147">
        <v>55362</v>
      </c>
      <c r="V49" s="147">
        <v>12814</v>
      </c>
    </row>
    <row r="50" spans="1:22" s="33" customFormat="1" ht="17.25" customHeight="1">
      <c r="A50" s="14"/>
      <c r="B50" s="96"/>
      <c r="C50" s="163"/>
      <c r="D50" s="165"/>
      <c r="E50" s="165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</row>
    <row r="51" spans="1:22" ht="17.25" customHeight="1">
      <c r="A51" s="223" t="s">
        <v>156</v>
      </c>
      <c r="B51" s="224"/>
      <c r="C51" s="167">
        <f>SUM(D51:E51)</f>
        <v>685</v>
      </c>
      <c r="D51" s="167">
        <f>SUM(D52:D54)</f>
        <v>88</v>
      </c>
      <c r="E51" s="167">
        <f aca="true" t="shared" si="8" ref="E51:V51">SUM(E52:E54)</f>
        <v>597</v>
      </c>
      <c r="F51" s="168">
        <f t="shared" si="8"/>
        <v>364</v>
      </c>
      <c r="G51" s="168">
        <f t="shared" si="8"/>
        <v>145</v>
      </c>
      <c r="H51" s="168">
        <f t="shared" si="8"/>
        <v>87</v>
      </c>
      <c r="I51" s="168">
        <f t="shared" si="8"/>
        <v>64</v>
      </c>
      <c r="J51" s="168">
        <f t="shared" si="8"/>
        <v>11</v>
      </c>
      <c r="K51" s="168">
        <f t="shared" si="8"/>
        <v>11</v>
      </c>
      <c r="L51" s="168">
        <f t="shared" si="8"/>
        <v>3</v>
      </c>
      <c r="M51" s="168" t="s">
        <v>386</v>
      </c>
      <c r="N51" s="169">
        <f t="shared" si="8"/>
        <v>3300</v>
      </c>
      <c r="O51" s="136">
        <f t="shared" si="8"/>
        <v>496</v>
      </c>
      <c r="P51" s="136">
        <f t="shared" si="8"/>
        <v>631</v>
      </c>
      <c r="Q51" s="136">
        <f t="shared" si="8"/>
        <v>1230</v>
      </c>
      <c r="R51" s="136">
        <f t="shared" si="8"/>
        <v>943</v>
      </c>
      <c r="S51" s="136">
        <f t="shared" si="8"/>
        <v>1648285</v>
      </c>
      <c r="T51" s="136">
        <f t="shared" si="8"/>
        <v>9194</v>
      </c>
      <c r="U51" s="136">
        <f t="shared" si="8"/>
        <v>231686</v>
      </c>
      <c r="V51" s="136">
        <f t="shared" si="8"/>
        <v>26870</v>
      </c>
    </row>
    <row r="52" spans="1:22" ht="17.25" customHeight="1">
      <c r="A52" s="2"/>
      <c r="B52" s="5" t="s">
        <v>157</v>
      </c>
      <c r="C52" s="164">
        <f>SUM(D52:E52)</f>
        <v>250</v>
      </c>
      <c r="D52" s="147">
        <v>70</v>
      </c>
      <c r="E52" s="147">
        <v>180</v>
      </c>
      <c r="F52" s="147">
        <v>128</v>
      </c>
      <c r="G52" s="147">
        <v>72</v>
      </c>
      <c r="H52" s="147">
        <v>32</v>
      </c>
      <c r="I52" s="147">
        <v>12</v>
      </c>
      <c r="J52" s="147">
        <v>2</v>
      </c>
      <c r="K52" s="147">
        <v>3</v>
      </c>
      <c r="L52" s="147">
        <v>1</v>
      </c>
      <c r="M52" s="147" t="s">
        <v>386</v>
      </c>
      <c r="N52" s="129">
        <f>SUM(O52:R52)</f>
        <v>1027</v>
      </c>
      <c r="O52" s="147">
        <v>153</v>
      </c>
      <c r="P52" s="147">
        <v>191</v>
      </c>
      <c r="Q52" s="147">
        <v>286</v>
      </c>
      <c r="R52" s="147">
        <v>397</v>
      </c>
      <c r="S52" s="147">
        <v>1057386</v>
      </c>
      <c r="T52" s="147">
        <v>1175</v>
      </c>
      <c r="U52" s="147">
        <v>161955</v>
      </c>
      <c r="V52" s="147">
        <v>14715</v>
      </c>
    </row>
    <row r="53" spans="1:22" ht="17.25" customHeight="1">
      <c r="A53" s="2"/>
      <c r="B53" s="5" t="s">
        <v>158</v>
      </c>
      <c r="C53" s="164">
        <f>SUM(D53:E53)</f>
        <v>169</v>
      </c>
      <c r="D53" s="147">
        <v>4</v>
      </c>
      <c r="E53" s="147">
        <v>165</v>
      </c>
      <c r="F53" s="147">
        <v>31</v>
      </c>
      <c r="G53" s="147">
        <v>25</v>
      </c>
      <c r="H53" s="147">
        <v>43</v>
      </c>
      <c r="I53" s="147">
        <v>51</v>
      </c>
      <c r="J53" s="147">
        <v>9</v>
      </c>
      <c r="K53" s="147">
        <v>8</v>
      </c>
      <c r="L53" s="147">
        <v>2</v>
      </c>
      <c r="M53" s="147" t="s">
        <v>386</v>
      </c>
      <c r="N53" s="129">
        <f>SUM(O53:R53)</f>
        <v>1723</v>
      </c>
      <c r="O53" s="147">
        <v>198</v>
      </c>
      <c r="P53" s="147">
        <v>175</v>
      </c>
      <c r="Q53" s="147">
        <v>898</v>
      </c>
      <c r="R53" s="147">
        <v>452</v>
      </c>
      <c r="S53" s="147">
        <v>283774</v>
      </c>
      <c r="T53" s="147">
        <v>7711</v>
      </c>
      <c r="U53" s="147">
        <v>1170</v>
      </c>
      <c r="V53" s="147">
        <v>2538</v>
      </c>
    </row>
    <row r="54" spans="1:22" ht="17.25" customHeight="1">
      <c r="A54" s="98"/>
      <c r="B54" s="5" t="s">
        <v>159</v>
      </c>
      <c r="C54" s="164">
        <f>SUM(D54:E54)</f>
        <v>266</v>
      </c>
      <c r="D54" s="147">
        <v>14</v>
      </c>
      <c r="E54" s="147">
        <v>252</v>
      </c>
      <c r="F54" s="147">
        <v>205</v>
      </c>
      <c r="G54" s="147">
        <v>48</v>
      </c>
      <c r="H54" s="147">
        <v>12</v>
      </c>
      <c r="I54" s="147">
        <v>1</v>
      </c>
      <c r="J54" s="147" t="s">
        <v>386</v>
      </c>
      <c r="K54" s="147" t="s">
        <v>386</v>
      </c>
      <c r="L54" s="147" t="s">
        <v>386</v>
      </c>
      <c r="M54" s="147" t="s">
        <v>386</v>
      </c>
      <c r="N54" s="129">
        <f>SUM(O54:R54)</f>
        <v>550</v>
      </c>
      <c r="O54" s="147">
        <v>145</v>
      </c>
      <c r="P54" s="147">
        <v>265</v>
      </c>
      <c r="Q54" s="147">
        <v>46</v>
      </c>
      <c r="R54" s="147">
        <v>94</v>
      </c>
      <c r="S54" s="147">
        <v>307125</v>
      </c>
      <c r="T54" s="147">
        <v>308</v>
      </c>
      <c r="U54" s="147">
        <v>68561</v>
      </c>
      <c r="V54" s="147">
        <v>9617</v>
      </c>
    </row>
    <row r="55" spans="1:22" s="33" customFormat="1" ht="17.25" customHeight="1">
      <c r="A55" s="2"/>
      <c r="B55" s="5"/>
      <c r="C55" s="163"/>
      <c r="D55" s="165"/>
      <c r="E55" s="165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</row>
    <row r="56" spans="1:22" ht="17.25" customHeight="1">
      <c r="A56" s="223" t="s">
        <v>164</v>
      </c>
      <c r="B56" s="224"/>
      <c r="C56" s="167">
        <f>SUM(D56:E56)</f>
        <v>106</v>
      </c>
      <c r="D56" s="167">
        <f>SUM(D57:D58)</f>
        <v>5</v>
      </c>
      <c r="E56" s="167">
        <f aca="true" t="shared" si="9" ref="E56:V56">SUM(E57:E58)</f>
        <v>101</v>
      </c>
      <c r="F56" s="168">
        <f t="shared" si="9"/>
        <v>84</v>
      </c>
      <c r="G56" s="168">
        <f t="shared" si="9"/>
        <v>17</v>
      </c>
      <c r="H56" s="168">
        <f t="shared" si="9"/>
        <v>4</v>
      </c>
      <c r="I56" s="168">
        <f t="shared" si="9"/>
        <v>1</v>
      </c>
      <c r="J56" s="168" t="s">
        <v>386</v>
      </c>
      <c r="K56" s="168" t="s">
        <v>386</v>
      </c>
      <c r="L56" s="168" t="s">
        <v>386</v>
      </c>
      <c r="M56" s="168" t="s">
        <v>386</v>
      </c>
      <c r="N56" s="169">
        <f t="shared" si="9"/>
        <v>216</v>
      </c>
      <c r="O56" s="168">
        <f t="shared" si="9"/>
        <v>107</v>
      </c>
      <c r="P56" s="168">
        <f t="shared" si="9"/>
        <v>63</v>
      </c>
      <c r="Q56" s="168">
        <f t="shared" si="9"/>
        <v>28</v>
      </c>
      <c r="R56" s="168">
        <f t="shared" si="9"/>
        <v>18</v>
      </c>
      <c r="S56" s="168">
        <f t="shared" si="9"/>
        <v>189332</v>
      </c>
      <c r="T56" s="168">
        <f t="shared" si="9"/>
        <v>3153</v>
      </c>
      <c r="U56" s="168">
        <f t="shared" si="9"/>
        <v>78301</v>
      </c>
      <c r="V56" s="168">
        <f t="shared" si="9"/>
        <v>4218</v>
      </c>
    </row>
    <row r="57" spans="1:22" ht="17.25" customHeight="1">
      <c r="A57" s="2"/>
      <c r="B57" s="5" t="s">
        <v>404</v>
      </c>
      <c r="C57" s="164">
        <f>SUM(D57:E57)</f>
        <v>63</v>
      </c>
      <c r="D57" s="147">
        <v>5</v>
      </c>
      <c r="E57" s="147">
        <v>58</v>
      </c>
      <c r="F57" s="147">
        <v>49</v>
      </c>
      <c r="G57" s="147">
        <v>9</v>
      </c>
      <c r="H57" s="147">
        <v>4</v>
      </c>
      <c r="I57" s="147">
        <v>1</v>
      </c>
      <c r="J57" s="147" t="s">
        <v>386</v>
      </c>
      <c r="K57" s="147" t="s">
        <v>386</v>
      </c>
      <c r="L57" s="147" t="s">
        <v>386</v>
      </c>
      <c r="M57" s="147" t="s">
        <v>386</v>
      </c>
      <c r="N57" s="129">
        <f>SUM(O57:R57)</f>
        <v>138</v>
      </c>
      <c r="O57" s="147">
        <v>66</v>
      </c>
      <c r="P57" s="147">
        <v>33</v>
      </c>
      <c r="Q57" s="147">
        <v>24</v>
      </c>
      <c r="R57" s="147">
        <v>15</v>
      </c>
      <c r="S57" s="147">
        <v>160434</v>
      </c>
      <c r="T57" s="147">
        <v>2989</v>
      </c>
      <c r="U57" s="147">
        <v>68338</v>
      </c>
      <c r="V57" s="147">
        <v>2799</v>
      </c>
    </row>
    <row r="58" spans="1:22" ht="17.25" customHeight="1">
      <c r="A58" s="2"/>
      <c r="B58" s="5" t="s">
        <v>169</v>
      </c>
      <c r="C58" s="164">
        <f>SUM(D58:E58)</f>
        <v>43</v>
      </c>
      <c r="D58" s="147" t="s">
        <v>386</v>
      </c>
      <c r="E58" s="147">
        <v>43</v>
      </c>
      <c r="F58" s="147">
        <v>35</v>
      </c>
      <c r="G58" s="147">
        <v>8</v>
      </c>
      <c r="H58" s="147" t="s">
        <v>386</v>
      </c>
      <c r="I58" s="147" t="s">
        <v>386</v>
      </c>
      <c r="J58" s="147" t="s">
        <v>386</v>
      </c>
      <c r="K58" s="147" t="s">
        <v>386</v>
      </c>
      <c r="L58" s="147" t="s">
        <v>386</v>
      </c>
      <c r="M58" s="147" t="s">
        <v>386</v>
      </c>
      <c r="N58" s="129">
        <f>SUM(O58:R58)</f>
        <v>78</v>
      </c>
      <c r="O58" s="147">
        <v>41</v>
      </c>
      <c r="P58" s="147">
        <v>30</v>
      </c>
      <c r="Q58" s="147">
        <v>4</v>
      </c>
      <c r="R58" s="147">
        <v>3</v>
      </c>
      <c r="S58" s="147">
        <v>28898</v>
      </c>
      <c r="T58" s="147">
        <v>164</v>
      </c>
      <c r="U58" s="147">
        <v>9963</v>
      </c>
      <c r="V58" s="147">
        <v>1419</v>
      </c>
    </row>
    <row r="59" spans="1:22" ht="17.25" customHeight="1">
      <c r="A59" s="98"/>
      <c r="B59" s="5"/>
      <c r="C59" s="164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2"/>
      <c r="O59" s="147"/>
      <c r="P59" s="147"/>
      <c r="Q59" s="147"/>
      <c r="R59" s="147"/>
      <c r="S59" s="147"/>
      <c r="T59" s="147"/>
      <c r="U59" s="147"/>
      <c r="V59" s="147"/>
    </row>
    <row r="60" spans="1:22" ht="17.25" customHeight="1">
      <c r="A60" s="223" t="s">
        <v>165</v>
      </c>
      <c r="B60" s="224"/>
      <c r="C60" s="167">
        <f>SUM(D60:E60)</f>
        <v>1874</v>
      </c>
      <c r="D60" s="167">
        <f>SUM(D61:D68)</f>
        <v>219</v>
      </c>
      <c r="E60" s="167">
        <f aca="true" t="shared" si="10" ref="E60:V60">SUM(E61:E68)</f>
        <v>1655</v>
      </c>
      <c r="F60" s="168">
        <f t="shared" si="10"/>
        <v>1366</v>
      </c>
      <c r="G60" s="168">
        <f t="shared" si="10"/>
        <v>350</v>
      </c>
      <c r="H60" s="168">
        <f t="shared" si="10"/>
        <v>120</v>
      </c>
      <c r="I60" s="168">
        <f t="shared" si="10"/>
        <v>25</v>
      </c>
      <c r="J60" s="168">
        <f t="shared" si="10"/>
        <v>11</v>
      </c>
      <c r="K60" s="168">
        <f t="shared" si="10"/>
        <v>2</v>
      </c>
      <c r="L60" s="168" t="s">
        <v>386</v>
      </c>
      <c r="M60" s="168" t="s">
        <v>386</v>
      </c>
      <c r="N60" s="169">
        <f t="shared" si="10"/>
        <v>4574</v>
      </c>
      <c r="O60" s="168">
        <f t="shared" si="10"/>
        <v>1200</v>
      </c>
      <c r="P60" s="168">
        <f t="shared" si="10"/>
        <v>1492</v>
      </c>
      <c r="Q60" s="168">
        <f t="shared" si="10"/>
        <v>876</v>
      </c>
      <c r="R60" s="168">
        <f t="shared" si="10"/>
        <v>1006</v>
      </c>
      <c r="S60" s="168">
        <f t="shared" si="10"/>
        <v>3112759</v>
      </c>
      <c r="T60" s="168">
        <f t="shared" si="10"/>
        <v>76923</v>
      </c>
      <c r="U60" s="168">
        <f t="shared" si="10"/>
        <v>857395</v>
      </c>
      <c r="V60" s="168">
        <f t="shared" si="10"/>
        <v>80824</v>
      </c>
    </row>
    <row r="61" spans="1:22" s="33" customFormat="1" ht="17.25" customHeight="1">
      <c r="A61" s="2"/>
      <c r="B61" s="5" t="s">
        <v>160</v>
      </c>
      <c r="C61" s="164">
        <f aca="true" t="shared" si="11" ref="C61:C68">SUM(D61:E61)</f>
        <v>143</v>
      </c>
      <c r="D61" s="147">
        <v>31</v>
      </c>
      <c r="E61" s="147">
        <v>112</v>
      </c>
      <c r="F61" s="147">
        <v>75</v>
      </c>
      <c r="G61" s="147">
        <v>52</v>
      </c>
      <c r="H61" s="147">
        <v>13</v>
      </c>
      <c r="I61" s="147">
        <v>2</v>
      </c>
      <c r="J61" s="147">
        <v>1</v>
      </c>
      <c r="K61" s="147" t="s">
        <v>386</v>
      </c>
      <c r="L61" s="147" t="s">
        <v>386</v>
      </c>
      <c r="M61" s="147" t="s">
        <v>386</v>
      </c>
      <c r="N61" s="131">
        <f aca="true" t="shared" si="12" ref="N61:N68">SUM(O61:R61)</f>
        <v>434</v>
      </c>
      <c r="O61" s="147">
        <v>109</v>
      </c>
      <c r="P61" s="147">
        <v>115</v>
      </c>
      <c r="Q61" s="147">
        <v>98</v>
      </c>
      <c r="R61" s="147">
        <v>112</v>
      </c>
      <c r="S61" s="147">
        <v>394872</v>
      </c>
      <c r="T61" s="147">
        <v>3133</v>
      </c>
      <c r="U61" s="147">
        <v>118259</v>
      </c>
      <c r="V61" s="147">
        <v>7707</v>
      </c>
    </row>
    <row r="62" spans="1:22" ht="17.25" customHeight="1">
      <c r="A62" s="2"/>
      <c r="B62" s="5" t="s">
        <v>270</v>
      </c>
      <c r="C62" s="135">
        <f t="shared" si="11"/>
        <v>148</v>
      </c>
      <c r="D62" s="147">
        <v>22</v>
      </c>
      <c r="E62" s="147">
        <v>126</v>
      </c>
      <c r="F62" s="147">
        <v>107</v>
      </c>
      <c r="G62" s="147">
        <v>32</v>
      </c>
      <c r="H62" s="147">
        <v>7</v>
      </c>
      <c r="I62" s="147">
        <v>2</v>
      </c>
      <c r="J62" s="147" t="s">
        <v>386</v>
      </c>
      <c r="K62" s="147" t="s">
        <v>386</v>
      </c>
      <c r="L62" s="147" t="s">
        <v>386</v>
      </c>
      <c r="M62" s="147" t="s">
        <v>386</v>
      </c>
      <c r="N62" s="131">
        <f t="shared" si="12"/>
        <v>346</v>
      </c>
      <c r="O62" s="147">
        <v>59</v>
      </c>
      <c r="P62" s="147">
        <v>115</v>
      </c>
      <c r="Q62" s="147">
        <v>40</v>
      </c>
      <c r="R62" s="147">
        <v>132</v>
      </c>
      <c r="S62" s="147">
        <v>283799</v>
      </c>
      <c r="T62" s="147">
        <v>119</v>
      </c>
      <c r="U62" s="147">
        <v>64482</v>
      </c>
      <c r="V62" s="147">
        <v>12263</v>
      </c>
    </row>
    <row r="63" spans="1:22" ht="17.25" customHeight="1">
      <c r="A63" s="2"/>
      <c r="B63" s="5" t="s">
        <v>161</v>
      </c>
      <c r="C63" s="135">
        <f t="shared" si="11"/>
        <v>60</v>
      </c>
      <c r="D63" s="147">
        <v>21</v>
      </c>
      <c r="E63" s="147">
        <v>39</v>
      </c>
      <c r="F63" s="147">
        <v>30</v>
      </c>
      <c r="G63" s="147">
        <v>13</v>
      </c>
      <c r="H63" s="147">
        <v>7</v>
      </c>
      <c r="I63" s="147">
        <v>8</v>
      </c>
      <c r="J63" s="147">
        <v>1</v>
      </c>
      <c r="K63" s="147">
        <v>1</v>
      </c>
      <c r="L63" s="147" t="s">
        <v>386</v>
      </c>
      <c r="M63" s="147" t="s">
        <v>386</v>
      </c>
      <c r="N63" s="131">
        <f t="shared" si="12"/>
        <v>294</v>
      </c>
      <c r="O63" s="147">
        <v>29</v>
      </c>
      <c r="P63" s="147">
        <v>28</v>
      </c>
      <c r="Q63" s="147">
        <v>139</v>
      </c>
      <c r="R63" s="147">
        <v>98</v>
      </c>
      <c r="S63" s="147">
        <v>392012</v>
      </c>
      <c r="T63" s="147">
        <v>13821</v>
      </c>
      <c r="U63" s="147">
        <v>66305</v>
      </c>
      <c r="V63" s="147">
        <v>3964</v>
      </c>
    </row>
    <row r="64" spans="1:22" ht="17.25" customHeight="1">
      <c r="A64" s="2"/>
      <c r="B64" s="5" t="s">
        <v>162</v>
      </c>
      <c r="C64" s="135">
        <f t="shared" si="11"/>
        <v>166</v>
      </c>
      <c r="D64" s="147">
        <v>29</v>
      </c>
      <c r="E64" s="147">
        <v>137</v>
      </c>
      <c r="F64" s="147">
        <v>114</v>
      </c>
      <c r="G64" s="147">
        <v>39</v>
      </c>
      <c r="H64" s="147">
        <v>11</v>
      </c>
      <c r="I64" s="147">
        <v>2</v>
      </c>
      <c r="J64" s="147" t="s">
        <v>386</v>
      </c>
      <c r="K64" s="147" t="s">
        <v>386</v>
      </c>
      <c r="L64" s="147" t="s">
        <v>386</v>
      </c>
      <c r="M64" s="147" t="s">
        <v>386</v>
      </c>
      <c r="N64" s="131">
        <f t="shared" si="12"/>
        <v>402</v>
      </c>
      <c r="O64" s="147">
        <v>124</v>
      </c>
      <c r="P64" s="147">
        <v>124</v>
      </c>
      <c r="Q64" s="147">
        <v>57</v>
      </c>
      <c r="R64" s="147">
        <v>97</v>
      </c>
      <c r="S64" s="147">
        <v>323457</v>
      </c>
      <c r="T64" s="147">
        <v>33475</v>
      </c>
      <c r="U64" s="147">
        <v>70650</v>
      </c>
      <c r="V64" s="147">
        <v>4206</v>
      </c>
    </row>
    <row r="65" spans="1:22" s="33" customFormat="1" ht="17.25" customHeight="1">
      <c r="A65" s="2"/>
      <c r="B65" s="5" t="s">
        <v>163</v>
      </c>
      <c r="C65" s="135">
        <f t="shared" si="11"/>
        <v>250</v>
      </c>
      <c r="D65" s="147">
        <v>26</v>
      </c>
      <c r="E65" s="147">
        <v>224</v>
      </c>
      <c r="F65" s="147">
        <v>179</v>
      </c>
      <c r="G65" s="147">
        <v>53</v>
      </c>
      <c r="H65" s="147">
        <v>16</v>
      </c>
      <c r="I65" s="147">
        <v>2</v>
      </c>
      <c r="J65" s="147" t="s">
        <v>386</v>
      </c>
      <c r="K65" s="147" t="s">
        <v>386</v>
      </c>
      <c r="L65" s="147" t="s">
        <v>386</v>
      </c>
      <c r="M65" s="147" t="s">
        <v>386</v>
      </c>
      <c r="N65" s="131">
        <f t="shared" si="12"/>
        <v>590</v>
      </c>
      <c r="O65" s="147">
        <v>251</v>
      </c>
      <c r="P65" s="147">
        <v>172</v>
      </c>
      <c r="Q65" s="147">
        <v>106</v>
      </c>
      <c r="R65" s="147">
        <v>61</v>
      </c>
      <c r="S65" s="147">
        <v>387528</v>
      </c>
      <c r="T65" s="147">
        <v>18402</v>
      </c>
      <c r="U65" s="147">
        <v>212009</v>
      </c>
      <c r="V65" s="147">
        <v>8244</v>
      </c>
    </row>
    <row r="66" spans="1:22" ht="17.25" customHeight="1">
      <c r="A66" s="2"/>
      <c r="B66" s="5" t="s">
        <v>166</v>
      </c>
      <c r="C66" s="135">
        <f t="shared" si="11"/>
        <v>435</v>
      </c>
      <c r="D66" s="147">
        <v>5</v>
      </c>
      <c r="E66" s="147">
        <v>430</v>
      </c>
      <c r="F66" s="147">
        <v>429</v>
      </c>
      <c r="G66" s="147">
        <v>6</v>
      </c>
      <c r="H66" s="147" t="s">
        <v>386</v>
      </c>
      <c r="I66" s="147" t="s">
        <v>386</v>
      </c>
      <c r="J66" s="147" t="s">
        <v>386</v>
      </c>
      <c r="K66" s="147" t="s">
        <v>386</v>
      </c>
      <c r="L66" s="147" t="s">
        <v>386</v>
      </c>
      <c r="M66" s="147" t="s">
        <v>386</v>
      </c>
      <c r="N66" s="131">
        <f t="shared" si="12"/>
        <v>557</v>
      </c>
      <c r="O66" s="147">
        <v>124</v>
      </c>
      <c r="P66" s="147">
        <v>419</v>
      </c>
      <c r="Q66" s="147">
        <v>3</v>
      </c>
      <c r="R66" s="147">
        <v>11</v>
      </c>
      <c r="S66" s="147">
        <v>221603</v>
      </c>
      <c r="T66" s="147">
        <v>126</v>
      </c>
      <c r="U66" s="147">
        <v>12450</v>
      </c>
      <c r="V66" s="147">
        <v>5972</v>
      </c>
    </row>
    <row r="67" spans="1:22" ht="17.25" customHeight="1">
      <c r="A67" s="2"/>
      <c r="B67" s="5" t="s">
        <v>167</v>
      </c>
      <c r="C67" s="135">
        <f t="shared" si="11"/>
        <v>208</v>
      </c>
      <c r="D67" s="147">
        <v>20</v>
      </c>
      <c r="E67" s="147">
        <v>188</v>
      </c>
      <c r="F67" s="147">
        <v>155</v>
      </c>
      <c r="G67" s="147">
        <v>40</v>
      </c>
      <c r="H67" s="147">
        <v>13</v>
      </c>
      <c r="I67" s="147" t="s">
        <v>386</v>
      </c>
      <c r="J67" s="147" t="s">
        <v>386</v>
      </c>
      <c r="K67" s="147" t="s">
        <v>386</v>
      </c>
      <c r="L67" s="147" t="s">
        <v>386</v>
      </c>
      <c r="M67" s="147" t="s">
        <v>386</v>
      </c>
      <c r="N67" s="131">
        <f t="shared" si="12"/>
        <v>445</v>
      </c>
      <c r="O67" s="147">
        <v>122</v>
      </c>
      <c r="P67" s="147">
        <v>169</v>
      </c>
      <c r="Q67" s="147">
        <v>65</v>
      </c>
      <c r="R67" s="147">
        <v>89</v>
      </c>
      <c r="S67" s="147">
        <v>144959</v>
      </c>
      <c r="T67" s="147">
        <v>480</v>
      </c>
      <c r="U67" s="147">
        <v>20684</v>
      </c>
      <c r="V67" s="147">
        <v>7315</v>
      </c>
    </row>
    <row r="68" spans="1:22" ht="17.25" customHeight="1">
      <c r="A68" s="100"/>
      <c r="B68" s="87" t="s">
        <v>168</v>
      </c>
      <c r="C68" s="166">
        <f t="shared" si="11"/>
        <v>464</v>
      </c>
      <c r="D68" s="162">
        <v>65</v>
      </c>
      <c r="E68" s="162">
        <v>399</v>
      </c>
      <c r="F68" s="162">
        <v>277</v>
      </c>
      <c r="G68" s="162">
        <v>115</v>
      </c>
      <c r="H68" s="162">
        <v>53</v>
      </c>
      <c r="I68" s="162">
        <v>9</v>
      </c>
      <c r="J68" s="162">
        <v>9</v>
      </c>
      <c r="K68" s="162">
        <v>1</v>
      </c>
      <c r="L68" s="143" t="s">
        <v>386</v>
      </c>
      <c r="M68" s="143" t="s">
        <v>386</v>
      </c>
      <c r="N68" s="141">
        <f t="shared" si="12"/>
        <v>1506</v>
      </c>
      <c r="O68" s="162">
        <v>382</v>
      </c>
      <c r="P68" s="162">
        <v>350</v>
      </c>
      <c r="Q68" s="162">
        <v>368</v>
      </c>
      <c r="R68" s="162">
        <v>406</v>
      </c>
      <c r="S68" s="162">
        <v>964529</v>
      </c>
      <c r="T68" s="162">
        <v>7367</v>
      </c>
      <c r="U68" s="162">
        <v>292556</v>
      </c>
      <c r="V68" s="162">
        <v>31153</v>
      </c>
    </row>
    <row r="69" ht="17.25" customHeight="1">
      <c r="A69" s="12"/>
    </row>
  </sheetData>
  <sheetProtection/>
  <mergeCells count="28">
    <mergeCell ref="A28:B28"/>
    <mergeCell ref="A30:B30"/>
    <mergeCell ref="A56:B56"/>
    <mergeCell ref="A60:B60"/>
    <mergeCell ref="A38:B38"/>
    <mergeCell ref="A42:B42"/>
    <mergeCell ref="A47:B47"/>
    <mergeCell ref="A51:B51"/>
    <mergeCell ref="O6:P6"/>
    <mergeCell ref="Q6:R6"/>
    <mergeCell ref="A34:B34"/>
    <mergeCell ref="A36:B36"/>
    <mergeCell ref="A12:B12"/>
    <mergeCell ref="A14:B14"/>
    <mergeCell ref="A16:B16"/>
    <mergeCell ref="A24:B24"/>
    <mergeCell ref="A8:B8"/>
    <mergeCell ref="A10:B10"/>
    <mergeCell ref="A3:V3"/>
    <mergeCell ref="A5:B7"/>
    <mergeCell ref="C5:M5"/>
    <mergeCell ref="N5:R5"/>
    <mergeCell ref="S5:S7"/>
    <mergeCell ref="U5:U7"/>
    <mergeCell ref="C6:C7"/>
    <mergeCell ref="D6:E6"/>
    <mergeCell ref="F6:M6"/>
    <mergeCell ref="N6:N7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3"/>
  <sheetViews>
    <sheetView zoomScalePageLayoutView="0" workbookViewId="0" topLeftCell="Q42">
      <selection activeCell="S9" sqref="S9:S11"/>
    </sheetView>
  </sheetViews>
  <sheetFormatPr defaultColWidth="9.00390625" defaultRowHeight="17.25" customHeight="1"/>
  <cols>
    <col min="1" max="1" width="3.375" style="0" customWidth="1"/>
    <col min="2" max="2" width="11.75390625" style="0" customWidth="1"/>
    <col min="3" max="4" width="10.125" style="0" customWidth="1"/>
    <col min="5" max="5" width="15.75390625" style="0" customWidth="1"/>
    <col min="6" max="7" width="10.125" style="0" customWidth="1"/>
    <col min="8" max="8" width="14.125" style="0" customWidth="1"/>
    <col min="9" max="10" width="10.125" style="0" customWidth="1"/>
    <col min="11" max="11" width="14.50390625" style="0" customWidth="1"/>
    <col min="14" max="14" width="12.50390625" style="0" customWidth="1"/>
    <col min="15" max="20" width="9.50390625" style="0" customWidth="1"/>
    <col min="21" max="21" width="13.00390625" style="0" customWidth="1"/>
    <col min="22" max="22" width="12.50390625" style="0" customWidth="1"/>
    <col min="23" max="28" width="7.50390625" style="0" customWidth="1"/>
    <col min="29" max="29" width="11.00390625" style="0" customWidth="1"/>
  </cols>
  <sheetData>
    <row r="1" spans="1:29" s="15" customFormat="1" ht="17.25" customHeight="1">
      <c r="A1" s="126" t="s">
        <v>101</v>
      </c>
      <c r="C1" s="28"/>
      <c r="Y1" s="16"/>
      <c r="AB1" s="16"/>
      <c r="AC1" s="127" t="s">
        <v>102</v>
      </c>
    </row>
    <row r="2" ht="17.25" customHeight="1">
      <c r="AC2" s="16"/>
    </row>
    <row r="3" spans="1:24" ht="17.25" customHeight="1">
      <c r="A3" s="294" t="s">
        <v>407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N3" s="217" t="s">
        <v>412</v>
      </c>
      <c r="O3" s="217"/>
      <c r="P3" s="217"/>
      <c r="Q3" s="217"/>
      <c r="R3" s="217"/>
      <c r="S3" s="217"/>
      <c r="T3" s="217"/>
      <c r="U3" s="217"/>
      <c r="V3" s="217"/>
      <c r="W3" s="217"/>
      <c r="X3" s="217"/>
    </row>
    <row r="4" spans="1:11" ht="17.25" customHeight="1">
      <c r="A4" s="3"/>
      <c r="B4" s="34"/>
      <c r="C4" s="35"/>
      <c r="D4" s="34"/>
      <c r="E4" s="34"/>
      <c r="F4" s="34"/>
      <c r="G4" s="34"/>
      <c r="H4" s="34"/>
      <c r="I4" s="34"/>
      <c r="J4" s="34"/>
      <c r="K4" s="34"/>
    </row>
    <row r="5" spans="1:24" ht="17.25" customHeight="1" thickBot="1">
      <c r="A5" s="3"/>
      <c r="B5" s="36"/>
      <c r="C5" s="36"/>
      <c r="D5" s="36"/>
      <c r="E5" s="36"/>
      <c r="F5" s="36"/>
      <c r="G5" s="36"/>
      <c r="H5" s="36"/>
      <c r="I5" s="36"/>
      <c r="J5" s="36"/>
      <c r="K5" s="37" t="s">
        <v>423</v>
      </c>
      <c r="N5" s="24"/>
      <c r="O5" s="24"/>
      <c r="P5" s="24"/>
      <c r="Q5" s="24"/>
      <c r="R5" s="24"/>
      <c r="S5" s="24"/>
      <c r="T5" s="24"/>
      <c r="U5" s="24"/>
      <c r="V5" s="24"/>
      <c r="W5" s="54"/>
      <c r="X5" s="37" t="s">
        <v>423</v>
      </c>
    </row>
    <row r="6" spans="1:24" ht="17.25" customHeight="1">
      <c r="A6" s="257" t="s">
        <v>408</v>
      </c>
      <c r="B6" s="258"/>
      <c r="C6" s="253" t="s">
        <v>409</v>
      </c>
      <c r="D6" s="254"/>
      <c r="E6" s="263"/>
      <c r="F6" s="253" t="s">
        <v>410</v>
      </c>
      <c r="G6" s="254"/>
      <c r="H6" s="263"/>
      <c r="I6" s="253" t="s">
        <v>411</v>
      </c>
      <c r="J6" s="254"/>
      <c r="K6" s="254"/>
      <c r="N6" s="248" t="s">
        <v>311</v>
      </c>
      <c r="O6" s="249"/>
      <c r="P6" s="250"/>
      <c r="Q6" s="295" t="s">
        <v>420</v>
      </c>
      <c r="R6" s="296"/>
      <c r="S6" s="297"/>
      <c r="T6" s="295" t="s">
        <v>419</v>
      </c>
      <c r="U6" s="298"/>
      <c r="V6" s="299"/>
      <c r="W6" s="300" t="s">
        <v>466</v>
      </c>
      <c r="X6" s="300"/>
    </row>
    <row r="7" spans="1:24" ht="17.25" customHeight="1">
      <c r="A7" s="259"/>
      <c r="B7" s="260"/>
      <c r="C7" s="244" t="s">
        <v>171</v>
      </c>
      <c r="D7" s="244" t="s">
        <v>172</v>
      </c>
      <c r="E7" s="242" t="s">
        <v>173</v>
      </c>
      <c r="F7" s="244" t="s">
        <v>171</v>
      </c>
      <c r="G7" s="244" t="s">
        <v>172</v>
      </c>
      <c r="H7" s="242" t="s">
        <v>173</v>
      </c>
      <c r="I7" s="244" t="s">
        <v>171</v>
      </c>
      <c r="J7" s="244" t="s">
        <v>172</v>
      </c>
      <c r="K7" s="246" t="s">
        <v>173</v>
      </c>
      <c r="N7" s="251"/>
      <c r="O7" s="251"/>
      <c r="P7" s="252"/>
      <c r="Q7" s="198" t="s">
        <v>0</v>
      </c>
      <c r="R7" s="198" t="s">
        <v>376</v>
      </c>
      <c r="S7" s="198" t="s">
        <v>414</v>
      </c>
      <c r="T7" s="198" t="s">
        <v>0</v>
      </c>
      <c r="U7" s="198" t="s">
        <v>415</v>
      </c>
      <c r="V7" s="198" t="s">
        <v>467</v>
      </c>
      <c r="W7" s="301"/>
      <c r="X7" s="301"/>
    </row>
    <row r="8" spans="1:24" ht="17.25" customHeight="1">
      <c r="A8" s="261"/>
      <c r="B8" s="262"/>
      <c r="C8" s="245"/>
      <c r="D8" s="245"/>
      <c r="E8" s="243"/>
      <c r="F8" s="245"/>
      <c r="G8" s="245"/>
      <c r="H8" s="243"/>
      <c r="I8" s="245"/>
      <c r="J8" s="245"/>
      <c r="K8" s="247"/>
      <c r="N8" s="6"/>
      <c r="O8" s="6"/>
      <c r="P8" s="8"/>
      <c r="Q8" s="114"/>
      <c r="R8" s="114"/>
      <c r="S8" s="114"/>
      <c r="T8" s="114"/>
      <c r="U8" s="114"/>
      <c r="V8" s="114"/>
      <c r="W8" s="302"/>
      <c r="X8" s="302"/>
    </row>
    <row r="9" spans="1:24" ht="17.25" customHeight="1">
      <c r="A9" s="255" t="s">
        <v>174</v>
      </c>
      <c r="B9" s="256"/>
      <c r="C9" s="40">
        <f aca="true" t="shared" si="0" ref="C9:K9">SUM(C11,C22)</f>
        <v>20667</v>
      </c>
      <c r="D9" s="40">
        <f t="shared" si="0"/>
        <v>89099</v>
      </c>
      <c r="E9" s="40">
        <f t="shared" si="0"/>
        <v>229051468</v>
      </c>
      <c r="F9" s="40">
        <f t="shared" si="0"/>
        <v>3565</v>
      </c>
      <c r="G9" s="40">
        <f>SUM(G11,G22)</f>
        <v>32733</v>
      </c>
      <c r="H9" s="40">
        <f t="shared" si="0"/>
        <v>174556532</v>
      </c>
      <c r="I9" s="40">
        <f t="shared" si="0"/>
        <v>17102</v>
      </c>
      <c r="J9" s="40">
        <f t="shared" si="0"/>
        <v>56366</v>
      </c>
      <c r="K9" s="40">
        <f t="shared" si="0"/>
        <v>54494936</v>
      </c>
      <c r="N9" s="223" t="s">
        <v>225</v>
      </c>
      <c r="O9" s="223"/>
      <c r="P9" s="239"/>
      <c r="Q9" s="153">
        <f>SUM(R9:S9)</f>
        <v>6083</v>
      </c>
      <c r="R9" s="153">
        <f>SUM(R11,R17:R23)</f>
        <v>583</v>
      </c>
      <c r="S9" s="153">
        <f>SUM(S11,S17:S23)</f>
        <v>5500</v>
      </c>
      <c r="T9" s="153">
        <f>SUM(U9:V9)</f>
        <v>20125</v>
      </c>
      <c r="U9" s="153">
        <f>SUM(U11,U17:U23)</f>
        <v>9446</v>
      </c>
      <c r="V9" s="153">
        <f>SUM(V11,V17:V23)</f>
        <v>10679</v>
      </c>
      <c r="W9" s="288">
        <f>SUM(W11,W17:X23)</f>
        <v>6074081</v>
      </c>
      <c r="X9" s="288"/>
    </row>
    <row r="10" spans="1:24" ht="17.25" customHeight="1">
      <c r="A10" s="176"/>
      <c r="B10" s="177"/>
      <c r="C10" s="39"/>
      <c r="D10" s="39"/>
      <c r="E10" s="39"/>
      <c r="F10" s="39"/>
      <c r="G10" s="39"/>
      <c r="H10" s="39"/>
      <c r="I10" s="39"/>
      <c r="J10" s="39"/>
      <c r="K10" s="39"/>
      <c r="N10" s="13"/>
      <c r="O10" s="268"/>
      <c r="P10" s="269"/>
      <c r="Q10" s="131"/>
      <c r="R10" s="131"/>
      <c r="S10" s="131"/>
      <c r="T10" s="131"/>
      <c r="U10" s="131"/>
      <c r="V10" s="131"/>
      <c r="W10" s="272"/>
      <c r="X10" s="272"/>
    </row>
    <row r="11" spans="1:24" ht="17.25" customHeight="1">
      <c r="A11" s="223" t="s">
        <v>175</v>
      </c>
      <c r="B11" s="241"/>
      <c r="C11" s="40">
        <f>SUM(C13:C20)</f>
        <v>15232</v>
      </c>
      <c r="D11" s="40">
        <f>SUM(D13:D20)</f>
        <v>72407</v>
      </c>
      <c r="E11" s="40">
        <f>SUM(E13:E20)</f>
        <v>209837546</v>
      </c>
      <c r="F11" s="40">
        <f aca="true" t="shared" si="1" ref="F11:K11">SUM(F13:F20)</f>
        <v>3136</v>
      </c>
      <c r="G11" s="40">
        <f t="shared" si="1"/>
        <v>29798</v>
      </c>
      <c r="H11" s="40">
        <f t="shared" si="1"/>
        <v>166795049</v>
      </c>
      <c r="I11" s="40">
        <f t="shared" si="1"/>
        <v>12096</v>
      </c>
      <c r="J11" s="40">
        <f t="shared" si="1"/>
        <v>42609</v>
      </c>
      <c r="K11" s="40">
        <f t="shared" si="1"/>
        <v>43042497</v>
      </c>
      <c r="N11" s="266" t="s">
        <v>226</v>
      </c>
      <c r="O11" s="266"/>
      <c r="P11" s="267"/>
      <c r="Q11" s="131">
        <f>SUM(R11:S11)</f>
        <v>1348</v>
      </c>
      <c r="R11" s="131">
        <v>182</v>
      </c>
      <c r="S11" s="131">
        <v>1166</v>
      </c>
      <c r="T11" s="131">
        <f>SUM(U11:V11)</f>
        <v>5680</v>
      </c>
      <c r="U11" s="131">
        <v>2412</v>
      </c>
      <c r="V11" s="131">
        <v>3268</v>
      </c>
      <c r="W11" s="272">
        <v>1880227</v>
      </c>
      <c r="X11" s="272"/>
    </row>
    <row r="12" spans="1:24" ht="17.25" customHeight="1">
      <c r="A12" s="35"/>
      <c r="B12" s="49"/>
      <c r="C12" s="34"/>
      <c r="D12" s="34"/>
      <c r="E12" s="34"/>
      <c r="F12" s="34"/>
      <c r="G12" s="34"/>
      <c r="H12" s="34"/>
      <c r="I12" s="34"/>
      <c r="J12" s="34"/>
      <c r="K12" s="34"/>
      <c r="N12" s="13"/>
      <c r="O12" s="270" t="s">
        <v>227</v>
      </c>
      <c r="P12" s="271"/>
      <c r="Q12" s="131">
        <f>SUM(R12:S12)</f>
        <v>623</v>
      </c>
      <c r="R12" s="131">
        <v>63</v>
      </c>
      <c r="S12" s="131">
        <v>560</v>
      </c>
      <c r="T12" s="131">
        <f>SUM(U12:V12)</f>
        <v>2200</v>
      </c>
      <c r="U12" s="131">
        <v>1147</v>
      </c>
      <c r="V12" s="131">
        <v>1053</v>
      </c>
      <c r="W12" s="272">
        <v>603408</v>
      </c>
      <c r="X12" s="272"/>
    </row>
    <row r="13" spans="1:24" ht="17.25" customHeight="1">
      <c r="A13" s="13"/>
      <c r="B13" s="5" t="s">
        <v>176</v>
      </c>
      <c r="C13" s="44">
        <f>SUM(F13,I13)</f>
        <v>8408</v>
      </c>
      <c r="D13" s="44">
        <v>47306</v>
      </c>
      <c r="E13" s="44">
        <v>173394009</v>
      </c>
      <c r="F13" s="42">
        <v>2287</v>
      </c>
      <c r="G13" s="42">
        <v>23782</v>
      </c>
      <c r="H13" s="42">
        <v>147907768</v>
      </c>
      <c r="I13" s="42">
        <v>6121</v>
      </c>
      <c r="J13" s="42">
        <v>23524</v>
      </c>
      <c r="K13" s="42">
        <v>25486241</v>
      </c>
      <c r="N13" s="13"/>
      <c r="O13" s="270" t="s">
        <v>228</v>
      </c>
      <c r="P13" s="271"/>
      <c r="Q13" s="131">
        <f>SUM(R13:S13)</f>
        <v>268</v>
      </c>
      <c r="R13" s="131">
        <v>33</v>
      </c>
      <c r="S13" s="131">
        <v>235</v>
      </c>
      <c r="T13" s="131">
        <f>SUM(U13:V13)</f>
        <v>1432</v>
      </c>
      <c r="U13" s="131">
        <v>510</v>
      </c>
      <c r="V13" s="131">
        <v>922</v>
      </c>
      <c r="W13" s="272">
        <v>561285</v>
      </c>
      <c r="X13" s="272"/>
    </row>
    <row r="14" spans="1:24" ht="17.25" customHeight="1">
      <c r="A14" s="13"/>
      <c r="B14" s="5" t="s">
        <v>177</v>
      </c>
      <c r="C14" s="44">
        <v>1255</v>
      </c>
      <c r="D14" s="44">
        <v>5316</v>
      </c>
      <c r="E14" s="44">
        <v>8756885</v>
      </c>
      <c r="F14" s="42">
        <v>187</v>
      </c>
      <c r="G14" s="42">
        <v>1680</v>
      </c>
      <c r="H14" s="42">
        <v>5303543</v>
      </c>
      <c r="I14" s="42">
        <v>1068</v>
      </c>
      <c r="J14" s="42">
        <v>3636</v>
      </c>
      <c r="K14" s="42">
        <v>3453342</v>
      </c>
      <c r="N14" s="13"/>
      <c r="O14" s="270" t="s">
        <v>229</v>
      </c>
      <c r="P14" s="271"/>
      <c r="Q14" s="131">
        <f>SUM(R14:S14)</f>
        <v>172</v>
      </c>
      <c r="R14" s="131">
        <v>59</v>
      </c>
      <c r="S14" s="131">
        <v>113</v>
      </c>
      <c r="T14" s="131">
        <f>SUM(U14:V14)</f>
        <v>1155</v>
      </c>
      <c r="U14" s="131">
        <v>220</v>
      </c>
      <c r="V14" s="131">
        <v>935</v>
      </c>
      <c r="W14" s="272">
        <v>447382</v>
      </c>
      <c r="X14" s="272"/>
    </row>
    <row r="15" spans="1:24" ht="28.5" customHeight="1">
      <c r="A15" s="13"/>
      <c r="B15" s="5" t="s">
        <v>178</v>
      </c>
      <c r="C15" s="44">
        <v>1949</v>
      </c>
      <c r="D15" s="44">
        <v>7696</v>
      </c>
      <c r="E15" s="44">
        <v>14352139</v>
      </c>
      <c r="F15" s="42">
        <v>337</v>
      </c>
      <c r="G15" s="42">
        <v>2233</v>
      </c>
      <c r="H15" s="42">
        <v>9021391</v>
      </c>
      <c r="I15" s="42">
        <v>1612</v>
      </c>
      <c r="J15" s="42">
        <v>5463</v>
      </c>
      <c r="K15" s="42">
        <v>5330748</v>
      </c>
      <c r="N15" s="13"/>
      <c r="O15" s="273" t="s">
        <v>416</v>
      </c>
      <c r="P15" s="274"/>
      <c r="Q15" s="131">
        <f>SUM(R15:S15)</f>
        <v>285</v>
      </c>
      <c r="R15" s="131">
        <v>27</v>
      </c>
      <c r="S15" s="131">
        <v>258</v>
      </c>
      <c r="T15" s="131">
        <f>SUM(U15:V15)</f>
        <v>893</v>
      </c>
      <c r="U15" s="131">
        <v>535</v>
      </c>
      <c r="V15" s="131">
        <v>358</v>
      </c>
      <c r="W15" s="272">
        <v>268152</v>
      </c>
      <c r="X15" s="272"/>
    </row>
    <row r="16" spans="1:24" ht="17.25" customHeight="1">
      <c r="A16" s="13"/>
      <c r="B16" s="5" t="s">
        <v>179</v>
      </c>
      <c r="C16" s="44">
        <v>677</v>
      </c>
      <c r="D16" s="44">
        <v>1964</v>
      </c>
      <c r="E16" s="44">
        <v>1613803</v>
      </c>
      <c r="F16" s="42">
        <v>38</v>
      </c>
      <c r="G16" s="42">
        <v>203</v>
      </c>
      <c r="H16" s="42">
        <v>400474</v>
      </c>
      <c r="I16" s="42">
        <v>639</v>
      </c>
      <c r="J16" s="42">
        <v>1761</v>
      </c>
      <c r="K16" s="42">
        <v>1213329</v>
      </c>
      <c r="N16" s="13"/>
      <c r="O16" s="268"/>
      <c r="P16" s="269"/>
      <c r="Q16" s="131"/>
      <c r="R16" s="131"/>
      <c r="S16" s="131"/>
      <c r="T16" s="131"/>
      <c r="U16" s="131"/>
      <c r="V16" s="131"/>
      <c r="W16" s="272"/>
      <c r="X16" s="272"/>
    </row>
    <row r="17" spans="1:24" ht="17.25" customHeight="1">
      <c r="A17" s="13"/>
      <c r="B17" s="5" t="s">
        <v>180</v>
      </c>
      <c r="C17" s="44">
        <v>642</v>
      </c>
      <c r="D17" s="44">
        <v>1688</v>
      </c>
      <c r="E17" s="44">
        <v>1402043</v>
      </c>
      <c r="F17" s="42">
        <v>38</v>
      </c>
      <c r="G17" s="42">
        <v>206</v>
      </c>
      <c r="H17" s="42">
        <v>384579</v>
      </c>
      <c r="I17" s="42">
        <v>604</v>
      </c>
      <c r="J17" s="42">
        <v>1482</v>
      </c>
      <c r="K17" s="42">
        <v>1017464</v>
      </c>
      <c r="N17" s="266" t="s">
        <v>230</v>
      </c>
      <c r="O17" s="266"/>
      <c r="P17" s="267"/>
      <c r="Q17" s="131">
        <f aca="true" t="shared" si="2" ref="Q17:Q23">SUM(R17:S17)</f>
        <v>443</v>
      </c>
      <c r="R17" s="131">
        <v>34</v>
      </c>
      <c r="S17" s="131">
        <v>409</v>
      </c>
      <c r="T17" s="131">
        <f aca="true" t="shared" si="3" ref="T17:T23">SUM(U17:V17)</f>
        <v>1345</v>
      </c>
      <c r="U17" s="131">
        <v>867</v>
      </c>
      <c r="V17" s="131">
        <v>478</v>
      </c>
      <c r="W17" s="272">
        <v>351318</v>
      </c>
      <c r="X17" s="272"/>
    </row>
    <row r="18" spans="1:24" ht="17.25" customHeight="1">
      <c r="A18" s="13"/>
      <c r="B18" s="5" t="s">
        <v>181</v>
      </c>
      <c r="C18" s="44">
        <v>1198</v>
      </c>
      <c r="D18" s="44">
        <v>4468</v>
      </c>
      <c r="E18" s="44">
        <v>5431920</v>
      </c>
      <c r="F18" s="42">
        <v>145</v>
      </c>
      <c r="G18" s="42">
        <v>1055</v>
      </c>
      <c r="H18" s="42">
        <v>2218450</v>
      </c>
      <c r="I18" s="42">
        <v>1053</v>
      </c>
      <c r="J18" s="42">
        <v>3413</v>
      </c>
      <c r="K18" s="42">
        <v>3213470</v>
      </c>
      <c r="N18" s="266" t="s">
        <v>418</v>
      </c>
      <c r="O18" s="266"/>
      <c r="P18" s="267"/>
      <c r="Q18" s="131">
        <f t="shared" si="2"/>
        <v>522</v>
      </c>
      <c r="R18" s="131">
        <v>33</v>
      </c>
      <c r="S18" s="131">
        <v>489</v>
      </c>
      <c r="T18" s="131">
        <f t="shared" si="3"/>
        <v>1496</v>
      </c>
      <c r="U18" s="131">
        <v>1044</v>
      </c>
      <c r="V18" s="131">
        <v>452</v>
      </c>
      <c r="W18" s="272">
        <v>606191</v>
      </c>
      <c r="X18" s="272"/>
    </row>
    <row r="19" spans="1:24" ht="17.25" customHeight="1">
      <c r="A19" s="13"/>
      <c r="B19" s="5" t="s">
        <v>182</v>
      </c>
      <c r="C19" s="44">
        <v>527</v>
      </c>
      <c r="D19" s="44">
        <v>1708</v>
      </c>
      <c r="E19" s="44">
        <v>1738005</v>
      </c>
      <c r="F19" s="42">
        <v>39</v>
      </c>
      <c r="G19" s="42">
        <v>234</v>
      </c>
      <c r="H19" s="42">
        <v>415471</v>
      </c>
      <c r="I19" s="42">
        <v>488</v>
      </c>
      <c r="J19" s="42">
        <v>1474</v>
      </c>
      <c r="K19" s="42">
        <v>1322534</v>
      </c>
      <c r="N19" s="266" t="s">
        <v>283</v>
      </c>
      <c r="O19" s="266"/>
      <c r="P19" s="267"/>
      <c r="Q19" s="131">
        <f t="shared" si="2"/>
        <v>202</v>
      </c>
      <c r="R19" s="131">
        <v>25</v>
      </c>
      <c r="S19" s="131">
        <v>177</v>
      </c>
      <c r="T19" s="131">
        <f t="shared" si="3"/>
        <v>1304</v>
      </c>
      <c r="U19" s="131">
        <v>361</v>
      </c>
      <c r="V19" s="131">
        <v>943</v>
      </c>
      <c r="W19" s="272">
        <v>454141</v>
      </c>
      <c r="X19" s="272"/>
    </row>
    <row r="20" spans="1:24" ht="17.25" customHeight="1">
      <c r="A20" s="13"/>
      <c r="B20" s="5" t="s">
        <v>183</v>
      </c>
      <c r="C20" s="44">
        <v>576</v>
      </c>
      <c r="D20" s="44">
        <v>2261</v>
      </c>
      <c r="E20" s="44">
        <v>3148742</v>
      </c>
      <c r="F20" s="42">
        <v>65</v>
      </c>
      <c r="G20" s="42">
        <v>405</v>
      </c>
      <c r="H20" s="42">
        <v>1143373</v>
      </c>
      <c r="I20" s="42">
        <v>511</v>
      </c>
      <c r="J20" s="42">
        <v>1856</v>
      </c>
      <c r="K20" s="42">
        <v>2005369</v>
      </c>
      <c r="N20" s="292" t="s">
        <v>329</v>
      </c>
      <c r="O20" s="292"/>
      <c r="P20" s="293"/>
      <c r="Q20" s="131">
        <f t="shared" si="2"/>
        <v>778</v>
      </c>
      <c r="R20" s="131">
        <v>59</v>
      </c>
      <c r="S20" s="131">
        <v>719</v>
      </c>
      <c r="T20" s="131">
        <f t="shared" si="3"/>
        <v>3296</v>
      </c>
      <c r="U20" s="131">
        <v>938</v>
      </c>
      <c r="V20" s="131">
        <v>2358</v>
      </c>
      <c r="W20" s="272">
        <v>1020674</v>
      </c>
      <c r="X20" s="272"/>
    </row>
    <row r="21" spans="1:24" ht="17.25" customHeight="1">
      <c r="A21" s="13"/>
      <c r="B21" s="5"/>
      <c r="C21" s="172"/>
      <c r="D21" s="172"/>
      <c r="E21" s="172"/>
      <c r="F21" s="172"/>
      <c r="G21" s="172"/>
      <c r="H21" s="172"/>
      <c r="I21" s="172"/>
      <c r="J21" s="172"/>
      <c r="K21" s="172"/>
      <c r="N21" s="266" t="s">
        <v>284</v>
      </c>
      <c r="O21" s="266"/>
      <c r="P21" s="267"/>
      <c r="Q21" s="131">
        <f t="shared" si="2"/>
        <v>996</v>
      </c>
      <c r="R21" s="131">
        <v>31</v>
      </c>
      <c r="S21" s="131">
        <v>965</v>
      </c>
      <c r="T21" s="131">
        <f t="shared" si="3"/>
        <v>1825</v>
      </c>
      <c r="U21" s="131">
        <v>1287</v>
      </c>
      <c r="V21" s="131">
        <v>538</v>
      </c>
      <c r="W21" s="272">
        <v>449139</v>
      </c>
      <c r="X21" s="272"/>
    </row>
    <row r="22" spans="1:24" ht="17.25" customHeight="1">
      <c r="A22" s="223" t="s">
        <v>224</v>
      </c>
      <c r="B22" s="241"/>
      <c r="C22" s="40">
        <f>SUM(C24,C27,C33,C43,C50,C56,C64,C70)</f>
        <v>5435</v>
      </c>
      <c r="D22" s="40">
        <f>SUM(D24,D27,D33,D43,D50,D56,D64,D70)</f>
        <v>16692</v>
      </c>
      <c r="E22" s="40">
        <f>SUM(E24,E27,E33,E43,E50,E56,E64,E70)</f>
        <v>19213922</v>
      </c>
      <c r="F22" s="40">
        <f aca="true" t="shared" si="4" ref="F22:K22">SUM(F24,F27,F33,F43,F50,F56,F64,F70)</f>
        <v>429</v>
      </c>
      <c r="G22" s="40">
        <f t="shared" si="4"/>
        <v>2935</v>
      </c>
      <c r="H22" s="40">
        <f t="shared" si="4"/>
        <v>7761483</v>
      </c>
      <c r="I22" s="40">
        <f t="shared" si="4"/>
        <v>5006</v>
      </c>
      <c r="J22" s="40">
        <f t="shared" si="4"/>
        <v>13757</v>
      </c>
      <c r="K22" s="40">
        <f t="shared" si="4"/>
        <v>11452439</v>
      </c>
      <c r="N22" s="266" t="s">
        <v>231</v>
      </c>
      <c r="O22" s="266"/>
      <c r="P22" s="267"/>
      <c r="Q22" s="131">
        <f t="shared" si="2"/>
        <v>1228</v>
      </c>
      <c r="R22" s="131">
        <v>164</v>
      </c>
      <c r="S22" s="131">
        <v>1064</v>
      </c>
      <c r="T22" s="131">
        <f t="shared" si="3"/>
        <v>3464</v>
      </c>
      <c r="U22" s="131">
        <v>1691</v>
      </c>
      <c r="V22" s="131">
        <v>1773</v>
      </c>
      <c r="W22" s="272">
        <v>801798</v>
      </c>
      <c r="X22" s="272"/>
    </row>
    <row r="23" spans="1:24" ht="17.25" customHeight="1">
      <c r="A23" s="176"/>
      <c r="B23" s="178"/>
      <c r="C23" s="39"/>
      <c r="D23" s="39"/>
      <c r="E23" s="39"/>
      <c r="F23" s="39"/>
      <c r="G23" s="39"/>
      <c r="H23" s="39"/>
      <c r="I23" s="39"/>
      <c r="J23" s="39"/>
      <c r="K23" s="39"/>
      <c r="N23" s="289" t="s">
        <v>285</v>
      </c>
      <c r="O23" s="289"/>
      <c r="P23" s="290"/>
      <c r="Q23" s="141">
        <f t="shared" si="2"/>
        <v>566</v>
      </c>
      <c r="R23" s="141">
        <v>55</v>
      </c>
      <c r="S23" s="141">
        <v>511</v>
      </c>
      <c r="T23" s="141">
        <f t="shared" si="3"/>
        <v>1715</v>
      </c>
      <c r="U23" s="141">
        <v>846</v>
      </c>
      <c r="V23" s="141">
        <v>869</v>
      </c>
      <c r="W23" s="291">
        <v>510593</v>
      </c>
      <c r="X23" s="291"/>
    </row>
    <row r="24" spans="1:14" ht="17.25" customHeight="1">
      <c r="A24" s="223" t="s">
        <v>184</v>
      </c>
      <c r="B24" s="239"/>
      <c r="C24" s="40">
        <f>SUM(C25)</f>
        <v>227</v>
      </c>
      <c r="D24" s="40">
        <f>SUM(D25)</f>
        <v>1026</v>
      </c>
      <c r="E24" s="40">
        <f>SUM(E25)</f>
        <v>1104424</v>
      </c>
      <c r="F24" s="40">
        <f aca="true" t="shared" si="5" ref="F24:K24">SUM(F25)</f>
        <v>51</v>
      </c>
      <c r="G24" s="40">
        <f t="shared" si="5"/>
        <v>434</v>
      </c>
      <c r="H24" s="40">
        <f t="shared" si="5"/>
        <v>585201</v>
      </c>
      <c r="I24" s="40">
        <f t="shared" si="5"/>
        <v>176</v>
      </c>
      <c r="J24" s="40">
        <f t="shared" si="5"/>
        <v>592</v>
      </c>
      <c r="K24" s="40">
        <f t="shared" si="5"/>
        <v>519223</v>
      </c>
      <c r="N24" s="12"/>
    </row>
    <row r="25" spans="1:14" ht="17.25" customHeight="1">
      <c r="A25" s="41"/>
      <c r="B25" s="1" t="s">
        <v>185</v>
      </c>
      <c r="C25" s="173">
        <v>227</v>
      </c>
      <c r="D25" s="44">
        <v>1026</v>
      </c>
      <c r="E25" s="44">
        <v>1104424</v>
      </c>
      <c r="F25" s="42">
        <v>51</v>
      </c>
      <c r="G25" s="42">
        <v>434</v>
      </c>
      <c r="H25" s="42">
        <v>585201</v>
      </c>
      <c r="I25" s="42">
        <v>176</v>
      </c>
      <c r="J25" s="42">
        <v>592</v>
      </c>
      <c r="K25" s="42">
        <v>519223</v>
      </c>
      <c r="N25" s="3"/>
    </row>
    <row r="26" spans="1:29" ht="17.25" customHeight="1">
      <c r="A26" s="41"/>
      <c r="B26" s="1"/>
      <c r="C26" s="128"/>
      <c r="D26" s="34"/>
      <c r="E26" s="34"/>
      <c r="F26" s="34"/>
      <c r="G26" s="34"/>
      <c r="H26" s="34"/>
      <c r="I26" s="34"/>
      <c r="J26" s="34"/>
      <c r="K26" s="34"/>
      <c r="N26" s="12"/>
      <c r="O26" s="12"/>
      <c r="P26" s="12"/>
      <c r="Q26" s="13"/>
      <c r="R26" s="12"/>
      <c r="S26" s="12"/>
      <c r="T26" s="13"/>
      <c r="U26" s="51"/>
      <c r="V26" s="51"/>
      <c r="W26" s="51"/>
      <c r="X26" s="13"/>
      <c r="Y26" s="13"/>
      <c r="Z26" s="51"/>
      <c r="AA26" s="13"/>
      <c r="AB26" s="13"/>
      <c r="AC26" s="12"/>
    </row>
    <row r="27" spans="1:29" ht="17.25" customHeight="1">
      <c r="A27" s="223" t="s">
        <v>186</v>
      </c>
      <c r="B27" s="241"/>
      <c r="C27" s="179">
        <f>SUM(C28:C31)</f>
        <v>687</v>
      </c>
      <c r="D27" s="40">
        <f>SUM(D28:D31)</f>
        <v>2253</v>
      </c>
      <c r="E27" s="40">
        <f>SUM(E28:E31)</f>
        <v>2459869</v>
      </c>
      <c r="F27" s="40">
        <f>SUM(F28:F31)</f>
        <v>105</v>
      </c>
      <c r="G27" s="40">
        <v>564</v>
      </c>
      <c r="H27" s="40">
        <v>1045308</v>
      </c>
      <c r="I27" s="40">
        <f>SUM(I28:I31)</f>
        <v>582</v>
      </c>
      <c r="J27" s="40">
        <v>1689</v>
      </c>
      <c r="K27" s="40">
        <v>1414561</v>
      </c>
      <c r="N27" s="281" t="s">
        <v>417</v>
      </c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</row>
    <row r="28" spans="1:29" ht="17.25" customHeight="1" thickBot="1">
      <c r="A28" s="41"/>
      <c r="B28" s="1" t="s">
        <v>187</v>
      </c>
      <c r="C28" s="173">
        <v>221</v>
      </c>
      <c r="D28" s="44">
        <v>661</v>
      </c>
      <c r="E28" s="44">
        <v>613910</v>
      </c>
      <c r="F28" s="42">
        <v>21</v>
      </c>
      <c r="G28" s="42">
        <v>125</v>
      </c>
      <c r="H28" s="42">
        <v>223963</v>
      </c>
      <c r="I28" s="42">
        <v>200</v>
      </c>
      <c r="J28" s="42">
        <v>536</v>
      </c>
      <c r="K28" s="42">
        <v>389947</v>
      </c>
      <c r="N28" s="53"/>
      <c r="O28" s="53"/>
      <c r="P28" s="53"/>
      <c r="Q28" s="53"/>
      <c r="R28" s="53"/>
      <c r="S28" s="53"/>
      <c r="T28" s="53"/>
      <c r="U28" s="52"/>
      <c r="V28" s="52"/>
      <c r="W28" s="52"/>
      <c r="X28" s="53"/>
      <c r="Y28" s="53"/>
      <c r="Z28" s="52"/>
      <c r="AA28" s="53"/>
      <c r="AB28" s="53"/>
      <c r="AC28" s="37" t="s">
        <v>423</v>
      </c>
    </row>
    <row r="29" spans="1:29" ht="17.25" customHeight="1">
      <c r="A29" s="41"/>
      <c r="B29" s="1" t="s">
        <v>188</v>
      </c>
      <c r="C29" s="173">
        <v>296</v>
      </c>
      <c r="D29" s="44">
        <v>1119</v>
      </c>
      <c r="E29" s="44">
        <v>1459790</v>
      </c>
      <c r="F29" s="42">
        <v>78</v>
      </c>
      <c r="G29" s="42">
        <v>408</v>
      </c>
      <c r="H29" s="42">
        <v>798473</v>
      </c>
      <c r="I29" s="42">
        <v>218</v>
      </c>
      <c r="J29" s="42">
        <v>711</v>
      </c>
      <c r="K29" s="42">
        <v>661317</v>
      </c>
      <c r="N29" s="275" t="s">
        <v>233</v>
      </c>
      <c r="O29" s="285" t="s">
        <v>420</v>
      </c>
      <c r="P29" s="286"/>
      <c r="Q29" s="287"/>
      <c r="R29" s="285" t="s">
        <v>232</v>
      </c>
      <c r="S29" s="286"/>
      <c r="T29" s="287"/>
      <c r="U29" s="278" t="s">
        <v>413</v>
      </c>
      <c r="V29" s="275" t="s">
        <v>233</v>
      </c>
      <c r="W29" s="285" t="s">
        <v>310</v>
      </c>
      <c r="X29" s="286"/>
      <c r="Y29" s="287"/>
      <c r="Z29" s="285" t="s">
        <v>232</v>
      </c>
      <c r="AA29" s="286"/>
      <c r="AB29" s="287"/>
      <c r="AC29" s="282" t="s">
        <v>413</v>
      </c>
    </row>
    <row r="30" spans="1:29" ht="17.25" customHeight="1">
      <c r="A30" s="41"/>
      <c r="B30" s="1" t="s">
        <v>189</v>
      </c>
      <c r="C30" s="173">
        <v>131</v>
      </c>
      <c r="D30" s="44">
        <v>365</v>
      </c>
      <c r="E30" s="44">
        <v>230162</v>
      </c>
      <c r="F30" s="42">
        <v>5</v>
      </c>
      <c r="G30" s="123">
        <f>+-31</f>
        <v>-31</v>
      </c>
      <c r="H30" s="123">
        <f>+-22872</f>
        <v>-22872</v>
      </c>
      <c r="I30" s="42">
        <v>126</v>
      </c>
      <c r="J30" s="123">
        <f>+-442</f>
        <v>-442</v>
      </c>
      <c r="K30" s="123">
        <f>+-363297</f>
        <v>-363297</v>
      </c>
      <c r="N30" s="276"/>
      <c r="O30" s="264" t="s">
        <v>0</v>
      </c>
      <c r="P30" s="264" t="s">
        <v>376</v>
      </c>
      <c r="Q30" s="264" t="s">
        <v>414</v>
      </c>
      <c r="R30" s="264" t="s">
        <v>0</v>
      </c>
      <c r="S30" s="264" t="s">
        <v>376</v>
      </c>
      <c r="T30" s="264" t="s">
        <v>414</v>
      </c>
      <c r="U30" s="279"/>
      <c r="V30" s="276"/>
      <c r="W30" s="264" t="s">
        <v>0</v>
      </c>
      <c r="X30" s="264" t="s">
        <v>421</v>
      </c>
      <c r="Y30" s="264" t="s">
        <v>422</v>
      </c>
      <c r="Z30" s="264" t="s">
        <v>0</v>
      </c>
      <c r="AA30" s="264" t="s">
        <v>421</v>
      </c>
      <c r="AB30" s="264" t="s">
        <v>422</v>
      </c>
      <c r="AC30" s="283"/>
    </row>
    <row r="31" spans="1:29" ht="17.25" customHeight="1">
      <c r="A31" s="113"/>
      <c r="B31" s="1" t="s">
        <v>317</v>
      </c>
      <c r="C31" s="173">
        <v>39</v>
      </c>
      <c r="D31" s="44">
        <v>108</v>
      </c>
      <c r="E31" s="44">
        <v>156007</v>
      </c>
      <c r="F31" s="42">
        <v>1</v>
      </c>
      <c r="G31" s="43" t="s">
        <v>371</v>
      </c>
      <c r="H31" s="43" t="s">
        <v>371</v>
      </c>
      <c r="I31" s="43">
        <v>38</v>
      </c>
      <c r="J31" s="43" t="s">
        <v>371</v>
      </c>
      <c r="K31" s="43" t="s">
        <v>371</v>
      </c>
      <c r="N31" s="277"/>
      <c r="O31" s="265"/>
      <c r="P31" s="265"/>
      <c r="Q31" s="265"/>
      <c r="R31" s="265"/>
      <c r="S31" s="265"/>
      <c r="T31" s="265"/>
      <c r="U31" s="280"/>
      <c r="V31" s="277"/>
      <c r="W31" s="265"/>
      <c r="X31" s="265"/>
      <c r="Y31" s="265"/>
      <c r="Z31" s="265"/>
      <c r="AA31" s="265"/>
      <c r="AB31" s="265"/>
      <c r="AC31" s="284"/>
    </row>
    <row r="32" spans="1:29" ht="17.25" customHeight="1">
      <c r="A32" s="41"/>
      <c r="B32" s="1"/>
      <c r="C32" s="128"/>
      <c r="D32" s="34"/>
      <c r="E32" s="34"/>
      <c r="F32" s="34"/>
      <c r="G32" s="34"/>
      <c r="H32" s="34"/>
      <c r="I32" s="34"/>
      <c r="J32" s="34"/>
      <c r="K32" s="34"/>
      <c r="N32" s="193" t="s">
        <v>174</v>
      </c>
      <c r="O32" s="199">
        <f>SUM(P32:Q32)</f>
        <v>6083</v>
      </c>
      <c r="P32" s="199">
        <f>SUM(P34,P45)</f>
        <v>583</v>
      </c>
      <c r="Q32" s="199">
        <f>SUM(Q34,Q45)</f>
        <v>5500</v>
      </c>
      <c r="R32" s="199">
        <f>SUM(S32:T32)</f>
        <v>20125</v>
      </c>
      <c r="S32" s="199">
        <f>SUM(S34,S45)</f>
        <v>9446</v>
      </c>
      <c r="T32" s="199">
        <f>SUM(T34,T45)</f>
        <v>10679</v>
      </c>
      <c r="U32" s="200">
        <f>SUM(U34,U45)</f>
        <v>6074081</v>
      </c>
      <c r="V32" s="185"/>
      <c r="W32" s="201"/>
      <c r="X32" s="202"/>
      <c r="Y32" s="202"/>
      <c r="Z32" s="202"/>
      <c r="AA32" s="202"/>
      <c r="AB32" s="202"/>
      <c r="AC32" s="203"/>
    </row>
    <row r="33" spans="1:29" ht="17.25" customHeight="1">
      <c r="A33" s="223" t="s">
        <v>190</v>
      </c>
      <c r="B33" s="241"/>
      <c r="C33" s="179">
        <f>SUM(C34:C41)</f>
        <v>917</v>
      </c>
      <c r="D33" s="40">
        <f>SUM(D34:D41)</f>
        <v>4065</v>
      </c>
      <c r="E33" s="40">
        <f>SUM(E34:E41)</f>
        <v>6866318</v>
      </c>
      <c r="F33" s="40">
        <f>SUM(F34:F41)</f>
        <v>109</v>
      </c>
      <c r="G33" s="40">
        <v>1154</v>
      </c>
      <c r="H33" s="40">
        <v>3724754</v>
      </c>
      <c r="I33" s="40">
        <f>SUM(I34:I41)</f>
        <v>808</v>
      </c>
      <c r="J33" s="40">
        <v>2911</v>
      </c>
      <c r="K33" s="40">
        <v>3141564</v>
      </c>
      <c r="N33" s="182"/>
      <c r="O33" s="204"/>
      <c r="P33" s="204"/>
      <c r="Q33" s="204"/>
      <c r="R33" s="204"/>
      <c r="S33" s="204"/>
      <c r="T33" s="204"/>
      <c r="U33" s="205"/>
      <c r="V33" s="186" t="s">
        <v>442</v>
      </c>
      <c r="W33" s="206">
        <f>SUM(X33:Y33)</f>
        <v>5</v>
      </c>
      <c r="X33" s="204">
        <v>2</v>
      </c>
      <c r="Y33" s="204">
        <v>3</v>
      </c>
      <c r="Z33" s="204">
        <f>SUM(AA33:AB33)</f>
        <v>9</v>
      </c>
      <c r="AA33" s="204">
        <v>6</v>
      </c>
      <c r="AB33" s="204">
        <v>3</v>
      </c>
      <c r="AC33" s="203">
        <v>2906</v>
      </c>
    </row>
    <row r="34" spans="1:29" ht="17.25" customHeight="1">
      <c r="A34" s="41"/>
      <c r="B34" s="1" t="s">
        <v>191</v>
      </c>
      <c r="C34" s="173">
        <v>214</v>
      </c>
      <c r="D34" s="44">
        <v>547</v>
      </c>
      <c r="E34" s="44">
        <v>479848</v>
      </c>
      <c r="F34" s="42">
        <v>11</v>
      </c>
      <c r="G34" s="42">
        <v>37</v>
      </c>
      <c r="H34" s="42">
        <v>73174</v>
      </c>
      <c r="I34" s="42">
        <v>203</v>
      </c>
      <c r="J34" s="42">
        <v>510</v>
      </c>
      <c r="K34" s="42">
        <v>406674</v>
      </c>
      <c r="N34" s="171" t="s">
        <v>175</v>
      </c>
      <c r="O34" s="207">
        <f>SUM(P34:Q34)</f>
        <v>5063</v>
      </c>
      <c r="P34" s="207">
        <f>SUM(P36:P43)</f>
        <v>517</v>
      </c>
      <c r="Q34" s="207">
        <f>SUM(Q36:Q43)</f>
        <v>4546</v>
      </c>
      <c r="R34" s="207">
        <f>SUM(S34:T34)</f>
        <v>17229</v>
      </c>
      <c r="S34" s="207">
        <f>SUM(S36:S43)</f>
        <v>7690</v>
      </c>
      <c r="T34" s="207">
        <f>SUM(T36:T43)</f>
        <v>9539</v>
      </c>
      <c r="U34" s="208">
        <f>SUM(U36:U43)</f>
        <v>5241162</v>
      </c>
      <c r="V34" s="186" t="s">
        <v>443</v>
      </c>
      <c r="W34" s="206">
        <f>SUM(X34:Y34)</f>
        <v>5</v>
      </c>
      <c r="X34" s="204" t="s">
        <v>386</v>
      </c>
      <c r="Y34" s="204">
        <v>5</v>
      </c>
      <c r="Z34" s="204">
        <f>SUM(AA34:AB34)</f>
        <v>12</v>
      </c>
      <c r="AA34" s="204">
        <v>10</v>
      </c>
      <c r="AB34" s="204">
        <v>2</v>
      </c>
      <c r="AC34" s="203">
        <v>1885</v>
      </c>
    </row>
    <row r="35" spans="1:29" ht="17.25" customHeight="1">
      <c r="A35" s="41"/>
      <c r="B35" s="1" t="s">
        <v>192</v>
      </c>
      <c r="C35" s="173">
        <v>271</v>
      </c>
      <c r="D35" s="44">
        <v>836</v>
      </c>
      <c r="E35" s="44">
        <v>808846</v>
      </c>
      <c r="F35" s="42">
        <v>10</v>
      </c>
      <c r="G35" s="123">
        <f>+-43</f>
        <v>-43</v>
      </c>
      <c r="H35" s="123">
        <f>+-61730</f>
        <v>-61730</v>
      </c>
      <c r="I35" s="42">
        <v>261</v>
      </c>
      <c r="J35" s="123">
        <f>+-872</f>
        <v>-872</v>
      </c>
      <c r="K35" s="123">
        <f>+-398335</f>
        <v>-398335</v>
      </c>
      <c r="N35" s="182"/>
      <c r="O35" s="204"/>
      <c r="P35" s="204"/>
      <c r="Q35" s="204"/>
      <c r="R35" s="204"/>
      <c r="S35" s="204"/>
      <c r="T35" s="204"/>
      <c r="U35" s="205"/>
      <c r="V35" s="186" t="s">
        <v>444</v>
      </c>
      <c r="W35" s="206">
        <f>SUM(X35:Y35)</f>
        <v>8</v>
      </c>
      <c r="X35" s="204">
        <v>2</v>
      </c>
      <c r="Y35" s="204">
        <v>6</v>
      </c>
      <c r="Z35" s="204">
        <f>SUM(AA35:AB35)</f>
        <v>22</v>
      </c>
      <c r="AA35" s="204">
        <v>11</v>
      </c>
      <c r="AB35" s="204">
        <v>11</v>
      </c>
      <c r="AC35" s="203">
        <v>4231</v>
      </c>
    </row>
    <row r="36" spans="1:29" ht="17.25" customHeight="1">
      <c r="A36" s="41"/>
      <c r="B36" s="1" t="s">
        <v>193</v>
      </c>
      <c r="C36" s="173">
        <v>308</v>
      </c>
      <c r="D36" s="44">
        <v>2449</v>
      </c>
      <c r="E36" s="44">
        <v>5394440</v>
      </c>
      <c r="F36" s="42">
        <v>86</v>
      </c>
      <c r="G36" s="43">
        <v>1074</v>
      </c>
      <c r="H36" s="43">
        <v>3589850</v>
      </c>
      <c r="I36" s="43">
        <v>222</v>
      </c>
      <c r="J36" s="43">
        <v>1375</v>
      </c>
      <c r="K36" s="43">
        <v>1804590</v>
      </c>
      <c r="N36" s="183" t="s">
        <v>424</v>
      </c>
      <c r="O36" s="204">
        <f aca="true" t="shared" si="6" ref="O36:O43">SUM(P36:Q36)</f>
        <v>3331</v>
      </c>
      <c r="P36" s="204">
        <v>405</v>
      </c>
      <c r="Q36" s="204">
        <v>2926</v>
      </c>
      <c r="R36" s="204">
        <f aca="true" t="shared" si="7" ref="R36:R43">SUM(S36:T36)</f>
        <v>11930</v>
      </c>
      <c r="S36" s="204">
        <v>4727</v>
      </c>
      <c r="T36" s="204">
        <v>7203</v>
      </c>
      <c r="U36" s="205">
        <v>3756455</v>
      </c>
      <c r="V36" s="204"/>
      <c r="W36" s="206"/>
      <c r="X36" s="204"/>
      <c r="Y36" s="204"/>
      <c r="Z36" s="204"/>
      <c r="AA36" s="204"/>
      <c r="AB36" s="204"/>
      <c r="AC36" s="203"/>
    </row>
    <row r="37" spans="1:29" ht="17.25" customHeight="1">
      <c r="A37" s="41"/>
      <c r="B37" s="1" t="s">
        <v>194</v>
      </c>
      <c r="C37" s="173">
        <v>8</v>
      </c>
      <c r="D37" s="44">
        <v>13</v>
      </c>
      <c r="E37" s="44">
        <v>5150</v>
      </c>
      <c r="F37" s="43" t="s">
        <v>386</v>
      </c>
      <c r="G37" s="43" t="s">
        <v>386</v>
      </c>
      <c r="H37" s="43" t="s">
        <v>386</v>
      </c>
      <c r="I37" s="43">
        <v>8</v>
      </c>
      <c r="J37" s="43">
        <v>13</v>
      </c>
      <c r="K37" s="43">
        <v>5150</v>
      </c>
      <c r="N37" s="183" t="s">
        <v>425</v>
      </c>
      <c r="O37" s="204">
        <f t="shared" si="6"/>
        <v>355</v>
      </c>
      <c r="P37" s="204">
        <v>17</v>
      </c>
      <c r="Q37" s="204">
        <v>338</v>
      </c>
      <c r="R37" s="204">
        <f t="shared" si="7"/>
        <v>1023</v>
      </c>
      <c r="S37" s="204">
        <v>606</v>
      </c>
      <c r="T37" s="204">
        <v>417</v>
      </c>
      <c r="U37" s="205">
        <v>234160</v>
      </c>
      <c r="V37" s="194" t="s">
        <v>199</v>
      </c>
      <c r="W37" s="209">
        <f>SUM(X37:Y37)</f>
        <v>216</v>
      </c>
      <c r="X37" s="207">
        <f>SUM(X38:X42)</f>
        <v>14</v>
      </c>
      <c r="Y37" s="207">
        <f>SUM(Y38:Y42)</f>
        <v>202</v>
      </c>
      <c r="Z37" s="207">
        <f>SUM(AA37:AB37)</f>
        <v>593</v>
      </c>
      <c r="AA37" s="207">
        <f>SUM(AA38:AA42)</f>
        <v>386</v>
      </c>
      <c r="AB37" s="207">
        <f>SUM(AB38:AB42)</f>
        <v>207</v>
      </c>
      <c r="AC37" s="207">
        <f>SUM(AC38:AC42)</f>
        <v>186493</v>
      </c>
    </row>
    <row r="38" spans="1:29" ht="17.25" customHeight="1">
      <c r="A38" s="41"/>
      <c r="B38" s="1" t="s">
        <v>195</v>
      </c>
      <c r="C38" s="173">
        <v>23</v>
      </c>
      <c r="D38" s="44">
        <v>43</v>
      </c>
      <c r="E38" s="44">
        <v>41800</v>
      </c>
      <c r="F38" s="43" t="s">
        <v>386</v>
      </c>
      <c r="G38" s="43" t="s">
        <v>386</v>
      </c>
      <c r="H38" s="43" t="s">
        <v>386</v>
      </c>
      <c r="I38" s="43">
        <v>23</v>
      </c>
      <c r="J38" s="43">
        <v>43</v>
      </c>
      <c r="K38" s="43">
        <v>41800</v>
      </c>
      <c r="N38" s="183" t="s">
        <v>426</v>
      </c>
      <c r="O38" s="204">
        <f t="shared" si="6"/>
        <v>493</v>
      </c>
      <c r="P38" s="204">
        <v>32</v>
      </c>
      <c r="Q38" s="204">
        <v>461</v>
      </c>
      <c r="R38" s="204">
        <f t="shared" si="7"/>
        <v>1520</v>
      </c>
      <c r="S38" s="204">
        <v>856</v>
      </c>
      <c r="T38" s="204">
        <v>664</v>
      </c>
      <c r="U38" s="205">
        <v>465395</v>
      </c>
      <c r="V38" s="186" t="s">
        <v>445</v>
      </c>
      <c r="W38" s="206">
        <f aca="true" t="shared" si="8" ref="W38:W61">SUM(X38:Y38)</f>
        <v>64</v>
      </c>
      <c r="X38" s="204">
        <v>7</v>
      </c>
      <c r="Y38" s="204">
        <v>57</v>
      </c>
      <c r="Z38" s="204">
        <f aca="true" t="shared" si="9" ref="Z38:Z61">SUM(AA38:AB38)</f>
        <v>199</v>
      </c>
      <c r="AA38" s="204">
        <v>117</v>
      </c>
      <c r="AB38" s="204">
        <v>82</v>
      </c>
      <c r="AC38" s="203">
        <v>55358</v>
      </c>
    </row>
    <row r="39" spans="1:29" ht="17.25" customHeight="1">
      <c r="A39" s="41"/>
      <c r="B39" s="1" t="s">
        <v>196</v>
      </c>
      <c r="C39" s="173">
        <v>43</v>
      </c>
      <c r="D39" s="44">
        <v>79</v>
      </c>
      <c r="E39" s="44">
        <v>51219</v>
      </c>
      <c r="F39" s="42">
        <v>2</v>
      </c>
      <c r="G39" s="43" t="s">
        <v>371</v>
      </c>
      <c r="H39" s="43" t="s">
        <v>371</v>
      </c>
      <c r="I39" s="43">
        <v>41</v>
      </c>
      <c r="J39" s="43" t="s">
        <v>371</v>
      </c>
      <c r="K39" s="43" t="s">
        <v>371</v>
      </c>
      <c r="N39" s="183" t="s">
        <v>427</v>
      </c>
      <c r="O39" s="204">
        <f t="shared" si="6"/>
        <v>158</v>
      </c>
      <c r="P39" s="204">
        <v>2</v>
      </c>
      <c r="Q39" s="204">
        <v>156</v>
      </c>
      <c r="R39" s="204">
        <f t="shared" si="7"/>
        <v>454</v>
      </c>
      <c r="S39" s="204">
        <v>263</v>
      </c>
      <c r="T39" s="204">
        <v>191</v>
      </c>
      <c r="U39" s="205">
        <v>113068</v>
      </c>
      <c r="V39" s="186" t="s">
        <v>446</v>
      </c>
      <c r="W39" s="206">
        <f t="shared" si="8"/>
        <v>31</v>
      </c>
      <c r="X39" s="204" t="s">
        <v>386</v>
      </c>
      <c r="Y39" s="204">
        <v>31</v>
      </c>
      <c r="Z39" s="204">
        <f t="shared" si="9"/>
        <v>85</v>
      </c>
      <c r="AA39" s="204">
        <v>55</v>
      </c>
      <c r="AB39" s="204">
        <v>30</v>
      </c>
      <c r="AC39" s="203">
        <v>24812</v>
      </c>
    </row>
    <row r="40" spans="1:29" ht="17.25" customHeight="1">
      <c r="A40" s="41"/>
      <c r="B40" s="1" t="s">
        <v>197</v>
      </c>
      <c r="C40" s="173">
        <v>14</v>
      </c>
      <c r="D40" s="44">
        <v>27</v>
      </c>
      <c r="E40" s="44">
        <v>30953</v>
      </c>
      <c r="F40" s="43" t="s">
        <v>386</v>
      </c>
      <c r="G40" s="43" t="s">
        <v>386</v>
      </c>
      <c r="H40" s="43" t="s">
        <v>386</v>
      </c>
      <c r="I40" s="43">
        <v>14</v>
      </c>
      <c r="J40" s="43">
        <v>27</v>
      </c>
      <c r="K40" s="43">
        <v>30953</v>
      </c>
      <c r="N40" s="183" t="s">
        <v>428</v>
      </c>
      <c r="O40" s="187">
        <f t="shared" si="6"/>
        <v>101</v>
      </c>
      <c r="P40" s="204">
        <v>3</v>
      </c>
      <c r="Q40" s="187">
        <v>98</v>
      </c>
      <c r="R40" s="187">
        <f t="shared" si="7"/>
        <v>254</v>
      </c>
      <c r="S40" s="204">
        <v>162</v>
      </c>
      <c r="T40" s="187">
        <v>92</v>
      </c>
      <c r="U40" s="188">
        <v>56271</v>
      </c>
      <c r="V40" s="186" t="s">
        <v>447</v>
      </c>
      <c r="W40" s="206">
        <f t="shared" si="8"/>
        <v>24</v>
      </c>
      <c r="X40" s="204" t="s">
        <v>386</v>
      </c>
      <c r="Y40" s="204">
        <v>24</v>
      </c>
      <c r="Z40" s="204">
        <f t="shared" si="9"/>
        <v>63</v>
      </c>
      <c r="AA40" s="204">
        <v>50</v>
      </c>
      <c r="AB40" s="204">
        <v>13</v>
      </c>
      <c r="AC40" s="203">
        <v>33440</v>
      </c>
    </row>
    <row r="41" spans="1:29" ht="17.25" customHeight="1">
      <c r="A41" s="41"/>
      <c r="B41" s="1" t="s">
        <v>198</v>
      </c>
      <c r="C41" s="173">
        <v>36</v>
      </c>
      <c r="D41" s="44">
        <v>71</v>
      </c>
      <c r="E41" s="44">
        <v>54062</v>
      </c>
      <c r="F41" s="43" t="s">
        <v>386</v>
      </c>
      <c r="G41" s="43" t="s">
        <v>386</v>
      </c>
      <c r="H41" s="43" t="s">
        <v>386</v>
      </c>
      <c r="I41" s="42">
        <v>36</v>
      </c>
      <c r="J41" s="43">
        <v>71</v>
      </c>
      <c r="K41" s="43">
        <v>54062</v>
      </c>
      <c r="N41" s="183" t="s">
        <v>429</v>
      </c>
      <c r="O41" s="204">
        <f t="shared" si="6"/>
        <v>354</v>
      </c>
      <c r="P41" s="204">
        <v>28</v>
      </c>
      <c r="Q41" s="204">
        <v>326</v>
      </c>
      <c r="R41" s="204">
        <f t="shared" si="7"/>
        <v>1109</v>
      </c>
      <c r="S41" s="204">
        <v>630</v>
      </c>
      <c r="T41" s="204">
        <v>479</v>
      </c>
      <c r="U41" s="205">
        <v>344949</v>
      </c>
      <c r="V41" s="186" t="s">
        <v>448</v>
      </c>
      <c r="W41" s="206">
        <f t="shared" si="8"/>
        <v>37</v>
      </c>
      <c r="X41" s="204">
        <v>1</v>
      </c>
      <c r="Y41" s="204">
        <v>36</v>
      </c>
      <c r="Z41" s="204">
        <f t="shared" si="9"/>
        <v>88</v>
      </c>
      <c r="AA41" s="204">
        <v>65</v>
      </c>
      <c r="AB41" s="204">
        <v>23</v>
      </c>
      <c r="AC41" s="203">
        <v>30695</v>
      </c>
    </row>
    <row r="42" spans="1:29" ht="17.25" customHeight="1">
      <c r="A42" s="41"/>
      <c r="B42" s="1"/>
      <c r="C42" s="128"/>
      <c r="D42" s="34"/>
      <c r="E42" s="34"/>
      <c r="F42" s="34"/>
      <c r="G42" s="34"/>
      <c r="H42" s="34"/>
      <c r="I42" s="34"/>
      <c r="J42" s="34"/>
      <c r="K42" s="34"/>
      <c r="N42" s="183" t="s">
        <v>430</v>
      </c>
      <c r="O42" s="187">
        <f t="shared" si="6"/>
        <v>149</v>
      </c>
      <c r="P42" s="204">
        <v>6</v>
      </c>
      <c r="Q42" s="187">
        <v>143</v>
      </c>
      <c r="R42" s="187">
        <f t="shared" si="7"/>
        <v>385</v>
      </c>
      <c r="S42" s="204">
        <v>257</v>
      </c>
      <c r="T42" s="187">
        <v>128</v>
      </c>
      <c r="U42" s="188">
        <v>96221</v>
      </c>
      <c r="V42" s="186" t="s">
        <v>449</v>
      </c>
      <c r="W42" s="206">
        <f t="shared" si="8"/>
        <v>60</v>
      </c>
      <c r="X42" s="204">
        <v>6</v>
      </c>
      <c r="Y42" s="204">
        <v>54</v>
      </c>
      <c r="Z42" s="204">
        <f t="shared" si="9"/>
        <v>158</v>
      </c>
      <c r="AA42" s="204">
        <v>99</v>
      </c>
      <c r="AB42" s="204">
        <v>59</v>
      </c>
      <c r="AC42" s="203">
        <v>42188</v>
      </c>
    </row>
    <row r="43" spans="1:29" ht="17.25" customHeight="1">
      <c r="A43" s="223" t="s">
        <v>199</v>
      </c>
      <c r="B43" s="241"/>
      <c r="C43" s="179">
        <f>SUM(C44:C48)</f>
        <v>929</v>
      </c>
      <c r="D43" s="40">
        <f>SUM(D44:D48)</f>
        <v>2644</v>
      </c>
      <c r="E43" s="40">
        <f>SUM(E44:E48)</f>
        <v>2712031</v>
      </c>
      <c r="F43" s="40">
        <f aca="true" t="shared" si="10" ref="F43:K43">SUM(F44:F48)</f>
        <v>44</v>
      </c>
      <c r="G43" s="40">
        <f t="shared" si="10"/>
        <v>220</v>
      </c>
      <c r="H43" s="40">
        <f t="shared" si="10"/>
        <v>467055</v>
      </c>
      <c r="I43" s="40">
        <f t="shared" si="10"/>
        <v>885</v>
      </c>
      <c r="J43" s="40">
        <f t="shared" si="10"/>
        <v>2424</v>
      </c>
      <c r="K43" s="40">
        <f t="shared" si="10"/>
        <v>2244976</v>
      </c>
      <c r="N43" s="183" t="s">
        <v>431</v>
      </c>
      <c r="O43" s="204">
        <f t="shared" si="6"/>
        <v>122</v>
      </c>
      <c r="P43" s="204">
        <v>24</v>
      </c>
      <c r="Q43" s="204">
        <v>98</v>
      </c>
      <c r="R43" s="204">
        <f t="shared" si="7"/>
        <v>554</v>
      </c>
      <c r="S43" s="204">
        <v>189</v>
      </c>
      <c r="T43" s="204">
        <v>365</v>
      </c>
      <c r="U43" s="188">
        <v>174643</v>
      </c>
      <c r="V43" s="194" t="s">
        <v>205</v>
      </c>
      <c r="W43" s="209">
        <f t="shared" si="8"/>
        <v>128</v>
      </c>
      <c r="X43" s="207">
        <f>SUM(X44:X47)</f>
        <v>11</v>
      </c>
      <c r="Y43" s="207">
        <f>SUM(Y44:Y47)</f>
        <v>117</v>
      </c>
      <c r="Z43" s="207">
        <f t="shared" si="9"/>
        <v>391</v>
      </c>
      <c r="AA43" s="207">
        <f>SUM(AA44:AA47)</f>
        <v>204</v>
      </c>
      <c r="AB43" s="207">
        <f>SUM(AB44:AB47)</f>
        <v>187</v>
      </c>
      <c r="AC43" s="207">
        <f>SUM(AC44:AC47)</f>
        <v>142083</v>
      </c>
    </row>
    <row r="44" spans="1:29" ht="17.25" customHeight="1">
      <c r="A44" s="41"/>
      <c r="B44" s="1" t="s">
        <v>200</v>
      </c>
      <c r="C44" s="173">
        <v>272</v>
      </c>
      <c r="D44" s="44">
        <v>828</v>
      </c>
      <c r="E44" s="44">
        <v>972856</v>
      </c>
      <c r="F44" s="42">
        <v>15</v>
      </c>
      <c r="G44" s="42">
        <v>83</v>
      </c>
      <c r="H44" s="42">
        <v>161969</v>
      </c>
      <c r="I44" s="42">
        <v>257</v>
      </c>
      <c r="J44" s="42">
        <v>745</v>
      </c>
      <c r="K44" s="42">
        <v>810887</v>
      </c>
      <c r="N44" s="182"/>
      <c r="O44" s="204"/>
      <c r="P44" s="204"/>
      <c r="Q44" s="204"/>
      <c r="R44" s="204"/>
      <c r="S44" s="204"/>
      <c r="T44" s="204"/>
      <c r="U44" s="205"/>
      <c r="V44" s="186" t="s">
        <v>450</v>
      </c>
      <c r="W44" s="206">
        <f t="shared" si="8"/>
        <v>49</v>
      </c>
      <c r="X44" s="204">
        <v>5</v>
      </c>
      <c r="Y44" s="204">
        <v>44</v>
      </c>
      <c r="Z44" s="204">
        <f t="shared" si="9"/>
        <v>196</v>
      </c>
      <c r="AA44" s="204">
        <v>80</v>
      </c>
      <c r="AB44" s="204">
        <v>116</v>
      </c>
      <c r="AC44" s="204">
        <v>89734</v>
      </c>
    </row>
    <row r="45" spans="1:29" ht="17.25" customHeight="1">
      <c r="A45" s="41"/>
      <c r="B45" s="1" t="s">
        <v>201</v>
      </c>
      <c r="C45" s="173">
        <v>170</v>
      </c>
      <c r="D45" s="44">
        <v>501</v>
      </c>
      <c r="E45" s="44">
        <v>402060</v>
      </c>
      <c r="F45" s="42">
        <v>3</v>
      </c>
      <c r="G45" s="42">
        <v>10</v>
      </c>
      <c r="H45" s="42">
        <v>7827</v>
      </c>
      <c r="I45" s="42">
        <v>167</v>
      </c>
      <c r="J45" s="42">
        <v>491</v>
      </c>
      <c r="K45" s="42">
        <v>394233</v>
      </c>
      <c r="N45" s="171" t="s">
        <v>224</v>
      </c>
      <c r="O45" s="207">
        <f>SUM(P45:Q45)</f>
        <v>1020</v>
      </c>
      <c r="P45" s="207">
        <f>SUM(P47,P50,P56,X37,X43,X48,X55,X60)</f>
        <v>66</v>
      </c>
      <c r="Q45" s="207">
        <f>SUM(Q47,Q50,Q56,Y37,Y43,Y48,Y55,Y60)</f>
        <v>954</v>
      </c>
      <c r="R45" s="207">
        <f>SUM(S45:T45)</f>
        <v>2896</v>
      </c>
      <c r="S45" s="207">
        <f>SUM(S47,S50,S56,AA37,AA43,AA48,AA55,AA60)</f>
        <v>1756</v>
      </c>
      <c r="T45" s="207">
        <f>SUM(T47,T50,T56,AB37,AB43,AB48,AB55,AB60)</f>
        <v>1140</v>
      </c>
      <c r="U45" s="208">
        <f>SUM(U47,U50,U56,AC37,AC43,AC48,AC55,AC60)</f>
        <v>832919</v>
      </c>
      <c r="V45" s="186" t="s">
        <v>451</v>
      </c>
      <c r="W45" s="206">
        <f t="shared" si="8"/>
        <v>13</v>
      </c>
      <c r="X45" s="204" t="s">
        <v>386</v>
      </c>
      <c r="Y45" s="204">
        <v>13</v>
      </c>
      <c r="Z45" s="204">
        <f t="shared" si="9"/>
        <v>28</v>
      </c>
      <c r="AA45" s="204">
        <v>21</v>
      </c>
      <c r="AB45" s="204">
        <v>7</v>
      </c>
      <c r="AC45" s="204">
        <v>4554</v>
      </c>
    </row>
    <row r="46" spans="1:29" ht="17.25" customHeight="1">
      <c r="A46" s="41"/>
      <c r="B46" s="1" t="s">
        <v>202</v>
      </c>
      <c r="C46" s="173">
        <v>147</v>
      </c>
      <c r="D46" s="44">
        <v>363</v>
      </c>
      <c r="E46" s="44">
        <v>477907</v>
      </c>
      <c r="F46" s="42">
        <v>14</v>
      </c>
      <c r="G46" s="42">
        <v>68</v>
      </c>
      <c r="H46" s="42">
        <v>166900</v>
      </c>
      <c r="I46" s="42">
        <v>133</v>
      </c>
      <c r="J46" s="42">
        <v>295</v>
      </c>
      <c r="K46" s="42">
        <v>311007</v>
      </c>
      <c r="N46" s="182"/>
      <c r="O46" s="204"/>
      <c r="P46" s="187"/>
      <c r="Q46" s="204"/>
      <c r="R46" s="204"/>
      <c r="S46" s="187"/>
      <c r="T46" s="204"/>
      <c r="U46" s="188"/>
      <c r="V46" s="186" t="s">
        <v>452</v>
      </c>
      <c r="W46" s="206">
        <f t="shared" si="8"/>
        <v>42</v>
      </c>
      <c r="X46" s="204">
        <v>1</v>
      </c>
      <c r="Y46" s="204">
        <v>41</v>
      </c>
      <c r="Z46" s="204">
        <f t="shared" si="9"/>
        <v>107</v>
      </c>
      <c r="AA46" s="204">
        <v>77</v>
      </c>
      <c r="AB46" s="204">
        <v>30</v>
      </c>
      <c r="AC46" s="204">
        <v>30770</v>
      </c>
    </row>
    <row r="47" spans="1:29" ht="17.25" customHeight="1">
      <c r="A47" s="41"/>
      <c r="B47" s="1" t="s">
        <v>203</v>
      </c>
      <c r="C47" s="173">
        <v>142</v>
      </c>
      <c r="D47" s="44">
        <v>454</v>
      </c>
      <c r="E47" s="44">
        <v>444819</v>
      </c>
      <c r="F47" s="42">
        <v>6</v>
      </c>
      <c r="G47" s="42">
        <v>44</v>
      </c>
      <c r="H47" s="42">
        <v>107959</v>
      </c>
      <c r="I47" s="42">
        <v>136</v>
      </c>
      <c r="J47" s="42">
        <v>410</v>
      </c>
      <c r="K47" s="42">
        <v>336860</v>
      </c>
      <c r="N47" s="171" t="s">
        <v>184</v>
      </c>
      <c r="O47" s="207">
        <f>SUM(P47:Q47)</f>
        <v>57</v>
      </c>
      <c r="P47" s="207">
        <f>SUM(P48)</f>
        <v>3</v>
      </c>
      <c r="Q47" s="207">
        <f>SUM(Q48)</f>
        <v>54</v>
      </c>
      <c r="R47" s="207">
        <f>SUM(S47:T47)</f>
        <v>153</v>
      </c>
      <c r="S47" s="207">
        <f>SUM(S48)</f>
        <v>95</v>
      </c>
      <c r="T47" s="207">
        <f>SUM(T48)</f>
        <v>58</v>
      </c>
      <c r="U47" s="208">
        <f>SUM(U48)</f>
        <v>45748</v>
      </c>
      <c r="V47" s="186" t="s">
        <v>453</v>
      </c>
      <c r="W47" s="206">
        <f t="shared" si="8"/>
        <v>24</v>
      </c>
      <c r="X47" s="204">
        <v>5</v>
      </c>
      <c r="Y47" s="204">
        <v>19</v>
      </c>
      <c r="Z47" s="204">
        <f t="shared" si="9"/>
        <v>60</v>
      </c>
      <c r="AA47" s="204">
        <v>26</v>
      </c>
      <c r="AB47" s="204">
        <v>34</v>
      </c>
      <c r="AC47" s="204">
        <v>17025</v>
      </c>
    </row>
    <row r="48" spans="1:29" ht="17.25" customHeight="1">
      <c r="A48" s="41"/>
      <c r="B48" s="1" t="s">
        <v>204</v>
      </c>
      <c r="C48" s="173">
        <v>198</v>
      </c>
      <c r="D48" s="44">
        <v>498</v>
      </c>
      <c r="E48" s="44">
        <v>414389</v>
      </c>
      <c r="F48" s="42">
        <v>6</v>
      </c>
      <c r="G48" s="42">
        <v>15</v>
      </c>
      <c r="H48" s="42">
        <v>22400</v>
      </c>
      <c r="I48" s="42">
        <v>192</v>
      </c>
      <c r="J48" s="42">
        <v>483</v>
      </c>
      <c r="K48" s="42">
        <v>391989</v>
      </c>
      <c r="N48" s="183" t="s">
        <v>432</v>
      </c>
      <c r="O48" s="204">
        <f>SUM(P48:Q48)</f>
        <v>57</v>
      </c>
      <c r="P48" s="204">
        <v>3</v>
      </c>
      <c r="Q48" s="204">
        <v>54</v>
      </c>
      <c r="R48" s="204">
        <f>SUM(S48:T48)</f>
        <v>153</v>
      </c>
      <c r="S48" s="204">
        <v>95</v>
      </c>
      <c r="T48" s="204">
        <v>58</v>
      </c>
      <c r="U48" s="188">
        <v>45748</v>
      </c>
      <c r="V48" s="194" t="s">
        <v>210</v>
      </c>
      <c r="W48" s="195">
        <f t="shared" si="8"/>
        <v>99</v>
      </c>
      <c r="X48" s="207">
        <f>SUM(X49:X54)</f>
        <v>2</v>
      </c>
      <c r="Y48" s="207">
        <f>SUM(Y49:Y54)</f>
        <v>97</v>
      </c>
      <c r="Z48" s="196">
        <f t="shared" si="9"/>
        <v>236</v>
      </c>
      <c r="AA48" s="207">
        <f>SUM(AA49:AA54)</f>
        <v>178</v>
      </c>
      <c r="AB48" s="207">
        <f>SUM(AB49:AB54)</f>
        <v>58</v>
      </c>
      <c r="AC48" s="207">
        <f>SUM(AC49:AC54)</f>
        <v>64975</v>
      </c>
    </row>
    <row r="49" spans="1:29" ht="17.25" customHeight="1">
      <c r="A49" s="41"/>
      <c r="B49" s="1"/>
      <c r="C49" s="128"/>
      <c r="D49" s="34"/>
      <c r="E49" s="34"/>
      <c r="F49" s="34"/>
      <c r="G49" s="34"/>
      <c r="H49" s="34"/>
      <c r="I49" s="34"/>
      <c r="J49" s="34"/>
      <c r="K49" s="34"/>
      <c r="N49" s="182"/>
      <c r="O49" s="204"/>
      <c r="P49" s="187"/>
      <c r="Q49" s="204"/>
      <c r="R49" s="204"/>
      <c r="S49" s="187"/>
      <c r="T49" s="204"/>
      <c r="U49" s="188"/>
      <c r="V49" s="186" t="s">
        <v>454</v>
      </c>
      <c r="W49" s="206">
        <f t="shared" si="8"/>
        <v>12</v>
      </c>
      <c r="X49" s="187" t="s">
        <v>386</v>
      </c>
      <c r="Y49" s="204">
        <v>12</v>
      </c>
      <c r="Z49" s="204">
        <f t="shared" si="9"/>
        <v>30</v>
      </c>
      <c r="AA49" s="187">
        <v>24</v>
      </c>
      <c r="AB49" s="204">
        <v>6</v>
      </c>
      <c r="AC49" s="204">
        <v>6590</v>
      </c>
    </row>
    <row r="50" spans="1:29" ht="17.25" customHeight="1">
      <c r="A50" s="223" t="s">
        <v>205</v>
      </c>
      <c r="B50" s="241"/>
      <c r="C50" s="179">
        <f>SUM(C51:C54)</f>
        <v>783</v>
      </c>
      <c r="D50" s="40">
        <f>SUM(D51:D54)</f>
        <v>1859</v>
      </c>
      <c r="E50" s="40">
        <f>SUM(E51:E54)</f>
        <v>1353678</v>
      </c>
      <c r="F50" s="40">
        <f aca="true" t="shared" si="11" ref="F50:K50">SUM(F51:F54)</f>
        <v>23</v>
      </c>
      <c r="G50" s="40">
        <f t="shared" si="11"/>
        <v>92</v>
      </c>
      <c r="H50" s="40">
        <f t="shared" si="11"/>
        <v>150155</v>
      </c>
      <c r="I50" s="40">
        <f t="shared" si="11"/>
        <v>760</v>
      </c>
      <c r="J50" s="40">
        <f t="shared" si="11"/>
        <v>1767</v>
      </c>
      <c r="K50" s="40">
        <f t="shared" si="11"/>
        <v>1203523</v>
      </c>
      <c r="N50" s="171" t="s">
        <v>186</v>
      </c>
      <c r="O50" s="207">
        <f>SUM(P50:Q50)</f>
        <v>92</v>
      </c>
      <c r="P50" s="207">
        <f>SUM(P51:P54)</f>
        <v>4</v>
      </c>
      <c r="Q50" s="207">
        <f>SUM(Q51:Q54)</f>
        <v>88</v>
      </c>
      <c r="R50" s="207">
        <f>SUM(S50:T50)</f>
        <v>266</v>
      </c>
      <c r="S50" s="207">
        <f>SUM(S51:S54)</f>
        <v>159</v>
      </c>
      <c r="T50" s="207">
        <f>SUM(T51:T54)</f>
        <v>107</v>
      </c>
      <c r="U50" s="208">
        <f>SUM(U51:U54)</f>
        <v>87507</v>
      </c>
      <c r="V50" s="186" t="s">
        <v>455</v>
      </c>
      <c r="W50" s="206">
        <f t="shared" si="8"/>
        <v>13</v>
      </c>
      <c r="X50" s="187" t="s">
        <v>386</v>
      </c>
      <c r="Y50" s="204">
        <v>13</v>
      </c>
      <c r="Z50" s="204">
        <f t="shared" si="9"/>
        <v>31</v>
      </c>
      <c r="AA50" s="187">
        <v>22</v>
      </c>
      <c r="AB50" s="204">
        <v>9</v>
      </c>
      <c r="AC50" s="204">
        <v>8665</v>
      </c>
    </row>
    <row r="51" spans="1:29" ht="17.25" customHeight="1">
      <c r="A51" s="45"/>
      <c r="B51" s="1" t="s">
        <v>206</v>
      </c>
      <c r="C51" s="173">
        <v>235</v>
      </c>
      <c r="D51" s="44">
        <v>510</v>
      </c>
      <c r="E51" s="44">
        <v>350440</v>
      </c>
      <c r="F51" s="42">
        <v>4</v>
      </c>
      <c r="G51" s="42">
        <v>9</v>
      </c>
      <c r="H51" s="42">
        <v>10606</v>
      </c>
      <c r="I51" s="42">
        <v>231</v>
      </c>
      <c r="J51" s="42">
        <v>501</v>
      </c>
      <c r="K51" s="42">
        <v>339834</v>
      </c>
      <c r="N51" s="183" t="s">
        <v>433</v>
      </c>
      <c r="O51" s="204">
        <f>SUM(P51:Q51)</f>
        <v>33</v>
      </c>
      <c r="P51" s="204">
        <v>1</v>
      </c>
      <c r="Q51" s="204">
        <v>32</v>
      </c>
      <c r="R51" s="204">
        <f>SUM(S51:T51)</f>
        <v>76</v>
      </c>
      <c r="S51" s="204">
        <v>59</v>
      </c>
      <c r="T51" s="204">
        <v>17</v>
      </c>
      <c r="U51" s="188">
        <v>26324</v>
      </c>
      <c r="V51" s="186" t="s">
        <v>456</v>
      </c>
      <c r="W51" s="189">
        <f t="shared" si="8"/>
        <v>25</v>
      </c>
      <c r="X51" s="187" t="s">
        <v>386</v>
      </c>
      <c r="Y51" s="187">
        <v>25</v>
      </c>
      <c r="Z51" s="187">
        <f t="shared" si="9"/>
        <v>64</v>
      </c>
      <c r="AA51" s="187">
        <v>48</v>
      </c>
      <c r="AB51" s="187">
        <v>16</v>
      </c>
      <c r="AC51" s="204">
        <v>15114</v>
      </c>
    </row>
    <row r="52" spans="1:29" ht="17.25" customHeight="1">
      <c r="A52" s="45"/>
      <c r="B52" s="1" t="s">
        <v>207</v>
      </c>
      <c r="C52" s="173">
        <v>105</v>
      </c>
      <c r="D52" s="44">
        <v>295</v>
      </c>
      <c r="E52" s="44">
        <v>188394</v>
      </c>
      <c r="F52" s="42">
        <v>3</v>
      </c>
      <c r="G52" s="42">
        <v>17</v>
      </c>
      <c r="H52" s="42">
        <v>59681</v>
      </c>
      <c r="I52" s="42">
        <v>102</v>
      </c>
      <c r="J52" s="42">
        <v>278</v>
      </c>
      <c r="K52" s="42">
        <v>128713</v>
      </c>
      <c r="N52" s="183" t="s">
        <v>434</v>
      </c>
      <c r="O52" s="204">
        <f>SUM(P52:Q52)</f>
        <v>42</v>
      </c>
      <c r="P52" s="204">
        <v>3</v>
      </c>
      <c r="Q52" s="204">
        <v>39</v>
      </c>
      <c r="R52" s="204">
        <f>SUM(S52:T52)</f>
        <v>151</v>
      </c>
      <c r="S52" s="204">
        <v>76</v>
      </c>
      <c r="T52" s="204">
        <v>75</v>
      </c>
      <c r="U52" s="205">
        <v>47904</v>
      </c>
      <c r="V52" s="186" t="s">
        <v>457</v>
      </c>
      <c r="W52" s="206">
        <f t="shared" si="8"/>
        <v>22</v>
      </c>
      <c r="X52" s="204">
        <v>1</v>
      </c>
      <c r="Y52" s="204">
        <v>21</v>
      </c>
      <c r="Z52" s="204">
        <f t="shared" si="9"/>
        <v>56</v>
      </c>
      <c r="AA52" s="204">
        <v>37</v>
      </c>
      <c r="AB52" s="204">
        <v>19</v>
      </c>
      <c r="AC52" s="204">
        <v>19524</v>
      </c>
    </row>
    <row r="53" spans="1:29" ht="17.25" customHeight="1">
      <c r="A53" s="45"/>
      <c r="B53" s="1" t="s">
        <v>208</v>
      </c>
      <c r="C53" s="173">
        <v>309</v>
      </c>
      <c r="D53" s="44">
        <v>755</v>
      </c>
      <c r="E53" s="44">
        <v>588959</v>
      </c>
      <c r="F53" s="42">
        <v>12</v>
      </c>
      <c r="G53" s="42">
        <v>42</v>
      </c>
      <c r="H53" s="42">
        <v>54836</v>
      </c>
      <c r="I53" s="42">
        <v>297</v>
      </c>
      <c r="J53" s="42">
        <v>713</v>
      </c>
      <c r="K53" s="42">
        <v>534123</v>
      </c>
      <c r="N53" s="183" t="s">
        <v>435</v>
      </c>
      <c r="O53" s="204">
        <f>SUM(P53:Q53)</f>
        <v>14</v>
      </c>
      <c r="P53" s="204" t="s">
        <v>386</v>
      </c>
      <c r="Q53" s="204">
        <v>14</v>
      </c>
      <c r="R53" s="204">
        <f>SUM(S53:T53)</f>
        <v>34</v>
      </c>
      <c r="S53" s="204">
        <v>19</v>
      </c>
      <c r="T53" s="204">
        <v>15</v>
      </c>
      <c r="U53" s="205">
        <v>12045</v>
      </c>
      <c r="V53" s="186" t="s">
        <v>458</v>
      </c>
      <c r="W53" s="206">
        <f t="shared" si="8"/>
        <v>8</v>
      </c>
      <c r="X53" s="204">
        <v>1</v>
      </c>
      <c r="Y53" s="204">
        <v>7</v>
      </c>
      <c r="Z53" s="204">
        <f t="shared" si="9"/>
        <v>15</v>
      </c>
      <c r="AA53" s="204">
        <v>10</v>
      </c>
      <c r="AB53" s="204">
        <v>5</v>
      </c>
      <c r="AC53" s="204">
        <v>3442</v>
      </c>
    </row>
    <row r="54" spans="1:29" ht="17.25" customHeight="1">
      <c r="A54" s="45"/>
      <c r="B54" s="1" t="s">
        <v>209</v>
      </c>
      <c r="C54" s="173">
        <v>134</v>
      </c>
      <c r="D54" s="44">
        <v>299</v>
      </c>
      <c r="E54" s="44">
        <v>225885</v>
      </c>
      <c r="F54" s="42">
        <v>4</v>
      </c>
      <c r="G54" s="42">
        <v>24</v>
      </c>
      <c r="H54" s="42">
        <v>25032</v>
      </c>
      <c r="I54" s="42">
        <v>130</v>
      </c>
      <c r="J54" s="42">
        <v>275</v>
      </c>
      <c r="K54" s="42">
        <v>200853</v>
      </c>
      <c r="N54" s="183" t="s">
        <v>436</v>
      </c>
      <c r="O54" s="204">
        <f>SUM(P54:Q54)</f>
        <v>3</v>
      </c>
      <c r="P54" s="204" t="s">
        <v>386</v>
      </c>
      <c r="Q54" s="204">
        <v>3</v>
      </c>
      <c r="R54" s="204">
        <f>SUM(S54:T54)</f>
        <v>5</v>
      </c>
      <c r="S54" s="204">
        <v>5</v>
      </c>
      <c r="T54" s="204" t="s">
        <v>386</v>
      </c>
      <c r="U54" s="205">
        <v>1234</v>
      </c>
      <c r="V54" s="186" t="s">
        <v>459</v>
      </c>
      <c r="W54" s="206">
        <f t="shared" si="8"/>
        <v>19</v>
      </c>
      <c r="X54" s="204" t="s">
        <v>386</v>
      </c>
      <c r="Y54" s="204">
        <v>19</v>
      </c>
      <c r="Z54" s="204">
        <f t="shared" si="9"/>
        <v>40</v>
      </c>
      <c r="AA54" s="204">
        <v>37</v>
      </c>
      <c r="AB54" s="204">
        <v>3</v>
      </c>
      <c r="AC54" s="204">
        <v>11640</v>
      </c>
    </row>
    <row r="55" spans="1:29" ht="17.25" customHeight="1">
      <c r="A55" s="45"/>
      <c r="B55" s="1"/>
      <c r="C55" s="128"/>
      <c r="D55" s="34"/>
      <c r="E55" s="34"/>
      <c r="F55" s="34"/>
      <c r="G55" s="34"/>
      <c r="H55" s="34"/>
      <c r="I55" s="34"/>
      <c r="J55" s="34"/>
      <c r="K55" s="34"/>
      <c r="N55" s="182"/>
      <c r="O55" s="204"/>
      <c r="P55" s="187"/>
      <c r="Q55" s="204"/>
      <c r="R55" s="204"/>
      <c r="S55" s="187"/>
      <c r="T55" s="204"/>
      <c r="U55" s="205"/>
      <c r="V55" s="197" t="s">
        <v>234</v>
      </c>
      <c r="W55" s="209">
        <f t="shared" si="8"/>
        <v>159</v>
      </c>
      <c r="X55" s="207">
        <f>SUM(X56:X59)</f>
        <v>10</v>
      </c>
      <c r="Y55" s="207">
        <f>SUM(Y56:Y59)</f>
        <v>149</v>
      </c>
      <c r="Z55" s="207">
        <f t="shared" si="9"/>
        <v>408</v>
      </c>
      <c r="AA55" s="207">
        <f>SUM(AA56:AA59)</f>
        <v>254</v>
      </c>
      <c r="AB55" s="207">
        <f>SUM(AB56:AB59)</f>
        <v>154</v>
      </c>
      <c r="AC55" s="207">
        <f>SUM(AC56:AC59)</f>
        <v>86499</v>
      </c>
    </row>
    <row r="56" spans="1:29" ht="17.25" customHeight="1">
      <c r="A56" s="223" t="s">
        <v>210</v>
      </c>
      <c r="B56" s="241"/>
      <c r="C56" s="179">
        <f>SUM(C57:C62)</f>
        <v>721</v>
      </c>
      <c r="D56" s="40">
        <f>SUM(D57:D62)</f>
        <v>1603</v>
      </c>
      <c r="E56" s="40">
        <f>SUM(E57:E62)</f>
        <v>1113663</v>
      </c>
      <c r="F56" s="40">
        <f>SUM(F57:F62)</f>
        <v>32</v>
      </c>
      <c r="G56" s="40">
        <v>131</v>
      </c>
      <c r="H56" s="40">
        <v>243596</v>
      </c>
      <c r="I56" s="40">
        <f>SUM(I57:I62)</f>
        <v>689</v>
      </c>
      <c r="J56" s="40">
        <v>1472</v>
      </c>
      <c r="K56" s="40">
        <v>870067</v>
      </c>
      <c r="N56" s="171" t="s">
        <v>190</v>
      </c>
      <c r="O56" s="207">
        <f aca="true" t="shared" si="12" ref="O56:O61">SUM(P56:Q56)</f>
        <v>238</v>
      </c>
      <c r="P56" s="207">
        <f>SUM(P57:P61,X33:X35)</f>
        <v>22</v>
      </c>
      <c r="Q56" s="207">
        <f>SUM(Q57:Q61,Y33:Y35)</f>
        <v>216</v>
      </c>
      <c r="R56" s="207">
        <f aca="true" t="shared" si="13" ref="R56:R61">SUM(S56:T56)</f>
        <v>778</v>
      </c>
      <c r="S56" s="207">
        <f>SUM(S57:S61,AA33:AA35)</f>
        <v>424</v>
      </c>
      <c r="T56" s="207">
        <f>SUM(T57:T61,AB33:AB35)</f>
        <v>354</v>
      </c>
      <c r="U56" s="207">
        <f>SUM(U57:U61,AC33:AC35)</f>
        <v>207865</v>
      </c>
      <c r="V56" s="190" t="s">
        <v>460</v>
      </c>
      <c r="W56" s="206">
        <f t="shared" si="8"/>
        <v>58</v>
      </c>
      <c r="X56" s="204">
        <v>2</v>
      </c>
      <c r="Y56" s="204">
        <v>56</v>
      </c>
      <c r="Z56" s="204">
        <f t="shared" si="9"/>
        <v>170</v>
      </c>
      <c r="AA56" s="204">
        <v>105</v>
      </c>
      <c r="AB56" s="204">
        <v>65</v>
      </c>
      <c r="AC56" s="204">
        <v>42009</v>
      </c>
    </row>
    <row r="57" spans="1:29" ht="17.25" customHeight="1">
      <c r="A57" s="41"/>
      <c r="B57" s="1" t="s">
        <v>211</v>
      </c>
      <c r="C57" s="173">
        <v>105</v>
      </c>
      <c r="D57" s="44">
        <v>265</v>
      </c>
      <c r="E57" s="44">
        <v>189450</v>
      </c>
      <c r="F57" s="42">
        <v>7</v>
      </c>
      <c r="G57" s="42">
        <v>35</v>
      </c>
      <c r="H57" s="42">
        <v>58846</v>
      </c>
      <c r="I57" s="42">
        <v>98</v>
      </c>
      <c r="J57" s="42">
        <v>230</v>
      </c>
      <c r="K57" s="42">
        <v>130604</v>
      </c>
      <c r="N57" s="183" t="s">
        <v>437</v>
      </c>
      <c r="O57" s="204">
        <f t="shared" si="12"/>
        <v>39</v>
      </c>
      <c r="P57" s="187">
        <v>2</v>
      </c>
      <c r="Q57" s="204">
        <v>37</v>
      </c>
      <c r="R57" s="204">
        <f t="shared" si="13"/>
        <v>98</v>
      </c>
      <c r="S57" s="187">
        <v>67</v>
      </c>
      <c r="T57" s="204">
        <v>31</v>
      </c>
      <c r="U57" s="205">
        <v>24565</v>
      </c>
      <c r="V57" s="186" t="s">
        <v>461</v>
      </c>
      <c r="W57" s="206">
        <f t="shared" si="8"/>
        <v>25</v>
      </c>
      <c r="X57" s="204">
        <v>1</v>
      </c>
      <c r="Y57" s="204">
        <v>24</v>
      </c>
      <c r="Z57" s="204">
        <f t="shared" si="9"/>
        <v>61</v>
      </c>
      <c r="AA57" s="204">
        <v>41</v>
      </c>
      <c r="AB57" s="204">
        <v>20</v>
      </c>
      <c r="AC57" s="204">
        <v>12598</v>
      </c>
    </row>
    <row r="58" spans="1:29" ht="17.25" customHeight="1">
      <c r="A58" s="41"/>
      <c r="B58" s="1" t="s">
        <v>212</v>
      </c>
      <c r="C58" s="173">
        <v>105</v>
      </c>
      <c r="D58" s="44">
        <v>277</v>
      </c>
      <c r="E58" s="44">
        <v>314059</v>
      </c>
      <c r="F58" s="42">
        <v>14</v>
      </c>
      <c r="G58" s="43">
        <v>47</v>
      </c>
      <c r="H58" s="43">
        <v>116369</v>
      </c>
      <c r="I58" s="42">
        <v>91</v>
      </c>
      <c r="J58" s="43">
        <v>230</v>
      </c>
      <c r="K58" s="43">
        <v>197690</v>
      </c>
      <c r="N58" s="183" t="s">
        <v>438</v>
      </c>
      <c r="O58" s="204">
        <f t="shared" si="12"/>
        <v>55</v>
      </c>
      <c r="P58" s="187" t="s">
        <v>386</v>
      </c>
      <c r="Q58" s="204">
        <v>55</v>
      </c>
      <c r="R58" s="204">
        <f t="shared" si="13"/>
        <v>219</v>
      </c>
      <c r="S58" s="187">
        <v>132</v>
      </c>
      <c r="T58" s="204">
        <v>87</v>
      </c>
      <c r="U58" s="205">
        <v>64538</v>
      </c>
      <c r="V58" s="186" t="s">
        <v>462</v>
      </c>
      <c r="W58" s="189">
        <f t="shared" si="8"/>
        <v>68</v>
      </c>
      <c r="X58" s="187">
        <v>7</v>
      </c>
      <c r="Y58" s="187">
        <v>61</v>
      </c>
      <c r="Z58" s="187">
        <f t="shared" si="9"/>
        <v>160</v>
      </c>
      <c r="AA58" s="187">
        <v>93</v>
      </c>
      <c r="AB58" s="187">
        <v>67</v>
      </c>
      <c r="AC58" s="204">
        <v>29835</v>
      </c>
    </row>
    <row r="59" spans="1:29" ht="17.25" customHeight="1">
      <c r="A59" s="41"/>
      <c r="B59" s="1" t="s">
        <v>213</v>
      </c>
      <c r="C59" s="173">
        <v>180</v>
      </c>
      <c r="D59" s="44">
        <v>389</v>
      </c>
      <c r="E59" s="44">
        <v>209986</v>
      </c>
      <c r="F59" s="42">
        <v>5</v>
      </c>
      <c r="G59" s="43">
        <v>24</v>
      </c>
      <c r="H59" s="43">
        <v>18396</v>
      </c>
      <c r="I59" s="43">
        <v>175</v>
      </c>
      <c r="J59" s="43">
        <v>365</v>
      </c>
      <c r="K59" s="43">
        <v>191590</v>
      </c>
      <c r="N59" s="183" t="s">
        <v>440</v>
      </c>
      <c r="O59" s="204">
        <f t="shared" si="12"/>
        <v>119</v>
      </c>
      <c r="P59" s="187">
        <v>16</v>
      </c>
      <c r="Q59" s="204">
        <v>103</v>
      </c>
      <c r="R59" s="204">
        <f t="shared" si="13"/>
        <v>397</v>
      </c>
      <c r="S59" s="187">
        <v>186</v>
      </c>
      <c r="T59" s="204">
        <v>211</v>
      </c>
      <c r="U59" s="205">
        <v>104940</v>
      </c>
      <c r="V59" s="186" t="s">
        <v>463</v>
      </c>
      <c r="W59" s="206">
        <f t="shared" si="8"/>
        <v>8</v>
      </c>
      <c r="X59" s="204" t="s">
        <v>386</v>
      </c>
      <c r="Y59" s="204">
        <v>8</v>
      </c>
      <c r="Z59" s="204">
        <f t="shared" si="9"/>
        <v>17</v>
      </c>
      <c r="AA59" s="204">
        <v>15</v>
      </c>
      <c r="AB59" s="204">
        <v>2</v>
      </c>
      <c r="AC59" s="204">
        <v>2057</v>
      </c>
    </row>
    <row r="60" spans="1:29" ht="17.25" customHeight="1">
      <c r="A60" s="41"/>
      <c r="B60" s="1" t="s">
        <v>214</v>
      </c>
      <c r="C60" s="173">
        <v>167</v>
      </c>
      <c r="D60" s="44">
        <v>322</v>
      </c>
      <c r="E60" s="44">
        <v>179608</v>
      </c>
      <c r="F60" s="42">
        <v>2</v>
      </c>
      <c r="G60" s="43" t="s">
        <v>371</v>
      </c>
      <c r="H60" s="43" t="s">
        <v>371</v>
      </c>
      <c r="I60" s="43">
        <v>165</v>
      </c>
      <c r="J60" s="43" t="s">
        <v>371</v>
      </c>
      <c r="K60" s="43" t="s">
        <v>371</v>
      </c>
      <c r="N60" s="183" t="s">
        <v>439</v>
      </c>
      <c r="O60" s="204" t="s">
        <v>465</v>
      </c>
      <c r="P60" s="187" t="s">
        <v>386</v>
      </c>
      <c r="Q60" s="204" t="s">
        <v>386</v>
      </c>
      <c r="R60" s="204" t="s">
        <v>386</v>
      </c>
      <c r="S60" s="187" t="s">
        <v>386</v>
      </c>
      <c r="T60" s="204" t="s">
        <v>386</v>
      </c>
      <c r="U60" s="205" t="s">
        <v>386</v>
      </c>
      <c r="V60" s="194" t="s">
        <v>222</v>
      </c>
      <c r="W60" s="209">
        <f t="shared" si="8"/>
        <v>31</v>
      </c>
      <c r="X60" s="207" t="s">
        <v>386</v>
      </c>
      <c r="Y60" s="207">
        <f>SUM(Y61)</f>
        <v>31</v>
      </c>
      <c r="Z60" s="207">
        <f t="shared" si="9"/>
        <v>71</v>
      </c>
      <c r="AA60" s="207">
        <f>SUM(AA61)</f>
        <v>56</v>
      </c>
      <c r="AB60" s="207">
        <f>SUM(AB61)</f>
        <v>15</v>
      </c>
      <c r="AC60" s="207">
        <f>SUM(AC61)</f>
        <v>11749</v>
      </c>
    </row>
    <row r="61" spans="1:29" ht="17.25" customHeight="1">
      <c r="A61" s="41"/>
      <c r="B61" s="1" t="s">
        <v>215</v>
      </c>
      <c r="C61" s="173">
        <v>49</v>
      </c>
      <c r="D61" s="44">
        <v>75</v>
      </c>
      <c r="E61" s="44">
        <v>25533</v>
      </c>
      <c r="F61" s="43" t="s">
        <v>386</v>
      </c>
      <c r="G61" s="43" t="s">
        <v>386</v>
      </c>
      <c r="H61" s="43" t="s">
        <v>386</v>
      </c>
      <c r="I61" s="43">
        <v>49</v>
      </c>
      <c r="J61" s="43">
        <v>75</v>
      </c>
      <c r="K61" s="43">
        <v>25533</v>
      </c>
      <c r="N61" s="184" t="s">
        <v>441</v>
      </c>
      <c r="O61" s="210">
        <f t="shared" si="12"/>
        <v>7</v>
      </c>
      <c r="P61" s="191" t="s">
        <v>386</v>
      </c>
      <c r="Q61" s="210">
        <v>7</v>
      </c>
      <c r="R61" s="210">
        <f t="shared" si="13"/>
        <v>21</v>
      </c>
      <c r="S61" s="191">
        <v>12</v>
      </c>
      <c r="T61" s="210">
        <v>9</v>
      </c>
      <c r="U61" s="211">
        <v>4800</v>
      </c>
      <c r="V61" s="192" t="s">
        <v>464</v>
      </c>
      <c r="W61" s="212">
        <f t="shared" si="8"/>
        <v>31</v>
      </c>
      <c r="X61" s="210" t="s">
        <v>386</v>
      </c>
      <c r="Y61" s="210">
        <v>31</v>
      </c>
      <c r="Z61" s="210">
        <f t="shared" si="9"/>
        <v>71</v>
      </c>
      <c r="AA61" s="210">
        <v>56</v>
      </c>
      <c r="AB61" s="210">
        <v>15</v>
      </c>
      <c r="AC61" s="210">
        <v>11749</v>
      </c>
    </row>
    <row r="62" spans="1:29" ht="17.25" customHeight="1">
      <c r="A62" s="41"/>
      <c r="B62" s="1" t="s">
        <v>216</v>
      </c>
      <c r="C62" s="173">
        <v>115</v>
      </c>
      <c r="D62" s="44">
        <v>275</v>
      </c>
      <c r="E62" s="44">
        <v>195027</v>
      </c>
      <c r="F62" s="42">
        <v>4</v>
      </c>
      <c r="G62" s="123">
        <f>+-25</f>
        <v>-25</v>
      </c>
      <c r="H62" s="123">
        <f>+-49985</f>
        <v>-49985</v>
      </c>
      <c r="I62" s="181">
        <v>111</v>
      </c>
      <c r="J62" s="123">
        <f>+-572</f>
        <v>-572</v>
      </c>
      <c r="K62" s="123">
        <f>+-324650</f>
        <v>-324650</v>
      </c>
      <c r="N62" s="35"/>
      <c r="P62" s="6"/>
      <c r="Q62" s="6"/>
      <c r="S62" s="6"/>
      <c r="T62" s="6"/>
      <c r="AC62" s="6"/>
    </row>
    <row r="63" spans="1:29" ht="17.25" customHeight="1">
      <c r="A63" s="41"/>
      <c r="B63" s="1"/>
      <c r="C63" s="128"/>
      <c r="D63" s="34"/>
      <c r="E63" s="34"/>
      <c r="F63" s="34"/>
      <c r="G63" s="34"/>
      <c r="H63" s="34"/>
      <c r="I63" s="34"/>
      <c r="J63" s="34"/>
      <c r="K63" s="34"/>
      <c r="N63" s="12"/>
      <c r="P63" s="6"/>
      <c r="Q63" s="6"/>
      <c r="S63" s="6"/>
      <c r="T63" s="6"/>
      <c r="AC63" s="6"/>
    </row>
    <row r="64" spans="1:14" ht="17.25" customHeight="1">
      <c r="A64" s="223" t="s">
        <v>217</v>
      </c>
      <c r="B64" s="241"/>
      <c r="C64" s="179">
        <f>SUM(C65:C68)</f>
        <v>985</v>
      </c>
      <c r="D64" s="40">
        <f>SUM(D65:D68)</f>
        <v>2756</v>
      </c>
      <c r="E64" s="40">
        <f>SUM(E65:E68)</f>
        <v>3274299</v>
      </c>
      <c r="F64" s="40">
        <f>SUM(F65:F68)</f>
        <v>51</v>
      </c>
      <c r="G64" s="40">
        <v>286</v>
      </c>
      <c r="H64" s="40">
        <v>1490271</v>
      </c>
      <c r="I64" s="40">
        <f>SUM(I65:I68)</f>
        <v>934</v>
      </c>
      <c r="J64" s="40">
        <v>2470</v>
      </c>
      <c r="K64" s="40">
        <v>1784028</v>
      </c>
      <c r="N64" s="3"/>
    </row>
    <row r="65" spans="1:11" ht="17.25" customHeight="1">
      <c r="A65" s="41"/>
      <c r="B65" s="1" t="s">
        <v>218</v>
      </c>
      <c r="C65" s="173">
        <v>300</v>
      </c>
      <c r="D65" s="44">
        <v>944</v>
      </c>
      <c r="E65" s="44">
        <v>1801827</v>
      </c>
      <c r="F65" s="42">
        <v>14</v>
      </c>
      <c r="G65" s="123">
        <f>+-155</f>
        <v>-155</v>
      </c>
      <c r="H65" s="123">
        <f>+-1163215</f>
        <v>-1163215</v>
      </c>
      <c r="I65" s="43">
        <v>286</v>
      </c>
      <c r="J65" s="123">
        <f>+-1288</f>
        <v>-1288</v>
      </c>
      <c r="K65" s="123">
        <f>+-902043</f>
        <v>-902043</v>
      </c>
    </row>
    <row r="66" spans="1:11" ht="17.25" customHeight="1">
      <c r="A66" s="41"/>
      <c r="B66" s="1" t="s">
        <v>219</v>
      </c>
      <c r="C66" s="173">
        <v>219</v>
      </c>
      <c r="D66" s="44">
        <v>499</v>
      </c>
      <c r="E66" s="44">
        <v>263431</v>
      </c>
      <c r="F66" s="42">
        <v>1</v>
      </c>
      <c r="G66" s="43" t="s">
        <v>371</v>
      </c>
      <c r="H66" s="43" t="s">
        <v>371</v>
      </c>
      <c r="I66" s="43">
        <v>218</v>
      </c>
      <c r="J66" s="43" t="s">
        <v>371</v>
      </c>
      <c r="K66" s="43" t="s">
        <v>371</v>
      </c>
    </row>
    <row r="67" spans="1:11" ht="17.25" customHeight="1">
      <c r="A67" s="41"/>
      <c r="B67" s="1" t="s">
        <v>220</v>
      </c>
      <c r="C67" s="173">
        <v>378</v>
      </c>
      <c r="D67" s="44">
        <v>1174</v>
      </c>
      <c r="E67" s="44">
        <v>1149854</v>
      </c>
      <c r="F67" s="42">
        <v>32</v>
      </c>
      <c r="G67" s="43">
        <v>123</v>
      </c>
      <c r="H67" s="43">
        <v>320581</v>
      </c>
      <c r="I67" s="43">
        <v>346</v>
      </c>
      <c r="J67" s="43">
        <v>1051</v>
      </c>
      <c r="K67" s="43">
        <v>829273</v>
      </c>
    </row>
    <row r="68" spans="1:11" ht="17.25" customHeight="1">
      <c r="A68" s="41"/>
      <c r="B68" s="1" t="s">
        <v>221</v>
      </c>
      <c r="C68" s="173">
        <v>88</v>
      </c>
      <c r="D68" s="44">
        <v>139</v>
      </c>
      <c r="E68" s="44">
        <v>59187</v>
      </c>
      <c r="F68" s="43">
        <v>4</v>
      </c>
      <c r="G68" s="43">
        <v>8</v>
      </c>
      <c r="H68" s="43">
        <v>6475</v>
      </c>
      <c r="I68" s="42">
        <v>84</v>
      </c>
      <c r="J68" s="43">
        <v>131</v>
      </c>
      <c r="K68" s="43">
        <v>52712</v>
      </c>
    </row>
    <row r="69" spans="1:11" ht="17.25" customHeight="1">
      <c r="A69" s="41"/>
      <c r="B69" s="1"/>
      <c r="C69" s="128"/>
      <c r="D69" s="34"/>
      <c r="E69" s="34"/>
      <c r="F69" s="34"/>
      <c r="G69" s="34"/>
      <c r="H69" s="34"/>
      <c r="I69" s="34"/>
      <c r="J69" s="34"/>
      <c r="K69" s="34"/>
    </row>
    <row r="70" spans="1:11" ht="17.25" customHeight="1">
      <c r="A70" s="223" t="s">
        <v>222</v>
      </c>
      <c r="B70" s="241"/>
      <c r="C70" s="179">
        <f>SUM(C71)</f>
        <v>186</v>
      </c>
      <c r="D70" s="40">
        <f>SUM(D71)</f>
        <v>486</v>
      </c>
      <c r="E70" s="40">
        <f>SUM(E71)</f>
        <v>329640</v>
      </c>
      <c r="F70" s="40">
        <f aca="true" t="shared" si="14" ref="F70:K70">SUM(F71)</f>
        <v>14</v>
      </c>
      <c r="G70" s="40">
        <f t="shared" si="14"/>
        <v>54</v>
      </c>
      <c r="H70" s="40">
        <f t="shared" si="14"/>
        <v>55143</v>
      </c>
      <c r="I70" s="40">
        <f t="shared" si="14"/>
        <v>172</v>
      </c>
      <c r="J70" s="40">
        <f t="shared" si="14"/>
        <v>432</v>
      </c>
      <c r="K70" s="40">
        <f t="shared" si="14"/>
        <v>274497</v>
      </c>
    </row>
    <row r="71" spans="1:11" ht="17.25" customHeight="1">
      <c r="A71" s="46"/>
      <c r="B71" s="47" t="s">
        <v>223</v>
      </c>
      <c r="C71" s="174">
        <v>186</v>
      </c>
      <c r="D71" s="175">
        <v>486</v>
      </c>
      <c r="E71" s="175">
        <v>329640</v>
      </c>
      <c r="F71" s="48">
        <v>14</v>
      </c>
      <c r="G71" s="48">
        <v>54</v>
      </c>
      <c r="H71" s="48">
        <v>55143</v>
      </c>
      <c r="I71" s="48">
        <v>172</v>
      </c>
      <c r="J71" s="48">
        <v>432</v>
      </c>
      <c r="K71" s="48">
        <v>274497</v>
      </c>
    </row>
    <row r="72" spans="1:11" ht="17.25" customHeight="1">
      <c r="A72" s="3" t="s">
        <v>318</v>
      </c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ht="17.25" customHeight="1">
      <c r="B73" s="3"/>
      <c r="C73" s="3"/>
      <c r="D73" s="3"/>
      <c r="E73" s="3"/>
      <c r="F73" s="3"/>
      <c r="G73" s="3"/>
      <c r="H73" s="3"/>
      <c r="I73" s="3"/>
      <c r="J73" s="3"/>
      <c r="K73" s="3"/>
    </row>
  </sheetData>
  <sheetProtection/>
  <mergeCells count="82">
    <mergeCell ref="A3:K3"/>
    <mergeCell ref="W11:X11"/>
    <mergeCell ref="W19:X19"/>
    <mergeCell ref="W16:X16"/>
    <mergeCell ref="W17:X17"/>
    <mergeCell ref="W13:X13"/>
    <mergeCell ref="Q6:S6"/>
    <mergeCell ref="T6:V6"/>
    <mergeCell ref="W6:X7"/>
    <mergeCell ref="W8:X8"/>
    <mergeCell ref="W9:X9"/>
    <mergeCell ref="W10:X10"/>
    <mergeCell ref="N23:P23"/>
    <mergeCell ref="W23:X23"/>
    <mergeCell ref="N18:P18"/>
    <mergeCell ref="N19:P19"/>
    <mergeCell ref="N20:P20"/>
    <mergeCell ref="N21:P21"/>
    <mergeCell ref="W18:X18"/>
    <mergeCell ref="W20:X20"/>
    <mergeCell ref="W21:X21"/>
    <mergeCell ref="W29:Y29"/>
    <mergeCell ref="Z29:AB29"/>
    <mergeCell ref="W30:W31"/>
    <mergeCell ref="X30:X31"/>
    <mergeCell ref="Y30:Y31"/>
    <mergeCell ref="Z30:Z31"/>
    <mergeCell ref="AA30:AA31"/>
    <mergeCell ref="AB30:AB31"/>
    <mergeCell ref="W22:X22"/>
    <mergeCell ref="U29:U31"/>
    <mergeCell ref="N27:AC27"/>
    <mergeCell ref="AC29:AC31"/>
    <mergeCell ref="V29:V31"/>
    <mergeCell ref="O29:Q29"/>
    <mergeCell ref="R29:T29"/>
    <mergeCell ref="O30:O31"/>
    <mergeCell ref="Q30:Q31"/>
    <mergeCell ref="R30:R31"/>
    <mergeCell ref="O12:P12"/>
    <mergeCell ref="W12:X12"/>
    <mergeCell ref="O15:P15"/>
    <mergeCell ref="W15:X15"/>
    <mergeCell ref="O14:P14"/>
    <mergeCell ref="W14:X14"/>
    <mergeCell ref="S30:S31"/>
    <mergeCell ref="T30:T31"/>
    <mergeCell ref="N11:P11"/>
    <mergeCell ref="O10:P10"/>
    <mergeCell ref="A56:B56"/>
    <mergeCell ref="A64:B64"/>
    <mergeCell ref="A11:B11"/>
    <mergeCell ref="O13:P13"/>
    <mergeCell ref="O16:P16"/>
    <mergeCell ref="N17:P17"/>
    <mergeCell ref="P30:P31"/>
    <mergeCell ref="N22:P22"/>
    <mergeCell ref="A70:B70"/>
    <mergeCell ref="A22:B22"/>
    <mergeCell ref="A27:B27"/>
    <mergeCell ref="A33:B33"/>
    <mergeCell ref="A43:B43"/>
    <mergeCell ref="A50:B50"/>
    <mergeCell ref="A24:B24"/>
    <mergeCell ref="N29:N31"/>
    <mergeCell ref="I6:K6"/>
    <mergeCell ref="A9:B9"/>
    <mergeCell ref="A6:B8"/>
    <mergeCell ref="C6:E6"/>
    <mergeCell ref="F6:H6"/>
    <mergeCell ref="C7:C8"/>
    <mergeCell ref="D7:D8"/>
    <mergeCell ref="N3:X3"/>
    <mergeCell ref="N9:P9"/>
    <mergeCell ref="E7:E8"/>
    <mergeCell ref="F7:F8"/>
    <mergeCell ref="G7:G8"/>
    <mergeCell ref="H7:H8"/>
    <mergeCell ref="I7:I8"/>
    <mergeCell ref="J7:J8"/>
    <mergeCell ref="K7:K8"/>
    <mergeCell ref="N6:P7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73"/>
  <sheetViews>
    <sheetView zoomScalePageLayoutView="0" workbookViewId="0" topLeftCell="K56">
      <selection activeCell="S9" sqref="S9:S11"/>
    </sheetView>
  </sheetViews>
  <sheetFormatPr defaultColWidth="10.625" defaultRowHeight="13.5"/>
  <cols>
    <col min="1" max="1" width="16.00390625" style="3" customWidth="1"/>
    <col min="2" max="9" width="12.875" style="3" customWidth="1"/>
    <col min="10" max="10" width="25.00390625" style="3" customWidth="1"/>
    <col min="11" max="11" width="2.75390625" style="3" customWidth="1"/>
    <col min="12" max="12" width="3.75390625" style="14" customWidth="1"/>
    <col min="13" max="13" width="2.375" style="14" customWidth="1"/>
    <col min="14" max="14" width="19.125" style="14" customWidth="1"/>
    <col min="15" max="15" width="10.00390625" style="3" customWidth="1"/>
    <col min="16" max="16" width="6.25390625" style="14" customWidth="1"/>
    <col min="17" max="17" width="14.50390625" style="3" customWidth="1"/>
    <col min="18" max="18" width="9.25390625" style="3" customWidth="1"/>
    <col min="19" max="19" width="2.75390625" style="3" customWidth="1"/>
    <col min="20" max="20" width="3.75390625" style="3" customWidth="1"/>
    <col min="21" max="21" width="2.375" style="3" customWidth="1"/>
    <col min="22" max="22" width="19.125" style="3" customWidth="1"/>
    <col min="23" max="23" width="11.25390625" style="3" customWidth="1"/>
    <col min="24" max="24" width="3.75390625" style="3" customWidth="1"/>
    <col min="25" max="25" width="12.50390625" style="3" customWidth="1"/>
    <col min="26" max="26" width="11.25390625" style="3" customWidth="1"/>
    <col min="27" max="27" width="12.00390625" style="3" customWidth="1"/>
    <col min="28" max="28" width="11.875" style="3" customWidth="1"/>
    <col min="29" max="29" width="2.625" style="3" customWidth="1"/>
    <col min="30" max="16384" width="10.625" style="3" customWidth="1"/>
  </cols>
  <sheetData>
    <row r="1" spans="1:27" s="56" customFormat="1" ht="19.5" customHeight="1">
      <c r="A1" s="55" t="s">
        <v>334</v>
      </c>
      <c r="B1" s="55"/>
      <c r="L1" s="57"/>
      <c r="M1" s="57"/>
      <c r="N1" s="57"/>
      <c r="P1" s="57"/>
      <c r="AA1" s="58" t="s">
        <v>367</v>
      </c>
    </row>
    <row r="2" spans="1:27" s="56" customFormat="1" ht="19.5" customHeight="1">
      <c r="A2" s="55"/>
      <c r="B2" s="55"/>
      <c r="L2" s="57"/>
      <c r="M2" s="57"/>
      <c r="N2" s="57"/>
      <c r="P2" s="57"/>
      <c r="AA2" s="58"/>
    </row>
    <row r="3" spans="2:231" s="4" customFormat="1" ht="19.5" customHeight="1">
      <c r="B3" s="213"/>
      <c r="C3" s="213"/>
      <c r="D3" s="213"/>
      <c r="E3" s="213"/>
      <c r="F3" s="213"/>
      <c r="I3" s="59"/>
      <c r="J3" s="60"/>
      <c r="K3" s="347" t="s">
        <v>478</v>
      </c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60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</row>
    <row r="4" spans="1:231" s="4" customFormat="1" ht="19.5" customHeight="1">
      <c r="A4" s="303" t="s">
        <v>468</v>
      </c>
      <c r="B4" s="303"/>
      <c r="C4" s="303"/>
      <c r="D4" s="303"/>
      <c r="E4" s="303"/>
      <c r="F4" s="303"/>
      <c r="G4" s="303"/>
      <c r="H4" s="303"/>
      <c r="I4" s="303"/>
      <c r="J4" s="60"/>
      <c r="K4" s="61"/>
      <c r="L4" s="61"/>
      <c r="M4" s="61"/>
      <c r="N4" s="61"/>
      <c r="O4" s="61"/>
      <c r="P4" s="61"/>
      <c r="Q4" s="61"/>
      <c r="R4" s="61"/>
      <c r="T4" s="61"/>
      <c r="U4" s="61"/>
      <c r="V4" s="61"/>
      <c r="W4" s="61"/>
      <c r="X4" s="61"/>
      <c r="Y4" s="61"/>
      <c r="Z4" s="2"/>
      <c r="AA4" s="60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</row>
    <row r="5" spans="2:231" s="4" customFormat="1" ht="19.5" customHeight="1">
      <c r="B5" s="35"/>
      <c r="C5" s="62"/>
      <c r="E5" s="62"/>
      <c r="F5" s="62"/>
      <c r="G5" s="62"/>
      <c r="H5" s="62"/>
      <c r="I5" s="62"/>
      <c r="J5" s="63"/>
      <c r="K5" s="344" t="s">
        <v>479</v>
      </c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60"/>
      <c r="AB5" s="79"/>
      <c r="AC5" s="79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</row>
    <row r="6" spans="3:26" ht="18" customHeight="1" thickBot="1">
      <c r="C6" s="36"/>
      <c r="D6" s="36"/>
      <c r="E6" s="36"/>
      <c r="F6" s="36"/>
      <c r="G6" s="36"/>
      <c r="H6" s="36"/>
      <c r="I6" s="37" t="s">
        <v>469</v>
      </c>
      <c r="L6" s="3"/>
      <c r="M6" s="3"/>
      <c r="N6" s="3"/>
      <c r="P6" s="3"/>
      <c r="Z6" s="64" t="s">
        <v>485</v>
      </c>
    </row>
    <row r="7" spans="1:27" ht="34.5" customHeight="1">
      <c r="A7" s="80" t="s">
        <v>235</v>
      </c>
      <c r="B7" s="326" t="s">
        <v>470</v>
      </c>
      <c r="C7" s="327"/>
      <c r="D7" s="326" t="s">
        <v>471</v>
      </c>
      <c r="E7" s="327"/>
      <c r="F7" s="326" t="s">
        <v>308</v>
      </c>
      <c r="G7" s="327"/>
      <c r="H7" s="326" t="s">
        <v>472</v>
      </c>
      <c r="I7" s="328"/>
      <c r="J7" s="34"/>
      <c r="K7" s="335" t="s">
        <v>482</v>
      </c>
      <c r="L7" s="335"/>
      <c r="M7" s="335"/>
      <c r="N7" s="336"/>
      <c r="O7" s="81" t="s">
        <v>480</v>
      </c>
      <c r="P7" s="81" t="s">
        <v>236</v>
      </c>
      <c r="Q7" s="84" t="s">
        <v>481</v>
      </c>
      <c r="R7" s="119" t="s">
        <v>268</v>
      </c>
      <c r="S7" s="340" t="s">
        <v>482</v>
      </c>
      <c r="T7" s="335"/>
      <c r="U7" s="335"/>
      <c r="V7" s="336"/>
      <c r="W7" s="81" t="s">
        <v>480</v>
      </c>
      <c r="X7" s="81" t="s">
        <v>236</v>
      </c>
      <c r="Y7" s="84" t="s">
        <v>483</v>
      </c>
      <c r="Z7" s="119" t="s">
        <v>484</v>
      </c>
      <c r="AA7" s="4"/>
    </row>
    <row r="8" spans="1:26" ht="19.5" customHeight="1">
      <c r="A8" s="112" t="s">
        <v>335</v>
      </c>
      <c r="B8" s="310">
        <f>SUM(D8:I8,B36:I36)</f>
        <v>12838391</v>
      </c>
      <c r="C8" s="310"/>
      <c r="D8" s="310">
        <v>4254977</v>
      </c>
      <c r="E8" s="310"/>
      <c r="F8" s="310">
        <v>892669</v>
      </c>
      <c r="G8" s="310"/>
      <c r="H8" s="310">
        <v>1615005</v>
      </c>
      <c r="I8" s="310"/>
      <c r="J8" s="44"/>
      <c r="K8" s="115"/>
      <c r="L8" s="116"/>
      <c r="M8" s="322"/>
      <c r="N8" s="323"/>
      <c r="O8" s="67"/>
      <c r="P8" s="66"/>
      <c r="Q8" s="68"/>
      <c r="R8" s="88"/>
      <c r="S8" s="120"/>
      <c r="T8" s="324"/>
      <c r="U8" s="324"/>
      <c r="V8" s="325"/>
      <c r="W8" s="74"/>
      <c r="X8" s="71"/>
      <c r="Y8" s="11"/>
      <c r="Z8" s="89"/>
    </row>
    <row r="9" spans="1:26" ht="19.5" customHeight="1">
      <c r="A9" s="111" t="s">
        <v>336</v>
      </c>
      <c r="B9" s="305">
        <f>SUM(D9:I9,B37:I37)</f>
        <v>17453591</v>
      </c>
      <c r="C9" s="305"/>
      <c r="D9" s="305">
        <v>5687369</v>
      </c>
      <c r="E9" s="305"/>
      <c r="F9" s="305">
        <v>1143210</v>
      </c>
      <c r="G9" s="305"/>
      <c r="H9" s="305">
        <v>2330584</v>
      </c>
      <c r="I9" s="305"/>
      <c r="J9" s="44"/>
      <c r="K9" s="223" t="s">
        <v>237</v>
      </c>
      <c r="L9" s="223"/>
      <c r="M9" s="223"/>
      <c r="N9" s="241"/>
      <c r="O9" s="351"/>
      <c r="P9" s="352" t="s">
        <v>386</v>
      </c>
      <c r="Q9" s="353">
        <v>16532303</v>
      </c>
      <c r="R9" s="354">
        <f>Q9/$Q$9*100</f>
        <v>100</v>
      </c>
      <c r="S9" s="120" t="s">
        <v>347</v>
      </c>
      <c r="T9" s="324" t="s">
        <v>348</v>
      </c>
      <c r="U9" s="324"/>
      <c r="V9" s="325"/>
      <c r="W9" s="74"/>
      <c r="X9" s="71" t="s">
        <v>386</v>
      </c>
      <c r="Y9" s="11">
        <v>390763</v>
      </c>
      <c r="Z9" s="348">
        <f aca="true" t="shared" si="0" ref="Z9:Z26">Y9/$Q$9*100</f>
        <v>2.3636331852858006</v>
      </c>
    </row>
    <row r="10" spans="1:30" ht="19.5" customHeight="1">
      <c r="A10" s="111" t="s">
        <v>337</v>
      </c>
      <c r="B10" s="305">
        <f>SUM(D10:I10,B38:I38)</f>
        <v>22280269</v>
      </c>
      <c r="C10" s="305"/>
      <c r="D10" s="305">
        <v>7496887</v>
      </c>
      <c r="E10" s="305"/>
      <c r="F10" s="305">
        <v>1519087</v>
      </c>
      <c r="G10" s="305"/>
      <c r="H10" s="305">
        <v>3123933</v>
      </c>
      <c r="I10" s="305"/>
      <c r="J10" s="44"/>
      <c r="K10" s="4"/>
      <c r="L10" s="4"/>
      <c r="M10" s="4"/>
      <c r="N10" s="70"/>
      <c r="O10" s="67"/>
      <c r="P10" s="71"/>
      <c r="Q10" s="11"/>
      <c r="R10" s="348"/>
      <c r="S10" s="121"/>
      <c r="T10" s="82" t="s">
        <v>238</v>
      </c>
      <c r="U10" s="324" t="s">
        <v>340</v>
      </c>
      <c r="V10" s="325"/>
      <c r="W10" s="74" t="s">
        <v>386</v>
      </c>
      <c r="X10" s="71" t="s">
        <v>386</v>
      </c>
      <c r="Y10" s="11">
        <v>897</v>
      </c>
      <c r="Z10" s="348">
        <f t="shared" si="0"/>
        <v>0.005425741350131316</v>
      </c>
      <c r="AB10" s="329"/>
      <c r="AC10" s="329"/>
      <c r="AD10" s="329"/>
    </row>
    <row r="11" spans="1:26" ht="19.5" customHeight="1">
      <c r="A11" s="111" t="s">
        <v>338</v>
      </c>
      <c r="B11" s="305">
        <f>SUM(D11:I11,B39:I39)</f>
        <v>24854150</v>
      </c>
      <c r="C11" s="305"/>
      <c r="D11" s="305">
        <v>8480886</v>
      </c>
      <c r="E11" s="305"/>
      <c r="F11" s="305">
        <v>1880289</v>
      </c>
      <c r="G11" s="305"/>
      <c r="H11" s="305">
        <v>3410874</v>
      </c>
      <c r="I11" s="305"/>
      <c r="J11" s="44"/>
      <c r="K11" s="69" t="s">
        <v>349</v>
      </c>
      <c r="L11" s="324" t="s">
        <v>486</v>
      </c>
      <c r="M11" s="324"/>
      <c r="N11" s="325"/>
      <c r="O11" s="72"/>
      <c r="P11" s="71" t="s">
        <v>386</v>
      </c>
      <c r="Q11" s="65" t="s">
        <v>386</v>
      </c>
      <c r="R11" s="349" t="s">
        <v>386</v>
      </c>
      <c r="S11" s="121"/>
      <c r="T11" s="82" t="s">
        <v>241</v>
      </c>
      <c r="U11" s="324" t="s">
        <v>258</v>
      </c>
      <c r="V11" s="325"/>
      <c r="W11" s="74">
        <v>806876</v>
      </c>
      <c r="X11" s="71" t="s">
        <v>259</v>
      </c>
      <c r="Y11" s="11">
        <v>155106</v>
      </c>
      <c r="Z11" s="348">
        <f t="shared" si="0"/>
        <v>0.9381995962691949</v>
      </c>
    </row>
    <row r="12" spans="1:26" ht="19.5" customHeight="1">
      <c r="A12" s="214" t="s">
        <v>474</v>
      </c>
      <c r="B12" s="315">
        <f aca="true" t="shared" si="1" ref="B12:H12">SUM(B14:C17,B19:C22,B24:C27)</f>
        <v>26606988</v>
      </c>
      <c r="C12" s="308"/>
      <c r="D12" s="308">
        <f t="shared" si="1"/>
        <v>9354167</v>
      </c>
      <c r="E12" s="308"/>
      <c r="F12" s="308">
        <f t="shared" si="1"/>
        <v>2009540</v>
      </c>
      <c r="G12" s="308"/>
      <c r="H12" s="308">
        <f t="shared" si="1"/>
        <v>3274133</v>
      </c>
      <c r="I12" s="308"/>
      <c r="J12" s="50"/>
      <c r="K12" s="69" t="s">
        <v>312</v>
      </c>
      <c r="L12" s="324" t="s">
        <v>313</v>
      </c>
      <c r="M12" s="324"/>
      <c r="N12" s="325"/>
      <c r="O12" s="67"/>
      <c r="P12" s="71" t="s">
        <v>386</v>
      </c>
      <c r="Q12" s="11">
        <v>11715325</v>
      </c>
      <c r="R12" s="348">
        <v>70.8</v>
      </c>
      <c r="S12" s="121"/>
      <c r="T12" s="82"/>
      <c r="U12" s="4"/>
      <c r="V12" s="25" t="s">
        <v>315</v>
      </c>
      <c r="W12" s="74">
        <v>802308</v>
      </c>
      <c r="X12" s="71" t="s">
        <v>245</v>
      </c>
      <c r="Y12" s="11">
        <v>142092</v>
      </c>
      <c r="Z12" s="348">
        <v>0.8</v>
      </c>
    </row>
    <row r="13" spans="1:26" ht="19.5" customHeight="1">
      <c r="A13" s="109"/>
      <c r="B13" s="309"/>
      <c r="C13" s="309"/>
      <c r="D13" s="309"/>
      <c r="E13" s="309"/>
      <c r="F13" s="309"/>
      <c r="G13" s="309"/>
      <c r="H13" s="309"/>
      <c r="I13" s="309"/>
      <c r="J13" s="4"/>
      <c r="K13" s="4"/>
      <c r="L13" s="82" t="s">
        <v>238</v>
      </c>
      <c r="M13" s="324" t="s">
        <v>239</v>
      </c>
      <c r="N13" s="325"/>
      <c r="O13" s="67">
        <v>2933</v>
      </c>
      <c r="P13" s="71" t="s">
        <v>240</v>
      </c>
      <c r="Q13" s="11">
        <v>264107</v>
      </c>
      <c r="R13" s="348">
        <f aca="true" t="shared" si="2" ref="R13:R26">Q13/$Q$9*100</f>
        <v>1.5975209261528778</v>
      </c>
      <c r="S13" s="121"/>
      <c r="T13" s="82"/>
      <c r="U13" s="4"/>
      <c r="V13" s="25" t="s">
        <v>260</v>
      </c>
      <c r="W13" s="74">
        <v>4568</v>
      </c>
      <c r="X13" s="71" t="s">
        <v>245</v>
      </c>
      <c r="Y13" s="11">
        <v>13014</v>
      </c>
      <c r="Z13" s="348">
        <f t="shared" si="0"/>
        <v>0.07871861530725635</v>
      </c>
    </row>
    <row r="14" spans="1:26" ht="19.5" customHeight="1">
      <c r="A14" s="107" t="s">
        <v>339</v>
      </c>
      <c r="B14" s="305">
        <f>SUM(D14:I14,B42:I42)</f>
        <v>1583786</v>
      </c>
      <c r="C14" s="305"/>
      <c r="D14" s="305">
        <v>561620</v>
      </c>
      <c r="E14" s="305"/>
      <c r="F14" s="305">
        <v>150160</v>
      </c>
      <c r="G14" s="305"/>
      <c r="H14" s="305">
        <v>282872</v>
      </c>
      <c r="I14" s="305"/>
      <c r="J14" s="44"/>
      <c r="K14" s="4"/>
      <c r="L14" s="82" t="s">
        <v>241</v>
      </c>
      <c r="M14" s="324" t="s">
        <v>242</v>
      </c>
      <c r="N14" s="325"/>
      <c r="O14" s="67">
        <v>434466</v>
      </c>
      <c r="P14" s="71" t="s">
        <v>243</v>
      </c>
      <c r="Q14" s="11">
        <v>10222559</v>
      </c>
      <c r="R14" s="348">
        <f t="shared" si="2"/>
        <v>61.83384734722077</v>
      </c>
      <c r="S14" s="121"/>
      <c r="T14" s="82" t="s">
        <v>249</v>
      </c>
      <c r="U14" s="324" t="s">
        <v>327</v>
      </c>
      <c r="V14" s="325"/>
      <c r="W14" s="74" t="s">
        <v>386</v>
      </c>
      <c r="X14" s="71" t="s">
        <v>386</v>
      </c>
      <c r="Y14" s="11">
        <v>232512</v>
      </c>
      <c r="Z14" s="348">
        <f t="shared" si="0"/>
        <v>1.4064102260888878</v>
      </c>
    </row>
    <row r="15" spans="1:26" ht="19.5" customHeight="1">
      <c r="A15" s="108" t="s">
        <v>297</v>
      </c>
      <c r="B15" s="305">
        <f>SUM(D15:I15,B43:I43)</f>
        <v>1769551</v>
      </c>
      <c r="C15" s="305"/>
      <c r="D15" s="305">
        <v>531438</v>
      </c>
      <c r="E15" s="305"/>
      <c r="F15" s="305">
        <v>116218</v>
      </c>
      <c r="G15" s="305"/>
      <c r="H15" s="305">
        <v>275843</v>
      </c>
      <c r="I15" s="305"/>
      <c r="J15" s="44"/>
      <c r="K15" s="4"/>
      <c r="L15" s="4"/>
      <c r="M15" s="4"/>
      <c r="N15" s="25" t="s">
        <v>244</v>
      </c>
      <c r="O15" s="73">
        <v>1838</v>
      </c>
      <c r="P15" s="71" t="s">
        <v>245</v>
      </c>
      <c r="Q15" s="11">
        <v>179043</v>
      </c>
      <c r="R15" s="348">
        <f t="shared" si="2"/>
        <v>1.082988861261495</v>
      </c>
      <c r="S15" s="121"/>
      <c r="T15" s="82" t="s">
        <v>250</v>
      </c>
      <c r="U15" s="324" t="s">
        <v>328</v>
      </c>
      <c r="V15" s="325"/>
      <c r="W15" s="74">
        <v>9190</v>
      </c>
      <c r="X15" s="71" t="s">
        <v>350</v>
      </c>
      <c r="Y15" s="11">
        <v>2248</v>
      </c>
      <c r="Z15" s="348">
        <f t="shared" si="0"/>
        <v>0.01359762157758662</v>
      </c>
    </row>
    <row r="16" spans="1:26" ht="19.5" customHeight="1">
      <c r="A16" s="108" t="s">
        <v>298</v>
      </c>
      <c r="B16" s="305">
        <f>SUM(D16:I16,B44:I44)</f>
        <v>2335279</v>
      </c>
      <c r="C16" s="305"/>
      <c r="D16" s="305">
        <v>893426</v>
      </c>
      <c r="E16" s="305"/>
      <c r="F16" s="305">
        <v>211149</v>
      </c>
      <c r="G16" s="305"/>
      <c r="H16" s="305">
        <v>310203</v>
      </c>
      <c r="I16" s="305"/>
      <c r="J16" s="44"/>
      <c r="K16" s="4"/>
      <c r="L16" s="4"/>
      <c r="M16" s="4"/>
      <c r="N16" s="25" t="s">
        <v>246</v>
      </c>
      <c r="O16" s="73">
        <v>10445</v>
      </c>
      <c r="P16" s="71" t="s">
        <v>245</v>
      </c>
      <c r="Q16" s="11">
        <v>155398</v>
      </c>
      <c r="R16" s="348">
        <f t="shared" si="2"/>
        <v>0.9399658353709098</v>
      </c>
      <c r="S16" s="120" t="s">
        <v>351</v>
      </c>
      <c r="T16" s="324" t="s">
        <v>352</v>
      </c>
      <c r="U16" s="324"/>
      <c r="V16" s="325"/>
      <c r="W16" s="74"/>
      <c r="X16" s="71" t="s">
        <v>487</v>
      </c>
      <c r="Y16" s="11">
        <v>4312635</v>
      </c>
      <c r="Z16" s="348">
        <f t="shared" si="0"/>
        <v>26.086111535700745</v>
      </c>
    </row>
    <row r="17" spans="1:26" ht="19.5" customHeight="1">
      <c r="A17" s="108" t="s">
        <v>299</v>
      </c>
      <c r="B17" s="305">
        <f>SUM(D17:I17,B45:I45)</f>
        <v>2072943</v>
      </c>
      <c r="C17" s="305"/>
      <c r="D17" s="305">
        <v>752389</v>
      </c>
      <c r="E17" s="305"/>
      <c r="F17" s="305">
        <v>152491</v>
      </c>
      <c r="G17" s="305"/>
      <c r="H17" s="305">
        <v>261780</v>
      </c>
      <c r="I17" s="305"/>
      <c r="J17" s="44"/>
      <c r="K17" s="4"/>
      <c r="L17" s="4"/>
      <c r="M17" s="4"/>
      <c r="N17" s="25" t="s">
        <v>488</v>
      </c>
      <c r="O17" s="73">
        <v>13606</v>
      </c>
      <c r="P17" s="71" t="s">
        <v>245</v>
      </c>
      <c r="Q17" s="11">
        <v>267492</v>
      </c>
      <c r="R17" s="348">
        <f t="shared" si="2"/>
        <v>1.6179959924518685</v>
      </c>
      <c r="S17" s="121"/>
      <c r="T17" s="82" t="s">
        <v>238</v>
      </c>
      <c r="U17" s="324" t="s">
        <v>368</v>
      </c>
      <c r="V17" s="325"/>
      <c r="W17" s="74" t="s">
        <v>386</v>
      </c>
      <c r="X17" s="71" t="s">
        <v>386</v>
      </c>
      <c r="Y17" s="11">
        <v>123974</v>
      </c>
      <c r="Z17" s="348">
        <f t="shared" si="0"/>
        <v>0.7498894739589518</v>
      </c>
    </row>
    <row r="18" spans="1:26" ht="19.5" customHeight="1">
      <c r="A18" s="109"/>
      <c r="B18" s="305"/>
      <c r="C18" s="305"/>
      <c r="D18" s="305"/>
      <c r="E18" s="305"/>
      <c r="F18" s="305"/>
      <c r="G18" s="305"/>
      <c r="H18" s="305"/>
      <c r="I18" s="305"/>
      <c r="J18" s="34"/>
      <c r="K18" s="4"/>
      <c r="L18" s="4"/>
      <c r="M18" s="4"/>
      <c r="N18" s="25" t="s">
        <v>489</v>
      </c>
      <c r="O18" s="74">
        <v>2556</v>
      </c>
      <c r="P18" s="71" t="s">
        <v>245</v>
      </c>
      <c r="Q18" s="11">
        <v>62893</v>
      </c>
      <c r="R18" s="348">
        <f t="shared" si="2"/>
        <v>0.3804249172060299</v>
      </c>
      <c r="S18" s="121"/>
      <c r="T18" s="82" t="s">
        <v>241</v>
      </c>
      <c r="U18" s="324" t="s">
        <v>353</v>
      </c>
      <c r="V18" s="325"/>
      <c r="W18" s="74" t="s">
        <v>386</v>
      </c>
      <c r="X18" s="71" t="s">
        <v>386</v>
      </c>
      <c r="Y18" s="11">
        <v>544819</v>
      </c>
      <c r="Z18" s="348">
        <f t="shared" si="0"/>
        <v>3.2954815793056778</v>
      </c>
    </row>
    <row r="19" spans="1:26" ht="19.5" customHeight="1">
      <c r="A19" s="108" t="s">
        <v>300</v>
      </c>
      <c r="B19" s="305">
        <f>SUM(D19:I19,B47:I47)</f>
        <v>1900229</v>
      </c>
      <c r="C19" s="305"/>
      <c r="D19" s="305">
        <v>708982</v>
      </c>
      <c r="E19" s="305"/>
      <c r="F19" s="305">
        <v>152804</v>
      </c>
      <c r="G19" s="305"/>
      <c r="H19" s="305">
        <v>250112</v>
      </c>
      <c r="I19" s="305"/>
      <c r="J19" s="44"/>
      <c r="K19" s="4"/>
      <c r="L19" s="4"/>
      <c r="M19" s="4"/>
      <c r="N19" s="25" t="s">
        <v>247</v>
      </c>
      <c r="O19" s="73">
        <v>406021</v>
      </c>
      <c r="P19" s="71" t="s">
        <v>245</v>
      </c>
      <c r="Q19" s="11">
        <v>9557733</v>
      </c>
      <c r="R19" s="348">
        <f t="shared" si="2"/>
        <v>57.81247174093047</v>
      </c>
      <c r="S19" s="121"/>
      <c r="T19" s="82" t="s">
        <v>249</v>
      </c>
      <c r="U19" s="324" t="s">
        <v>261</v>
      </c>
      <c r="V19" s="325"/>
      <c r="W19" s="74" t="s">
        <v>386</v>
      </c>
      <c r="X19" s="71" t="s">
        <v>386</v>
      </c>
      <c r="Y19" s="11">
        <v>2755288</v>
      </c>
      <c r="Z19" s="348">
        <f t="shared" si="0"/>
        <v>16.666086993445496</v>
      </c>
    </row>
    <row r="20" spans="1:26" ht="19.5" customHeight="1">
      <c r="A20" s="108" t="s">
        <v>301</v>
      </c>
      <c r="B20" s="305">
        <f>SUM(D20:I20,B48:I48)</f>
        <v>2064501</v>
      </c>
      <c r="C20" s="305"/>
      <c r="D20" s="305">
        <v>805273</v>
      </c>
      <c r="E20" s="305"/>
      <c r="F20" s="305">
        <v>173181</v>
      </c>
      <c r="G20" s="305"/>
      <c r="H20" s="305">
        <v>227704</v>
      </c>
      <c r="I20" s="305"/>
      <c r="J20" s="44"/>
      <c r="K20" s="4"/>
      <c r="L20" s="4"/>
      <c r="M20" s="4"/>
      <c r="N20" s="25" t="s">
        <v>248</v>
      </c>
      <c r="O20" s="74" t="s">
        <v>386</v>
      </c>
      <c r="P20" s="71" t="s">
        <v>386</v>
      </c>
      <c r="Q20" s="67" t="s">
        <v>386</v>
      </c>
      <c r="R20" s="350" t="s">
        <v>386</v>
      </c>
      <c r="S20" s="121"/>
      <c r="T20" s="82" t="s">
        <v>250</v>
      </c>
      <c r="U20" s="324" t="s">
        <v>343</v>
      </c>
      <c r="V20" s="325"/>
      <c r="W20" s="74">
        <v>153</v>
      </c>
      <c r="X20" s="71" t="s">
        <v>262</v>
      </c>
      <c r="Y20" s="67">
        <v>67857</v>
      </c>
      <c r="Z20" s="350">
        <f t="shared" si="0"/>
        <v>0.4104509819351847</v>
      </c>
    </row>
    <row r="21" spans="1:26" ht="19.5" customHeight="1">
      <c r="A21" s="108" t="s">
        <v>302</v>
      </c>
      <c r="B21" s="305">
        <f>SUM(D21:I21,B49:I49)</f>
        <v>2925637</v>
      </c>
      <c r="C21" s="305"/>
      <c r="D21" s="305">
        <v>948103</v>
      </c>
      <c r="E21" s="305"/>
      <c r="F21" s="305">
        <v>181302</v>
      </c>
      <c r="G21" s="305"/>
      <c r="H21" s="305">
        <v>343255</v>
      </c>
      <c r="I21" s="305"/>
      <c r="J21" s="44"/>
      <c r="K21" s="4"/>
      <c r="L21" s="82" t="s">
        <v>249</v>
      </c>
      <c r="M21" s="324" t="s">
        <v>314</v>
      </c>
      <c r="N21" s="325"/>
      <c r="O21" s="74">
        <v>43480</v>
      </c>
      <c r="P21" s="71" t="s">
        <v>354</v>
      </c>
      <c r="Q21" s="11">
        <v>3200</v>
      </c>
      <c r="R21" s="348">
        <f t="shared" si="2"/>
        <v>0.019356044950301236</v>
      </c>
      <c r="S21" s="121"/>
      <c r="T21" s="82" t="s">
        <v>252</v>
      </c>
      <c r="U21" s="324" t="s">
        <v>263</v>
      </c>
      <c r="V21" s="325"/>
      <c r="W21" s="74" t="s">
        <v>386</v>
      </c>
      <c r="X21" s="71" t="s">
        <v>386</v>
      </c>
      <c r="Y21" s="11">
        <v>91671</v>
      </c>
      <c r="Z21" s="348">
        <f t="shared" si="0"/>
        <v>0.5544962489497077</v>
      </c>
    </row>
    <row r="22" spans="1:26" ht="19.5" customHeight="1">
      <c r="A22" s="108" t="s">
        <v>303</v>
      </c>
      <c r="B22" s="305">
        <f>SUM(D22:I22,B50:I50)</f>
        <v>1689359</v>
      </c>
      <c r="C22" s="305"/>
      <c r="D22" s="305">
        <v>526446</v>
      </c>
      <c r="E22" s="305"/>
      <c r="F22" s="305">
        <v>132318</v>
      </c>
      <c r="G22" s="305"/>
      <c r="H22" s="305">
        <v>221748</v>
      </c>
      <c r="I22" s="305"/>
      <c r="J22" s="44"/>
      <c r="K22" s="4"/>
      <c r="L22" s="82" t="s">
        <v>250</v>
      </c>
      <c r="M22" s="324" t="s">
        <v>251</v>
      </c>
      <c r="N22" s="325"/>
      <c r="O22" s="74" t="s">
        <v>386</v>
      </c>
      <c r="P22" s="71" t="s">
        <v>386</v>
      </c>
      <c r="Q22" s="11">
        <v>447650</v>
      </c>
      <c r="R22" s="348">
        <f t="shared" si="2"/>
        <v>2.707729225625734</v>
      </c>
      <c r="S22" s="121"/>
      <c r="T22" s="82" t="s">
        <v>255</v>
      </c>
      <c r="U22" s="324" t="s">
        <v>341</v>
      </c>
      <c r="V22" s="325"/>
      <c r="W22" s="74" t="s">
        <v>386</v>
      </c>
      <c r="X22" s="71" t="s">
        <v>386</v>
      </c>
      <c r="Y22" s="11">
        <v>648272</v>
      </c>
      <c r="Z22" s="348">
        <f t="shared" si="0"/>
        <v>3.9212443662567766</v>
      </c>
    </row>
    <row r="23" spans="1:26" ht="19.5" customHeight="1">
      <c r="A23" s="109"/>
      <c r="B23" s="306"/>
      <c r="C23" s="306"/>
      <c r="D23" s="306"/>
      <c r="E23" s="306"/>
      <c r="F23" s="306"/>
      <c r="G23" s="306"/>
      <c r="H23" s="306"/>
      <c r="I23" s="306"/>
      <c r="J23" s="34"/>
      <c r="K23" s="4"/>
      <c r="L23" s="82" t="s">
        <v>252</v>
      </c>
      <c r="M23" s="324" t="s">
        <v>253</v>
      </c>
      <c r="N23" s="325"/>
      <c r="O23" s="74">
        <v>11249</v>
      </c>
      <c r="P23" s="71" t="s">
        <v>254</v>
      </c>
      <c r="Q23" s="11">
        <v>5263</v>
      </c>
      <c r="R23" s="348">
        <f t="shared" si="2"/>
        <v>0.03183464517919857</v>
      </c>
      <c r="S23" s="121"/>
      <c r="T23" s="82" t="s">
        <v>264</v>
      </c>
      <c r="U23" s="324" t="s">
        <v>342</v>
      </c>
      <c r="V23" s="325"/>
      <c r="W23" s="74" t="s">
        <v>386</v>
      </c>
      <c r="X23" s="71" t="s">
        <v>386</v>
      </c>
      <c r="Y23" s="11">
        <v>80754</v>
      </c>
      <c r="Z23" s="348">
        <f t="shared" si="0"/>
        <v>0.4884618918489457</v>
      </c>
    </row>
    <row r="24" spans="1:26" ht="19.5" customHeight="1">
      <c r="A24" s="108" t="s">
        <v>304</v>
      </c>
      <c r="B24" s="305">
        <f>SUM(D24:I24,B52:I52)</f>
        <v>1909829</v>
      </c>
      <c r="C24" s="305"/>
      <c r="D24" s="305">
        <v>697630</v>
      </c>
      <c r="E24" s="305"/>
      <c r="F24" s="305">
        <v>175535</v>
      </c>
      <c r="G24" s="305"/>
      <c r="H24" s="305">
        <v>221762</v>
      </c>
      <c r="I24" s="305"/>
      <c r="J24" s="44"/>
      <c r="K24" s="4"/>
      <c r="L24" s="82" t="s">
        <v>255</v>
      </c>
      <c r="M24" s="324" t="s">
        <v>256</v>
      </c>
      <c r="N24" s="325"/>
      <c r="O24" s="74" t="s">
        <v>386</v>
      </c>
      <c r="P24" s="71" t="s">
        <v>386</v>
      </c>
      <c r="Q24" s="11">
        <v>772546</v>
      </c>
      <c r="R24" s="348">
        <f t="shared" si="2"/>
        <v>4.672948469429819</v>
      </c>
      <c r="S24" s="120" t="s">
        <v>346</v>
      </c>
      <c r="T24" s="324" t="s">
        <v>355</v>
      </c>
      <c r="U24" s="324"/>
      <c r="V24" s="325"/>
      <c r="W24" s="74"/>
      <c r="X24" s="71" t="s">
        <v>386</v>
      </c>
      <c r="Y24" s="11">
        <v>62782</v>
      </c>
      <c r="Z24" s="348">
        <f t="shared" si="0"/>
        <v>0.3797535043968164</v>
      </c>
    </row>
    <row r="25" spans="1:26" ht="19.5" customHeight="1">
      <c r="A25" s="108" t="s">
        <v>305</v>
      </c>
      <c r="B25" s="305">
        <f>SUM(D25:I25,B53:I53)</f>
        <v>2226776</v>
      </c>
      <c r="C25" s="305"/>
      <c r="D25" s="305">
        <v>859000</v>
      </c>
      <c r="E25" s="305"/>
      <c r="F25" s="305">
        <v>176230</v>
      </c>
      <c r="G25" s="305"/>
      <c r="H25" s="305">
        <v>246702</v>
      </c>
      <c r="I25" s="305"/>
      <c r="J25" s="44"/>
      <c r="K25" s="69" t="s">
        <v>356</v>
      </c>
      <c r="L25" s="324" t="s">
        <v>357</v>
      </c>
      <c r="M25" s="324"/>
      <c r="N25" s="325"/>
      <c r="O25" s="74"/>
      <c r="P25" s="71" t="s">
        <v>386</v>
      </c>
      <c r="Q25" s="67">
        <v>11913</v>
      </c>
      <c r="R25" s="348">
        <f t="shared" si="2"/>
        <v>0.07205892609154332</v>
      </c>
      <c r="S25" s="121"/>
      <c r="T25" s="82" t="s">
        <v>238</v>
      </c>
      <c r="U25" s="324" t="s">
        <v>265</v>
      </c>
      <c r="V25" s="325"/>
      <c r="W25" s="74">
        <v>1154705</v>
      </c>
      <c r="X25" s="71" t="s">
        <v>266</v>
      </c>
      <c r="Y25" s="11">
        <v>17995</v>
      </c>
      <c r="Z25" s="348">
        <f t="shared" si="0"/>
        <v>0.10884750902520962</v>
      </c>
    </row>
    <row r="26" spans="1:26" ht="19.5" customHeight="1">
      <c r="A26" s="108" t="s">
        <v>306</v>
      </c>
      <c r="B26" s="305">
        <f>SUM(D26:I26,B54:I54)</f>
        <v>2081712</v>
      </c>
      <c r="C26" s="305"/>
      <c r="D26" s="305">
        <v>769622</v>
      </c>
      <c r="E26" s="305"/>
      <c r="F26" s="305">
        <v>137433</v>
      </c>
      <c r="G26" s="305"/>
      <c r="H26" s="305">
        <v>196658</v>
      </c>
      <c r="I26" s="305"/>
      <c r="J26" s="44"/>
      <c r="K26" s="69" t="s">
        <v>358</v>
      </c>
      <c r="L26" s="324" t="s">
        <v>359</v>
      </c>
      <c r="M26" s="324"/>
      <c r="N26" s="325"/>
      <c r="O26" s="74"/>
      <c r="P26" s="71" t="s">
        <v>386</v>
      </c>
      <c r="Q26" s="11">
        <v>38885</v>
      </c>
      <c r="R26" s="348">
        <f t="shared" si="2"/>
        <v>0.23520618996639486</v>
      </c>
      <c r="S26" s="121"/>
      <c r="T26" s="82" t="s">
        <v>241</v>
      </c>
      <c r="U26" s="324" t="s">
        <v>267</v>
      </c>
      <c r="V26" s="325"/>
      <c r="W26" s="74" t="s">
        <v>386</v>
      </c>
      <c r="X26" s="71" t="s">
        <v>386</v>
      </c>
      <c r="Y26" s="11">
        <v>44787</v>
      </c>
      <c r="Z26" s="348">
        <f t="shared" si="0"/>
        <v>0.2709059953716067</v>
      </c>
    </row>
    <row r="27" spans="1:26" ht="19.5" customHeight="1">
      <c r="A27" s="110" t="s">
        <v>307</v>
      </c>
      <c r="B27" s="307">
        <f>SUM(D27:I27,B55:I55)</f>
        <v>4047386</v>
      </c>
      <c r="C27" s="307"/>
      <c r="D27" s="307">
        <v>1300238</v>
      </c>
      <c r="E27" s="307"/>
      <c r="F27" s="307">
        <v>250719</v>
      </c>
      <c r="G27" s="307"/>
      <c r="H27" s="307">
        <v>435494</v>
      </c>
      <c r="I27" s="307"/>
      <c r="J27" s="44"/>
      <c r="K27" s="337"/>
      <c r="L27" s="337"/>
      <c r="M27" s="337"/>
      <c r="N27" s="338"/>
      <c r="O27" s="74"/>
      <c r="P27" s="71"/>
      <c r="Q27" s="77"/>
      <c r="R27" s="90"/>
      <c r="S27" s="339"/>
      <c r="T27" s="337"/>
      <c r="U27" s="337"/>
      <c r="V27" s="338"/>
      <c r="W27" s="117"/>
      <c r="X27" s="118"/>
      <c r="Y27" s="122"/>
      <c r="Z27" s="90"/>
    </row>
    <row r="28" spans="1:18" ht="19.5" customHeight="1">
      <c r="A28" s="75"/>
      <c r="B28" s="75"/>
      <c r="C28" s="75"/>
      <c r="D28" s="75"/>
      <c r="E28" s="75"/>
      <c r="F28" s="75"/>
      <c r="G28" s="75"/>
      <c r="H28" s="14"/>
      <c r="I28" s="14"/>
      <c r="J28" s="14"/>
      <c r="K28" s="78"/>
      <c r="L28" s="78"/>
      <c r="M28" s="78"/>
      <c r="N28" s="78"/>
      <c r="O28" s="78"/>
      <c r="P28" s="78"/>
      <c r="Q28" s="78"/>
      <c r="R28" s="4"/>
    </row>
    <row r="29" ht="19.5" customHeight="1"/>
    <row r="30" spans="2:27" ht="19.5" customHeight="1">
      <c r="B30" s="59"/>
      <c r="C30" s="60"/>
      <c r="D30" s="60"/>
      <c r="E30" s="60"/>
      <c r="F30" s="60"/>
      <c r="G30" s="60"/>
      <c r="H30" s="60"/>
      <c r="I30" s="60"/>
      <c r="J30" s="60"/>
      <c r="K30" s="344" t="s">
        <v>491</v>
      </c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</row>
    <row r="31" spans="1:27" ht="19.5" customHeight="1" thickBot="1">
      <c r="A31" s="304" t="s">
        <v>477</v>
      </c>
      <c r="B31" s="304"/>
      <c r="C31" s="304"/>
      <c r="D31" s="304"/>
      <c r="E31" s="304"/>
      <c r="F31" s="304"/>
      <c r="G31" s="304"/>
      <c r="H31" s="304"/>
      <c r="I31" s="304"/>
      <c r="J31" s="34"/>
      <c r="L31" s="3"/>
      <c r="M31" s="3"/>
      <c r="N31" s="3"/>
      <c r="P31" s="3"/>
      <c r="U31" s="64"/>
      <c r="Y31" s="64"/>
      <c r="Z31" s="180"/>
      <c r="AA31" s="64" t="s">
        <v>490</v>
      </c>
    </row>
    <row r="32" spans="2:27" ht="19.5" customHeight="1">
      <c r="B32" s="35"/>
      <c r="D32" s="2"/>
      <c r="E32" s="2"/>
      <c r="F32" s="2"/>
      <c r="G32" s="2"/>
      <c r="H32" s="34"/>
      <c r="I32" s="34"/>
      <c r="K32" s="335" t="s">
        <v>482</v>
      </c>
      <c r="L32" s="335"/>
      <c r="M32" s="335"/>
      <c r="N32" s="336"/>
      <c r="O32" s="355" t="s">
        <v>492</v>
      </c>
      <c r="P32" s="356"/>
      <c r="Q32" s="357" t="s">
        <v>360</v>
      </c>
      <c r="R32" s="358" t="s">
        <v>361</v>
      </c>
      <c r="S32" s="359"/>
      <c r="T32" s="359"/>
      <c r="U32" s="360"/>
      <c r="V32" s="357" t="s">
        <v>344</v>
      </c>
      <c r="W32" s="362" t="s">
        <v>345</v>
      </c>
      <c r="X32" s="362"/>
      <c r="Y32" s="124" t="s">
        <v>372</v>
      </c>
      <c r="Z32" s="83" t="s">
        <v>362</v>
      </c>
      <c r="AA32" s="361" t="s">
        <v>493</v>
      </c>
    </row>
    <row r="33" spans="3:27" ht="19.5" customHeight="1" thickBot="1">
      <c r="C33" s="36"/>
      <c r="D33" s="76"/>
      <c r="E33" s="76"/>
      <c r="F33" s="76"/>
      <c r="G33" s="76"/>
      <c r="H33" s="36"/>
      <c r="I33" s="37" t="s">
        <v>469</v>
      </c>
      <c r="J33" s="34"/>
      <c r="K33" s="115"/>
      <c r="L33" s="116"/>
      <c r="M33" s="322"/>
      <c r="N33" s="323"/>
      <c r="O33" s="342"/>
      <c r="P33" s="341"/>
      <c r="Q33" s="68"/>
      <c r="R33" s="341"/>
      <c r="S33" s="341"/>
      <c r="T33" s="341"/>
      <c r="U33" s="341"/>
      <c r="V33" s="68"/>
      <c r="W33" s="334"/>
      <c r="X33" s="334"/>
      <c r="Y33" s="68"/>
      <c r="Z33" s="68"/>
      <c r="AA33" s="68"/>
    </row>
    <row r="34" spans="1:27" ht="19.5" customHeight="1">
      <c r="A34" s="330" t="s">
        <v>257</v>
      </c>
      <c r="B34" s="332" t="s">
        <v>286</v>
      </c>
      <c r="C34" s="317"/>
      <c r="D34" s="316" t="s">
        <v>476</v>
      </c>
      <c r="E34" s="317"/>
      <c r="F34" s="316" t="s">
        <v>287</v>
      </c>
      <c r="G34" s="317"/>
      <c r="H34" s="316" t="s">
        <v>475</v>
      </c>
      <c r="I34" s="320"/>
      <c r="J34" s="38"/>
      <c r="K34" s="223" t="s">
        <v>237</v>
      </c>
      <c r="L34" s="223"/>
      <c r="M34" s="223"/>
      <c r="N34" s="241"/>
      <c r="O34" s="370">
        <f>SUM(Q34:AA34)</f>
        <v>16532303</v>
      </c>
      <c r="P34" s="371"/>
      <c r="Q34" s="372">
        <f>SUM(Q37,Q50:Q52,Q59,Q67,)</f>
        <v>8488485</v>
      </c>
      <c r="R34" s="371">
        <f>SUM(R37,R50:U52,R59,R67)</f>
        <v>1842422</v>
      </c>
      <c r="S34" s="371"/>
      <c r="T34" s="371"/>
      <c r="U34" s="371"/>
      <c r="V34" s="372">
        <f>SUM(V37,V50:V52,V59,V67,)</f>
        <v>3496374</v>
      </c>
      <c r="W34" s="371">
        <f>SUM(W37,W50:X52,W59,W67)</f>
        <v>403522</v>
      </c>
      <c r="X34" s="371"/>
      <c r="Y34" s="372">
        <f>SUM(Y37,Y50:Y52,Y59,Y67,)</f>
        <v>1502112</v>
      </c>
      <c r="Z34" s="372">
        <f>SUM(Z37,Z50:Z52,Z59,Z67,)</f>
        <v>598748</v>
      </c>
      <c r="AA34" s="372">
        <f>SUM(AA37,AA50:AA52,AA59,AA67,)</f>
        <v>200640</v>
      </c>
    </row>
    <row r="35" spans="1:27" ht="19.5" customHeight="1">
      <c r="A35" s="331"/>
      <c r="B35" s="333"/>
      <c r="C35" s="319"/>
      <c r="D35" s="318"/>
      <c r="E35" s="319"/>
      <c r="F35" s="318"/>
      <c r="G35" s="319"/>
      <c r="H35" s="318"/>
      <c r="I35" s="321"/>
      <c r="J35" s="44"/>
      <c r="K35" s="4"/>
      <c r="L35" s="4"/>
      <c r="M35" s="4"/>
      <c r="N35" s="70"/>
      <c r="O35" s="363"/>
      <c r="P35" s="363"/>
      <c r="Q35" s="364"/>
      <c r="R35" s="363"/>
      <c r="S35" s="363"/>
      <c r="T35" s="363"/>
      <c r="U35" s="363"/>
      <c r="V35" s="364"/>
      <c r="W35" s="363"/>
      <c r="X35" s="363"/>
      <c r="Y35" s="364"/>
      <c r="Z35" s="364"/>
      <c r="AA35" s="364"/>
    </row>
    <row r="36" spans="1:27" ht="19.5" customHeight="1">
      <c r="A36" s="112" t="s">
        <v>335</v>
      </c>
      <c r="B36" s="314">
        <v>2677458</v>
      </c>
      <c r="C36" s="310"/>
      <c r="D36" s="310">
        <v>2192745</v>
      </c>
      <c r="E36" s="310"/>
      <c r="F36" s="310">
        <v>390145</v>
      </c>
      <c r="G36" s="310"/>
      <c r="H36" s="310">
        <v>815392</v>
      </c>
      <c r="I36" s="310"/>
      <c r="J36" s="44"/>
      <c r="K36" s="69" t="s">
        <v>320</v>
      </c>
      <c r="L36" s="324" t="s">
        <v>486</v>
      </c>
      <c r="M36" s="324"/>
      <c r="N36" s="325"/>
      <c r="O36" s="363" t="s">
        <v>386</v>
      </c>
      <c r="P36" s="363"/>
      <c r="Q36" s="364" t="s">
        <v>386</v>
      </c>
      <c r="R36" s="363" t="s">
        <v>386</v>
      </c>
      <c r="S36" s="363"/>
      <c r="T36" s="363"/>
      <c r="U36" s="363"/>
      <c r="V36" s="364" t="s">
        <v>386</v>
      </c>
      <c r="W36" s="363" t="s">
        <v>386</v>
      </c>
      <c r="X36" s="363"/>
      <c r="Y36" s="364" t="s">
        <v>386</v>
      </c>
      <c r="Z36" s="364" t="s">
        <v>386</v>
      </c>
      <c r="AA36" s="364" t="s">
        <v>386</v>
      </c>
    </row>
    <row r="37" spans="1:27" ht="19.5" customHeight="1">
      <c r="A37" s="111" t="s">
        <v>336</v>
      </c>
      <c r="B37" s="311">
        <v>3537159</v>
      </c>
      <c r="C37" s="305"/>
      <c r="D37" s="305">
        <v>2854642</v>
      </c>
      <c r="E37" s="305"/>
      <c r="F37" s="305">
        <v>608950</v>
      </c>
      <c r="G37" s="305"/>
      <c r="H37" s="305">
        <v>1291677</v>
      </c>
      <c r="I37" s="305"/>
      <c r="J37" s="44"/>
      <c r="K37" s="69" t="s">
        <v>363</v>
      </c>
      <c r="L37" s="324" t="s">
        <v>364</v>
      </c>
      <c r="M37" s="324"/>
      <c r="N37" s="325"/>
      <c r="O37" s="363">
        <f aca="true" t="shared" si="3" ref="O37:O69">SUM(Q37:AA37)</f>
        <v>11715325</v>
      </c>
      <c r="P37" s="363"/>
      <c r="Q37" s="365">
        <f>SUM(Q38:Q39,Q46:Q49)</f>
        <v>6402474</v>
      </c>
      <c r="R37" s="363">
        <f>SUM(R38:U39,R46:U49)</f>
        <v>894898</v>
      </c>
      <c r="S37" s="363"/>
      <c r="T37" s="363"/>
      <c r="U37" s="363"/>
      <c r="V37" s="365">
        <f>SUM(V38:V39,V46:V49)</f>
        <v>2362579</v>
      </c>
      <c r="W37" s="363">
        <f>SUM(W38:X39,W46:X49)</f>
        <v>253441</v>
      </c>
      <c r="X37" s="363"/>
      <c r="Y37" s="365">
        <f>SUM(Y38:Y39,Y46:Y49)</f>
        <v>1321150</v>
      </c>
      <c r="Z37" s="365">
        <f>SUM(Z38:Z39,Z46:Z49)</f>
        <v>472015</v>
      </c>
      <c r="AA37" s="365">
        <f>SUM(AA38:AA39,AA46:AA49)</f>
        <v>8768</v>
      </c>
    </row>
    <row r="38" spans="1:27" ht="19.5" customHeight="1">
      <c r="A38" s="111" t="s">
        <v>337</v>
      </c>
      <c r="B38" s="311">
        <v>4305454</v>
      </c>
      <c r="C38" s="305"/>
      <c r="D38" s="305">
        <v>3907937</v>
      </c>
      <c r="E38" s="305"/>
      <c r="F38" s="305">
        <v>851827</v>
      </c>
      <c r="G38" s="305"/>
      <c r="H38" s="305">
        <v>1075144</v>
      </c>
      <c r="I38" s="305"/>
      <c r="J38" s="44"/>
      <c r="K38" s="4"/>
      <c r="L38" s="82" t="s">
        <v>238</v>
      </c>
      <c r="M38" s="324" t="s">
        <v>239</v>
      </c>
      <c r="N38" s="325"/>
      <c r="O38" s="363">
        <f t="shared" si="3"/>
        <v>264107</v>
      </c>
      <c r="P38" s="363"/>
      <c r="Q38" s="364">
        <v>210952</v>
      </c>
      <c r="R38" s="363">
        <v>42750</v>
      </c>
      <c r="S38" s="363"/>
      <c r="T38" s="363"/>
      <c r="U38" s="363"/>
      <c r="V38" s="364">
        <v>7225</v>
      </c>
      <c r="W38" s="363" t="s">
        <v>386</v>
      </c>
      <c r="X38" s="363"/>
      <c r="Y38" s="364" t="s">
        <v>386</v>
      </c>
      <c r="Z38" s="364">
        <v>3180</v>
      </c>
      <c r="AA38" s="364" t="s">
        <v>386</v>
      </c>
    </row>
    <row r="39" spans="1:27" ht="19.5" customHeight="1">
      <c r="A39" s="111" t="s">
        <v>338</v>
      </c>
      <c r="B39" s="311">
        <v>4850741</v>
      </c>
      <c r="C39" s="305"/>
      <c r="D39" s="305">
        <v>4471930</v>
      </c>
      <c r="E39" s="305"/>
      <c r="F39" s="305">
        <v>917180</v>
      </c>
      <c r="G39" s="305"/>
      <c r="H39" s="305">
        <v>842250</v>
      </c>
      <c r="I39" s="305"/>
      <c r="J39" s="50"/>
      <c r="K39" s="4"/>
      <c r="L39" s="82" t="s">
        <v>241</v>
      </c>
      <c r="M39" s="324" t="s">
        <v>242</v>
      </c>
      <c r="N39" s="325"/>
      <c r="O39" s="363">
        <f t="shared" si="3"/>
        <v>10222559</v>
      </c>
      <c r="P39" s="363"/>
      <c r="Q39" s="365">
        <f>SUM(Q40:Q45)</f>
        <v>5662345</v>
      </c>
      <c r="R39" s="363">
        <f>SUM(R40:U45)</f>
        <v>567542</v>
      </c>
      <c r="S39" s="363"/>
      <c r="T39" s="363"/>
      <c r="U39" s="363"/>
      <c r="V39" s="365">
        <f>SUM(V40:V45)</f>
        <v>2078517</v>
      </c>
      <c r="W39" s="363">
        <f>SUM(W40:X45)</f>
        <v>238103</v>
      </c>
      <c r="X39" s="363"/>
      <c r="Y39" s="365">
        <f>SUM(Y40:Y45)</f>
        <v>1266221</v>
      </c>
      <c r="Z39" s="365">
        <f>SUM(Z40:Z45)</f>
        <v>409119</v>
      </c>
      <c r="AA39" s="365">
        <f>SUM(AA40:AA45)</f>
        <v>712</v>
      </c>
    </row>
    <row r="40" spans="1:27" ht="19.5" customHeight="1">
      <c r="A40" s="214" t="s">
        <v>473</v>
      </c>
      <c r="B40" s="308">
        <f>SUM(B42:C45,B47:C50,B52:C55)</f>
        <v>4727916</v>
      </c>
      <c r="C40" s="308"/>
      <c r="D40" s="308">
        <f>SUM(D42:E45,D47:E50,D52:E55)</f>
        <v>4857915</v>
      </c>
      <c r="E40" s="308"/>
      <c r="F40" s="308">
        <f>SUM(F42:G45,F47:G50,F52:G55)</f>
        <v>867415</v>
      </c>
      <c r="G40" s="308"/>
      <c r="H40" s="308">
        <f>SUM(H42:I45,H47:I50,H52:I55)</f>
        <v>1515902</v>
      </c>
      <c r="I40" s="308"/>
      <c r="J40" s="34"/>
      <c r="K40" s="4"/>
      <c r="L40" s="4"/>
      <c r="M40" s="4"/>
      <c r="N40" s="25" t="s">
        <v>244</v>
      </c>
      <c r="O40" s="363">
        <f t="shared" si="3"/>
        <v>179043</v>
      </c>
      <c r="P40" s="363"/>
      <c r="Q40" s="365">
        <v>130026</v>
      </c>
      <c r="R40" s="363">
        <v>14368</v>
      </c>
      <c r="S40" s="363"/>
      <c r="T40" s="363"/>
      <c r="U40" s="363"/>
      <c r="V40" s="365">
        <v>31724</v>
      </c>
      <c r="W40" s="363">
        <v>129</v>
      </c>
      <c r="X40" s="363"/>
      <c r="Y40" s="365">
        <v>522</v>
      </c>
      <c r="Z40" s="365">
        <v>2002</v>
      </c>
      <c r="AA40" s="365">
        <v>272</v>
      </c>
    </row>
    <row r="41" spans="1:27" ht="19.5" customHeight="1">
      <c r="A41" s="109"/>
      <c r="B41" s="313"/>
      <c r="C41" s="309"/>
      <c r="D41" s="309"/>
      <c r="E41" s="309"/>
      <c r="F41" s="309"/>
      <c r="G41" s="309"/>
      <c r="H41" s="309"/>
      <c r="I41" s="309"/>
      <c r="J41" s="44"/>
      <c r="K41" s="4"/>
      <c r="L41" s="4"/>
      <c r="M41" s="4"/>
      <c r="N41" s="25" t="s">
        <v>246</v>
      </c>
      <c r="O41" s="363">
        <f t="shared" si="3"/>
        <v>155398</v>
      </c>
      <c r="P41" s="363"/>
      <c r="Q41" s="365">
        <v>97113</v>
      </c>
      <c r="R41" s="363">
        <v>8724</v>
      </c>
      <c r="S41" s="363"/>
      <c r="T41" s="363"/>
      <c r="U41" s="363"/>
      <c r="V41" s="365">
        <v>24530</v>
      </c>
      <c r="W41" s="363" t="s">
        <v>386</v>
      </c>
      <c r="X41" s="363"/>
      <c r="Y41" s="365">
        <v>5495</v>
      </c>
      <c r="Z41" s="365">
        <v>19486</v>
      </c>
      <c r="AA41" s="365">
        <v>50</v>
      </c>
    </row>
    <row r="42" spans="1:27" ht="19.5" customHeight="1">
      <c r="A42" s="107" t="s">
        <v>339</v>
      </c>
      <c r="B42" s="311">
        <v>209336</v>
      </c>
      <c r="C42" s="305"/>
      <c r="D42" s="305">
        <v>248591</v>
      </c>
      <c r="E42" s="305"/>
      <c r="F42" s="305">
        <v>63627</v>
      </c>
      <c r="G42" s="305"/>
      <c r="H42" s="305">
        <v>67580</v>
      </c>
      <c r="I42" s="305"/>
      <c r="J42" s="44"/>
      <c r="K42" s="4"/>
      <c r="L42" s="4"/>
      <c r="M42" s="4"/>
      <c r="N42" s="25" t="s">
        <v>488</v>
      </c>
      <c r="O42" s="363">
        <f t="shared" si="3"/>
        <v>267492</v>
      </c>
      <c r="P42" s="363"/>
      <c r="Q42" s="365">
        <v>156557</v>
      </c>
      <c r="R42" s="363">
        <v>25447</v>
      </c>
      <c r="S42" s="363"/>
      <c r="T42" s="363"/>
      <c r="U42" s="363"/>
      <c r="V42" s="365">
        <v>59451</v>
      </c>
      <c r="W42" s="363">
        <v>1419</v>
      </c>
      <c r="X42" s="363"/>
      <c r="Y42" s="365">
        <v>18140</v>
      </c>
      <c r="Z42" s="365">
        <v>6478</v>
      </c>
      <c r="AA42" s="364" t="s">
        <v>386</v>
      </c>
    </row>
    <row r="43" spans="1:27" ht="19.5" customHeight="1">
      <c r="A43" s="108" t="s">
        <v>297</v>
      </c>
      <c r="B43" s="311">
        <v>303200</v>
      </c>
      <c r="C43" s="305"/>
      <c r="D43" s="305">
        <v>249534</v>
      </c>
      <c r="E43" s="305"/>
      <c r="F43" s="305">
        <v>59368</v>
      </c>
      <c r="G43" s="305"/>
      <c r="H43" s="305">
        <v>233950</v>
      </c>
      <c r="I43" s="305"/>
      <c r="J43" s="44"/>
      <c r="K43" s="4"/>
      <c r="L43" s="4"/>
      <c r="M43" s="4"/>
      <c r="N43" s="25" t="s">
        <v>489</v>
      </c>
      <c r="O43" s="363">
        <f t="shared" si="3"/>
        <v>62893</v>
      </c>
      <c r="P43" s="363"/>
      <c r="Q43" s="364">
        <v>44708</v>
      </c>
      <c r="R43" s="363">
        <v>1382</v>
      </c>
      <c r="S43" s="363"/>
      <c r="T43" s="363"/>
      <c r="U43" s="363"/>
      <c r="V43" s="364">
        <v>1450</v>
      </c>
      <c r="W43" s="363">
        <v>572</v>
      </c>
      <c r="X43" s="363"/>
      <c r="Y43" s="364">
        <v>4428</v>
      </c>
      <c r="Z43" s="364">
        <v>10353</v>
      </c>
      <c r="AA43" s="364" t="s">
        <v>386</v>
      </c>
    </row>
    <row r="44" spans="1:27" ht="19.5" customHeight="1">
      <c r="A44" s="108" t="s">
        <v>298</v>
      </c>
      <c r="B44" s="311">
        <v>413258</v>
      </c>
      <c r="C44" s="305"/>
      <c r="D44" s="305">
        <v>326919</v>
      </c>
      <c r="E44" s="305"/>
      <c r="F44" s="305">
        <v>85538</v>
      </c>
      <c r="G44" s="305"/>
      <c r="H44" s="305">
        <v>94786</v>
      </c>
      <c r="I44" s="305"/>
      <c r="J44" s="44"/>
      <c r="K44" s="4"/>
      <c r="L44" s="4"/>
      <c r="M44" s="4"/>
      <c r="N44" s="25" t="s">
        <v>247</v>
      </c>
      <c r="O44" s="363">
        <f t="shared" si="3"/>
        <v>9557733</v>
      </c>
      <c r="P44" s="363"/>
      <c r="Q44" s="365">
        <v>5233941</v>
      </c>
      <c r="R44" s="363">
        <v>517621</v>
      </c>
      <c r="S44" s="363"/>
      <c r="T44" s="363"/>
      <c r="U44" s="363"/>
      <c r="V44" s="365">
        <v>1961362</v>
      </c>
      <c r="W44" s="363">
        <v>235983</v>
      </c>
      <c r="X44" s="363"/>
      <c r="Y44" s="365">
        <v>1237636</v>
      </c>
      <c r="Z44" s="365">
        <v>370800</v>
      </c>
      <c r="AA44" s="365">
        <v>390</v>
      </c>
    </row>
    <row r="45" spans="1:27" ht="19.5" customHeight="1">
      <c r="A45" s="108" t="s">
        <v>299</v>
      </c>
      <c r="B45" s="311">
        <v>455647</v>
      </c>
      <c r="C45" s="305"/>
      <c r="D45" s="305">
        <v>288158</v>
      </c>
      <c r="E45" s="305"/>
      <c r="F45" s="305">
        <v>72996</v>
      </c>
      <c r="G45" s="305"/>
      <c r="H45" s="305">
        <v>89482</v>
      </c>
      <c r="I45" s="305"/>
      <c r="J45" s="34"/>
      <c r="K45" s="4"/>
      <c r="L45" s="4"/>
      <c r="M45" s="4"/>
      <c r="N45" s="25" t="s">
        <v>248</v>
      </c>
      <c r="O45" s="363" t="s">
        <v>386</v>
      </c>
      <c r="P45" s="363"/>
      <c r="Q45" s="364" t="s">
        <v>386</v>
      </c>
      <c r="R45" s="363" t="s">
        <v>386</v>
      </c>
      <c r="S45" s="363"/>
      <c r="T45" s="363"/>
      <c r="U45" s="363"/>
      <c r="V45" s="364" t="s">
        <v>386</v>
      </c>
      <c r="W45" s="363" t="s">
        <v>386</v>
      </c>
      <c r="X45" s="363"/>
      <c r="Y45" s="364" t="s">
        <v>386</v>
      </c>
      <c r="Z45" s="364" t="s">
        <v>386</v>
      </c>
      <c r="AA45" s="364" t="s">
        <v>386</v>
      </c>
    </row>
    <row r="46" spans="1:27" ht="19.5" customHeight="1">
      <c r="A46" s="109"/>
      <c r="B46" s="311"/>
      <c r="C46" s="305"/>
      <c r="D46" s="305"/>
      <c r="E46" s="305"/>
      <c r="F46" s="305"/>
      <c r="G46" s="305"/>
      <c r="H46" s="305"/>
      <c r="I46" s="305"/>
      <c r="J46" s="44"/>
      <c r="K46" s="4"/>
      <c r="L46" s="82" t="s">
        <v>249</v>
      </c>
      <c r="M46" s="324" t="s">
        <v>314</v>
      </c>
      <c r="N46" s="325"/>
      <c r="O46" s="363">
        <f t="shared" si="3"/>
        <v>3200</v>
      </c>
      <c r="P46" s="363"/>
      <c r="Q46" s="364" t="s">
        <v>386</v>
      </c>
      <c r="R46" s="363">
        <v>465</v>
      </c>
      <c r="S46" s="363"/>
      <c r="T46" s="363"/>
      <c r="U46" s="363"/>
      <c r="V46" s="364" t="s">
        <v>386</v>
      </c>
      <c r="W46" s="363" t="s">
        <v>386</v>
      </c>
      <c r="X46" s="363"/>
      <c r="Y46" s="364">
        <v>555</v>
      </c>
      <c r="Z46" s="364">
        <v>2180</v>
      </c>
      <c r="AA46" s="364" t="s">
        <v>386</v>
      </c>
    </row>
    <row r="47" spans="1:27" ht="19.5" customHeight="1">
      <c r="A47" s="108" t="s">
        <v>300</v>
      </c>
      <c r="B47" s="311">
        <v>370351</v>
      </c>
      <c r="C47" s="305"/>
      <c r="D47" s="305">
        <v>258423</v>
      </c>
      <c r="E47" s="305"/>
      <c r="F47" s="305">
        <v>81048</v>
      </c>
      <c r="G47" s="305"/>
      <c r="H47" s="305">
        <v>78509</v>
      </c>
      <c r="I47" s="305"/>
      <c r="J47" s="44"/>
      <c r="K47" s="4"/>
      <c r="L47" s="82" t="s">
        <v>250</v>
      </c>
      <c r="M47" s="324" t="s">
        <v>251</v>
      </c>
      <c r="N47" s="325"/>
      <c r="O47" s="363">
        <f t="shared" si="3"/>
        <v>447650</v>
      </c>
      <c r="P47" s="363"/>
      <c r="Q47" s="365">
        <v>168938</v>
      </c>
      <c r="R47" s="363">
        <v>113415</v>
      </c>
      <c r="S47" s="363"/>
      <c r="T47" s="363"/>
      <c r="U47" s="363"/>
      <c r="V47" s="365">
        <v>123166</v>
      </c>
      <c r="W47" s="363">
        <v>6814</v>
      </c>
      <c r="X47" s="363"/>
      <c r="Y47" s="365">
        <v>10872</v>
      </c>
      <c r="Z47" s="365">
        <v>16485</v>
      </c>
      <c r="AA47" s="365">
        <v>7960</v>
      </c>
    </row>
    <row r="48" spans="1:27" ht="19.5" customHeight="1">
      <c r="A48" s="108" t="s">
        <v>301</v>
      </c>
      <c r="B48" s="311">
        <v>428469</v>
      </c>
      <c r="C48" s="305"/>
      <c r="D48" s="305">
        <v>264565</v>
      </c>
      <c r="E48" s="305"/>
      <c r="F48" s="305">
        <v>62293</v>
      </c>
      <c r="G48" s="305"/>
      <c r="H48" s="305">
        <v>103016</v>
      </c>
      <c r="I48" s="305"/>
      <c r="J48" s="44"/>
      <c r="K48" s="4"/>
      <c r="L48" s="82" t="s">
        <v>252</v>
      </c>
      <c r="M48" s="324" t="s">
        <v>253</v>
      </c>
      <c r="N48" s="325"/>
      <c r="O48" s="363">
        <f t="shared" si="3"/>
        <v>5263</v>
      </c>
      <c r="P48" s="363"/>
      <c r="Q48" s="364">
        <v>692</v>
      </c>
      <c r="R48" s="363">
        <v>360</v>
      </c>
      <c r="S48" s="363"/>
      <c r="T48" s="363"/>
      <c r="U48" s="363"/>
      <c r="V48" s="364">
        <v>358</v>
      </c>
      <c r="W48" s="363">
        <v>440</v>
      </c>
      <c r="X48" s="363"/>
      <c r="Y48" s="364" t="s">
        <v>386</v>
      </c>
      <c r="Z48" s="364">
        <v>3413</v>
      </c>
      <c r="AA48" s="364" t="s">
        <v>386</v>
      </c>
    </row>
    <row r="49" spans="1:27" ht="19.5" customHeight="1">
      <c r="A49" s="108" t="s">
        <v>302</v>
      </c>
      <c r="B49" s="311">
        <v>422680</v>
      </c>
      <c r="C49" s="305"/>
      <c r="D49" s="305">
        <v>808835</v>
      </c>
      <c r="E49" s="305"/>
      <c r="F49" s="305">
        <v>81780</v>
      </c>
      <c r="G49" s="305"/>
      <c r="H49" s="305">
        <v>139682</v>
      </c>
      <c r="I49" s="305"/>
      <c r="J49" s="44"/>
      <c r="K49" s="4"/>
      <c r="L49" s="82" t="s">
        <v>255</v>
      </c>
      <c r="M49" s="324" t="s">
        <v>256</v>
      </c>
      <c r="N49" s="325"/>
      <c r="O49" s="363">
        <f t="shared" si="3"/>
        <v>772546</v>
      </c>
      <c r="P49" s="363"/>
      <c r="Q49" s="365">
        <v>359547</v>
      </c>
      <c r="R49" s="363">
        <v>170366</v>
      </c>
      <c r="S49" s="363"/>
      <c r="T49" s="363"/>
      <c r="U49" s="363"/>
      <c r="V49" s="365">
        <v>153313</v>
      </c>
      <c r="W49" s="363">
        <v>8084</v>
      </c>
      <c r="X49" s="363"/>
      <c r="Y49" s="365">
        <v>43502</v>
      </c>
      <c r="Z49" s="365">
        <v>37638</v>
      </c>
      <c r="AA49" s="365">
        <v>96</v>
      </c>
    </row>
    <row r="50" spans="1:27" ht="19.5" customHeight="1">
      <c r="A50" s="108" t="s">
        <v>303</v>
      </c>
      <c r="B50" s="311">
        <v>279555</v>
      </c>
      <c r="C50" s="305"/>
      <c r="D50" s="305">
        <v>356675</v>
      </c>
      <c r="E50" s="305"/>
      <c r="F50" s="305">
        <v>87738</v>
      </c>
      <c r="G50" s="305"/>
      <c r="H50" s="305">
        <v>84879</v>
      </c>
      <c r="I50" s="305"/>
      <c r="J50" s="34"/>
      <c r="K50" s="69" t="s">
        <v>321</v>
      </c>
      <c r="L50" s="324" t="s">
        <v>322</v>
      </c>
      <c r="M50" s="324"/>
      <c r="N50" s="325"/>
      <c r="O50" s="363">
        <f t="shared" si="3"/>
        <v>11913</v>
      </c>
      <c r="P50" s="363"/>
      <c r="Q50" s="364">
        <v>1873</v>
      </c>
      <c r="R50" s="363" t="s">
        <v>386</v>
      </c>
      <c r="S50" s="363"/>
      <c r="T50" s="363"/>
      <c r="U50" s="363"/>
      <c r="V50" s="364">
        <v>10040</v>
      </c>
      <c r="W50" s="363" t="s">
        <v>386</v>
      </c>
      <c r="X50" s="363"/>
      <c r="Y50" s="364" t="s">
        <v>386</v>
      </c>
      <c r="Z50" s="364" t="s">
        <v>386</v>
      </c>
      <c r="AA50" s="364" t="s">
        <v>386</v>
      </c>
    </row>
    <row r="51" spans="1:27" ht="19.5" customHeight="1">
      <c r="A51" s="109"/>
      <c r="B51" s="312"/>
      <c r="C51" s="306"/>
      <c r="D51" s="306"/>
      <c r="E51" s="306"/>
      <c r="F51" s="306"/>
      <c r="G51" s="306"/>
      <c r="H51" s="306"/>
      <c r="I51" s="306"/>
      <c r="J51" s="44"/>
      <c r="K51" s="69" t="s">
        <v>323</v>
      </c>
      <c r="L51" s="324" t="s">
        <v>324</v>
      </c>
      <c r="M51" s="324"/>
      <c r="N51" s="325"/>
      <c r="O51" s="363">
        <f t="shared" si="3"/>
        <v>38885</v>
      </c>
      <c r="P51" s="363"/>
      <c r="Q51" s="365">
        <v>37585</v>
      </c>
      <c r="R51" s="363">
        <v>571</v>
      </c>
      <c r="S51" s="363"/>
      <c r="T51" s="363"/>
      <c r="U51" s="363"/>
      <c r="V51" s="365">
        <v>554</v>
      </c>
      <c r="W51" s="363" t="s">
        <v>386</v>
      </c>
      <c r="X51" s="363"/>
      <c r="Y51" s="365">
        <v>175</v>
      </c>
      <c r="Z51" s="364" t="s">
        <v>386</v>
      </c>
      <c r="AA51" s="364" t="s">
        <v>386</v>
      </c>
    </row>
    <row r="52" spans="1:27" ht="19.5" customHeight="1">
      <c r="A52" s="108" t="s">
        <v>304</v>
      </c>
      <c r="B52" s="311">
        <v>425095</v>
      </c>
      <c r="C52" s="305"/>
      <c r="D52" s="305">
        <v>220782</v>
      </c>
      <c r="E52" s="305"/>
      <c r="F52" s="305">
        <v>60417</v>
      </c>
      <c r="G52" s="305"/>
      <c r="H52" s="305">
        <v>108608</v>
      </c>
      <c r="I52" s="305"/>
      <c r="J52" s="44"/>
      <c r="K52" s="69" t="s">
        <v>325</v>
      </c>
      <c r="L52" s="324" t="s">
        <v>326</v>
      </c>
      <c r="M52" s="324"/>
      <c r="N52" s="325"/>
      <c r="O52" s="363">
        <f t="shared" si="3"/>
        <v>390763</v>
      </c>
      <c r="P52" s="363"/>
      <c r="Q52" s="365">
        <f>SUM(Q53:Q54,Q57:Q58)</f>
        <v>130837</v>
      </c>
      <c r="R52" s="363">
        <f>SUM(R53:U54,R57:U58)</f>
        <v>90709</v>
      </c>
      <c r="S52" s="363"/>
      <c r="T52" s="363"/>
      <c r="U52" s="363"/>
      <c r="V52" s="365">
        <f>SUM(V53:V54,V57:V58)</f>
        <v>139624</v>
      </c>
      <c r="W52" s="363">
        <f>SUM(W53:X54,W57:X58)</f>
        <v>14422</v>
      </c>
      <c r="X52" s="363"/>
      <c r="Y52" s="365">
        <f>SUM(Y53:Y54,Y57:Y58)</f>
        <v>5523</v>
      </c>
      <c r="Z52" s="365">
        <f>SUM(Z53:Z54,Z57:Z58)</f>
        <v>7764</v>
      </c>
      <c r="AA52" s="365">
        <f>SUM(AA53:AA54,AA57:AA58)</f>
        <v>1884</v>
      </c>
    </row>
    <row r="53" spans="1:27" ht="19.5" customHeight="1">
      <c r="A53" s="108" t="s">
        <v>305</v>
      </c>
      <c r="B53" s="311">
        <v>462569</v>
      </c>
      <c r="C53" s="305"/>
      <c r="D53" s="305">
        <v>272481</v>
      </c>
      <c r="E53" s="305"/>
      <c r="F53" s="305">
        <v>69261</v>
      </c>
      <c r="G53" s="305"/>
      <c r="H53" s="305">
        <v>140533</v>
      </c>
      <c r="I53" s="305"/>
      <c r="J53" s="44"/>
      <c r="K53" s="38"/>
      <c r="L53" s="82" t="s">
        <v>238</v>
      </c>
      <c r="M53" s="324" t="s">
        <v>340</v>
      </c>
      <c r="N53" s="325"/>
      <c r="O53" s="363">
        <f t="shared" si="3"/>
        <v>897</v>
      </c>
      <c r="P53" s="363"/>
      <c r="Q53" s="364">
        <v>897</v>
      </c>
      <c r="R53" s="363" t="s">
        <v>386</v>
      </c>
      <c r="S53" s="363"/>
      <c r="T53" s="363"/>
      <c r="U53" s="363"/>
      <c r="V53" s="364" t="s">
        <v>386</v>
      </c>
      <c r="W53" s="363" t="s">
        <v>386</v>
      </c>
      <c r="X53" s="363"/>
      <c r="Y53" s="364" t="s">
        <v>386</v>
      </c>
      <c r="Z53" s="364" t="s">
        <v>386</v>
      </c>
      <c r="AA53" s="364" t="s">
        <v>386</v>
      </c>
    </row>
    <row r="54" spans="1:27" ht="19.5" customHeight="1">
      <c r="A54" s="108" t="s">
        <v>306</v>
      </c>
      <c r="B54" s="311">
        <v>438665</v>
      </c>
      <c r="C54" s="305"/>
      <c r="D54" s="305">
        <v>296181</v>
      </c>
      <c r="E54" s="305"/>
      <c r="F54" s="305">
        <v>67209</v>
      </c>
      <c r="G54" s="305"/>
      <c r="H54" s="305">
        <v>175944</v>
      </c>
      <c r="I54" s="305"/>
      <c r="J54" s="44"/>
      <c r="K54" s="38"/>
      <c r="L54" s="82" t="s">
        <v>241</v>
      </c>
      <c r="M54" s="324" t="s">
        <v>258</v>
      </c>
      <c r="N54" s="325"/>
      <c r="O54" s="363">
        <f t="shared" si="3"/>
        <v>155106</v>
      </c>
      <c r="P54" s="363"/>
      <c r="Q54" s="364">
        <f>SUM(Q55:Q56)</f>
        <v>14432</v>
      </c>
      <c r="R54" s="363">
        <v>1040</v>
      </c>
      <c r="S54" s="363"/>
      <c r="T54" s="363"/>
      <c r="U54" s="363"/>
      <c r="V54" s="364">
        <f>SUM(V55:V56)</f>
        <v>126500</v>
      </c>
      <c r="W54" s="363">
        <f>SUM(W55:X56)</f>
        <v>621</v>
      </c>
      <c r="X54" s="363"/>
      <c r="Y54" s="364">
        <f>SUM(Y55:Y56)</f>
        <v>3440</v>
      </c>
      <c r="Z54" s="364">
        <f>SUM(Z55:Z56)</f>
        <v>7189</v>
      </c>
      <c r="AA54" s="364">
        <f>SUM(AA55:AA56)</f>
        <v>1884</v>
      </c>
    </row>
    <row r="55" spans="1:27" ht="19.5" customHeight="1">
      <c r="A55" s="110" t="s">
        <v>307</v>
      </c>
      <c r="B55" s="311">
        <v>519091</v>
      </c>
      <c r="C55" s="307"/>
      <c r="D55" s="307">
        <v>1266771</v>
      </c>
      <c r="E55" s="307"/>
      <c r="F55" s="307">
        <v>76140</v>
      </c>
      <c r="G55" s="307"/>
      <c r="H55" s="307">
        <v>198933</v>
      </c>
      <c r="I55" s="307"/>
      <c r="J55" s="14"/>
      <c r="K55" s="38"/>
      <c r="L55" s="82"/>
      <c r="M55" s="4"/>
      <c r="N55" s="25" t="s">
        <v>315</v>
      </c>
      <c r="O55" s="363">
        <f t="shared" si="3"/>
        <v>142092</v>
      </c>
      <c r="P55" s="363"/>
      <c r="Q55" s="365">
        <v>14233</v>
      </c>
      <c r="R55" s="363">
        <v>869</v>
      </c>
      <c r="S55" s="363"/>
      <c r="T55" s="363"/>
      <c r="U55" s="363"/>
      <c r="V55" s="365">
        <v>114095</v>
      </c>
      <c r="W55" s="363">
        <v>582</v>
      </c>
      <c r="X55" s="363"/>
      <c r="Y55" s="365">
        <v>3348</v>
      </c>
      <c r="Z55" s="365">
        <v>7189</v>
      </c>
      <c r="AA55" s="365">
        <v>1776</v>
      </c>
    </row>
    <row r="56" spans="1:27" ht="19.5" customHeight="1">
      <c r="A56" s="2" t="s">
        <v>309</v>
      </c>
      <c r="B56" s="75"/>
      <c r="C56" s="75"/>
      <c r="D56" s="75"/>
      <c r="E56" s="75"/>
      <c r="F56" s="75"/>
      <c r="G56" s="75"/>
      <c r="H56" s="14"/>
      <c r="I56" s="14"/>
      <c r="K56" s="38"/>
      <c r="L56" s="82"/>
      <c r="M56" s="4"/>
      <c r="N56" s="25" t="s">
        <v>260</v>
      </c>
      <c r="O56" s="363">
        <f t="shared" si="3"/>
        <v>13014</v>
      </c>
      <c r="P56" s="363"/>
      <c r="Q56" s="365">
        <v>199</v>
      </c>
      <c r="R56" s="363">
        <v>171</v>
      </c>
      <c r="S56" s="363"/>
      <c r="T56" s="363"/>
      <c r="U56" s="363"/>
      <c r="V56" s="365">
        <v>12405</v>
      </c>
      <c r="W56" s="363">
        <v>39</v>
      </c>
      <c r="X56" s="363"/>
      <c r="Y56" s="365">
        <v>92</v>
      </c>
      <c r="Z56" s="364" t="s">
        <v>386</v>
      </c>
      <c r="AA56" s="365">
        <v>108</v>
      </c>
    </row>
    <row r="57" spans="11:27" ht="21.75" customHeight="1">
      <c r="K57" s="38"/>
      <c r="L57" s="82" t="s">
        <v>249</v>
      </c>
      <c r="M57" s="324" t="s">
        <v>327</v>
      </c>
      <c r="N57" s="325"/>
      <c r="O57" s="363">
        <f t="shared" si="3"/>
        <v>232512</v>
      </c>
      <c r="P57" s="363"/>
      <c r="Q57" s="365">
        <v>113552</v>
      </c>
      <c r="R57" s="363">
        <v>89669</v>
      </c>
      <c r="S57" s="363"/>
      <c r="T57" s="363"/>
      <c r="U57" s="363"/>
      <c r="V57" s="365">
        <v>13124</v>
      </c>
      <c r="W57" s="363">
        <v>13801</v>
      </c>
      <c r="X57" s="363"/>
      <c r="Y57" s="365">
        <v>1903</v>
      </c>
      <c r="Z57" s="365">
        <v>463</v>
      </c>
      <c r="AA57" s="364" t="s">
        <v>386</v>
      </c>
    </row>
    <row r="58" spans="11:27" ht="21.75" customHeight="1">
      <c r="K58" s="38"/>
      <c r="L58" s="82" t="s">
        <v>250</v>
      </c>
      <c r="M58" s="324" t="s">
        <v>328</v>
      </c>
      <c r="N58" s="325"/>
      <c r="O58" s="363">
        <f t="shared" si="3"/>
        <v>2248</v>
      </c>
      <c r="P58" s="363"/>
      <c r="Q58" s="365">
        <v>1956</v>
      </c>
      <c r="R58" s="363" t="s">
        <v>386</v>
      </c>
      <c r="S58" s="363"/>
      <c r="T58" s="363"/>
      <c r="U58" s="363"/>
      <c r="V58" s="364" t="s">
        <v>386</v>
      </c>
      <c r="W58" s="363" t="s">
        <v>386</v>
      </c>
      <c r="X58" s="363"/>
      <c r="Y58" s="365">
        <v>180</v>
      </c>
      <c r="Z58" s="365">
        <v>112</v>
      </c>
      <c r="AA58" s="364" t="s">
        <v>386</v>
      </c>
    </row>
    <row r="59" spans="11:27" ht="21.75" customHeight="1">
      <c r="K59" s="69" t="s">
        <v>351</v>
      </c>
      <c r="L59" s="324" t="s">
        <v>352</v>
      </c>
      <c r="M59" s="324"/>
      <c r="N59" s="325"/>
      <c r="O59" s="363">
        <f t="shared" si="3"/>
        <v>4312635</v>
      </c>
      <c r="P59" s="363"/>
      <c r="Q59" s="365">
        <f>SUM(Q60:Q66)</f>
        <v>1911006</v>
      </c>
      <c r="R59" s="363">
        <f>SUM(R60:U66)</f>
        <v>853760</v>
      </c>
      <c r="S59" s="363"/>
      <c r="T59" s="363"/>
      <c r="U59" s="363"/>
      <c r="V59" s="365">
        <f>SUM(V60:V66)</f>
        <v>930353</v>
      </c>
      <c r="W59" s="363">
        <f>SUM(W60:X66)</f>
        <v>135659</v>
      </c>
      <c r="X59" s="363"/>
      <c r="Y59" s="365">
        <f>SUM(Y60:Y66)</f>
        <v>175021</v>
      </c>
      <c r="Z59" s="365">
        <f>SUM(Z60:Z66)</f>
        <v>118755</v>
      </c>
      <c r="AA59" s="365">
        <f>SUM(AA60:AA66)</f>
        <v>188081</v>
      </c>
    </row>
    <row r="60" spans="11:27" ht="21.75" customHeight="1">
      <c r="K60" s="38"/>
      <c r="L60" s="82" t="s">
        <v>238</v>
      </c>
      <c r="M60" s="324" t="s">
        <v>368</v>
      </c>
      <c r="N60" s="325"/>
      <c r="O60" s="363">
        <f t="shared" si="3"/>
        <v>123974</v>
      </c>
      <c r="P60" s="363"/>
      <c r="Q60" s="365">
        <v>47400</v>
      </c>
      <c r="R60" s="363">
        <v>24451</v>
      </c>
      <c r="S60" s="363"/>
      <c r="T60" s="363"/>
      <c r="U60" s="363"/>
      <c r="V60" s="365">
        <v>18975</v>
      </c>
      <c r="W60" s="363">
        <v>3911</v>
      </c>
      <c r="X60" s="363"/>
      <c r="Y60" s="365">
        <v>6276</v>
      </c>
      <c r="Z60" s="365">
        <v>6502</v>
      </c>
      <c r="AA60" s="365">
        <v>16459</v>
      </c>
    </row>
    <row r="61" spans="11:27" ht="21.75" customHeight="1">
      <c r="K61" s="38"/>
      <c r="L61" s="82" t="s">
        <v>241</v>
      </c>
      <c r="M61" s="324" t="s">
        <v>365</v>
      </c>
      <c r="N61" s="325"/>
      <c r="O61" s="363">
        <f t="shared" si="3"/>
        <v>544819</v>
      </c>
      <c r="P61" s="363"/>
      <c r="Q61" s="365">
        <v>377971</v>
      </c>
      <c r="R61" s="363">
        <v>80253</v>
      </c>
      <c r="S61" s="363"/>
      <c r="T61" s="363"/>
      <c r="U61" s="363"/>
      <c r="V61" s="365">
        <v>67229</v>
      </c>
      <c r="W61" s="363">
        <v>271</v>
      </c>
      <c r="X61" s="363"/>
      <c r="Y61" s="365">
        <v>10725</v>
      </c>
      <c r="Z61" s="365">
        <v>27</v>
      </c>
      <c r="AA61" s="365">
        <v>8343</v>
      </c>
    </row>
    <row r="62" spans="11:27" ht="21.75" customHeight="1">
      <c r="K62" s="38"/>
      <c r="L62" s="82" t="s">
        <v>249</v>
      </c>
      <c r="M62" s="324" t="s">
        <v>261</v>
      </c>
      <c r="N62" s="325"/>
      <c r="O62" s="363">
        <f t="shared" si="3"/>
        <v>2755288</v>
      </c>
      <c r="P62" s="363"/>
      <c r="Q62" s="365">
        <v>1234816</v>
      </c>
      <c r="R62" s="363">
        <v>702048</v>
      </c>
      <c r="S62" s="363"/>
      <c r="T62" s="363"/>
      <c r="U62" s="363"/>
      <c r="V62" s="365">
        <v>380678</v>
      </c>
      <c r="W62" s="363">
        <v>105699</v>
      </c>
      <c r="X62" s="363"/>
      <c r="Y62" s="365">
        <v>142238</v>
      </c>
      <c r="Z62" s="365">
        <v>98122</v>
      </c>
      <c r="AA62" s="365">
        <v>91687</v>
      </c>
    </row>
    <row r="63" spans="11:27" ht="21.75" customHeight="1">
      <c r="K63" s="38"/>
      <c r="L63" s="82" t="s">
        <v>250</v>
      </c>
      <c r="M63" s="324" t="s">
        <v>343</v>
      </c>
      <c r="N63" s="325"/>
      <c r="O63" s="363">
        <f t="shared" si="3"/>
        <v>67857</v>
      </c>
      <c r="P63" s="363"/>
      <c r="Q63" s="364">
        <v>18430</v>
      </c>
      <c r="R63" s="363">
        <v>10445</v>
      </c>
      <c r="S63" s="363"/>
      <c r="T63" s="363"/>
      <c r="U63" s="363"/>
      <c r="V63" s="364">
        <v>34279</v>
      </c>
      <c r="W63" s="363" t="s">
        <v>386</v>
      </c>
      <c r="X63" s="363"/>
      <c r="Y63" s="364">
        <v>1192</v>
      </c>
      <c r="Z63" s="364">
        <v>3511</v>
      </c>
      <c r="AA63" s="364" t="s">
        <v>386</v>
      </c>
    </row>
    <row r="64" spans="11:27" ht="21.75" customHeight="1">
      <c r="K64" s="38"/>
      <c r="L64" s="82" t="s">
        <v>252</v>
      </c>
      <c r="M64" s="324" t="s">
        <v>263</v>
      </c>
      <c r="N64" s="325"/>
      <c r="O64" s="363">
        <f t="shared" si="3"/>
        <v>91671</v>
      </c>
      <c r="P64" s="363"/>
      <c r="Q64" s="365">
        <v>55891</v>
      </c>
      <c r="R64" s="363">
        <v>8887</v>
      </c>
      <c r="S64" s="363"/>
      <c r="T64" s="363"/>
      <c r="U64" s="363"/>
      <c r="V64" s="365">
        <v>22009</v>
      </c>
      <c r="W64" s="363">
        <v>2245</v>
      </c>
      <c r="X64" s="363"/>
      <c r="Y64" s="365">
        <v>842</v>
      </c>
      <c r="Z64" s="365">
        <v>1597</v>
      </c>
      <c r="AA64" s="365">
        <v>200</v>
      </c>
    </row>
    <row r="65" spans="11:27" ht="21.75" customHeight="1">
      <c r="K65" s="38"/>
      <c r="L65" s="82" t="s">
        <v>255</v>
      </c>
      <c r="M65" s="324" t="s">
        <v>341</v>
      </c>
      <c r="N65" s="325"/>
      <c r="O65" s="363">
        <f t="shared" si="3"/>
        <v>648272</v>
      </c>
      <c r="P65" s="363"/>
      <c r="Q65" s="365">
        <v>174402</v>
      </c>
      <c r="R65" s="363">
        <v>27676</v>
      </c>
      <c r="S65" s="363"/>
      <c r="T65" s="363"/>
      <c r="U65" s="363"/>
      <c r="V65" s="365">
        <v>360775</v>
      </c>
      <c r="W65" s="363">
        <v>23233</v>
      </c>
      <c r="X65" s="363"/>
      <c r="Y65" s="365">
        <v>11630</v>
      </c>
      <c r="Z65" s="365">
        <v>8996</v>
      </c>
      <c r="AA65" s="365">
        <v>41560</v>
      </c>
    </row>
    <row r="66" spans="11:27" ht="21.75" customHeight="1">
      <c r="K66" s="38"/>
      <c r="L66" s="82" t="s">
        <v>264</v>
      </c>
      <c r="M66" s="324" t="s">
        <v>342</v>
      </c>
      <c r="N66" s="325"/>
      <c r="O66" s="363">
        <f t="shared" si="3"/>
        <v>80754</v>
      </c>
      <c r="P66" s="363"/>
      <c r="Q66" s="365">
        <v>2096</v>
      </c>
      <c r="R66" s="363" t="s">
        <v>386</v>
      </c>
      <c r="S66" s="363"/>
      <c r="T66" s="363"/>
      <c r="U66" s="363"/>
      <c r="V66" s="365">
        <v>46408</v>
      </c>
      <c r="W66" s="363">
        <v>300</v>
      </c>
      <c r="X66" s="363"/>
      <c r="Y66" s="365">
        <v>2118</v>
      </c>
      <c r="Z66" s="364" t="s">
        <v>386</v>
      </c>
      <c r="AA66" s="365">
        <v>29832</v>
      </c>
    </row>
    <row r="67" spans="11:27" ht="21.75" customHeight="1">
      <c r="K67" s="69" t="s">
        <v>346</v>
      </c>
      <c r="L67" s="324" t="s">
        <v>355</v>
      </c>
      <c r="M67" s="324"/>
      <c r="N67" s="325"/>
      <c r="O67" s="363">
        <f t="shared" si="3"/>
        <v>62782</v>
      </c>
      <c r="P67" s="363"/>
      <c r="Q67" s="365">
        <f>SUM(Q68:Q69)</f>
        <v>4710</v>
      </c>
      <c r="R67" s="363">
        <f>SUM(R68:U69)</f>
        <v>2484</v>
      </c>
      <c r="S67" s="363"/>
      <c r="T67" s="363"/>
      <c r="U67" s="363"/>
      <c r="V67" s="365">
        <f>SUM(V68:V69)</f>
        <v>53224</v>
      </c>
      <c r="W67" s="363" t="s">
        <v>386</v>
      </c>
      <c r="X67" s="363"/>
      <c r="Y67" s="365">
        <f>SUM(Y68:Y69)</f>
        <v>243</v>
      </c>
      <c r="Z67" s="365">
        <f>SUM(Z68:Z69)</f>
        <v>214</v>
      </c>
      <c r="AA67" s="365">
        <f>SUM(AA68:AA69)</f>
        <v>1907</v>
      </c>
    </row>
    <row r="68" spans="11:27" ht="21.75" customHeight="1">
      <c r="K68" s="38"/>
      <c r="L68" s="82" t="s">
        <v>238</v>
      </c>
      <c r="M68" s="324" t="s">
        <v>265</v>
      </c>
      <c r="N68" s="325"/>
      <c r="O68" s="363">
        <f t="shared" si="3"/>
        <v>17995</v>
      </c>
      <c r="P68" s="363"/>
      <c r="Q68" s="365">
        <v>4561</v>
      </c>
      <c r="R68" s="363">
        <v>2484</v>
      </c>
      <c r="S68" s="363"/>
      <c r="T68" s="363"/>
      <c r="U68" s="363"/>
      <c r="V68" s="364">
        <v>10493</v>
      </c>
      <c r="W68" s="363" t="s">
        <v>386</v>
      </c>
      <c r="X68" s="363"/>
      <c r="Y68" s="364">
        <v>243</v>
      </c>
      <c r="Z68" s="364">
        <v>214</v>
      </c>
      <c r="AA68" s="364" t="s">
        <v>386</v>
      </c>
    </row>
    <row r="69" spans="11:27" ht="21.75" customHeight="1">
      <c r="K69" s="38"/>
      <c r="L69" s="82" t="s">
        <v>241</v>
      </c>
      <c r="M69" s="324" t="s">
        <v>267</v>
      </c>
      <c r="N69" s="325"/>
      <c r="O69" s="363">
        <f t="shared" si="3"/>
        <v>44787</v>
      </c>
      <c r="P69" s="363"/>
      <c r="Q69" s="364">
        <v>149</v>
      </c>
      <c r="R69" s="363" t="s">
        <v>386</v>
      </c>
      <c r="S69" s="363"/>
      <c r="T69" s="363"/>
      <c r="U69" s="363"/>
      <c r="V69" s="364">
        <v>42731</v>
      </c>
      <c r="W69" s="363" t="s">
        <v>386</v>
      </c>
      <c r="X69" s="363"/>
      <c r="Y69" s="364" t="s">
        <v>386</v>
      </c>
      <c r="Z69" s="364" t="s">
        <v>386</v>
      </c>
      <c r="AA69" s="364">
        <v>1907</v>
      </c>
    </row>
    <row r="70" spans="11:27" ht="21.75" customHeight="1">
      <c r="K70" s="259" t="s">
        <v>366</v>
      </c>
      <c r="L70" s="345"/>
      <c r="M70" s="345"/>
      <c r="N70" s="346"/>
      <c r="O70" s="366">
        <f>O34/O$34*100</f>
        <v>100</v>
      </c>
      <c r="P70" s="367"/>
      <c r="Q70" s="368">
        <v>51.4</v>
      </c>
      <c r="R70" s="367">
        <f>R34/O34*100</f>
        <v>11.144375952944971</v>
      </c>
      <c r="S70" s="367"/>
      <c r="T70" s="367"/>
      <c r="U70" s="367"/>
      <c r="V70" s="368">
        <v>21.2</v>
      </c>
      <c r="W70" s="367">
        <f>W34/O34*100</f>
        <v>2.4408093657610803</v>
      </c>
      <c r="X70" s="367"/>
      <c r="Y70" s="369">
        <f>Y34/$O34*100</f>
        <v>9.085921060120903</v>
      </c>
      <c r="Z70" s="369">
        <f>Z34/$O34*100</f>
        <v>3.6216853755946765</v>
      </c>
      <c r="AA70" s="369">
        <f>AA34/$O34*100</f>
        <v>1.2136240183838876</v>
      </c>
    </row>
    <row r="71" spans="11:28" ht="15" customHeight="1">
      <c r="K71" s="337"/>
      <c r="L71" s="337"/>
      <c r="M71" s="337"/>
      <c r="N71" s="338"/>
      <c r="O71" s="343"/>
      <c r="P71" s="343"/>
      <c r="Q71" s="77"/>
      <c r="R71" s="343"/>
      <c r="S71" s="343"/>
      <c r="T71" s="343"/>
      <c r="U71" s="343"/>
      <c r="V71" s="77"/>
      <c r="W71" s="77"/>
      <c r="X71" s="77"/>
      <c r="Y71" s="343"/>
      <c r="Z71" s="343"/>
      <c r="AA71" s="77"/>
      <c r="AB71" s="125"/>
    </row>
    <row r="72" spans="11:16" ht="15" customHeight="1">
      <c r="K72" s="78" t="s">
        <v>269</v>
      </c>
      <c r="L72" s="78"/>
      <c r="M72" s="78"/>
      <c r="N72" s="78"/>
      <c r="P72" s="3"/>
    </row>
    <row r="73" spans="12:16" ht="15" customHeight="1">
      <c r="L73" s="3"/>
      <c r="M73" s="3"/>
      <c r="N73" s="3"/>
      <c r="P73" s="3"/>
    </row>
    <row r="74" ht="15" customHeight="1"/>
    <row r="75" ht="15" customHeight="1"/>
    <row r="76" ht="15" customHeight="1"/>
  </sheetData>
  <sheetProtection/>
  <mergeCells count="359">
    <mergeCell ref="K3:Z3"/>
    <mergeCell ref="K5:Z5"/>
    <mergeCell ref="K30:AA30"/>
    <mergeCell ref="M60:N60"/>
    <mergeCell ref="L67:N67"/>
    <mergeCell ref="M68:N68"/>
    <mergeCell ref="K70:N70"/>
    <mergeCell ref="Y71:Z71"/>
    <mergeCell ref="W65:X65"/>
    <mergeCell ref="W66:X66"/>
    <mergeCell ref="W59:X59"/>
    <mergeCell ref="W60:X60"/>
    <mergeCell ref="W67:X67"/>
    <mergeCell ref="W68:X68"/>
    <mergeCell ref="W69:X69"/>
    <mergeCell ref="W70:X70"/>
    <mergeCell ref="W63:X63"/>
    <mergeCell ref="W64:X64"/>
    <mergeCell ref="W57:X57"/>
    <mergeCell ref="W58:X58"/>
    <mergeCell ref="W61:X61"/>
    <mergeCell ref="W62:X62"/>
    <mergeCell ref="W51:X51"/>
    <mergeCell ref="W52:X52"/>
    <mergeCell ref="W53:X53"/>
    <mergeCell ref="W54:X54"/>
    <mergeCell ref="W55:X55"/>
    <mergeCell ref="W56:X56"/>
    <mergeCell ref="W45:X45"/>
    <mergeCell ref="W46:X46"/>
    <mergeCell ref="W47:X47"/>
    <mergeCell ref="W48:X48"/>
    <mergeCell ref="W49:X49"/>
    <mergeCell ref="W50:X50"/>
    <mergeCell ref="W39:X39"/>
    <mergeCell ref="W40:X40"/>
    <mergeCell ref="W41:X41"/>
    <mergeCell ref="W42:X42"/>
    <mergeCell ref="W43:X43"/>
    <mergeCell ref="W44:X44"/>
    <mergeCell ref="R69:U69"/>
    <mergeCell ref="R70:U70"/>
    <mergeCell ref="R71:U71"/>
    <mergeCell ref="W32:X32"/>
    <mergeCell ref="W33:X33"/>
    <mergeCell ref="W34:X34"/>
    <mergeCell ref="W35:X35"/>
    <mergeCell ref="W36:X36"/>
    <mergeCell ref="W37:X37"/>
    <mergeCell ref="W38:X38"/>
    <mergeCell ref="R63:U63"/>
    <mergeCell ref="R64:U64"/>
    <mergeCell ref="R65:U65"/>
    <mergeCell ref="R66:U66"/>
    <mergeCell ref="R67:U67"/>
    <mergeCell ref="R68:U68"/>
    <mergeCell ref="R57:U57"/>
    <mergeCell ref="R58:U58"/>
    <mergeCell ref="R59:U59"/>
    <mergeCell ref="R60:U60"/>
    <mergeCell ref="R61:U61"/>
    <mergeCell ref="R62:U62"/>
    <mergeCell ref="O69:P69"/>
    <mergeCell ref="O70:P70"/>
    <mergeCell ref="O71:P71"/>
    <mergeCell ref="O34:P34"/>
    <mergeCell ref="O65:P65"/>
    <mergeCell ref="O66:P66"/>
    <mergeCell ref="O67:P67"/>
    <mergeCell ref="O68:P68"/>
    <mergeCell ref="O61:P61"/>
    <mergeCell ref="O62:P62"/>
    <mergeCell ref="O53:P53"/>
    <mergeCell ref="O54:P54"/>
    <mergeCell ref="O55:P55"/>
    <mergeCell ref="O56:P56"/>
    <mergeCell ref="O63:P63"/>
    <mergeCell ref="O64:P64"/>
    <mergeCell ref="O57:P57"/>
    <mergeCell ref="O58:P58"/>
    <mergeCell ref="O59:P59"/>
    <mergeCell ref="O60:P60"/>
    <mergeCell ref="O47:P47"/>
    <mergeCell ref="O48:P48"/>
    <mergeCell ref="O49:P49"/>
    <mergeCell ref="O50:P50"/>
    <mergeCell ref="O51:P51"/>
    <mergeCell ref="O52:P52"/>
    <mergeCell ref="O41:P41"/>
    <mergeCell ref="O42:P42"/>
    <mergeCell ref="O43:P43"/>
    <mergeCell ref="O44:P44"/>
    <mergeCell ref="O45:P45"/>
    <mergeCell ref="O46:P46"/>
    <mergeCell ref="O35:P35"/>
    <mergeCell ref="O36:P36"/>
    <mergeCell ref="O37:P37"/>
    <mergeCell ref="O38:P38"/>
    <mergeCell ref="O39:P39"/>
    <mergeCell ref="O40:P40"/>
    <mergeCell ref="T8:V8"/>
    <mergeCell ref="T9:V9"/>
    <mergeCell ref="U11:V11"/>
    <mergeCell ref="U15:V15"/>
    <mergeCell ref="O32:P32"/>
    <mergeCell ref="O33:P33"/>
    <mergeCell ref="R37:U37"/>
    <mergeCell ref="R38:U38"/>
    <mergeCell ref="S7:V7"/>
    <mergeCell ref="R32:U32"/>
    <mergeCell ref="R33:U33"/>
    <mergeCell ref="R34:U34"/>
    <mergeCell ref="U20:V20"/>
    <mergeCell ref="U21:V21"/>
    <mergeCell ref="U22:V22"/>
    <mergeCell ref="U23:V23"/>
    <mergeCell ref="M48:N48"/>
    <mergeCell ref="M49:N49"/>
    <mergeCell ref="R39:U39"/>
    <mergeCell ref="R40:U40"/>
    <mergeCell ref="U26:V26"/>
    <mergeCell ref="T24:V24"/>
    <mergeCell ref="U25:V25"/>
    <mergeCell ref="S27:V27"/>
    <mergeCell ref="R35:U35"/>
    <mergeCell ref="R36:U36"/>
    <mergeCell ref="K71:N71"/>
    <mergeCell ref="M64:N64"/>
    <mergeCell ref="M65:N65"/>
    <mergeCell ref="M66:N66"/>
    <mergeCell ref="R41:U41"/>
    <mergeCell ref="R42:U42"/>
    <mergeCell ref="M69:N69"/>
    <mergeCell ref="M61:N61"/>
    <mergeCell ref="M62:N62"/>
    <mergeCell ref="M63:N63"/>
    <mergeCell ref="M46:N46"/>
    <mergeCell ref="M47:N47"/>
    <mergeCell ref="M58:N58"/>
    <mergeCell ref="L59:N59"/>
    <mergeCell ref="L50:N50"/>
    <mergeCell ref="L51:N51"/>
    <mergeCell ref="L52:N52"/>
    <mergeCell ref="M53:N53"/>
    <mergeCell ref="M54:N54"/>
    <mergeCell ref="M57:N57"/>
    <mergeCell ref="R48:U48"/>
    <mergeCell ref="R49:U49"/>
    <mergeCell ref="R43:U43"/>
    <mergeCell ref="R44:U44"/>
    <mergeCell ref="R45:U45"/>
    <mergeCell ref="R46:U46"/>
    <mergeCell ref="L26:N26"/>
    <mergeCell ref="R47:U47"/>
    <mergeCell ref="K27:N27"/>
    <mergeCell ref="K32:N32"/>
    <mergeCell ref="M33:N33"/>
    <mergeCell ref="K34:N34"/>
    <mergeCell ref="L36:N36"/>
    <mergeCell ref="L37:N37"/>
    <mergeCell ref="M38:N38"/>
    <mergeCell ref="M39:N39"/>
    <mergeCell ref="M14:N14"/>
    <mergeCell ref="L25:N25"/>
    <mergeCell ref="M22:N22"/>
    <mergeCell ref="M23:N23"/>
    <mergeCell ref="M24:N24"/>
    <mergeCell ref="K7:N7"/>
    <mergeCell ref="R53:U53"/>
    <mergeCell ref="R54:U54"/>
    <mergeCell ref="R55:U55"/>
    <mergeCell ref="R56:U56"/>
    <mergeCell ref="R50:U50"/>
    <mergeCell ref="R51:U51"/>
    <mergeCell ref="R52:U52"/>
    <mergeCell ref="A34:A35"/>
    <mergeCell ref="H21:I21"/>
    <mergeCell ref="H22:I22"/>
    <mergeCell ref="H24:I24"/>
    <mergeCell ref="H25:I25"/>
    <mergeCell ref="H26:I26"/>
    <mergeCell ref="H27:I27"/>
    <mergeCell ref="H23:I23"/>
    <mergeCell ref="B34:C35"/>
    <mergeCell ref="D34:E35"/>
    <mergeCell ref="AB10:AD10"/>
    <mergeCell ref="L11:N11"/>
    <mergeCell ref="L12:N12"/>
    <mergeCell ref="M21:N21"/>
    <mergeCell ref="U19:V19"/>
    <mergeCell ref="U17:V17"/>
    <mergeCell ref="U10:V10"/>
    <mergeCell ref="U14:V14"/>
    <mergeCell ref="T16:V16"/>
    <mergeCell ref="U18:V18"/>
    <mergeCell ref="M8:N8"/>
    <mergeCell ref="K9:N9"/>
    <mergeCell ref="M13:N13"/>
    <mergeCell ref="B7:C7"/>
    <mergeCell ref="D7:E7"/>
    <mergeCell ref="F7:G7"/>
    <mergeCell ref="H13:I13"/>
    <mergeCell ref="H7:I7"/>
    <mergeCell ref="H8:I8"/>
    <mergeCell ref="H9:I9"/>
    <mergeCell ref="F34:G35"/>
    <mergeCell ref="H34:I35"/>
    <mergeCell ref="H12:I12"/>
    <mergeCell ref="H18:I18"/>
    <mergeCell ref="H17:I17"/>
    <mergeCell ref="H19:I19"/>
    <mergeCell ref="H20:I20"/>
    <mergeCell ref="H14:I14"/>
    <mergeCell ref="H15:I15"/>
    <mergeCell ref="F13:G13"/>
    <mergeCell ref="D9:E9"/>
    <mergeCell ref="F9:G9"/>
    <mergeCell ref="D10:E10"/>
    <mergeCell ref="F10:G10"/>
    <mergeCell ref="H16:I16"/>
    <mergeCell ref="F8:G8"/>
    <mergeCell ref="H10:I10"/>
    <mergeCell ref="H11:I11"/>
    <mergeCell ref="D8:E8"/>
    <mergeCell ref="D13:E13"/>
    <mergeCell ref="D14:E14"/>
    <mergeCell ref="F14:G14"/>
    <mergeCell ref="D11:E11"/>
    <mergeCell ref="F11:G11"/>
    <mergeCell ref="D12:E12"/>
    <mergeCell ref="F12:G12"/>
    <mergeCell ref="D17:E17"/>
    <mergeCell ref="F17:G17"/>
    <mergeCell ref="D18:E18"/>
    <mergeCell ref="F18:G18"/>
    <mergeCell ref="D15:E15"/>
    <mergeCell ref="F15:G15"/>
    <mergeCell ref="D16:E16"/>
    <mergeCell ref="F16:G16"/>
    <mergeCell ref="F21:G21"/>
    <mergeCell ref="D22:E22"/>
    <mergeCell ref="F22:G22"/>
    <mergeCell ref="D19:E19"/>
    <mergeCell ref="F19:G19"/>
    <mergeCell ref="D20:E20"/>
    <mergeCell ref="F20:G20"/>
    <mergeCell ref="F25:G25"/>
    <mergeCell ref="D26:E26"/>
    <mergeCell ref="F26:G26"/>
    <mergeCell ref="D23:E23"/>
    <mergeCell ref="F23:G23"/>
    <mergeCell ref="D24:E24"/>
    <mergeCell ref="F24:G24"/>
    <mergeCell ref="F27:G27"/>
    <mergeCell ref="B8:C8"/>
    <mergeCell ref="B9:C9"/>
    <mergeCell ref="B10:C10"/>
    <mergeCell ref="B11:C11"/>
    <mergeCell ref="B12:C12"/>
    <mergeCell ref="B13:C13"/>
    <mergeCell ref="B14:C14"/>
    <mergeCell ref="B15:C15"/>
    <mergeCell ref="D25:E25"/>
    <mergeCell ref="D27:E27"/>
    <mergeCell ref="B20:C20"/>
    <mergeCell ref="B21:C21"/>
    <mergeCell ref="B22:C22"/>
    <mergeCell ref="B23:C23"/>
    <mergeCell ref="B16:C16"/>
    <mergeCell ref="B17:C17"/>
    <mergeCell ref="B18:C18"/>
    <mergeCell ref="B19:C19"/>
    <mergeCell ref="D21:E21"/>
    <mergeCell ref="B36:C36"/>
    <mergeCell ref="B37:C37"/>
    <mergeCell ref="B38:C38"/>
    <mergeCell ref="B39:C39"/>
    <mergeCell ref="B24:C24"/>
    <mergeCell ref="B25:C25"/>
    <mergeCell ref="B26:C26"/>
    <mergeCell ref="B27:C27"/>
    <mergeCell ref="B44:C44"/>
    <mergeCell ref="B45:C45"/>
    <mergeCell ref="B46:C46"/>
    <mergeCell ref="B47:C47"/>
    <mergeCell ref="B40:C40"/>
    <mergeCell ref="B41:C41"/>
    <mergeCell ref="B42:C42"/>
    <mergeCell ref="B43:C43"/>
    <mergeCell ref="B52:C52"/>
    <mergeCell ref="B53:C53"/>
    <mergeCell ref="B54:C54"/>
    <mergeCell ref="B55:C55"/>
    <mergeCell ref="B48:C48"/>
    <mergeCell ref="B49:C49"/>
    <mergeCell ref="B50:C50"/>
    <mergeCell ref="B51:C51"/>
    <mergeCell ref="D36:E36"/>
    <mergeCell ref="F36:G36"/>
    <mergeCell ref="H36:I36"/>
    <mergeCell ref="D37:E37"/>
    <mergeCell ref="F37:G37"/>
    <mergeCell ref="H37:I37"/>
    <mergeCell ref="D38:E38"/>
    <mergeCell ref="F38:G38"/>
    <mergeCell ref="H38:I38"/>
    <mergeCell ref="D39:E39"/>
    <mergeCell ref="F39:G39"/>
    <mergeCell ref="H39:I39"/>
    <mergeCell ref="D40:E40"/>
    <mergeCell ref="F40:G40"/>
    <mergeCell ref="H40:I40"/>
    <mergeCell ref="D41:E41"/>
    <mergeCell ref="F41:G41"/>
    <mergeCell ref="H41:I41"/>
    <mergeCell ref="D42:E42"/>
    <mergeCell ref="F42:G42"/>
    <mergeCell ref="H42:I42"/>
    <mergeCell ref="D43:E43"/>
    <mergeCell ref="F43:G43"/>
    <mergeCell ref="H43:I43"/>
    <mergeCell ref="D44:E44"/>
    <mergeCell ref="F44:G44"/>
    <mergeCell ref="H44:I44"/>
    <mergeCell ref="D45:E45"/>
    <mergeCell ref="F45:G45"/>
    <mergeCell ref="H45:I45"/>
    <mergeCell ref="D46:E46"/>
    <mergeCell ref="F46:G46"/>
    <mergeCell ref="H46:I46"/>
    <mergeCell ref="D47:E47"/>
    <mergeCell ref="F47:G47"/>
    <mergeCell ref="H47:I47"/>
    <mergeCell ref="D48:E48"/>
    <mergeCell ref="F48:G48"/>
    <mergeCell ref="H48:I48"/>
    <mergeCell ref="D49:E49"/>
    <mergeCell ref="F49:G49"/>
    <mergeCell ref="H49:I49"/>
    <mergeCell ref="D55:E55"/>
    <mergeCell ref="F55:G55"/>
    <mergeCell ref="H55:I55"/>
    <mergeCell ref="D52:E52"/>
    <mergeCell ref="F52:G52"/>
    <mergeCell ref="H52:I52"/>
    <mergeCell ref="D53:E53"/>
    <mergeCell ref="F53:G53"/>
    <mergeCell ref="H53:I53"/>
    <mergeCell ref="D54:E54"/>
    <mergeCell ref="A4:I4"/>
    <mergeCell ref="A31:I31"/>
    <mergeCell ref="F54:G54"/>
    <mergeCell ref="H54:I54"/>
    <mergeCell ref="D50:E50"/>
    <mergeCell ref="F50:G50"/>
    <mergeCell ref="H50:I50"/>
    <mergeCell ref="D51:E51"/>
    <mergeCell ref="F51:G51"/>
    <mergeCell ref="H51:I51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59" r:id="rId1"/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＊＊＊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</dc:creator>
  <cp:keywords/>
  <dc:description/>
  <cp:lastModifiedBy>川向　裕</cp:lastModifiedBy>
  <cp:lastPrinted>2016-03-11T08:44:14Z</cp:lastPrinted>
  <dcterms:created xsi:type="dcterms:W3CDTF">2004-02-06T06:34:45Z</dcterms:created>
  <dcterms:modified xsi:type="dcterms:W3CDTF">2016-03-11T08:44:28Z</dcterms:modified>
  <cp:category/>
  <cp:version/>
  <cp:contentType/>
  <cp:contentStatus/>
</cp:coreProperties>
</file>