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491" windowWidth="7830" windowHeight="8925" tabRatio="613" activeTab="2"/>
  </bookViews>
  <sheets>
    <sheet name="302" sheetId="1" r:id="rId1"/>
    <sheet name="304" sheetId="2" r:id="rId2"/>
    <sheet name="306" sheetId="3" r:id="rId3"/>
    <sheet name="308" sheetId="4" r:id="rId4"/>
    <sheet name="310" sheetId="5" r:id="rId5"/>
    <sheet name="312" sheetId="6" r:id="rId6"/>
    <sheet name="314" sheetId="7" r:id="rId7"/>
  </sheets>
  <definedNames>
    <definedName name="_xlnm.Print_Area" localSheetId="0">'302'!$A$1:$AG$70</definedName>
    <definedName name="_xlnm.Print_Area" localSheetId="1">'304'!$A$1:$Y$67</definedName>
    <definedName name="_xlnm.Print_Area" localSheetId="2">'306'!$A$1:$AI$74</definedName>
    <definedName name="_xlnm.Print_Area" localSheetId="3">'308'!$A$1:$AM$68</definedName>
    <definedName name="_xlnm.Print_Area" localSheetId="4">'310'!$A$1:$X$60</definedName>
    <definedName name="_xlnm.Print_Area" localSheetId="5">'312'!$A$1:$X$74</definedName>
    <definedName name="_xlnm.Print_Area" localSheetId="6">'314'!$A$1:$AQ$68</definedName>
  </definedNames>
  <calcPr fullCalcOnLoad="1"/>
</workbook>
</file>

<file path=xl/sharedStrings.xml><?xml version="1.0" encoding="utf-8"?>
<sst xmlns="http://schemas.openxmlformats.org/spreadsheetml/2006/main" count="3154" uniqueCount="599">
  <si>
    <t>年　　　次</t>
  </si>
  <si>
    <t>松任市、美川町、野々市町保健衛生施設組合</t>
  </si>
  <si>
    <t>水質汚濁</t>
  </si>
  <si>
    <t>市立金沢市泉野　〃</t>
  </si>
  <si>
    <t>資料　石川県衛生総務課「保健所運営報告」による。</t>
  </si>
  <si>
    <t>百日咳</t>
  </si>
  <si>
    <t>年度別、市町村</t>
  </si>
  <si>
    <t>及び事業所別</t>
  </si>
  <si>
    <t>焼却施設</t>
  </si>
  <si>
    <t>水洗便所人口</t>
  </si>
  <si>
    <t>能美郡環境衛生事業組合</t>
  </si>
  <si>
    <t>穴水町、門前町環境衛生施設組合</t>
  </si>
  <si>
    <t>能都町、柳田村環境衛生組合</t>
  </si>
  <si>
    <t>珠洲市、内浦町環境衛生組合</t>
  </si>
  <si>
    <r>
      <t>一酸化</t>
    </r>
    <r>
      <rPr>
        <sz val="12"/>
        <rFont val="ＭＳ 明朝"/>
        <family val="1"/>
      </rPr>
      <t>炭素　　　　</t>
    </r>
  </si>
  <si>
    <t>（ppm）</t>
  </si>
  <si>
    <t>（ppm）</t>
  </si>
  <si>
    <t>大野川</t>
  </si>
  <si>
    <t>御祓川</t>
  </si>
  <si>
    <t>河原田川</t>
  </si>
  <si>
    <t>ｍ／ｎ</t>
  </si>
  <si>
    <t>犀川</t>
  </si>
  <si>
    <t>／</t>
  </si>
  <si>
    <t>ｍ／ｎ</t>
  </si>
  <si>
    <t>河川総括</t>
  </si>
  <si>
    <t>梯川</t>
  </si>
  <si>
    <t>大聖寺川</t>
  </si>
  <si>
    <t>／</t>
  </si>
  <si>
    <t>構成比</t>
  </si>
  <si>
    <t>大気汚染</t>
  </si>
  <si>
    <t>地盤沈下</t>
  </si>
  <si>
    <t>検査人員</t>
  </si>
  <si>
    <t>回虫</t>
  </si>
  <si>
    <t>鞭虫</t>
  </si>
  <si>
    <t>虫卵の種類</t>
  </si>
  <si>
    <t>男</t>
  </si>
  <si>
    <t>女</t>
  </si>
  <si>
    <t>枝肉量</t>
  </si>
  <si>
    <t>豚</t>
  </si>
  <si>
    <t>めん羊</t>
  </si>
  <si>
    <t>(単位　枝肉量キログラム）</t>
  </si>
  <si>
    <t>診　　療　　所</t>
  </si>
  <si>
    <t>病　　　　　　　　床　　　　　　　　数</t>
  </si>
  <si>
    <t>総　　数</t>
  </si>
  <si>
    <t>精　　神</t>
  </si>
  <si>
    <t>結　　核</t>
  </si>
  <si>
    <t>一　　般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</si>
  <si>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</si>
  <si>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</si>
  <si>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</si>
  <si>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</si>
  <si>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</si>
  <si>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</si>
  <si>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</si>
  <si>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</si>
  <si>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</si>
  <si>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能美郡</t>
  </si>
  <si>
    <t>石川郡</t>
  </si>
  <si>
    <t>河北郡</t>
  </si>
  <si>
    <t>羽咋郡</t>
  </si>
  <si>
    <t>鹿島郡</t>
  </si>
  <si>
    <t>鳳至郡</t>
  </si>
  <si>
    <t>珠洲郡</t>
  </si>
  <si>
    <t>診療所数</t>
  </si>
  <si>
    <t>悪性新生物</t>
  </si>
  <si>
    <t>脳血管疾患</t>
  </si>
  <si>
    <t>他殺</t>
  </si>
  <si>
    <t>その他</t>
  </si>
  <si>
    <t>ごみ処理計画                  収 集 人 口</t>
  </si>
  <si>
    <t>（人）</t>
  </si>
  <si>
    <t>（人）</t>
  </si>
  <si>
    <t>手取川流域環境衛生事業組合</t>
  </si>
  <si>
    <t>七尾鹿島広域圏事務組合</t>
  </si>
  <si>
    <t>炭化水素</t>
  </si>
  <si>
    <t>地点数</t>
  </si>
  <si>
    <t>最低値～最高値</t>
  </si>
  <si>
    <t>ＡＡ</t>
  </si>
  <si>
    <t>／</t>
  </si>
  <si>
    <t>～</t>
  </si>
  <si>
    <t>×</t>
  </si>
  <si>
    <t>Ａ</t>
  </si>
  <si>
    <t>Ｂ</t>
  </si>
  <si>
    <t>Ｃ</t>
  </si>
  <si>
    <t>Ｄ</t>
  </si>
  <si>
    <t>Ｅ</t>
  </si>
  <si>
    <t>柴　　山　　潟</t>
  </si>
  <si>
    <t>薬 局 数</t>
  </si>
  <si>
    <t>病 床 数</t>
  </si>
  <si>
    <t>資料　石川県衛生総務課「医療施設調査」による。</t>
  </si>
  <si>
    <t>医師</t>
  </si>
  <si>
    <t>歯科医師</t>
  </si>
  <si>
    <t>薬剤師</t>
  </si>
  <si>
    <t>保健婦</t>
  </si>
  <si>
    <t>助産婦</t>
  </si>
  <si>
    <t>看護婦　　　　　（準看護婦を含む）</t>
  </si>
  <si>
    <t>看護士　　　　　（準看護士を含む）</t>
  </si>
  <si>
    <t>資料　石川県衛生総務課「医師・歯科医師・薬剤師調査」による。</t>
  </si>
  <si>
    <t>総数</t>
  </si>
  <si>
    <t>栄養士</t>
  </si>
  <si>
    <t>その他</t>
  </si>
  <si>
    <t>県立小松保健所</t>
  </si>
  <si>
    <t>　〃　七尾　〃</t>
  </si>
  <si>
    <t>　〃　山代　〃</t>
  </si>
  <si>
    <t>　〃　松任　〃</t>
  </si>
  <si>
    <t>　〃　津幡　〃</t>
  </si>
  <si>
    <t>　〃　羽咋　〃</t>
  </si>
  <si>
    <t>　〃　輪島　〃</t>
  </si>
  <si>
    <t>　〃　珠洲　〃</t>
  </si>
  <si>
    <t>市立金沢市泉野〃</t>
  </si>
  <si>
    <t>火葬場</t>
  </si>
  <si>
    <t>納骨堂</t>
  </si>
  <si>
    <t>ホテル</t>
  </si>
  <si>
    <t>簡易宿所</t>
  </si>
  <si>
    <t>公衆浴場</t>
  </si>
  <si>
    <t>理容所</t>
  </si>
  <si>
    <t>美容所</t>
  </si>
  <si>
    <t>クリーニング所</t>
  </si>
  <si>
    <t>アイスクリーム類製造業</t>
  </si>
  <si>
    <t>野菜果物販売業</t>
  </si>
  <si>
    <t>年間</t>
  </si>
  <si>
    <t>件数</t>
  </si>
  <si>
    <t>衛生</t>
  </si>
  <si>
    <t>技術員</t>
  </si>
  <si>
    <t>検査</t>
  </si>
  <si>
    <t>教育</t>
  </si>
  <si>
    <t>指導員</t>
  </si>
  <si>
    <t>相談員</t>
  </si>
  <si>
    <t>糖尿病</t>
  </si>
  <si>
    <t>胃腸炎</t>
  </si>
  <si>
    <t>その他の周産期の死因</t>
  </si>
  <si>
    <t>先天異常</t>
  </si>
  <si>
    <t>良性及び性質不詳の新生物</t>
  </si>
  <si>
    <t>精神障害</t>
  </si>
  <si>
    <t>貧血</t>
  </si>
  <si>
    <t>肺気腫</t>
  </si>
  <si>
    <t>破傷風</t>
  </si>
  <si>
    <t>日本脳炎</t>
  </si>
  <si>
    <t>詳細不明の未熟児</t>
  </si>
  <si>
    <t>市郡別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</si>
  <si>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</si>
  <si>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</si>
  <si>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</si>
  <si>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</si>
  <si>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</si>
  <si>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</si>
  <si>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</si>
  <si>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</si>
  <si>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</si>
  <si>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能美郡</t>
  </si>
  <si>
    <t>石川郡</t>
  </si>
  <si>
    <t>河北郡</t>
  </si>
  <si>
    <t>羽咋郡</t>
  </si>
  <si>
    <t>鹿島郡</t>
  </si>
  <si>
    <t>鳳至郡</t>
  </si>
  <si>
    <t>珠洲郡</t>
  </si>
  <si>
    <t>乳児死亡数</t>
  </si>
  <si>
    <t>法定伝染病</t>
  </si>
  <si>
    <t>赤痢</t>
  </si>
  <si>
    <t>疫痢</t>
  </si>
  <si>
    <t>腸チフス</t>
  </si>
  <si>
    <t>痘そう</t>
  </si>
  <si>
    <t>食中毒</t>
  </si>
  <si>
    <t>狂犬病</t>
  </si>
  <si>
    <t>ツツガ虫病</t>
  </si>
  <si>
    <t>フィラリア病</t>
  </si>
  <si>
    <t>回帰熱</t>
  </si>
  <si>
    <t>らい病</t>
  </si>
  <si>
    <t>結核</t>
  </si>
  <si>
    <t>年次及び保健所別</t>
  </si>
  <si>
    <t>軟性下かん</t>
  </si>
  <si>
    <t>そけいりんぱ肉芽</t>
  </si>
  <si>
    <t>しゅ症</t>
  </si>
  <si>
    <t>〃　七尾　〃</t>
  </si>
  <si>
    <t>〃　山代　〃</t>
  </si>
  <si>
    <t>〃　松任　〃</t>
  </si>
  <si>
    <t>〃　津幡　〃</t>
  </si>
  <si>
    <t>〃　羽咋　〃</t>
  </si>
  <si>
    <t>〃　輪島　〃</t>
  </si>
  <si>
    <t>〃　珠洲　〃</t>
  </si>
  <si>
    <t>才</t>
  </si>
  <si>
    <t>以</t>
  </si>
  <si>
    <t>上</t>
  </si>
  <si>
    <t>ツベルクリン反応</t>
  </si>
  <si>
    <t>被判定者数</t>
  </si>
  <si>
    <t>陽性者</t>
  </si>
  <si>
    <t>火葬</t>
  </si>
  <si>
    <t>資料　石川県衛生総務課「厚生省報告例」による。</t>
  </si>
  <si>
    <t>資料　石川県衛生総務課「厚生省報告例」による。</t>
  </si>
  <si>
    <t>心疾患</t>
  </si>
  <si>
    <t>肺炎及び気管支炎</t>
  </si>
  <si>
    <t>中枢神経系の非炎症性疾患</t>
  </si>
  <si>
    <t>髄膜炎</t>
  </si>
  <si>
    <t>インフルエンザ</t>
  </si>
  <si>
    <t>前立腺肥大症</t>
  </si>
  <si>
    <t>麻疹</t>
  </si>
  <si>
    <t>自殺</t>
  </si>
  <si>
    <t>高血圧性疾患</t>
  </si>
  <si>
    <t>喘息</t>
  </si>
  <si>
    <t>全結核</t>
  </si>
  <si>
    <t>資料　石川県衛生総務課「衛生統計年報」による。</t>
  </si>
  <si>
    <t>／</t>
  </si>
  <si>
    <t>314　衛生及び環境</t>
  </si>
  <si>
    <t>312 衛生及び環境　　</t>
  </si>
  <si>
    <t>衛生及び環境 313</t>
  </si>
  <si>
    <r>
      <t>昭和60年</t>
    </r>
    <r>
      <rPr>
        <sz val="12"/>
        <rFont val="ＭＳ 明朝"/>
        <family val="1"/>
      </rPr>
      <t>5</t>
    </r>
    <r>
      <rPr>
        <sz val="12"/>
        <color indexed="9"/>
        <rFont val="ＭＳ 明朝"/>
        <family val="1"/>
      </rPr>
      <t>月</t>
    </r>
  </si>
  <si>
    <r>
      <t>昭和60年</t>
    </r>
    <r>
      <rPr>
        <sz val="12"/>
        <rFont val="ＭＳ 明朝"/>
        <family val="1"/>
      </rPr>
      <t>6</t>
    </r>
    <r>
      <rPr>
        <sz val="12"/>
        <color indexed="9"/>
        <rFont val="ＭＳ 明朝"/>
        <family val="1"/>
      </rPr>
      <t>月</t>
    </r>
  </si>
  <si>
    <r>
      <t>昭和60年</t>
    </r>
    <r>
      <rPr>
        <sz val="12"/>
        <rFont val="ＭＳ 明朝"/>
        <family val="1"/>
      </rPr>
      <t>7</t>
    </r>
    <r>
      <rPr>
        <sz val="12"/>
        <color indexed="9"/>
        <rFont val="ＭＳ 明朝"/>
        <family val="1"/>
      </rPr>
      <t>月</t>
    </r>
  </si>
  <si>
    <r>
      <t>昭和60年</t>
    </r>
    <r>
      <rPr>
        <sz val="12"/>
        <rFont val="ＭＳ 明朝"/>
        <family val="1"/>
      </rPr>
      <t>8</t>
    </r>
    <r>
      <rPr>
        <sz val="12"/>
        <color indexed="9"/>
        <rFont val="ＭＳ 明朝"/>
        <family val="1"/>
      </rPr>
      <t>月</t>
    </r>
  </si>
  <si>
    <r>
      <t>昭和60年</t>
    </r>
    <r>
      <rPr>
        <sz val="12"/>
        <rFont val="ＭＳ 明朝"/>
        <family val="1"/>
      </rPr>
      <t>9</t>
    </r>
    <r>
      <rPr>
        <sz val="12"/>
        <color indexed="9"/>
        <rFont val="ＭＳ 明朝"/>
        <family val="1"/>
      </rPr>
      <t>月</t>
    </r>
  </si>
  <si>
    <r>
      <t>昭和60年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月</t>
    </r>
  </si>
  <si>
    <r>
      <t>昭和60年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月</t>
    </r>
  </si>
  <si>
    <r>
      <t>昭和60年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月</t>
    </r>
  </si>
  <si>
    <r>
      <t>昭和60年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月</t>
    </r>
  </si>
  <si>
    <t>馬</t>
  </si>
  <si>
    <t>資料　石川県環境衛生課「環境衛生の概要」による。</t>
  </si>
  <si>
    <r>
      <t>自家</t>
    </r>
    <r>
      <rPr>
        <sz val="12"/>
        <rFont val="ＭＳ 明朝"/>
        <family val="1"/>
      </rPr>
      <t>処</t>
    </r>
    <r>
      <rPr>
        <sz val="12"/>
        <rFont val="ＭＳ 明朝"/>
        <family val="1"/>
      </rPr>
      <t>理人</t>
    </r>
    <r>
      <rPr>
        <sz val="12"/>
        <rFont val="ＭＳ 明朝"/>
        <family val="1"/>
      </rPr>
      <t>口</t>
    </r>
  </si>
  <si>
    <t>河北郡環境衛生事業組合</t>
  </si>
  <si>
    <t>％</t>
  </si>
  <si>
    <t>保健所名</t>
  </si>
  <si>
    <t>〃　宇出津　〃</t>
  </si>
  <si>
    <t>〃　富来　〃</t>
  </si>
  <si>
    <t>〃　門前　〃</t>
  </si>
  <si>
    <t>　〃　宇出津　〃</t>
  </si>
  <si>
    <t>　〃　富来　〃</t>
  </si>
  <si>
    <t>　〃　門前　〃</t>
  </si>
  <si>
    <r>
      <t>昭和60年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月</t>
    </r>
  </si>
  <si>
    <t>常設の　興業場</t>
  </si>
  <si>
    <t>身長(cm)</t>
  </si>
  <si>
    <t>体重(kg)</t>
  </si>
  <si>
    <t>胸囲(cm)</t>
  </si>
  <si>
    <t>坐高(cm)</t>
  </si>
  <si>
    <t>役肉用量</t>
  </si>
  <si>
    <t>虫垂炎</t>
  </si>
  <si>
    <t>11月</t>
  </si>
  <si>
    <t>年次及び死因別</t>
  </si>
  <si>
    <t>資料　石川県衛生総務課「人口動態統計（厚生省）」による。</t>
  </si>
  <si>
    <t>Ａ</t>
  </si>
  <si>
    <t>Ｂ</t>
  </si>
  <si>
    <t>Ｃ</t>
  </si>
  <si>
    <t>Ａ</t>
  </si>
  <si>
    <t>Ｃ</t>
  </si>
  <si>
    <t>松任、石川地区環境衛生施設組合</t>
  </si>
  <si>
    <t>羽咋市、志雄町、志賀町、押水町環境衛生施設組合</t>
  </si>
  <si>
    <t>資料　石川県規制指導課「公害苦情件数調査結果」による。</t>
  </si>
  <si>
    <t>騒音振動</t>
  </si>
  <si>
    <t>産業廃棄物</t>
  </si>
  <si>
    <t>食品衛生監視員</t>
  </si>
  <si>
    <t>環境衛生監視員</t>
  </si>
  <si>
    <t>Ⅹ線　　技術員</t>
  </si>
  <si>
    <t>試験検査技術員</t>
  </si>
  <si>
    <t>衛生教育指導員</t>
  </si>
  <si>
    <t>精神衛生相談員</t>
  </si>
  <si>
    <t>医療社会事業員</t>
  </si>
  <si>
    <t>麻疹</t>
  </si>
  <si>
    <t>悪性新生物</t>
  </si>
  <si>
    <t>その他の新生児の異常</t>
  </si>
  <si>
    <t>総数</t>
  </si>
  <si>
    <t>流行性脳脊髄膜炎</t>
  </si>
  <si>
    <t>急性灰白髄炎</t>
  </si>
  <si>
    <t>黄熱</t>
  </si>
  <si>
    <t>炭疽</t>
  </si>
  <si>
    <t>伝染性下痢症</t>
  </si>
  <si>
    <t>住血吸虫病</t>
  </si>
  <si>
    <t>結核発病のおそれの あるもの</t>
  </si>
  <si>
    <t>善感者数</t>
  </si>
  <si>
    <t>不善感者数</t>
  </si>
  <si>
    <t>東洋毛様線虫</t>
  </si>
  <si>
    <t>計</t>
  </si>
  <si>
    <t>肺結核</t>
  </si>
  <si>
    <t>その他の結核</t>
  </si>
  <si>
    <t>その他の性病</t>
  </si>
  <si>
    <t>注　条例改正により、51年より結核検診は実施しないことになった。</t>
  </si>
  <si>
    <t>生物化学的酸素要求量　ＢＯＤ</t>
  </si>
  <si>
    <t>老衰</t>
  </si>
  <si>
    <t>不慮の事故</t>
  </si>
  <si>
    <t>肝硬変</t>
  </si>
  <si>
    <t>腎炎及びネフローゼ</t>
  </si>
  <si>
    <t>消化性潰瘍</t>
  </si>
  <si>
    <t>腸閉塞及びヘルニア</t>
  </si>
  <si>
    <t>出産時損傷・難産・無酸素症・低酸素症</t>
  </si>
  <si>
    <t>伝染性肝炎</t>
  </si>
  <si>
    <t>敗血症</t>
  </si>
  <si>
    <t>妊娠・分娩及び産褥の合併症</t>
  </si>
  <si>
    <t>活動性リウマチ熱</t>
  </si>
  <si>
    <t>カンジダ症</t>
  </si>
  <si>
    <t>梅毒及び続発症</t>
  </si>
  <si>
    <t>ビタミン欠乏症・その他の栄養欠乏症</t>
  </si>
  <si>
    <t>ジフテリヤ</t>
  </si>
  <si>
    <t>ペスト</t>
  </si>
  <si>
    <t>マラリヤ</t>
  </si>
  <si>
    <t>トラホーム</t>
  </si>
  <si>
    <t>不慮の事故</t>
  </si>
  <si>
    <t>新生児の出血性疾患</t>
  </si>
  <si>
    <t>腸閉塞及びヘルニア</t>
  </si>
  <si>
    <t>新生児溶血性疾患</t>
  </si>
  <si>
    <t>脳性けい性小児麻痺</t>
  </si>
  <si>
    <t>新生児の黄疸</t>
  </si>
  <si>
    <t>栄養失調症</t>
  </si>
  <si>
    <t>インフルエンザ</t>
  </si>
  <si>
    <t>その他の伝染病及び寄生虫病</t>
  </si>
  <si>
    <t>コレラ</t>
  </si>
  <si>
    <t>母体の妊娠時の疾患による新生児の障害</t>
  </si>
  <si>
    <t>心疾患</t>
  </si>
  <si>
    <t>その他の外因死</t>
  </si>
  <si>
    <t>資料　石川県衛生総務課「伝染病簡速統計」及び「伝染病精密統計」による。</t>
  </si>
  <si>
    <t>市立金沢市泉野〃</t>
  </si>
  <si>
    <t>昭和48年</t>
  </si>
  <si>
    <t>昭和48年</t>
  </si>
  <si>
    <t>乳児死亡率(出生10万対)</t>
  </si>
  <si>
    <t>資料　石川県衛生総務課「人口動態統計（厚生省）」による。</t>
  </si>
  <si>
    <t>資料　石川県衛生総務課「衛生統計年報」による。</t>
  </si>
  <si>
    <t>昭和48年</t>
  </si>
  <si>
    <t>昭和48年</t>
  </si>
  <si>
    <t>〃金沢市彦三〃</t>
  </si>
  <si>
    <t>昭和48年</t>
  </si>
  <si>
    <t>～</t>
  </si>
  <si>
    <t>昭和48年</t>
  </si>
  <si>
    <t>発見結核　患者数</t>
  </si>
  <si>
    <t>直接撮影　人数</t>
  </si>
  <si>
    <t>間接撮影　人数</t>
  </si>
  <si>
    <t>昭和48年</t>
  </si>
  <si>
    <t>資料　石川県公衆衛生課「成年健康調査」による。</t>
  </si>
  <si>
    <r>
      <t>昭和4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年度</t>
    </r>
  </si>
  <si>
    <t>167　　大　　気　　汚　　染　　物　　質　　測　　定　　平　　均　　値　（昭和48～52年度）</t>
  </si>
  <si>
    <r>
      <t>昭和5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年4月</t>
    </r>
  </si>
  <si>
    <r>
      <t>昭和5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年1月</t>
    </r>
  </si>
  <si>
    <t>新堀川</t>
  </si>
  <si>
    <t>金沢港</t>
  </si>
  <si>
    <r>
      <t>昭和4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年度</t>
    </r>
  </si>
  <si>
    <t>資料　石川県規制指導課「県内河川における環境基準の達成状況」による。</t>
  </si>
  <si>
    <t>資料　石川県規制指導課「環境大気調査報告書」による。</t>
  </si>
  <si>
    <t>資料　石川県企画調整課「ごみ及びし尿の処理状況調査」による。</t>
  </si>
  <si>
    <t>Ｄ</t>
  </si>
  <si>
    <t>被接種者数</t>
  </si>
  <si>
    <t>年度及び月次</t>
  </si>
  <si>
    <t>三　馬　　　　監視局</t>
  </si>
  <si>
    <t>三　馬　　　　監視局</t>
  </si>
  <si>
    <t>広　坂　　　監視局</t>
  </si>
  <si>
    <t>七　尾　　　監視局</t>
  </si>
  <si>
    <t>小　松　　　監視局</t>
  </si>
  <si>
    <t>大聖寺　　　監視局</t>
  </si>
  <si>
    <t>金沢港　　　監視局</t>
  </si>
  <si>
    <t>三　馬　　　　  監視局</t>
  </si>
  <si>
    <t>し尿処理施設</t>
  </si>
  <si>
    <t>その他</t>
  </si>
  <si>
    <t>…</t>
  </si>
  <si>
    <t>…</t>
  </si>
  <si>
    <t>届出伝染病</t>
  </si>
  <si>
    <t>―</t>
  </si>
  <si>
    <t>&lt;</t>
  </si>
  <si>
    <t>…</t>
  </si>
  <si>
    <t>狂犬病予防吏員と畜検査員</t>
  </si>
  <si>
    <r>
      <t xml:space="preserve">伝 </t>
    </r>
    <r>
      <rPr>
        <sz val="12"/>
        <rFont val="ＭＳ 明朝"/>
        <family val="1"/>
      </rPr>
      <t xml:space="preserve"> 染</t>
    </r>
  </si>
  <si>
    <r>
      <t>昭和4</t>
    </r>
    <r>
      <rPr>
        <sz val="12"/>
        <rFont val="ＭＳ 明朝"/>
        <family val="1"/>
      </rPr>
      <t>8年</t>
    </r>
  </si>
  <si>
    <r>
      <t>昭和</t>
    </r>
    <r>
      <rPr>
        <sz val="12"/>
        <rFont val="ＭＳ 明朝"/>
        <family val="1"/>
      </rPr>
      <t>49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</si>
  <si>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49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</si>
  <si>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50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</si>
  <si>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51</t>
    </r>
    <r>
      <rPr>
        <sz val="12"/>
        <color indexed="9"/>
        <rFont val="ＭＳ 明朝"/>
        <family val="1"/>
      </rPr>
      <t>年</t>
    </r>
  </si>
  <si>
    <t>年次及び　市 郡 別</t>
  </si>
  <si>
    <t>病　　　　　　　　院　　　　　　　　数</t>
  </si>
  <si>
    <t>病　　　　　　　　　　　　　　　　　　　　　　　　　　　　　　　　院</t>
  </si>
  <si>
    <t>歯科診療所　　数</t>
  </si>
  <si>
    <t>302　衛生及び環境</t>
  </si>
  <si>
    <t>衛生及び環境　303</t>
  </si>
  <si>
    <t>２２　　衛　　　生　　　及　　　び　　　環　　　境</t>
  </si>
  <si>
    <r>
      <t>昭和</t>
    </r>
    <r>
      <rPr>
        <b/>
        <sz val="12"/>
        <color indexed="8"/>
        <rFont val="ＭＳ ゴシック"/>
        <family val="3"/>
      </rPr>
      <t>52</t>
    </r>
    <r>
      <rPr>
        <b/>
        <sz val="12"/>
        <color indexed="9"/>
        <rFont val="ＭＳ ゴシック"/>
        <family val="3"/>
      </rPr>
      <t>年</t>
    </r>
  </si>
  <si>
    <r>
      <t>昭和</t>
    </r>
    <r>
      <rPr>
        <b/>
        <sz val="12"/>
        <color indexed="8"/>
        <rFont val="ＭＳ ゴシック"/>
        <family val="3"/>
      </rPr>
      <t>52</t>
    </r>
    <r>
      <rPr>
        <b/>
        <sz val="12"/>
        <color indexed="9"/>
        <rFont val="ＭＳ ゴシック"/>
        <family val="3"/>
      </rPr>
      <t>年</t>
    </r>
  </si>
  <si>
    <t>－</t>
  </si>
  <si>
    <t>153　　市　郡　別　医　療　関　係　者　数　（昭和48～52年）</t>
  </si>
  <si>
    <t>医　　　師</t>
  </si>
  <si>
    <t>152　　市 郡 別 医 療 関 係 施 設 数　（昭和48～52年）</t>
  </si>
  <si>
    <t>154　　保　　健　　所　　職　　員　　数　（昭和52.12.31現在）</t>
  </si>
  <si>
    <r>
      <t>〃　金沢市彦</t>
    </r>
    <r>
      <rPr>
        <sz val="12"/>
        <rFont val="ＭＳ 明朝"/>
        <family val="1"/>
      </rPr>
      <t xml:space="preserve">三　〃 </t>
    </r>
  </si>
  <si>
    <t>市立金沢市泉野 〃</t>
  </si>
  <si>
    <t>155　　環　境　衛　生　関　係　施　設　数　（昭和48～52年）</t>
  </si>
  <si>
    <t>年　　　　　次</t>
  </si>
  <si>
    <t>昭和48年</t>
  </si>
  <si>
    <t>　</t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</si>
  <si>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49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</si>
  <si>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50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</si>
  <si>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51</t>
    </r>
    <r>
      <rPr>
        <sz val="12"/>
        <color indexed="9"/>
        <rFont val="ＭＳ 明朝"/>
        <family val="1"/>
      </rPr>
      <t>年</t>
    </r>
  </si>
  <si>
    <r>
      <rPr>
        <b/>
        <sz val="12"/>
        <color indexed="9"/>
        <rFont val="ＭＳ ゴシック"/>
        <family val="3"/>
      </rPr>
      <t>昭和</t>
    </r>
    <r>
      <rPr>
        <b/>
        <sz val="12"/>
        <rFont val="ＭＳ ゴシック"/>
        <family val="3"/>
      </rPr>
      <t>52</t>
    </r>
    <r>
      <rPr>
        <b/>
        <sz val="12"/>
        <color indexed="9"/>
        <rFont val="ＭＳ ゴシック"/>
        <family val="3"/>
      </rPr>
      <t>年</t>
    </r>
  </si>
  <si>
    <t>墓　地</t>
  </si>
  <si>
    <t>埋葬</t>
  </si>
  <si>
    <t>下　宿</t>
  </si>
  <si>
    <t>156　　食　品　衛　生　監　視　対　象　施　設　数　（昭和48～52年）</t>
  </si>
  <si>
    <t>年　次</t>
  </si>
  <si>
    <t>総　数</t>
  </si>
  <si>
    <t>飲食店　営　業</t>
  </si>
  <si>
    <t>喫茶店　営　業</t>
  </si>
  <si>
    <t>菓　子　製造業</t>
  </si>
  <si>
    <t>乳　類　販売業</t>
  </si>
  <si>
    <t>食　肉　販売業</t>
  </si>
  <si>
    <t>魚介類　販売業</t>
  </si>
  <si>
    <t>めん類　製造業</t>
  </si>
  <si>
    <t>醤　油　製造業</t>
  </si>
  <si>
    <t>豆　腐　製造業</t>
  </si>
  <si>
    <t>乳さく　取　業</t>
  </si>
  <si>
    <t>そう菜　販売業</t>
  </si>
  <si>
    <t>菓　子　販売業</t>
  </si>
  <si>
    <t>旅　館</t>
  </si>
  <si>
    <t>総数</t>
  </si>
  <si>
    <r>
      <t>1</t>
    </r>
    <r>
      <rPr>
        <sz val="12"/>
        <rFont val="ＭＳ 明朝"/>
        <family val="1"/>
      </rPr>
      <t>0月</t>
    </r>
  </si>
  <si>
    <r>
      <t>1</t>
    </r>
    <r>
      <rPr>
        <sz val="12"/>
        <rFont val="ＭＳ 明朝"/>
        <family val="1"/>
      </rPr>
      <t>2月</t>
    </r>
  </si>
  <si>
    <r>
      <t>昭和</t>
    </r>
    <r>
      <rPr>
        <sz val="12"/>
        <rFont val="ＭＳ 明朝"/>
        <family val="1"/>
      </rPr>
      <t>48年</t>
    </r>
  </si>
  <si>
    <r>
      <t>昭和</t>
    </r>
    <r>
      <rPr>
        <sz val="12"/>
        <color indexed="8"/>
        <rFont val="ＭＳ 明朝"/>
        <family val="1"/>
      </rPr>
      <t>49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</si>
  <si>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50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</si>
  <si>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51</t>
    </r>
    <r>
      <rPr>
        <sz val="12"/>
        <color indexed="9"/>
        <rFont val="ＭＳ 明朝"/>
        <family val="1"/>
      </rPr>
      <t>年</t>
    </r>
  </si>
  <si>
    <t>304　衛生及び環境</t>
  </si>
  <si>
    <t>衛生及び環境　305</t>
  </si>
  <si>
    <t>157　　死　　　　　因　　　　　別　　　　　死　　　　　亡　　　　　数　　　　　等　（昭和48～52年）</t>
  </si>
  <si>
    <r>
      <t>昭和</t>
    </r>
    <r>
      <rPr>
        <b/>
        <sz val="12"/>
        <color indexed="8"/>
        <rFont val="ＭＳ ゴシック"/>
        <family val="3"/>
      </rPr>
      <t>52</t>
    </r>
    <r>
      <rPr>
        <b/>
        <sz val="12"/>
        <color indexed="9"/>
        <rFont val="ＭＳ ゴシック"/>
        <family val="3"/>
      </rPr>
      <t>年</t>
    </r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</si>
  <si>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</si>
  <si>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</si>
  <si>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</si>
  <si>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</si>
  <si>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</si>
  <si>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</si>
  <si>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</si>
  <si>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</si>
  <si>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</si>
  <si>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（ 〃 ）胃の悪性新生物</t>
  </si>
  <si>
    <t>（ 〃 ）自 動 車 事 故</t>
  </si>
  <si>
    <t>（２）　　主　要　死　因　別　、　月　別　死　亡　数</t>
  </si>
  <si>
    <t>（１）　　主　要　死　因　別　死　亡　数　及　び　死　亡　率</t>
  </si>
  <si>
    <t>死　　　因　　　別</t>
  </si>
  <si>
    <r>
      <t>4</t>
    </r>
    <r>
      <rPr>
        <sz val="12"/>
        <rFont val="ＭＳ 明朝"/>
        <family val="1"/>
      </rPr>
      <t>9　年</t>
    </r>
  </si>
  <si>
    <r>
      <t>5</t>
    </r>
    <r>
      <rPr>
        <sz val="12"/>
        <rFont val="ＭＳ 明朝"/>
        <family val="1"/>
      </rPr>
      <t>0　年</t>
    </r>
  </si>
  <si>
    <r>
      <t>5</t>
    </r>
    <r>
      <rPr>
        <sz val="12"/>
        <rFont val="ＭＳ 明朝"/>
        <family val="1"/>
      </rPr>
      <t>1　年</t>
    </r>
  </si>
  <si>
    <r>
      <t>5</t>
    </r>
    <r>
      <rPr>
        <sz val="12"/>
        <rFont val="ＭＳ 明朝"/>
        <family val="1"/>
      </rPr>
      <t>2　年</t>
    </r>
  </si>
  <si>
    <t>死　　　　　亡　　　　　数</t>
  </si>
  <si>
    <t>（再掲）呼吸器系の結核</t>
  </si>
  <si>
    <t>－</t>
  </si>
  <si>
    <r>
      <t>死　　　亡　　　</t>
    </r>
    <r>
      <rPr>
        <sz val="12"/>
        <rFont val="ＭＳ 明朝"/>
        <family val="1"/>
      </rPr>
      <t>率（人口10万対）</t>
    </r>
  </si>
  <si>
    <t>出生時損傷・難産・無酸素症・低酸素症</t>
  </si>
  <si>
    <t>肝臓の疾患（肝硬変を除く）</t>
  </si>
  <si>
    <r>
      <t>昭和</t>
    </r>
    <r>
      <rPr>
        <sz val="12"/>
        <color indexed="8"/>
        <rFont val="ＭＳ 明朝"/>
        <family val="1"/>
      </rPr>
      <t>49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</si>
  <si>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50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</si>
  <si>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51</t>
    </r>
    <r>
      <rPr>
        <sz val="12"/>
        <color indexed="9"/>
        <rFont val="ＭＳ 明朝"/>
        <family val="1"/>
      </rPr>
      <t>年</t>
    </r>
  </si>
  <si>
    <t>306　衛生及び環境</t>
  </si>
  <si>
    <t>衛生及び環境　307</t>
  </si>
  <si>
    <t>158　　死　因　別　乳　児　死　亡　数　等</t>
  </si>
  <si>
    <r>
      <t>（１）　　主　要　死　因　別　乳　児　死　亡　数　及　び　死　亡　率　（昭和</t>
    </r>
    <r>
      <rPr>
        <sz val="12"/>
        <rFont val="ＭＳ 明朝"/>
        <family val="1"/>
      </rPr>
      <t>48～52年）</t>
    </r>
  </si>
  <si>
    <t>死　　因　　別</t>
  </si>
  <si>
    <t>49　年</t>
  </si>
  <si>
    <t>50　年</t>
  </si>
  <si>
    <t>51　年</t>
  </si>
  <si>
    <t>52　年</t>
  </si>
  <si>
    <t>51　年</t>
  </si>
  <si>
    <t>腸炎及びその他の下痢性疾患</t>
  </si>
  <si>
    <r>
      <t>（２）　　市　郡　別　、　月　別　乳　児　死　亡　数　（昭和</t>
    </r>
    <r>
      <rPr>
        <sz val="12"/>
        <rFont val="ＭＳ 明朝"/>
        <family val="1"/>
      </rPr>
      <t>52年）</t>
    </r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</si>
  <si>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</si>
  <si>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</si>
  <si>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</si>
  <si>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</si>
  <si>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</si>
  <si>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</si>
  <si>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</si>
  <si>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</si>
  <si>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</si>
  <si>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</si>
  <si>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</si>
  <si>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</si>
  <si>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159　　市 郡 別 伝 染 病 等 患 者 数</t>
  </si>
  <si>
    <r>
      <t>（１）　　法 定 伝 染 病 及 び 食 中 毒 の 患 者 数　（昭和</t>
    </r>
    <r>
      <rPr>
        <sz val="12"/>
        <rFont val="ＭＳ 明朝"/>
        <family val="1"/>
      </rPr>
      <t>48～52年）</t>
    </r>
  </si>
  <si>
    <t>年次及び　市 郡 別</t>
  </si>
  <si>
    <t>パ　ラ　チフス</t>
  </si>
  <si>
    <t>発しん　チブス</t>
  </si>
  <si>
    <t>こう熱しょう</t>
  </si>
  <si>
    <r>
      <t>昭和</t>
    </r>
    <r>
      <rPr>
        <b/>
        <sz val="12"/>
        <color indexed="8"/>
        <rFont val="ＭＳ ゴシック"/>
        <family val="3"/>
      </rPr>
      <t>52</t>
    </r>
    <r>
      <rPr>
        <b/>
        <sz val="12"/>
        <color indexed="9"/>
        <rFont val="ＭＳ ゴシック"/>
        <family val="3"/>
      </rPr>
      <t>年</t>
    </r>
  </si>
  <si>
    <t>注１　本表の市郡別は患者の所在地による。</t>
  </si>
  <si>
    <t>　２　擬似患者は含まれていない。</t>
  </si>
  <si>
    <r>
      <t>（２）　　指　定　、　届　出　伝　染　病　及　び　結　核　の　患　者　数　（昭和</t>
    </r>
    <r>
      <rPr>
        <sz val="12"/>
        <rFont val="ＭＳ 明朝"/>
        <family val="1"/>
      </rPr>
      <t>48～52年）</t>
    </r>
  </si>
  <si>
    <t>系の結核　　うち呼吸器</t>
  </si>
  <si>
    <t>年次及び保健所別</t>
  </si>
  <si>
    <t>総　　　数</t>
  </si>
  <si>
    <t>梅　　　毒</t>
  </si>
  <si>
    <t>り　ん　病</t>
  </si>
  <si>
    <r>
      <t>昭和</t>
    </r>
    <r>
      <rPr>
        <b/>
        <sz val="12"/>
        <color indexed="8"/>
        <rFont val="ＭＳ ゴシック"/>
        <family val="3"/>
      </rPr>
      <t>52</t>
    </r>
    <r>
      <rPr>
        <b/>
        <sz val="12"/>
        <color indexed="9"/>
        <rFont val="ＭＳ ゴシック"/>
        <family val="3"/>
      </rPr>
      <t>年</t>
    </r>
  </si>
  <si>
    <r>
      <t>昭和</t>
    </r>
    <r>
      <rPr>
        <sz val="12"/>
        <color indexed="8"/>
        <rFont val="ＭＳ 明朝"/>
        <family val="1"/>
      </rPr>
      <t>49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</si>
  <si>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50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</si>
  <si>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51</t>
    </r>
    <r>
      <rPr>
        <sz val="12"/>
        <color indexed="9"/>
        <rFont val="ＭＳ 明朝"/>
        <family val="1"/>
      </rPr>
      <t>年</t>
    </r>
  </si>
  <si>
    <t>308　衛生及び環境</t>
  </si>
  <si>
    <t>衛生及び環境　309</t>
  </si>
  <si>
    <r>
      <rPr>
        <sz val="12"/>
        <rFont val="ＭＳ 明朝"/>
        <family val="1"/>
      </rPr>
      <t>（３）　　保 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、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病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類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性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病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患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者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　（昭和48～52年）</t>
    </r>
  </si>
  <si>
    <t>160　　結　核　死　亡　者　数</t>
  </si>
  <si>
    <r>
      <t>（１）　　年　令　階　級　別　死　亡　者　数　（昭和</t>
    </r>
    <r>
      <rPr>
        <sz val="12"/>
        <rFont val="ＭＳ 明朝"/>
        <family val="1"/>
      </rPr>
      <t>48～52年）</t>
    </r>
  </si>
  <si>
    <r>
      <t>（２）　　市 郡 別 、 月 別 死 亡 者 数　（昭和</t>
    </r>
    <r>
      <rPr>
        <sz val="12"/>
        <rFont val="ＭＳ 明朝"/>
        <family val="1"/>
      </rPr>
      <t>52年）</t>
    </r>
  </si>
  <si>
    <t>161　　種　痘　検　診　成　績　（昭和48～52年）</t>
  </si>
  <si>
    <t>総　　　　　　　　　　数</t>
  </si>
  <si>
    <t>被再接種　者　　数</t>
  </si>
  <si>
    <t>第　　　１　　　期</t>
  </si>
  <si>
    <t>第　　　２　　　期</t>
  </si>
  <si>
    <t>第　　　３　　　期</t>
  </si>
  <si>
    <t>162　　結核予防法に基づく検診成績　（昭和48～52年）</t>
  </si>
  <si>
    <t>ＢＣＧ　　接種者数</t>
  </si>
  <si>
    <r>
      <t xml:space="preserve">十二指 </t>
    </r>
    <r>
      <rPr>
        <sz val="12"/>
        <rFont val="ＭＳ 明朝"/>
        <family val="1"/>
      </rPr>
      <t xml:space="preserve"> 腸虫</t>
    </r>
  </si>
  <si>
    <r>
      <t>昭和</t>
    </r>
    <r>
      <rPr>
        <sz val="12"/>
        <color indexed="8"/>
        <rFont val="ＭＳ 明朝"/>
        <family val="1"/>
      </rPr>
      <t>49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</si>
  <si>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50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</si>
  <si>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51</t>
    </r>
    <r>
      <rPr>
        <sz val="12"/>
        <color indexed="9"/>
        <rFont val="ＭＳ 明朝"/>
        <family val="1"/>
      </rPr>
      <t>年</t>
    </r>
  </si>
  <si>
    <r>
      <t xml:space="preserve">子 </t>
    </r>
    <r>
      <rPr>
        <sz val="12"/>
        <rFont val="ＭＳ 明朝"/>
        <family val="1"/>
      </rPr>
      <t xml:space="preserve">        牛</t>
    </r>
  </si>
  <si>
    <t>310　衛生及び環境</t>
  </si>
  <si>
    <t>衛生及び環境　311</t>
  </si>
  <si>
    <t>横　川・異形吸虫</t>
  </si>
  <si>
    <t>（有卵者数）　
虫　卵　を　　　認めたもの</t>
  </si>
  <si>
    <r>
      <t>昭和</t>
    </r>
    <r>
      <rPr>
        <b/>
        <sz val="12"/>
        <color indexed="8"/>
        <rFont val="ＭＳ ゴシック"/>
        <family val="3"/>
      </rPr>
      <t>52</t>
    </r>
    <r>
      <rPr>
        <b/>
        <sz val="12"/>
        <color indexed="9"/>
        <rFont val="ＭＳ ゴシック"/>
        <family val="3"/>
      </rPr>
      <t>年</t>
    </r>
  </si>
  <si>
    <t>163　　人体寄生虫卵保有者数　（昭和48～52年）</t>
  </si>
  <si>
    <t>164　　成 年 健 康 調 査 成 績　（昭和48～52年）</t>
  </si>
  <si>
    <t>（１）　　結　核　性　疾　患　の　あ　る　も　の</t>
  </si>
  <si>
    <t>受検者数</t>
  </si>
  <si>
    <t>梅　　毒</t>
  </si>
  <si>
    <r>
      <t>昭和</t>
    </r>
    <r>
      <rPr>
        <b/>
        <sz val="12"/>
        <color indexed="8"/>
        <rFont val="ＭＳ ゴシック"/>
        <family val="3"/>
      </rPr>
      <t>52</t>
    </r>
    <r>
      <rPr>
        <b/>
        <sz val="12"/>
        <color indexed="9"/>
        <rFont val="ＭＳ ゴシック"/>
        <family val="3"/>
      </rPr>
      <t>年</t>
    </r>
  </si>
  <si>
    <t>－</t>
  </si>
  <si>
    <t>（２）　　性　病　疾　患　の　あ　る　も　の</t>
  </si>
  <si>
    <t>りん病</t>
  </si>
  <si>
    <t>ろくまく炎</t>
  </si>
  <si>
    <t>（３）　　身　　　　　体　　　　　計　　　　　測</t>
  </si>
  <si>
    <t>165　　と　畜　検　査　頭　数　（昭和48～52年）</t>
  </si>
  <si>
    <t>昭　和　48　年</t>
  </si>
  <si>
    <r>
      <t>昭　和　</t>
    </r>
    <r>
      <rPr>
        <sz val="12"/>
        <color indexed="8"/>
        <rFont val="ＭＳ 明朝"/>
        <family val="1"/>
      </rPr>
      <t>49　</t>
    </r>
    <r>
      <rPr>
        <sz val="12"/>
        <color indexed="9"/>
        <rFont val="ＭＳ 明朝"/>
        <family val="1"/>
      </rPr>
      <t>年</t>
    </r>
  </si>
  <si>
    <r>
      <t>昭　和　</t>
    </r>
    <r>
      <rPr>
        <sz val="12"/>
        <color indexed="8"/>
        <rFont val="ＭＳ 明朝"/>
        <family val="1"/>
      </rPr>
      <t>50　</t>
    </r>
    <r>
      <rPr>
        <sz val="12"/>
        <color indexed="9"/>
        <rFont val="ＭＳ 明朝"/>
        <family val="1"/>
      </rPr>
      <t>年</t>
    </r>
  </si>
  <si>
    <r>
      <t>昭　和　</t>
    </r>
    <r>
      <rPr>
        <sz val="12"/>
        <color indexed="8"/>
        <rFont val="ＭＳ 明朝"/>
        <family val="1"/>
      </rPr>
      <t>51　</t>
    </r>
    <r>
      <rPr>
        <sz val="12"/>
        <color indexed="9"/>
        <rFont val="ＭＳ 明朝"/>
        <family val="1"/>
      </rPr>
      <t>年</t>
    </r>
  </si>
  <si>
    <r>
      <t>昭　和　</t>
    </r>
    <r>
      <rPr>
        <b/>
        <sz val="12"/>
        <color indexed="8"/>
        <rFont val="ＭＳ ゴシック"/>
        <family val="3"/>
      </rPr>
      <t>52　</t>
    </r>
    <r>
      <rPr>
        <b/>
        <sz val="12"/>
        <color indexed="9"/>
        <rFont val="ＭＳ ゴシック"/>
        <family val="3"/>
      </rPr>
      <t>年</t>
    </r>
  </si>
  <si>
    <r>
      <t>成　　　　　　　　　　</t>
    </r>
    <r>
      <rPr>
        <sz val="12"/>
        <rFont val="ＭＳ 明朝"/>
        <family val="1"/>
      </rPr>
      <t>牛</t>
    </r>
  </si>
  <si>
    <t>乳　用　量</t>
  </si>
  <si>
    <r>
      <t>頭　</t>
    </r>
    <r>
      <rPr>
        <sz val="12"/>
        <rFont val="ＭＳ 明朝"/>
        <family val="1"/>
      </rPr>
      <t>数</t>
    </r>
  </si>
  <si>
    <r>
      <t>昭　和　</t>
    </r>
    <r>
      <rPr>
        <b/>
        <sz val="12"/>
        <color indexed="8"/>
        <rFont val="ＭＳ ゴシック"/>
        <family val="3"/>
      </rPr>
      <t>52　</t>
    </r>
    <r>
      <rPr>
        <b/>
        <sz val="12"/>
        <color indexed="9"/>
        <rFont val="ＭＳ ゴシック"/>
        <family val="3"/>
      </rPr>
      <t>年</t>
    </r>
  </si>
  <si>
    <t>と　畜　検　査　頭　数　（昭和48～52年）（つづき）</t>
  </si>
  <si>
    <t>山　　　　羊</t>
  </si>
  <si>
    <t>　〃 金沢市彦三 〃</t>
  </si>
  <si>
    <t>166　　ご　　　み　　　及　　　び　　　し　　　尿　　　の　　　処　　　理　　　状　　　況　（昭和48～52年度）</t>
  </si>
  <si>
    <t>金　　　沢　　　市</t>
  </si>
  <si>
    <t>小　　　松　　　市</t>
  </si>
  <si>
    <t>輪　　　島　　　市</t>
  </si>
  <si>
    <t>珠　　　洲　　　市</t>
  </si>
  <si>
    <t>加　　　賀　　　市</t>
  </si>
  <si>
    <t>山　　　中　　　町</t>
  </si>
  <si>
    <t>根　　　上　　　町</t>
  </si>
  <si>
    <t>富　　　来　　　町</t>
  </si>
  <si>
    <t>能　　　都　　　町</t>
  </si>
  <si>
    <t>柳　　　田　　　村</t>
  </si>
  <si>
    <t>内　　　浦　　　町</t>
  </si>
  <si>
    <r>
      <t>白　　　山　　　５　　 ヵ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　村</t>
    </r>
  </si>
  <si>
    <t>小　　　　　計</t>
  </si>
  <si>
    <t>総　　　量</t>
  </si>
  <si>
    <t>埋　　　立</t>
  </si>
  <si>
    <r>
      <t>自　家　処　理　　　（t</t>
    </r>
    <r>
      <rPr>
        <sz val="12"/>
        <rFont val="ＭＳ 明朝"/>
        <family val="1"/>
      </rPr>
      <t>/年）</t>
    </r>
    <r>
      <rPr>
        <sz val="12"/>
        <rFont val="ＭＳ 明朝"/>
        <family val="1"/>
      </rPr>
      <t>　</t>
    </r>
  </si>
  <si>
    <t>ご　　　　み　　　　処　　　　理　　　　量　　（ｔ/年）</t>
  </si>
  <si>
    <t>ご　　　　　　　　　　　　　　　　　　　　　　　　　　　　　　　　　　　み</t>
  </si>
  <si>
    <t>し　　尿　　処　　理　　量　（kℓ/年）</t>
  </si>
  <si>
    <t>総　　　　量</t>
  </si>
  <si>
    <t>－</t>
  </si>
  <si>
    <t>二　　酸　　化　　イ　　オ　　ウ　（ppm）</t>
  </si>
  <si>
    <r>
      <t>浮　 遊　 ふ　 ん　 じ　 ん　（mg/m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）</t>
    </r>
  </si>
  <si>
    <t>二　　　酸　　　化　　　窒　　　素　（ppm）</t>
  </si>
  <si>
    <r>
      <t>　２　</t>
    </r>
    <r>
      <rPr>
        <sz val="12"/>
        <rFont val="ＭＳ 明朝"/>
        <family val="1"/>
      </rPr>
      <t>（　）は、年度を通じて測定時間が6,000時間に達しないもの。</t>
    </r>
  </si>
  <si>
    <t>オ　　キ　　シ　　ダ　　ン　　ト　（日）</t>
  </si>
  <si>
    <r>
      <t>三　　馬　　　　  監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視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局</t>
    </r>
  </si>
  <si>
    <r>
      <t>広　　坂　　　監 視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局</t>
    </r>
  </si>
  <si>
    <r>
      <t>大 聖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寺　　　監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視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局</t>
    </r>
  </si>
  <si>
    <r>
      <t>金 沢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港　　　監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視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局</t>
    </r>
  </si>
  <si>
    <r>
      <t>三　　馬　  　　　監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視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局</t>
    </r>
  </si>
  <si>
    <r>
      <t>注１　</t>
    </r>
    <r>
      <rPr>
        <sz val="12"/>
        <rFont val="ＭＳ 明朝"/>
        <family val="1"/>
      </rPr>
      <t>オキシダントは、１時間値が0.06</t>
    </r>
    <r>
      <rPr>
        <sz val="12"/>
        <rFont val="ＭＳ 明朝"/>
        <family val="1"/>
      </rPr>
      <t>ppmをこえた日数値。</t>
    </r>
  </si>
  <si>
    <t>し　　　　　　　　　　　　　　　　　　　　　　　　　　　　　　　　尿</t>
  </si>
  <si>
    <r>
      <t>し尿処理計画　　　　　　　　　区 域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口　　　　　　　</t>
    </r>
  </si>
  <si>
    <t>－</t>
  </si>
  <si>
    <t>168　　主　　要　　河　　川　　の　　水　　質　　状　　況　（昭和52年度）</t>
  </si>
  <si>
    <t>衛生及び環境　315</t>
  </si>
  <si>
    <r>
      <t>（単位　</t>
    </r>
    <r>
      <rPr>
        <sz val="12"/>
        <rFont val="ＭＳ 明朝"/>
        <family val="1"/>
      </rPr>
      <t>ppm</t>
    </r>
    <r>
      <rPr>
        <sz val="12"/>
        <rFont val="ＭＳ 明朝"/>
        <family val="1"/>
      </rPr>
      <t>）</t>
    </r>
  </si>
  <si>
    <r>
      <t>注　　m</t>
    </r>
    <r>
      <rPr>
        <sz val="12"/>
        <rFont val="ＭＳ 明朝"/>
        <family val="1"/>
      </rPr>
      <t>/nとは「水質環境基準に合致しない検体数／調査実施検体数」である。</t>
    </r>
  </si>
  <si>
    <t>水　域　名</t>
  </si>
  <si>
    <t>類　型</t>
  </si>
  <si>
    <r>
      <t>水 素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イ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オ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ン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濃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度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（ｐＨ）</t>
    </r>
  </si>
  <si>
    <t>溶　 存　 酸　 素　 量　ＤＯ　　　　　　　　　　　　　　　　　　　　</t>
  </si>
  <si>
    <t>大　腸　菌　群　数　（ＭＰＮ／100mℓ）</t>
  </si>
  <si>
    <t>浮　　 遊　　 物　　 質　ＳＳ</t>
  </si>
  <si>
    <t>注　　「産業廃棄物」欄は昭和52年度から廃止。産業廃棄物に係る苦情は、その内容により「悪臭」、「水質汚濁」又は「その他」へ計上。</t>
  </si>
  <si>
    <t>年度及び市郡別</t>
  </si>
  <si>
    <t>金　　沢　　市</t>
  </si>
  <si>
    <t>七　　尾　　市</t>
  </si>
  <si>
    <t>小　　松　　市</t>
  </si>
  <si>
    <t>輪　　島　　市</t>
  </si>
  <si>
    <t>珠　　洲　　市</t>
  </si>
  <si>
    <t>加　　賀　　市</t>
  </si>
  <si>
    <t>羽　　咋　　市</t>
  </si>
  <si>
    <t>松　　任　　市</t>
  </si>
  <si>
    <t>江　　沼　　郡</t>
  </si>
  <si>
    <t>能　　美　　郡</t>
  </si>
  <si>
    <t>石　　川　　郡</t>
  </si>
  <si>
    <t>河　　北　　郡</t>
  </si>
  <si>
    <t>羽　　咋　　郡</t>
  </si>
  <si>
    <t>鹿　　島　　郡</t>
  </si>
  <si>
    <t>鳳　　至　　郡</t>
  </si>
  <si>
    <t>珠　　洲　　郡</t>
  </si>
  <si>
    <t>169　　市郡別悪臭、騒音振動、水質汚濁などの苦情件数及び構成比　（昭和48～52年度）</t>
  </si>
  <si>
    <t>件　　数</t>
  </si>
  <si>
    <t>件　数</t>
  </si>
  <si>
    <t>そ　の　他</t>
  </si>
  <si>
    <t>悪　　　　　臭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</si>
</sst>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"/>
    <numFmt numFmtId="179" formatCode="#,##0_ ;[Red]\-#,##0\ "/>
    <numFmt numFmtId="180" formatCode="0.000"/>
    <numFmt numFmtId="181" formatCode="#,##0.000;\-#,##0.000"/>
    <numFmt numFmtId="182" formatCode="#,##0.0;\-#,##0.0"/>
    <numFmt numFmtId="183" formatCode="#,##0.000"/>
    <numFmt numFmtId="184" formatCode="#,##0.0_);[Red]\(#,##0.0\)"/>
    <numFmt numFmtId="185" formatCode="#,##0.0_ ;[Red]\-#,##0.0\ "/>
    <numFmt numFmtId="186" formatCode="0.0_ ;[Red]\-0.0\ "/>
    <numFmt numFmtId="187" formatCode="0.00_ ;[Red]\-0.00\ "/>
    <numFmt numFmtId="188" formatCode="#,##0;[Red]#,##0"/>
    <numFmt numFmtId="189" formatCode="#,##0_);[Red]\(#,##0\)"/>
    <numFmt numFmtId="190" formatCode="#,##0_ "/>
    <numFmt numFmtId="191" formatCode="0.0_);[Red]\(0.0\)"/>
    <numFmt numFmtId="192" formatCode="#,##0.0_ "/>
    <numFmt numFmtId="193" formatCode="#,##0.00_ ;[Red]\-#,##0.00\ "/>
    <numFmt numFmtId="194" formatCode="0.00_);[Red]\(0.00\)"/>
    <numFmt numFmtId="195" formatCode="#,##0.00_);[Red]\(#,##0.00\)"/>
    <numFmt numFmtId="196" formatCode="0.000_);[Red]\(0.000\)"/>
    <numFmt numFmtId="197" formatCode="0.0_);\(0.0\)"/>
    <numFmt numFmtId="198" formatCode="#,##0_);\(#,##0\)"/>
    <numFmt numFmtId="199" formatCode="#,##0.0_);\(#,##0.0\)"/>
    <numFmt numFmtId="200" formatCode="\(#,##0\)"/>
    <numFmt numFmtId="201" formatCode="\(0.000\)"/>
    <numFmt numFmtId="202" formatCode="0_);[Red]\(0\)"/>
    <numFmt numFmtId="203" formatCode="0_);\(0\)"/>
    <numFmt numFmtId="204" formatCode="0.00_);\(0.00\)"/>
    <numFmt numFmtId="205" formatCode="#,##0.00_);\(#,##0.00\)"/>
    <numFmt numFmtId="206" formatCode="0.0_ "/>
    <numFmt numFmtId="207" formatCode="_ * #,##0_ ;_ * \-#,##0_ ;_ * &quot;―&quot;_ ;_ @_ "/>
    <numFmt numFmtId="208" formatCode="_ * #,##0.0_ ;_ * \-#,##0.0_ ;_ * &quot;-&quot;?_ ;_ @_ "/>
    <numFmt numFmtId="209" formatCode="_ * #,##0.0_ ;_ * \-#,##0.0_ ;_ * &quot;-&quot;??_ ;_ @_ "/>
    <numFmt numFmtId="210" formatCode="_ * #,##0.0_ ;_ * \-#,##0.0_ ;_ * &quot;―&quot;_ ;_ @_ "/>
    <numFmt numFmtId="211" formatCode="0.00_ "/>
    <numFmt numFmtId="212" formatCode="\(0.00\)"/>
    <numFmt numFmtId="213" formatCode="_ * #,##0.00_ ;_ * \-#,##0.00_ ;_ * &quot;―&quot;_ ;_ @_ "/>
    <numFmt numFmtId="214" formatCode="#,##0.0;[Red]#,##0.0"/>
    <numFmt numFmtId="215" formatCode="#,##0.00;[Red]#,##0.00"/>
    <numFmt numFmtId="216" formatCode="0.000;[Red]0.000"/>
    <numFmt numFmtId="217" formatCode="0;[Red]0"/>
    <numFmt numFmtId="218" formatCode="0.0;[Red]0.0"/>
    <numFmt numFmtId="219" formatCode="0.00;[Red]0.00"/>
    <numFmt numFmtId="220" formatCode="0.000_);\(0.000\)"/>
  </numFmts>
  <fonts count="62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  <font>
      <b/>
      <sz val="12"/>
      <name val="ＭＳ ゴシック"/>
      <family val="3"/>
    </font>
    <font>
      <sz val="12"/>
      <color indexed="56"/>
      <name val="ＭＳ 明朝"/>
      <family val="1"/>
    </font>
    <font>
      <b/>
      <sz val="12"/>
      <color indexed="5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vertAlign val="superscript"/>
      <sz val="12"/>
      <name val="ＭＳ 明朝"/>
      <family val="1"/>
    </font>
    <font>
      <b/>
      <sz val="12"/>
      <color indexed="12"/>
      <name val="ＭＳ 明朝"/>
      <family val="1"/>
    </font>
    <font>
      <sz val="12"/>
      <color indexed="12"/>
      <name val="ＭＳ 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2"/>
      <color indexed="9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56"/>
      <name val="ＭＳ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19"/>
      <name val="ＭＳ Ｐゴシック"/>
      <family val="3"/>
    </font>
    <font>
      <sz val="12"/>
      <color indexed="10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8"/>
      <color theme="3"/>
      <name val="Calibri Light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0" fillId="31" borderId="4" applyNumberFormat="0" applyAlignment="0" applyProtection="0"/>
    <xf numFmtId="0" fontId="18" fillId="0" borderId="0" applyNumberFormat="0" applyFill="0" applyBorder="0" applyAlignment="0" applyProtection="0"/>
    <xf numFmtId="0" fontId="5" fillId="0" borderId="0">
      <alignment/>
      <protection/>
    </xf>
    <xf numFmtId="0" fontId="61" fillId="32" borderId="0" applyNumberFormat="0" applyBorder="0" applyAlignment="0" applyProtection="0"/>
  </cellStyleXfs>
  <cellXfs count="854">
    <xf numFmtId="0" fontId="0" fillId="0" borderId="0" xfId="0" applyAlignment="1">
      <alignment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37" fontId="8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12" fillId="0" borderId="0" xfId="0" applyFont="1" applyBorder="1" applyAlignment="1" applyProtection="1">
      <alignment horizontal="centerContinuous" vertical="top"/>
      <protection/>
    </xf>
    <xf numFmtId="0" fontId="0" fillId="0" borderId="0" xfId="0" applyFont="1" applyBorder="1" applyAlignment="1" applyProtection="1">
      <alignment horizontal="centerContinuous" vertical="top"/>
      <protection/>
    </xf>
    <xf numFmtId="0" fontId="7" fillId="0" borderId="0" xfId="0" applyFont="1" applyBorder="1" applyAlignment="1" applyProtection="1">
      <alignment horizontal="right" vertical="top"/>
      <protection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 vertical="center"/>
    </xf>
    <xf numFmtId="189" fontId="15" fillId="0" borderId="10" xfId="0" applyNumberFormat="1" applyFont="1" applyFill="1" applyBorder="1" applyAlignment="1">
      <alignment horizontal="right" vertical="center"/>
    </xf>
    <xf numFmtId="189" fontId="15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>
      <alignment horizontal="center" vertical="center"/>
    </xf>
    <xf numFmtId="191" fontId="0" fillId="0" borderId="0" xfId="0" applyNumberFormat="1" applyFont="1" applyFill="1" applyBorder="1" applyAlignment="1" applyProtection="1">
      <alignment horizontal="right" vertical="center"/>
      <protection/>
    </xf>
    <xf numFmtId="179" fontId="7" fillId="0" borderId="0" xfId="0" applyNumberFormat="1" applyFont="1" applyFill="1" applyAlignment="1">
      <alignment vertical="top"/>
    </xf>
    <xf numFmtId="179" fontId="7" fillId="0" borderId="0" xfId="0" applyNumberFormat="1" applyFont="1" applyFill="1" applyAlignment="1">
      <alignment horizontal="right" vertical="top"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Fill="1" applyBorder="1" applyAlignment="1" applyProtection="1" quotePrefix="1">
      <alignment horizontal="center" vertical="center"/>
      <protection/>
    </xf>
    <xf numFmtId="0" fontId="8" fillId="0" borderId="13" xfId="0" applyFont="1" applyBorder="1" applyAlignment="1" applyProtection="1" quotePrefix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189" fontId="0" fillId="0" borderId="0" xfId="0" applyNumberFormat="1" applyFont="1" applyAlignment="1">
      <alignment vertical="center"/>
    </xf>
    <xf numFmtId="0" fontId="0" fillId="0" borderId="12" xfId="0" applyFont="1" applyBorder="1" applyAlignment="1" applyProtection="1">
      <alignment horizontal="right" vertical="center"/>
      <protection/>
    </xf>
    <xf numFmtId="196" fontId="0" fillId="0" borderId="11" xfId="0" applyNumberFormat="1" applyFont="1" applyBorder="1" applyAlignment="1">
      <alignment horizontal="right" vertical="center"/>
    </xf>
    <xf numFmtId="189" fontId="0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left" vertical="center"/>
      <protection/>
    </xf>
    <xf numFmtId="177" fontId="0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16" xfId="0" applyNumberFormat="1" applyFont="1" applyFill="1" applyBorder="1" applyAlignment="1" applyProtection="1">
      <alignment vertical="center"/>
      <protection/>
    </xf>
    <xf numFmtId="177" fontId="0" fillId="0" borderId="16" xfId="0" applyNumberFormat="1" applyFont="1" applyFill="1" applyBorder="1" applyAlignment="1" applyProtection="1">
      <alignment horizontal="left" vertical="center"/>
      <protection/>
    </xf>
    <xf numFmtId="177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 applyProtection="1">
      <alignment horizontal="left" vertical="center"/>
      <protection/>
    </xf>
    <xf numFmtId="17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91" fontId="0" fillId="0" borderId="16" xfId="0" applyNumberFormat="1" applyFont="1" applyFill="1" applyBorder="1" applyAlignment="1" applyProtection="1">
      <alignment horizontal="right" vertical="center"/>
      <protection/>
    </xf>
    <xf numFmtId="191" fontId="0" fillId="0" borderId="16" xfId="0" applyNumberFormat="1" applyFont="1" applyFill="1" applyBorder="1" applyAlignment="1" applyProtection="1">
      <alignment horizontal="center" vertical="center"/>
      <protection/>
    </xf>
    <xf numFmtId="191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right" vertical="center"/>
    </xf>
    <xf numFmtId="198" fontId="0" fillId="0" borderId="0" xfId="0" applyNumberFormat="1" applyFont="1" applyFill="1" applyAlignment="1">
      <alignment vertical="center"/>
    </xf>
    <xf numFmtId="198" fontId="0" fillId="0" borderId="0" xfId="0" applyNumberFormat="1" applyFont="1" applyFill="1" applyAlignment="1">
      <alignment horizontal="left" vertical="center"/>
    </xf>
    <xf numFmtId="198" fontId="0" fillId="0" borderId="0" xfId="0" applyNumberFormat="1" applyFont="1" applyFill="1" applyAlignment="1">
      <alignment horizontal="right" vertical="center"/>
    </xf>
    <xf numFmtId="198" fontId="0" fillId="0" borderId="0" xfId="0" applyNumberFormat="1" applyFont="1" applyFill="1" applyAlignment="1">
      <alignment horizontal="center" vertical="center"/>
    </xf>
    <xf numFmtId="198" fontId="0" fillId="0" borderId="0" xfId="0" applyNumberFormat="1" applyFont="1" applyFill="1" applyBorder="1" applyAlignment="1">
      <alignment horizontal="right" vertical="center"/>
    </xf>
    <xf numFmtId="198" fontId="0" fillId="0" borderId="0" xfId="0" applyNumberFormat="1" applyFont="1" applyFill="1" applyBorder="1" applyAlignment="1">
      <alignment vertical="center"/>
    </xf>
    <xf numFmtId="0" fontId="0" fillId="0" borderId="0" xfId="0" applyAlignment="1">
      <alignment/>
    </xf>
    <xf numFmtId="179" fontId="8" fillId="0" borderId="0" xfId="0" applyNumberFormat="1" applyFont="1" applyFill="1" applyBorder="1" applyAlignment="1">
      <alignment horizontal="center" vertical="center"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distributed" vertical="center"/>
    </xf>
    <xf numFmtId="0" fontId="0" fillId="0" borderId="11" xfId="0" applyBorder="1" applyAlignment="1">
      <alignment/>
    </xf>
    <xf numFmtId="179" fontId="0" fillId="0" borderId="18" xfId="0" applyNumberFormat="1" applyFont="1" applyFill="1" applyBorder="1" applyAlignment="1">
      <alignment horizontal="distributed" vertical="center"/>
    </xf>
    <xf numFmtId="179" fontId="0" fillId="0" borderId="19" xfId="0" applyNumberFormat="1" applyFont="1" applyFill="1" applyBorder="1" applyAlignment="1">
      <alignment horizontal="distributed" vertical="center"/>
    </xf>
    <xf numFmtId="179" fontId="0" fillId="0" borderId="0" xfId="0" applyNumberFormat="1" applyFont="1" applyFill="1" applyBorder="1" applyAlignment="1">
      <alignment horizontal="right" vertical="center"/>
    </xf>
    <xf numFmtId="179" fontId="8" fillId="0" borderId="0" xfId="0" applyNumberFormat="1" applyFont="1" applyFill="1" applyBorder="1" applyAlignment="1">
      <alignment vertical="center"/>
    </xf>
    <xf numFmtId="0" fontId="0" fillId="0" borderId="20" xfId="0" applyFont="1" applyBorder="1" applyAlignment="1" applyProtection="1">
      <alignment horizontal="distributed" vertic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Fill="1" applyBorder="1" applyAlignment="1" applyProtection="1" quotePrefix="1">
      <alignment horizontal="distributed" vertical="center"/>
      <protection/>
    </xf>
    <xf numFmtId="0" fontId="10" fillId="0" borderId="0" xfId="0" applyFont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202" fontId="0" fillId="0" borderId="0" xfId="0" applyNumberFormat="1" applyFont="1" applyFill="1" applyAlignment="1">
      <alignment horizontal="center" vertical="center"/>
    </xf>
    <xf numFmtId="202" fontId="0" fillId="0" borderId="16" xfId="0" applyNumberFormat="1" applyFont="1" applyFill="1" applyBorder="1" applyAlignment="1" applyProtection="1">
      <alignment horizontal="left" vertical="center"/>
      <protection/>
    </xf>
    <xf numFmtId="202" fontId="0" fillId="0" borderId="0" xfId="0" applyNumberFormat="1" applyFont="1" applyFill="1" applyBorder="1" applyAlignment="1" applyProtection="1">
      <alignment horizontal="left" vertical="center"/>
      <protection/>
    </xf>
    <xf numFmtId="198" fontId="0" fillId="0" borderId="22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84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23" fillId="0" borderId="0" xfId="0" applyFont="1" applyBorder="1" applyAlignment="1">
      <alignment horizontal="distributed" vertical="center"/>
    </xf>
    <xf numFmtId="0" fontId="23" fillId="0" borderId="13" xfId="0" applyFont="1" applyBorder="1" applyAlignment="1">
      <alignment horizontal="distributed" vertical="center"/>
    </xf>
    <xf numFmtId="179" fontId="0" fillId="0" borderId="0" xfId="0" applyNumberFormat="1" applyFont="1" applyFill="1" applyBorder="1" applyAlignment="1">
      <alignment horizontal="distributed" vertical="center"/>
    </xf>
    <xf numFmtId="199" fontId="0" fillId="0" borderId="0" xfId="0" applyNumberFormat="1" applyFont="1" applyFill="1" applyBorder="1" applyAlignment="1">
      <alignment vertical="center"/>
    </xf>
    <xf numFmtId="179" fontId="0" fillId="0" borderId="23" xfId="0" applyNumberFormat="1" applyFont="1" applyFill="1" applyBorder="1" applyAlignment="1">
      <alignment horizontal="distributed" vertical="center"/>
    </xf>
    <xf numFmtId="0" fontId="23" fillId="0" borderId="0" xfId="0" applyFont="1" applyAlignment="1">
      <alignment horizontal="distributed" vertical="center"/>
    </xf>
    <xf numFmtId="0" fontId="7" fillId="0" borderId="0" xfId="0" applyFont="1" applyFill="1" applyBorder="1" applyAlignment="1">
      <alignment vertical="top"/>
    </xf>
    <xf numFmtId="0" fontId="14" fillId="0" borderId="13" xfId="0" applyFont="1" applyFill="1" applyBorder="1" applyAlignment="1" applyProtection="1">
      <alignment horizontal="distributed" vertical="center"/>
      <protection/>
    </xf>
    <xf numFmtId="0" fontId="8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07" fontId="15" fillId="0" borderId="10" xfId="0" applyNumberFormat="1" applyFont="1" applyFill="1" applyBorder="1" applyAlignment="1" applyProtection="1">
      <alignment horizontal="right" vertical="center"/>
      <protection/>
    </xf>
    <xf numFmtId="207" fontId="15" fillId="0" borderId="10" xfId="49" applyNumberFormat="1" applyFont="1" applyFill="1" applyBorder="1" applyAlignment="1" applyProtection="1">
      <alignment horizontal="right" vertical="center"/>
      <protection/>
    </xf>
    <xf numFmtId="207" fontId="0" fillId="0" borderId="0" xfId="0" applyNumberFormat="1" applyFont="1" applyFill="1" applyBorder="1" applyAlignment="1" applyProtection="1">
      <alignment horizontal="center" vertical="center"/>
      <protection/>
    </xf>
    <xf numFmtId="203" fontId="0" fillId="0" borderId="16" xfId="0" applyNumberFormat="1" applyFont="1" applyFill="1" applyBorder="1" applyAlignment="1" applyProtection="1">
      <alignment horizontal="left" vertical="center"/>
      <protection/>
    </xf>
    <xf numFmtId="203" fontId="0" fillId="0" borderId="0" xfId="0" applyNumberFormat="1" applyFont="1" applyFill="1" applyBorder="1" applyAlignment="1" applyProtection="1">
      <alignment horizontal="left" vertical="center"/>
      <protection/>
    </xf>
    <xf numFmtId="38" fontId="0" fillId="0" borderId="0" xfId="49" applyFont="1" applyFill="1" applyBorder="1" applyAlignment="1" applyProtection="1">
      <alignment horizontal="left" vertical="center"/>
      <protection/>
    </xf>
    <xf numFmtId="203" fontId="0" fillId="0" borderId="0" xfId="0" applyNumberFormat="1" applyFont="1" applyFill="1" applyAlignment="1">
      <alignment horizontal="left" vertical="center"/>
    </xf>
    <xf numFmtId="191" fontId="0" fillId="0" borderId="16" xfId="0" applyNumberFormat="1" applyFont="1" applyFill="1" applyBorder="1" applyAlignment="1" applyProtection="1">
      <alignment horizontal="left" vertical="center"/>
      <protection/>
    </xf>
    <xf numFmtId="191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distributed" vertical="center"/>
    </xf>
    <xf numFmtId="0" fontId="0" fillId="0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distributed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 applyProtection="1">
      <alignment horizontal="distributed" vertical="center"/>
      <protection/>
    </xf>
    <xf numFmtId="0" fontId="0" fillId="0" borderId="28" xfId="0" applyFont="1" applyFill="1" applyBorder="1" applyAlignment="1" applyProtection="1">
      <alignment horizontal="right" vertical="center"/>
      <protection/>
    </xf>
    <xf numFmtId="0" fontId="0" fillId="0" borderId="27" xfId="0" applyFont="1" applyFill="1" applyBorder="1" applyAlignment="1" applyProtection="1">
      <alignment horizontal="right" vertical="center"/>
      <protection/>
    </xf>
    <xf numFmtId="37" fontId="0" fillId="0" borderId="27" xfId="0" applyNumberFormat="1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190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189" fontId="0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ont="1" applyFill="1" applyBorder="1" applyAlignment="1">
      <alignment horizontal="center" vertical="center"/>
    </xf>
    <xf numFmtId="190" fontId="0" fillId="0" borderId="11" xfId="0" applyNumberFormat="1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horizontal="center" vertical="center"/>
    </xf>
    <xf numFmtId="190" fontId="0" fillId="0" borderId="0" xfId="0" applyNumberFormat="1" applyFont="1" applyFill="1" applyAlignment="1">
      <alignment vertical="center"/>
    </xf>
    <xf numFmtId="190" fontId="0" fillId="0" borderId="11" xfId="0" applyNumberFormat="1" applyFont="1" applyFill="1" applyBorder="1" applyAlignment="1">
      <alignment horizontal="center" vertical="center"/>
    </xf>
    <xf numFmtId="189" fontId="0" fillId="0" borderId="28" xfId="0" applyNumberFormat="1" applyFont="1" applyFill="1" applyBorder="1" applyAlignment="1" applyProtection="1">
      <alignment horizontal="right" vertical="center"/>
      <protection/>
    </xf>
    <xf numFmtId="189" fontId="0" fillId="0" borderId="27" xfId="0" applyNumberFormat="1" applyFont="1" applyFill="1" applyBorder="1" applyAlignment="1" applyProtection="1">
      <alignment horizontal="right" vertical="center"/>
      <protection/>
    </xf>
    <xf numFmtId="189" fontId="0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38" fontId="15" fillId="0" borderId="11" xfId="49" applyFont="1" applyFill="1" applyBorder="1" applyAlignment="1" applyProtection="1">
      <alignment vertical="center"/>
      <protection/>
    </xf>
    <xf numFmtId="189" fontId="15" fillId="0" borderId="11" xfId="49" applyNumberFormat="1" applyFont="1" applyFill="1" applyBorder="1" applyAlignment="1" applyProtection="1">
      <alignment horizontal="right" vertical="center"/>
      <protection/>
    </xf>
    <xf numFmtId="188" fontId="0" fillId="0" borderId="22" xfId="0" applyNumberFormat="1" applyFont="1" applyFill="1" applyBorder="1" applyAlignment="1">
      <alignment vertical="center"/>
    </xf>
    <xf numFmtId="188" fontId="0" fillId="0" borderId="0" xfId="0" applyNumberFormat="1" applyFont="1" applyFill="1" applyBorder="1" applyAlignment="1">
      <alignment vertical="center"/>
    </xf>
    <xf numFmtId="188" fontId="0" fillId="0" borderId="0" xfId="49" applyNumberFormat="1" applyFont="1" applyFill="1" applyBorder="1" applyAlignment="1">
      <alignment vertical="center"/>
    </xf>
    <xf numFmtId="188" fontId="0" fillId="0" borderId="0" xfId="0" applyNumberFormat="1" applyFont="1" applyFill="1" applyBorder="1" applyAlignment="1">
      <alignment horizontal="right" vertical="center"/>
    </xf>
    <xf numFmtId="188" fontId="0" fillId="0" borderId="0" xfId="0" applyNumberFormat="1" applyFont="1" applyAlignment="1">
      <alignment horizontal="right" vertical="center"/>
    </xf>
    <xf numFmtId="188" fontId="0" fillId="0" borderId="10" xfId="0" applyNumberFormat="1" applyFont="1" applyFill="1" applyBorder="1" applyAlignment="1" applyProtection="1">
      <alignment vertical="center"/>
      <protection/>
    </xf>
    <xf numFmtId="188" fontId="0" fillId="0" borderId="0" xfId="0" applyNumberFormat="1" applyFont="1" applyFill="1" applyBorder="1" applyAlignment="1" applyProtection="1">
      <alignment vertical="center"/>
      <protection/>
    </xf>
    <xf numFmtId="188" fontId="0" fillId="0" borderId="10" xfId="0" applyNumberFormat="1" applyFont="1" applyFill="1" applyBorder="1" applyAlignment="1" applyProtection="1">
      <alignment horizontal="right" vertical="center"/>
      <protection/>
    </xf>
    <xf numFmtId="188" fontId="0" fillId="0" borderId="0" xfId="0" applyNumberFormat="1" applyFont="1" applyFill="1" applyBorder="1" applyAlignment="1" applyProtection="1">
      <alignment horizontal="right" vertical="center"/>
      <protection/>
    </xf>
    <xf numFmtId="188" fontId="0" fillId="0" borderId="10" xfId="49" applyNumberFormat="1" applyFont="1" applyFill="1" applyBorder="1" applyAlignment="1" applyProtection="1">
      <alignment horizontal="right" vertical="center"/>
      <protection/>
    </xf>
    <xf numFmtId="188" fontId="0" fillId="0" borderId="0" xfId="49" applyNumberFormat="1" applyFont="1" applyFill="1" applyBorder="1" applyAlignment="1" applyProtection="1">
      <alignment horizontal="right" vertical="center"/>
      <protection/>
    </xf>
    <xf numFmtId="0" fontId="26" fillId="0" borderId="0" xfId="0" applyFont="1" applyBorder="1" applyAlignment="1">
      <alignment horizontal="distributed" vertical="center"/>
    </xf>
    <xf numFmtId="188" fontId="14" fillId="0" borderId="10" xfId="0" applyNumberFormat="1" applyFont="1" applyFill="1" applyBorder="1" applyAlignment="1" applyProtection="1">
      <alignment vertical="center"/>
      <protection/>
    </xf>
    <xf numFmtId="188" fontId="14" fillId="0" borderId="0" xfId="0" applyNumberFormat="1" applyFont="1" applyFill="1" applyBorder="1" applyAlignment="1" applyProtection="1">
      <alignment vertical="center"/>
      <protection/>
    </xf>
    <xf numFmtId="188" fontId="14" fillId="0" borderId="0" xfId="0" applyNumberFormat="1" applyFont="1" applyFill="1" applyBorder="1" applyAlignment="1" applyProtection="1">
      <alignment horizontal="right" vertical="center"/>
      <protection/>
    </xf>
    <xf numFmtId="188" fontId="0" fillId="0" borderId="0" xfId="49" applyNumberFormat="1" applyFont="1" applyFill="1" applyBorder="1" applyAlignment="1">
      <alignment horizontal="right" vertical="center"/>
    </xf>
    <xf numFmtId="207" fontId="28" fillId="0" borderId="10" xfId="0" applyNumberFormat="1" applyFont="1" applyFill="1" applyBorder="1" applyAlignment="1" applyProtection="1">
      <alignment horizontal="right" vertical="center"/>
      <protection/>
    </xf>
    <xf numFmtId="188" fontId="0" fillId="0" borderId="0" xfId="0" applyNumberFormat="1" applyFont="1" applyFill="1" applyAlignment="1">
      <alignment horizontal="right" vertical="center"/>
    </xf>
    <xf numFmtId="188" fontId="0" fillId="0" borderId="0" xfId="49" applyNumberFormat="1" applyFont="1" applyFill="1" applyAlignment="1">
      <alignment horizontal="right" vertical="center"/>
    </xf>
    <xf numFmtId="188" fontId="14" fillId="0" borderId="0" xfId="0" applyNumberFormat="1" applyFont="1" applyFill="1" applyAlignment="1">
      <alignment horizontal="right" vertical="center"/>
    </xf>
    <xf numFmtId="188" fontId="14" fillId="0" borderId="0" xfId="0" applyNumberFormat="1" applyFont="1" applyFill="1" applyBorder="1" applyAlignment="1">
      <alignment horizontal="right" vertical="center"/>
    </xf>
    <xf numFmtId="0" fontId="26" fillId="0" borderId="13" xfId="0" applyFont="1" applyBorder="1" applyAlignment="1">
      <alignment horizontal="distributed" vertical="center"/>
    </xf>
    <xf numFmtId="188" fontId="14" fillId="0" borderId="0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right" vertical="center"/>
    </xf>
    <xf numFmtId="0" fontId="0" fillId="0" borderId="0" xfId="0" applyFont="1" applyAlignment="1">
      <alignment horizontal="distributed" vertical="center"/>
    </xf>
    <xf numFmtId="21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>
      <alignment horizontal="distributed" vertical="center"/>
    </xf>
    <xf numFmtId="0" fontId="0" fillId="0" borderId="13" xfId="0" applyFont="1" applyFill="1" applyBorder="1" applyAlignment="1" applyProtection="1">
      <alignment horizontal="distributed" vertical="center" wrapText="1"/>
      <protection/>
    </xf>
    <xf numFmtId="0" fontId="0" fillId="0" borderId="35" xfId="0" applyFont="1" applyFill="1" applyBorder="1" applyAlignment="1">
      <alignment horizontal="distributed" vertical="center"/>
    </xf>
    <xf numFmtId="188" fontId="0" fillId="0" borderId="22" xfId="0" applyNumberFormat="1" applyFont="1" applyFill="1" applyBorder="1" applyAlignment="1">
      <alignment horizontal="right" vertical="center"/>
    </xf>
    <xf numFmtId="188" fontId="0" fillId="0" borderId="36" xfId="0" applyNumberFormat="1" applyFont="1" applyFill="1" applyBorder="1" applyAlignment="1">
      <alignment horizontal="right" vertical="center"/>
    </xf>
    <xf numFmtId="188" fontId="0" fillId="0" borderId="11" xfId="0" applyNumberFormat="1" applyFont="1" applyFill="1" applyBorder="1" applyAlignment="1">
      <alignment horizontal="right" vertical="center"/>
    </xf>
    <xf numFmtId="0" fontId="26" fillId="0" borderId="0" xfId="0" applyFont="1" applyAlignment="1">
      <alignment horizontal="distributed" vertical="center"/>
    </xf>
    <xf numFmtId="188" fontId="14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center" vertical="center" shrinkToFit="1"/>
      <protection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188" fontId="0" fillId="0" borderId="11" xfId="0" applyNumberFormat="1" applyFont="1" applyFill="1" applyBorder="1" applyAlignment="1" applyProtection="1">
      <alignment horizontal="right" vertical="center"/>
      <protection/>
    </xf>
    <xf numFmtId="214" fontId="0" fillId="0" borderId="0" xfId="0" applyNumberFormat="1" applyFont="1" applyFill="1" applyBorder="1" applyAlignment="1" applyProtection="1">
      <alignment horizontal="right" vertical="center"/>
      <protection/>
    </xf>
    <xf numFmtId="214" fontId="0" fillId="0" borderId="0" xfId="0" applyNumberFormat="1" applyFont="1" applyFill="1" applyBorder="1" applyAlignment="1">
      <alignment horizontal="right" vertical="center"/>
    </xf>
    <xf numFmtId="214" fontId="0" fillId="0" borderId="0" xfId="49" applyNumberFormat="1" applyFont="1" applyFill="1" applyBorder="1" applyAlignment="1" applyProtection="1">
      <alignment horizontal="right" vertical="center"/>
      <protection/>
    </xf>
    <xf numFmtId="214" fontId="0" fillId="0" borderId="11" xfId="0" applyNumberFormat="1" applyFont="1" applyFill="1" applyBorder="1" applyAlignment="1" applyProtection="1">
      <alignment horizontal="right" vertical="center"/>
      <protection/>
    </xf>
    <xf numFmtId="214" fontId="1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37" xfId="0" applyFont="1" applyFill="1" applyBorder="1" applyAlignment="1" applyProtection="1">
      <alignment horizontal="distributed" vertical="center"/>
      <protection/>
    </xf>
    <xf numFmtId="0" fontId="0" fillId="0" borderId="36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36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210" fontId="0" fillId="0" borderId="11" xfId="0" applyNumberFormat="1" applyFont="1" applyBorder="1" applyAlignment="1">
      <alignment horizontal="right" vertical="center"/>
    </xf>
    <xf numFmtId="0" fontId="0" fillId="0" borderId="3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1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188" fontId="14" fillId="0" borderId="22" xfId="0" applyNumberFormat="1" applyFont="1" applyBorder="1" applyAlignment="1">
      <alignment horizontal="right" vertical="center"/>
    </xf>
    <xf numFmtId="188" fontId="14" fillId="0" borderId="0" xfId="0" applyNumberFormat="1" applyFont="1" applyBorder="1" applyAlignment="1">
      <alignment horizontal="right" vertical="center"/>
    </xf>
    <xf numFmtId="188" fontId="14" fillId="0" borderId="0" xfId="0" applyNumberFormat="1" applyFont="1" applyAlignment="1">
      <alignment horizontal="right" vertical="center"/>
    </xf>
    <xf numFmtId="188" fontId="0" fillId="0" borderId="22" xfId="0" applyNumberFormat="1" applyFont="1" applyBorder="1" applyAlignment="1">
      <alignment horizontal="right" vertical="center"/>
    </xf>
    <xf numFmtId="188" fontId="0" fillId="0" borderId="0" xfId="0" applyNumberFormat="1" applyFont="1" applyBorder="1" applyAlignment="1">
      <alignment horizontal="right" vertical="center"/>
    </xf>
    <xf numFmtId="214" fontId="14" fillId="0" borderId="0" xfId="49" applyNumberFormat="1" applyFont="1" applyBorder="1" applyAlignment="1">
      <alignment horizontal="right" vertical="center"/>
    </xf>
    <xf numFmtId="214" fontId="14" fillId="0" borderId="0" xfId="0" applyNumberFormat="1" applyFont="1" applyBorder="1" applyAlignment="1">
      <alignment horizontal="right" vertical="center"/>
    </xf>
    <xf numFmtId="214" fontId="14" fillId="0" borderId="0" xfId="0" applyNumberFormat="1" applyFont="1" applyAlignment="1">
      <alignment horizontal="right" vertical="center"/>
    </xf>
    <xf numFmtId="214" fontId="0" fillId="0" borderId="0" xfId="0" applyNumberFormat="1" applyFont="1" applyBorder="1" applyAlignment="1">
      <alignment horizontal="right" vertical="center"/>
    </xf>
    <xf numFmtId="214" fontId="0" fillId="0" borderId="0" xfId="0" applyNumberFormat="1" applyFont="1" applyAlignment="1">
      <alignment horizontal="right" vertical="center"/>
    </xf>
    <xf numFmtId="0" fontId="14" fillId="0" borderId="13" xfId="0" applyFont="1" applyBorder="1" applyAlignment="1">
      <alignment horizontal="distributed" vertical="center"/>
    </xf>
    <xf numFmtId="188" fontId="0" fillId="0" borderId="0" xfId="0" applyNumberFormat="1" applyFont="1" applyAlignment="1">
      <alignment vertical="center"/>
    </xf>
    <xf numFmtId="179" fontId="0" fillId="0" borderId="0" xfId="0" applyNumberFormat="1" applyFont="1" applyFill="1" applyBorder="1" applyAlignment="1">
      <alignment horizontal="distributed" vertical="center"/>
    </xf>
    <xf numFmtId="179" fontId="14" fillId="0" borderId="0" xfId="0" applyNumberFormat="1" applyFont="1" applyFill="1" applyAlignment="1">
      <alignment horizontal="right" vertical="center"/>
    </xf>
    <xf numFmtId="0" fontId="8" fillId="0" borderId="0" xfId="0" applyFont="1" applyFill="1" applyBorder="1" applyAlignment="1" applyProtection="1">
      <alignment horizontal="center" vertical="center"/>
      <protection/>
    </xf>
    <xf numFmtId="179" fontId="0" fillId="0" borderId="0" xfId="0" applyNumberFormat="1" applyFont="1" applyFill="1" applyAlignment="1">
      <alignment horizontal="center" vertical="center"/>
    </xf>
    <xf numFmtId="179" fontId="0" fillId="0" borderId="12" xfId="0" applyNumberFormat="1" applyFont="1" applyFill="1" applyBorder="1" applyAlignment="1">
      <alignment vertical="center"/>
    </xf>
    <xf numFmtId="0" fontId="0" fillId="0" borderId="31" xfId="0" applyFont="1" applyBorder="1" applyAlignment="1">
      <alignment horizontal="distributed" vertical="center"/>
    </xf>
    <xf numFmtId="179" fontId="0" fillId="0" borderId="0" xfId="0" applyNumberFormat="1" applyFont="1" applyFill="1" applyAlignment="1">
      <alignment horizontal="right" vertical="center"/>
    </xf>
    <xf numFmtId="179" fontId="0" fillId="0" borderId="22" xfId="0" applyNumberFormat="1" applyFont="1" applyFill="1" applyBorder="1" applyAlignment="1">
      <alignment horizontal="right" vertical="center"/>
    </xf>
    <xf numFmtId="179" fontId="0" fillId="0" borderId="11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Alignment="1">
      <alignment vertical="center"/>
    </xf>
    <xf numFmtId="179" fontId="0" fillId="0" borderId="26" xfId="0" applyNumberFormat="1" applyFont="1" applyFill="1" applyBorder="1" applyAlignment="1">
      <alignment horizontal="center" vertical="center"/>
    </xf>
    <xf numFmtId="179" fontId="0" fillId="0" borderId="22" xfId="0" applyNumberFormat="1" applyFont="1" applyFill="1" applyBorder="1" applyAlignment="1">
      <alignment horizontal="center" vertical="center"/>
    </xf>
    <xf numFmtId="179" fontId="0" fillId="0" borderId="26" xfId="0" applyNumberFormat="1" applyFont="1" applyFill="1" applyBorder="1" applyAlignment="1">
      <alignment horizontal="center" vertical="center" textRotation="255"/>
    </xf>
    <xf numFmtId="179" fontId="0" fillId="0" borderId="22" xfId="0" applyNumberFormat="1" applyFont="1" applyFill="1" applyBorder="1" applyAlignment="1">
      <alignment horizontal="center" vertical="center" textRotation="255"/>
    </xf>
    <xf numFmtId="179" fontId="0" fillId="0" borderId="29" xfId="0" applyNumberFormat="1" applyFont="1" applyFill="1" applyBorder="1" applyAlignment="1">
      <alignment horizontal="center" vertical="center"/>
    </xf>
    <xf numFmtId="179" fontId="0" fillId="0" borderId="36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horizontal="center" vertical="center"/>
    </xf>
    <xf numFmtId="179" fontId="0" fillId="0" borderId="3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188" fontId="0" fillId="0" borderId="0" xfId="0" applyNumberFormat="1" applyFont="1" applyFill="1" applyAlignment="1">
      <alignment vertical="center"/>
    </xf>
    <xf numFmtId="188" fontId="10" fillId="0" borderId="0" xfId="0" applyNumberFormat="1" applyFont="1" applyFill="1" applyAlignment="1">
      <alignment vertical="center"/>
    </xf>
    <xf numFmtId="188" fontId="0" fillId="0" borderId="11" xfId="0" applyNumberFormat="1" applyFont="1" applyBorder="1" applyAlignment="1">
      <alignment horizontal="right" vertical="center"/>
    </xf>
    <xf numFmtId="188" fontId="0" fillId="0" borderId="11" xfId="0" applyNumberFormat="1" applyFont="1" applyFill="1" applyBorder="1" applyAlignment="1">
      <alignment vertical="center"/>
    </xf>
    <xf numFmtId="0" fontId="26" fillId="0" borderId="14" xfId="0" applyFont="1" applyBorder="1" applyAlignment="1">
      <alignment horizontal="distributed" vertical="center"/>
    </xf>
    <xf numFmtId="188" fontId="14" fillId="0" borderId="36" xfId="0" applyNumberFormat="1" applyFont="1" applyFill="1" applyBorder="1" applyAlignment="1">
      <alignment horizontal="right" vertical="center"/>
    </xf>
    <xf numFmtId="188" fontId="14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188" fontId="14" fillId="0" borderId="22" xfId="0" applyNumberFormat="1" applyFont="1" applyFill="1" applyBorder="1" applyAlignment="1">
      <alignment horizontal="right" vertical="center"/>
    </xf>
    <xf numFmtId="188" fontId="10" fillId="0" borderId="0" xfId="0" applyNumberFormat="1" applyFont="1" applyFill="1" applyAlignment="1">
      <alignment horizontal="right" vertical="center"/>
    </xf>
    <xf numFmtId="188" fontId="0" fillId="0" borderId="0" xfId="0" applyNumberFormat="1" applyFont="1" applyFill="1" applyBorder="1" applyAlignment="1">
      <alignment vertical="center"/>
    </xf>
    <xf numFmtId="188" fontId="0" fillId="0" borderId="0" xfId="0" applyNumberFormat="1" applyFont="1" applyFill="1" applyBorder="1" applyAlignment="1">
      <alignment horizontal="right" vertical="center"/>
    </xf>
    <xf numFmtId="188" fontId="0" fillId="0" borderId="30" xfId="0" applyNumberFormat="1" applyFont="1" applyFill="1" applyBorder="1" applyAlignment="1">
      <alignment horizontal="right" vertical="center"/>
    </xf>
    <xf numFmtId="188" fontId="0" fillId="0" borderId="34" xfId="0" applyNumberFormat="1" applyFont="1" applyFill="1" applyBorder="1" applyAlignment="1">
      <alignment horizontal="right" vertical="center"/>
    </xf>
    <xf numFmtId="179" fontId="0" fillId="0" borderId="0" xfId="0" applyNumberFormat="1" applyFont="1" applyAlignment="1">
      <alignment vertical="center"/>
    </xf>
    <xf numFmtId="179" fontId="0" fillId="0" borderId="11" xfId="0" applyNumberFormat="1" applyFont="1" applyBorder="1" applyAlignment="1">
      <alignment horizontal="distributed" vertical="center"/>
    </xf>
    <xf numFmtId="179" fontId="0" fillId="0" borderId="39" xfId="0" applyNumberFormat="1" applyFont="1" applyBorder="1" applyAlignment="1">
      <alignment horizontal="distributed" vertical="center"/>
    </xf>
    <xf numFmtId="179" fontId="0" fillId="0" borderId="18" xfId="0" applyNumberFormat="1" applyFont="1" applyBorder="1" applyAlignment="1">
      <alignment horizontal="distributed" vertical="center"/>
    </xf>
    <xf numFmtId="179" fontId="0" fillId="0" borderId="14" xfId="0" applyNumberFormat="1" applyFont="1" applyBorder="1" applyAlignment="1">
      <alignment horizontal="distributed" vertical="center"/>
    </xf>
    <xf numFmtId="179" fontId="0" fillId="0" borderId="36" xfId="0" applyNumberFormat="1" applyFont="1" applyBorder="1" applyAlignment="1">
      <alignment horizontal="distributed" vertical="center"/>
    </xf>
    <xf numFmtId="179" fontId="0" fillId="0" borderId="11" xfId="0" applyNumberFormat="1" applyFont="1" applyFill="1" applyBorder="1" applyAlignment="1">
      <alignment vertical="center"/>
    </xf>
    <xf numFmtId="179" fontId="0" fillId="0" borderId="13" xfId="0" applyNumberFormat="1" applyFont="1" applyFill="1" applyBorder="1" applyAlignment="1">
      <alignment vertical="center"/>
    </xf>
    <xf numFmtId="179" fontId="0" fillId="0" borderId="12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left" vertical="center"/>
    </xf>
    <xf numFmtId="179" fontId="0" fillId="0" borderId="31" xfId="0" applyNumberFormat="1" applyFont="1" applyFill="1" applyBorder="1" applyAlignment="1">
      <alignment vertical="center"/>
    </xf>
    <xf numFmtId="179" fontId="0" fillId="0" borderId="14" xfId="0" applyNumberFormat="1" applyFont="1" applyFill="1" applyBorder="1" applyAlignment="1">
      <alignment vertical="center"/>
    </xf>
    <xf numFmtId="179" fontId="0" fillId="0" borderId="36" xfId="0" applyNumberFormat="1" applyFont="1" applyFill="1" applyBorder="1" applyAlignment="1">
      <alignment vertical="center"/>
    </xf>
    <xf numFmtId="188" fontId="14" fillId="0" borderId="0" xfId="0" applyNumberFormat="1" applyFont="1" applyFill="1" applyAlignment="1">
      <alignment vertical="center"/>
    </xf>
    <xf numFmtId="215" fontId="0" fillId="0" borderId="0" xfId="0" applyNumberFormat="1" applyFont="1" applyFill="1" applyBorder="1" applyAlignment="1">
      <alignment horizontal="right" vertical="center"/>
    </xf>
    <xf numFmtId="214" fontId="14" fillId="0" borderId="0" xfId="0" applyNumberFormat="1" applyFont="1" applyFill="1" applyBorder="1" applyAlignment="1">
      <alignment horizontal="right" vertical="center"/>
    </xf>
    <xf numFmtId="188" fontId="0" fillId="0" borderId="34" xfId="0" applyNumberFormat="1" applyFont="1" applyFill="1" applyBorder="1" applyAlignment="1">
      <alignment vertical="center"/>
    </xf>
    <xf numFmtId="188" fontId="0" fillId="0" borderId="30" xfId="0" applyNumberFormat="1" applyFont="1" applyFill="1" applyBorder="1" applyAlignment="1">
      <alignment vertical="center"/>
    </xf>
    <xf numFmtId="188" fontId="14" fillId="0" borderId="36" xfId="0" applyNumberFormat="1" applyFont="1" applyFill="1" applyBorder="1" applyAlignment="1">
      <alignment vertical="center"/>
    </xf>
    <xf numFmtId="188" fontId="14" fillId="0" borderId="11" xfId="0" applyNumberFormat="1" applyFont="1" applyFill="1" applyBorder="1" applyAlignment="1">
      <alignment vertical="center"/>
    </xf>
    <xf numFmtId="0" fontId="9" fillId="0" borderId="0" xfId="0" applyFont="1" applyBorder="1" applyAlignment="1" applyProtection="1">
      <alignment vertical="center"/>
      <protection/>
    </xf>
    <xf numFmtId="188" fontId="0" fillId="0" borderId="16" xfId="0" applyNumberFormat="1" applyFont="1" applyBorder="1" applyAlignment="1" applyProtection="1">
      <alignment horizontal="right" vertical="center"/>
      <protection/>
    </xf>
    <xf numFmtId="188" fontId="0" fillId="0" borderId="30" xfId="0" applyNumberFormat="1" applyFont="1" applyBorder="1" applyAlignment="1" applyProtection="1">
      <alignment horizontal="right" vertical="center"/>
      <protection/>
    </xf>
    <xf numFmtId="188" fontId="0" fillId="0" borderId="0" xfId="0" applyNumberFormat="1" applyFont="1" applyBorder="1" applyAlignment="1" applyProtection="1">
      <alignment horizontal="right" vertical="center"/>
      <protection/>
    </xf>
    <xf numFmtId="188" fontId="0" fillId="0" borderId="27" xfId="0" applyNumberFormat="1" applyFont="1" applyBorder="1" applyAlignment="1" applyProtection="1">
      <alignment horizontal="right" vertical="center"/>
      <protection/>
    </xf>
    <xf numFmtId="0" fontId="14" fillId="0" borderId="13" xfId="0" applyFont="1" applyFill="1" applyBorder="1" applyAlignment="1" applyProtection="1" quotePrefix="1">
      <alignment horizontal="center" vertical="center"/>
      <protection/>
    </xf>
    <xf numFmtId="188" fontId="14" fillId="0" borderId="0" xfId="0" applyNumberFormat="1" applyFont="1" applyBorder="1" applyAlignment="1" applyProtection="1">
      <alignment horizontal="right" vertical="center"/>
      <protection/>
    </xf>
    <xf numFmtId="188" fontId="0" fillId="0" borderId="11" xfId="0" applyNumberFormat="1" applyFont="1" applyBorder="1" applyAlignment="1" applyProtection="1">
      <alignment horizontal="right" vertical="center"/>
      <protection/>
    </xf>
    <xf numFmtId="0" fontId="0" fillId="0" borderId="40" xfId="0" applyFont="1" applyFill="1" applyBorder="1" applyAlignment="1" applyProtection="1">
      <alignment horizontal="distributed" vertical="center"/>
      <protection/>
    </xf>
    <xf numFmtId="216" fontId="0" fillId="0" borderId="16" xfId="0" applyNumberFormat="1" applyFont="1" applyBorder="1" applyAlignment="1" applyProtection="1">
      <alignment horizontal="right" vertical="center"/>
      <protection/>
    </xf>
    <xf numFmtId="216" fontId="0" fillId="0" borderId="0" xfId="0" applyNumberFormat="1" applyFont="1" applyAlignment="1">
      <alignment horizontal="right" vertical="center"/>
    </xf>
    <xf numFmtId="216" fontId="0" fillId="0" borderId="0" xfId="0" applyNumberFormat="1" applyFont="1" applyBorder="1" applyAlignment="1" applyProtection="1">
      <alignment horizontal="right" vertical="center"/>
      <protection/>
    </xf>
    <xf numFmtId="216" fontId="0" fillId="0" borderId="0" xfId="0" applyNumberFormat="1" applyFont="1" applyBorder="1" applyAlignment="1">
      <alignment horizontal="right" vertical="center"/>
    </xf>
    <xf numFmtId="216" fontId="0" fillId="0" borderId="0" xfId="0" applyNumberFormat="1" applyFont="1" applyBorder="1" applyAlignment="1" applyProtection="1">
      <alignment vertical="center"/>
      <protection/>
    </xf>
    <xf numFmtId="216" fontId="8" fillId="0" borderId="0" xfId="0" applyNumberFormat="1" applyFont="1" applyFill="1" applyBorder="1" applyAlignment="1" applyProtection="1">
      <alignment horizontal="right" vertical="center"/>
      <protection/>
    </xf>
    <xf numFmtId="216" fontId="8" fillId="0" borderId="0" xfId="0" applyNumberFormat="1" applyFont="1" applyBorder="1" applyAlignment="1" applyProtection="1" quotePrefix="1">
      <alignment horizontal="right" vertical="center"/>
      <protection/>
    </xf>
    <xf numFmtId="216" fontId="8" fillId="0" borderId="0" xfId="0" applyNumberFormat="1" applyFont="1" applyBorder="1" applyAlignment="1" applyProtection="1">
      <alignment horizontal="right" vertical="center"/>
      <protection/>
    </xf>
    <xf numFmtId="216" fontId="0" fillId="0" borderId="0" xfId="0" applyNumberFormat="1" applyFont="1" applyFill="1" applyBorder="1" applyAlignment="1">
      <alignment horizontal="right" vertical="center"/>
    </xf>
    <xf numFmtId="217" fontId="0" fillId="0" borderId="0" xfId="0" applyNumberFormat="1" applyFont="1" applyAlignment="1">
      <alignment horizontal="right" vertical="center"/>
    </xf>
    <xf numFmtId="217" fontId="0" fillId="0" borderId="0" xfId="0" applyNumberFormat="1" applyFont="1" applyBorder="1" applyAlignment="1" applyProtection="1">
      <alignment horizontal="right" vertical="center"/>
      <protection/>
    </xf>
    <xf numFmtId="217" fontId="0" fillId="0" borderId="0" xfId="0" applyNumberFormat="1" applyFont="1" applyBorder="1" applyAlignment="1">
      <alignment horizontal="right" vertical="center"/>
    </xf>
    <xf numFmtId="218" fontId="0" fillId="0" borderId="0" xfId="0" applyNumberFormat="1" applyFont="1" applyAlignment="1">
      <alignment horizontal="right" vertical="center"/>
    </xf>
    <xf numFmtId="218" fontId="0" fillId="0" borderId="0" xfId="0" applyNumberFormat="1" applyFont="1" applyBorder="1" applyAlignment="1" applyProtection="1">
      <alignment horizontal="right" vertical="center"/>
      <protection/>
    </xf>
    <xf numFmtId="218" fontId="0" fillId="0" borderId="0" xfId="0" applyNumberFormat="1" applyFont="1" applyBorder="1" applyAlignment="1">
      <alignment horizontal="right" vertical="center"/>
    </xf>
    <xf numFmtId="219" fontId="0" fillId="0" borderId="0" xfId="0" applyNumberFormat="1" applyFont="1" applyBorder="1" applyAlignment="1" applyProtection="1">
      <alignment horizontal="right" vertical="center"/>
      <protection/>
    </xf>
    <xf numFmtId="219" fontId="0" fillId="0" borderId="0" xfId="0" applyNumberFormat="1" applyFont="1" applyAlignment="1">
      <alignment horizontal="right" vertical="center"/>
    </xf>
    <xf numFmtId="219" fontId="0" fillId="0" borderId="0" xfId="0" applyNumberFormat="1" applyFont="1" applyBorder="1" applyAlignment="1">
      <alignment horizontal="right" vertical="center"/>
    </xf>
    <xf numFmtId="0" fontId="0" fillId="0" borderId="13" xfId="0" applyFont="1" applyBorder="1" applyAlignment="1" applyProtection="1">
      <alignment horizontal="distributed" vertical="center"/>
      <protection/>
    </xf>
    <xf numFmtId="0" fontId="23" fillId="0" borderId="13" xfId="0" applyFont="1" applyBorder="1" applyAlignment="1" applyProtection="1">
      <alignment horizontal="distributed" vertical="center"/>
      <protection/>
    </xf>
    <xf numFmtId="216" fontId="14" fillId="0" borderId="0" xfId="0" applyNumberFormat="1" applyFont="1" applyFill="1" applyBorder="1" applyAlignment="1" applyProtection="1">
      <alignment horizontal="right" vertical="center"/>
      <protection/>
    </xf>
    <xf numFmtId="217" fontId="14" fillId="0" borderId="0" xfId="0" applyNumberFormat="1" applyFont="1" applyFill="1" applyBorder="1" applyAlignment="1" applyProtection="1">
      <alignment horizontal="right" vertical="center"/>
      <protection/>
    </xf>
    <xf numFmtId="218" fontId="1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Border="1" applyAlignment="1">
      <alignment horizontal="distributed" vertical="center"/>
    </xf>
    <xf numFmtId="204" fontId="0" fillId="0" borderId="0" xfId="0" applyNumberFormat="1" applyFont="1" applyBorder="1" applyAlignment="1" applyProtection="1">
      <alignment horizontal="right" vertical="center"/>
      <protection/>
    </xf>
    <xf numFmtId="204" fontId="14" fillId="0" borderId="0" xfId="0" applyNumberFormat="1" applyFont="1" applyFill="1" applyBorder="1" applyAlignment="1" applyProtection="1">
      <alignment horizontal="right" vertical="center"/>
      <protection/>
    </xf>
    <xf numFmtId="220" fontId="0" fillId="0" borderId="0" xfId="0" applyNumberFormat="1" applyFont="1" applyBorder="1" applyAlignment="1" applyProtection="1">
      <alignment horizontal="right" vertical="center"/>
      <protection/>
    </xf>
    <xf numFmtId="220" fontId="1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217" fontId="0" fillId="0" borderId="16" xfId="0" applyNumberFormat="1" applyFont="1" applyFill="1" applyBorder="1" applyAlignment="1" applyProtection="1">
      <alignment horizontal="right" vertical="center"/>
      <protection/>
    </xf>
    <xf numFmtId="217" fontId="0" fillId="0" borderId="0" xfId="0" applyNumberFormat="1" applyFont="1" applyFill="1" applyBorder="1" applyAlignment="1" applyProtection="1">
      <alignment horizontal="right" vertical="center"/>
      <protection/>
    </xf>
    <xf numFmtId="188" fontId="0" fillId="0" borderId="22" xfId="0" applyNumberFormat="1" applyFont="1" applyFill="1" applyBorder="1" applyAlignment="1">
      <alignment horizontal="right" vertical="center"/>
    </xf>
    <xf numFmtId="188" fontId="15" fillId="0" borderId="22" xfId="0" applyNumberFormat="1" applyFont="1" applyFill="1" applyBorder="1" applyAlignment="1">
      <alignment horizontal="right" vertical="center"/>
    </xf>
    <xf numFmtId="188" fontId="21" fillId="0" borderId="22" xfId="0" applyNumberFormat="1" applyFont="1" applyFill="1" applyBorder="1" applyAlignment="1">
      <alignment horizontal="right" vertical="center"/>
    </xf>
    <xf numFmtId="188" fontId="0" fillId="0" borderId="36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25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42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36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 wrapText="1"/>
    </xf>
    <xf numFmtId="0" fontId="0" fillId="0" borderId="13" xfId="0" applyFont="1" applyFill="1" applyBorder="1" applyAlignment="1">
      <alignment horizontal="distributed" vertical="center" wrapText="1"/>
    </xf>
    <xf numFmtId="0" fontId="0" fillId="0" borderId="14" xfId="0" applyFont="1" applyFill="1" applyBorder="1" applyAlignment="1">
      <alignment horizontal="distributed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distributed" vertical="center" wrapText="1"/>
    </xf>
    <xf numFmtId="0" fontId="0" fillId="0" borderId="26" xfId="0" applyFont="1" applyFill="1" applyBorder="1" applyAlignment="1">
      <alignment horizontal="distributed" vertical="center" wrapText="1"/>
    </xf>
    <xf numFmtId="0" fontId="0" fillId="0" borderId="29" xfId="0" applyFont="1" applyFill="1" applyBorder="1" applyAlignment="1">
      <alignment horizontal="distributed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 wrapText="1"/>
    </xf>
    <xf numFmtId="0" fontId="12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distributed" vertical="center"/>
    </xf>
    <xf numFmtId="0" fontId="14" fillId="0" borderId="13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distributed" vertical="center" wrapText="1"/>
    </xf>
    <xf numFmtId="0" fontId="0" fillId="0" borderId="29" xfId="0" applyFont="1" applyFill="1" applyBorder="1" applyAlignment="1">
      <alignment horizontal="distributed" vertical="center" wrapText="1"/>
    </xf>
    <xf numFmtId="0" fontId="0" fillId="0" borderId="26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14" fillId="0" borderId="13" xfId="0" applyFont="1" applyFill="1" applyBorder="1" applyAlignment="1">
      <alignment horizontal="distributed" vertical="center"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distributed" vertical="center"/>
    </xf>
    <xf numFmtId="38" fontId="0" fillId="0" borderId="0" xfId="49" applyFont="1" applyFill="1" applyBorder="1" applyAlignment="1">
      <alignment horizontal="distributed" vertical="center"/>
    </xf>
    <xf numFmtId="38" fontId="0" fillId="0" borderId="13" xfId="49" applyFont="1" applyFill="1" applyBorder="1" applyAlignment="1">
      <alignment horizontal="distributed" vertical="center"/>
    </xf>
    <xf numFmtId="0" fontId="0" fillId="0" borderId="45" xfId="0" applyFont="1" applyFill="1" applyBorder="1" applyAlignment="1" applyProtection="1">
      <alignment horizontal="distributed" vertical="center" wrapText="1"/>
      <protection/>
    </xf>
    <xf numFmtId="0" fontId="0" fillId="0" borderId="46" xfId="0" applyFont="1" applyFill="1" applyBorder="1" applyAlignment="1" applyProtection="1">
      <alignment horizontal="distributed" vertical="center" wrapText="1"/>
      <protection/>
    </xf>
    <xf numFmtId="0" fontId="0" fillId="0" borderId="17" xfId="0" applyFont="1" applyFill="1" applyBorder="1" applyAlignment="1" applyProtection="1">
      <alignment horizontal="distributed" vertical="center" wrapText="1"/>
      <protection/>
    </xf>
    <xf numFmtId="0" fontId="0" fillId="0" borderId="14" xfId="0" applyFont="1" applyFill="1" applyBorder="1" applyAlignment="1" applyProtection="1">
      <alignment horizontal="distributed" vertical="center" wrapText="1"/>
      <protection/>
    </xf>
    <xf numFmtId="0" fontId="0" fillId="0" borderId="20" xfId="0" applyFont="1" applyFill="1" applyBorder="1" applyAlignment="1" applyProtection="1">
      <alignment horizontal="distributed" vertical="center" wrapText="1"/>
      <protection/>
    </xf>
    <xf numFmtId="0" fontId="0" fillId="0" borderId="11" xfId="0" applyFont="1" applyFill="1" applyBorder="1" applyAlignment="1" applyProtection="1">
      <alignment horizontal="distributed" vertical="center" wrapText="1"/>
      <protection/>
    </xf>
    <xf numFmtId="0" fontId="0" fillId="0" borderId="42" xfId="0" applyFont="1" applyFill="1" applyBorder="1" applyAlignment="1" applyProtection="1">
      <alignment horizontal="distributed" vertical="center" wrapText="1"/>
      <protection/>
    </xf>
    <xf numFmtId="0" fontId="0" fillId="0" borderId="21" xfId="0" applyFont="1" applyFill="1" applyBorder="1" applyAlignment="1" applyProtection="1">
      <alignment horizontal="distributed" vertical="center" wrapText="1"/>
      <protection/>
    </xf>
    <xf numFmtId="0" fontId="0" fillId="0" borderId="36" xfId="0" applyFont="1" applyFill="1" applyBorder="1" applyAlignment="1" applyProtection="1">
      <alignment horizontal="distributed" vertical="center" wrapText="1"/>
      <protection/>
    </xf>
    <xf numFmtId="0" fontId="0" fillId="0" borderId="47" xfId="0" applyFont="1" applyFill="1" applyBorder="1" applyAlignment="1" applyProtection="1">
      <alignment horizontal="distributed" vertical="center" wrapText="1"/>
      <protection/>
    </xf>
    <xf numFmtId="0" fontId="0" fillId="0" borderId="48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0" fillId="0" borderId="46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49" xfId="0" applyFont="1" applyFill="1" applyBorder="1" applyAlignment="1" applyProtection="1">
      <alignment horizontal="distributed" vertical="center"/>
      <protection/>
    </xf>
    <xf numFmtId="0" fontId="0" fillId="0" borderId="50" xfId="0" applyFont="1" applyBorder="1" applyAlignment="1">
      <alignment horizontal="distributed" vertical="center"/>
    </xf>
    <xf numFmtId="0" fontId="0" fillId="0" borderId="51" xfId="0" applyFont="1" applyBorder="1" applyAlignment="1">
      <alignment horizontal="distributed" vertical="center"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54" xfId="0" applyFont="1" applyBorder="1" applyAlignment="1">
      <alignment vertical="center"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51" xfId="0" applyFont="1" applyBorder="1" applyAlignment="1">
      <alignment vertical="center"/>
    </xf>
    <xf numFmtId="0" fontId="0" fillId="0" borderId="56" xfId="0" applyFont="1" applyFill="1" applyBorder="1" applyAlignment="1" applyProtection="1">
      <alignment horizontal="center" vertical="center"/>
      <protection/>
    </xf>
    <xf numFmtId="0" fontId="0" fillId="0" borderId="53" xfId="0" applyFont="1" applyBorder="1" applyAlignment="1">
      <alignment horizontal="center" vertical="center"/>
    </xf>
    <xf numFmtId="0" fontId="0" fillId="0" borderId="57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58" xfId="0" applyFont="1" applyBorder="1" applyAlignment="1">
      <alignment vertical="center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51" xfId="0" applyFont="1" applyBorder="1" applyAlignment="1">
      <alignment horizontal="center" vertical="center"/>
    </xf>
    <xf numFmtId="0" fontId="0" fillId="0" borderId="43" xfId="0" applyFont="1" applyFill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0" fontId="0" fillId="0" borderId="29" xfId="0" applyFont="1" applyBorder="1" applyAlignment="1">
      <alignment horizontal="distributed" vertical="center"/>
    </xf>
    <xf numFmtId="0" fontId="0" fillId="0" borderId="48" xfId="0" applyFont="1" applyFill="1" applyBorder="1" applyAlignment="1" applyProtection="1">
      <alignment horizontal="distributed" vertical="center"/>
      <protection/>
    </xf>
    <xf numFmtId="0" fontId="0" fillId="0" borderId="59" xfId="0" applyFont="1" applyFill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0" fontId="0" fillId="0" borderId="60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5" xfId="0" applyFont="1" applyFill="1" applyBorder="1" applyAlignment="1" applyProtection="1">
      <alignment horizontal="distributed" vertical="center"/>
      <protection/>
    </xf>
    <xf numFmtId="0" fontId="0" fillId="0" borderId="61" xfId="0" applyFont="1" applyFill="1" applyBorder="1" applyAlignment="1" applyProtection="1">
      <alignment horizontal="distributed" vertical="center"/>
      <protection/>
    </xf>
    <xf numFmtId="0" fontId="0" fillId="0" borderId="61" xfId="0" applyFont="1" applyFill="1" applyBorder="1" applyAlignment="1">
      <alignment horizontal="distributed" vertical="center"/>
    </xf>
    <xf numFmtId="0" fontId="0" fillId="0" borderId="61" xfId="0" applyFont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0" fontId="0" fillId="0" borderId="27" xfId="0" applyFont="1" applyBorder="1" applyAlignment="1">
      <alignment horizontal="distributed" vertical="center"/>
    </xf>
    <xf numFmtId="0" fontId="0" fillId="0" borderId="34" xfId="0" applyFont="1" applyBorder="1" applyAlignment="1">
      <alignment horizontal="center" vertical="distributed" textRotation="255" wrapText="1"/>
    </xf>
    <xf numFmtId="0" fontId="0" fillId="0" borderId="22" xfId="0" applyFont="1" applyBorder="1" applyAlignment="1">
      <alignment horizontal="center" vertical="distributed" textRotation="255" wrapText="1"/>
    </xf>
    <xf numFmtId="0" fontId="0" fillId="0" borderId="36" xfId="0" applyFont="1" applyBorder="1" applyAlignment="1">
      <alignment horizontal="center" vertical="distributed" textRotation="255" wrapText="1"/>
    </xf>
    <xf numFmtId="0" fontId="0" fillId="0" borderId="26" xfId="0" applyFont="1" applyBorder="1" applyAlignment="1">
      <alignment horizontal="center" vertical="distributed" textRotation="255"/>
    </xf>
    <xf numFmtId="0" fontId="0" fillId="0" borderId="29" xfId="0" applyFont="1" applyBorder="1" applyAlignment="1">
      <alignment horizontal="center" vertical="distributed" textRotation="255"/>
    </xf>
    <xf numFmtId="0" fontId="0" fillId="0" borderId="42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distributed" textRotation="255"/>
    </xf>
    <xf numFmtId="0" fontId="0" fillId="0" borderId="13" xfId="0" applyFont="1" applyBorder="1" applyAlignment="1">
      <alignment horizontal="center" vertical="distributed" textRotation="255"/>
    </xf>
    <xf numFmtId="0" fontId="0" fillId="0" borderId="14" xfId="0" applyFont="1" applyBorder="1" applyAlignment="1">
      <alignment horizontal="center" vertical="distributed" textRotation="255"/>
    </xf>
    <xf numFmtId="0" fontId="0" fillId="0" borderId="62" xfId="0" applyFont="1" applyBorder="1" applyAlignment="1">
      <alignment horizontal="center" vertical="distributed" textRotation="255" wrapText="1"/>
    </xf>
    <xf numFmtId="0" fontId="0" fillId="0" borderId="26" xfId="0" applyFont="1" applyBorder="1" applyAlignment="1">
      <alignment horizontal="center" vertical="distributed" textRotation="255" wrapText="1"/>
    </xf>
    <xf numFmtId="0" fontId="0" fillId="0" borderId="29" xfId="0" applyFont="1" applyBorder="1" applyAlignment="1">
      <alignment horizontal="center" vertical="distributed" textRotation="255" wrapText="1"/>
    </xf>
    <xf numFmtId="0" fontId="0" fillId="0" borderId="62" xfId="0" applyFont="1" applyBorder="1" applyAlignment="1">
      <alignment horizontal="center" vertical="distributed" textRotation="255"/>
    </xf>
    <xf numFmtId="0" fontId="0" fillId="0" borderId="4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distributed" textRotation="255"/>
    </xf>
    <xf numFmtId="0" fontId="0" fillId="0" borderId="0" xfId="0" applyFont="1" applyAlignment="1">
      <alignment horizontal="distributed" vertical="center"/>
    </xf>
    <xf numFmtId="0" fontId="0" fillId="0" borderId="62" xfId="0" applyFont="1" applyBorder="1" applyAlignment="1">
      <alignment horizontal="center" vertical="center" textRotation="255" shrinkToFit="1"/>
    </xf>
    <xf numFmtId="0" fontId="0" fillId="0" borderId="26" xfId="0" applyFont="1" applyBorder="1" applyAlignment="1">
      <alignment horizontal="center" vertical="center" textRotation="255" shrinkToFit="1"/>
    </xf>
    <xf numFmtId="0" fontId="0" fillId="0" borderId="29" xfId="0" applyFont="1" applyBorder="1" applyAlignment="1">
      <alignment horizontal="center" vertical="center" textRotation="255" shrinkToFit="1"/>
    </xf>
    <xf numFmtId="0" fontId="0" fillId="0" borderId="62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distributed" textRotation="255"/>
    </xf>
    <xf numFmtId="0" fontId="0" fillId="0" borderId="22" xfId="0" applyFont="1" applyBorder="1" applyAlignment="1">
      <alignment horizontal="center" vertical="distributed" textRotation="255"/>
    </xf>
    <xf numFmtId="0" fontId="0" fillId="0" borderId="36" xfId="0" applyFont="1" applyBorder="1" applyAlignment="1">
      <alignment horizontal="center" vertical="distributed" textRotation="255"/>
    </xf>
    <xf numFmtId="0" fontId="0" fillId="0" borderId="33" xfId="0" applyFont="1" applyBorder="1" applyAlignment="1">
      <alignment horizontal="distributed" vertical="center"/>
    </xf>
    <xf numFmtId="0" fontId="0" fillId="0" borderId="35" xfId="0" applyFont="1" applyBorder="1" applyAlignment="1">
      <alignment horizontal="distributed" vertical="center"/>
    </xf>
    <xf numFmtId="0" fontId="0" fillId="0" borderId="38" xfId="0" applyFont="1" applyBorder="1" applyAlignment="1">
      <alignment horizontal="distributed" vertical="center"/>
    </xf>
    <xf numFmtId="0" fontId="0" fillId="0" borderId="33" xfId="0" applyNumberFormat="1" applyFont="1" applyBorder="1" applyAlignment="1">
      <alignment horizontal="distributed" vertical="center"/>
    </xf>
    <xf numFmtId="0" fontId="0" fillId="0" borderId="35" xfId="0" applyNumberFormat="1" applyFont="1" applyBorder="1" applyAlignment="1">
      <alignment horizontal="distributed" vertical="center"/>
    </xf>
    <xf numFmtId="0" fontId="0" fillId="0" borderId="38" xfId="0" applyNumberFormat="1" applyFont="1" applyBorder="1" applyAlignment="1">
      <alignment horizontal="distributed" vertical="center"/>
    </xf>
    <xf numFmtId="0" fontId="7" fillId="0" borderId="6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horizontal="center" vertical="center" shrinkToFit="1"/>
    </xf>
    <xf numFmtId="38" fontId="0" fillId="0" borderId="11" xfId="49" applyFont="1" applyFill="1" applyBorder="1" applyAlignment="1">
      <alignment horizontal="right" vertical="center"/>
    </xf>
    <xf numFmtId="38" fontId="0" fillId="0" borderId="11" xfId="49" applyFont="1" applyBorder="1" applyAlignment="1">
      <alignment horizontal="right" vertical="center"/>
    </xf>
    <xf numFmtId="179" fontId="12" fillId="0" borderId="0" xfId="0" applyNumberFormat="1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188" fontId="0" fillId="0" borderId="0" xfId="0" applyNumberFormat="1" applyFont="1" applyFill="1" applyBorder="1" applyAlignment="1">
      <alignment horizontal="right" vertical="center"/>
    </xf>
    <xf numFmtId="188" fontId="14" fillId="0" borderId="0" xfId="0" applyNumberFormat="1" applyFont="1" applyFill="1" applyBorder="1" applyAlignment="1">
      <alignment horizontal="right" vertical="center"/>
    </xf>
    <xf numFmtId="188" fontId="14" fillId="0" borderId="0" xfId="0" applyNumberFormat="1" applyFont="1" applyBorder="1" applyAlignment="1">
      <alignment horizontal="right" vertical="center"/>
    </xf>
    <xf numFmtId="179" fontId="0" fillId="0" borderId="42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88" fontId="0" fillId="0" borderId="30" xfId="0" applyNumberFormat="1" applyFont="1" applyFill="1" applyBorder="1" applyAlignment="1">
      <alignment horizontal="right" vertical="center"/>
    </xf>
    <xf numFmtId="188" fontId="0" fillId="0" borderId="30" xfId="0" applyNumberFormat="1" applyFont="1" applyBorder="1" applyAlignment="1">
      <alignment horizontal="right" vertical="center"/>
    </xf>
    <xf numFmtId="188" fontId="0" fillId="0" borderId="0" xfId="0" applyNumberFormat="1" applyFont="1" applyBorder="1" applyAlignment="1">
      <alignment horizontal="right" vertical="center"/>
    </xf>
    <xf numFmtId="179" fontId="0" fillId="0" borderId="11" xfId="0" applyNumberFormat="1" applyFont="1" applyFill="1" applyBorder="1" applyAlignment="1">
      <alignment horizontal="distributed" vertical="center"/>
    </xf>
    <xf numFmtId="179" fontId="0" fillId="0" borderId="14" xfId="0" applyNumberFormat="1" applyFont="1" applyFill="1" applyBorder="1" applyAlignment="1">
      <alignment horizontal="distributed" vertical="center"/>
    </xf>
    <xf numFmtId="38" fontId="0" fillId="0" borderId="36" xfId="49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distributed" vertical="center"/>
    </xf>
    <xf numFmtId="179" fontId="0" fillId="0" borderId="13" xfId="0" applyNumberFormat="1" applyFont="1" applyFill="1" applyBorder="1" applyAlignment="1">
      <alignment horizontal="distributed" vertical="center"/>
    </xf>
    <xf numFmtId="38" fontId="0" fillId="0" borderId="22" xfId="49" applyFont="1" applyFill="1" applyBorder="1" applyAlignment="1">
      <alignment horizontal="right" vertical="center"/>
    </xf>
    <xf numFmtId="179" fontId="0" fillId="0" borderId="42" xfId="0" applyNumberFormat="1" applyFont="1" applyFill="1" applyBorder="1" applyAlignment="1">
      <alignment horizontal="distributed"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79" fontId="0" fillId="0" borderId="19" xfId="0" applyNumberFormat="1" applyFont="1" applyFill="1" applyBorder="1" applyAlignment="1">
      <alignment horizontal="distributed" vertical="center"/>
    </xf>
    <xf numFmtId="0" fontId="0" fillId="0" borderId="23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179" fontId="0" fillId="0" borderId="34" xfId="0" applyNumberFormat="1" applyFont="1" applyFill="1" applyBorder="1" applyAlignment="1">
      <alignment horizontal="distributed" vertical="center"/>
    </xf>
    <xf numFmtId="0" fontId="0" fillId="0" borderId="31" xfId="0" applyFont="1" applyBorder="1" applyAlignment="1">
      <alignment vertical="center"/>
    </xf>
    <xf numFmtId="179" fontId="0" fillId="0" borderId="20" xfId="0" applyNumberFormat="1" applyFont="1" applyFill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distributed" vertical="center"/>
    </xf>
    <xf numFmtId="0" fontId="26" fillId="0" borderId="13" xfId="0" applyFont="1" applyBorder="1" applyAlignment="1">
      <alignment horizontal="distributed" vertical="center"/>
    </xf>
    <xf numFmtId="0" fontId="0" fillId="0" borderId="11" xfId="0" applyFont="1" applyFill="1" applyBorder="1" applyAlignment="1">
      <alignment horizontal="right" vertical="center"/>
    </xf>
    <xf numFmtId="188" fontId="14" fillId="0" borderId="13" xfId="49" applyNumberFormat="1" applyFont="1" applyFill="1" applyBorder="1" applyAlignment="1">
      <alignment horizontal="right" vertical="center"/>
    </xf>
    <xf numFmtId="188" fontId="14" fillId="0" borderId="0" xfId="49" applyNumberFormat="1" applyFont="1" applyFill="1" applyBorder="1" applyAlignment="1">
      <alignment horizontal="right" vertical="center"/>
    </xf>
    <xf numFmtId="188" fontId="14" fillId="0" borderId="22" xfId="49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36" xfId="0" applyFont="1" applyFill="1" applyBorder="1" applyAlignment="1">
      <alignment horizontal="right" vertical="center"/>
    </xf>
    <xf numFmtId="0" fontId="26" fillId="0" borderId="26" xfId="0" applyFont="1" applyBorder="1" applyAlignment="1">
      <alignment horizontal="distributed" vertical="center"/>
    </xf>
    <xf numFmtId="188" fontId="14" fillId="0" borderId="26" xfId="49" applyNumberFormat="1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right" vertical="center"/>
    </xf>
    <xf numFmtId="188" fontId="0" fillId="0" borderId="13" xfId="49" applyNumberFormat="1" applyFont="1" applyFill="1" applyBorder="1" applyAlignment="1">
      <alignment horizontal="right" vertical="center"/>
    </xf>
    <xf numFmtId="188" fontId="0" fillId="0" borderId="0" xfId="49" applyNumberFormat="1" applyFont="1" applyFill="1" applyBorder="1" applyAlignment="1">
      <alignment horizontal="right" vertical="center"/>
    </xf>
    <xf numFmtId="0" fontId="23" fillId="0" borderId="13" xfId="0" applyFont="1" applyBorder="1" applyAlignment="1">
      <alignment horizontal="distributed" vertical="center"/>
    </xf>
    <xf numFmtId="0" fontId="23" fillId="0" borderId="26" xfId="0" applyFont="1" applyBorder="1" applyAlignment="1">
      <alignment horizontal="distributed" vertical="center"/>
    </xf>
    <xf numFmtId="188" fontId="0" fillId="0" borderId="26" xfId="49" applyNumberFormat="1" applyFont="1" applyFill="1" applyBorder="1" applyAlignment="1">
      <alignment horizontal="right" vertical="center"/>
    </xf>
    <xf numFmtId="188" fontId="0" fillId="0" borderId="22" xfId="49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0" fontId="0" fillId="0" borderId="34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3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right" vertical="center"/>
    </xf>
    <xf numFmtId="0" fontId="0" fillId="0" borderId="31" xfId="0" applyFont="1" applyFill="1" applyBorder="1" applyAlignment="1">
      <alignment horizontal="right" vertical="center"/>
    </xf>
    <xf numFmtId="0" fontId="0" fillId="0" borderId="0" xfId="0" applyFont="1" applyAlignment="1">
      <alignment horizontal="distributed" vertical="center"/>
    </xf>
    <xf numFmtId="0" fontId="0" fillId="0" borderId="33" xfId="0" applyFont="1" applyFill="1" applyBorder="1" applyAlignment="1">
      <alignment horizontal="distributed" vertical="center"/>
    </xf>
    <xf numFmtId="0" fontId="0" fillId="0" borderId="34" xfId="0" applyFont="1" applyFill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4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179" fontId="0" fillId="0" borderId="20" xfId="0" applyNumberFormat="1" applyFont="1" applyFill="1" applyBorder="1" applyAlignment="1">
      <alignment horizontal="distributed" vertical="center"/>
    </xf>
    <xf numFmtId="0" fontId="0" fillId="0" borderId="20" xfId="0" applyFont="1" applyBorder="1" applyAlignment="1">
      <alignment vertical="center"/>
    </xf>
    <xf numFmtId="188" fontId="0" fillId="0" borderId="34" xfId="0" applyNumberFormat="1" applyFont="1" applyFill="1" applyBorder="1" applyAlignment="1">
      <alignment horizontal="right" vertical="center"/>
    </xf>
    <xf numFmtId="0" fontId="0" fillId="0" borderId="30" xfId="0" applyFont="1" applyBorder="1" applyAlignment="1">
      <alignment horizontal="distributed" vertical="center"/>
    </xf>
    <xf numFmtId="0" fontId="0" fillId="0" borderId="31" xfId="0" applyFont="1" applyBorder="1" applyAlignment="1">
      <alignment horizontal="distributed" vertical="center"/>
    </xf>
    <xf numFmtId="0" fontId="23" fillId="0" borderId="0" xfId="0" applyFont="1" applyBorder="1" applyAlignment="1">
      <alignment horizontal="distributed" vertical="center"/>
    </xf>
    <xf numFmtId="179" fontId="0" fillId="0" borderId="0" xfId="0" applyNumberFormat="1" applyFont="1" applyFill="1" applyBorder="1" applyAlignment="1">
      <alignment horizontal="distributed" vertical="center"/>
    </xf>
    <xf numFmtId="179" fontId="0" fillId="0" borderId="13" xfId="0" applyNumberFormat="1" applyFont="1" applyFill="1" applyBorder="1" applyAlignment="1">
      <alignment horizontal="distributed" vertical="center"/>
    </xf>
    <xf numFmtId="188" fontId="0" fillId="0" borderId="22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Alignment="1">
      <alignment horizontal="center" vertical="center"/>
    </xf>
    <xf numFmtId="179" fontId="0" fillId="0" borderId="26" xfId="0" applyNumberFormat="1" applyFont="1" applyFill="1" applyBorder="1" applyAlignment="1">
      <alignment horizontal="center" vertical="center" textRotation="255"/>
    </xf>
    <xf numFmtId="0" fontId="0" fillId="0" borderId="43" xfId="0" applyFont="1" applyFill="1" applyBorder="1" applyAlignment="1">
      <alignment horizontal="center" vertical="center"/>
    </xf>
    <xf numFmtId="179" fontId="0" fillId="0" borderId="21" xfId="0" applyNumberFormat="1" applyFont="1" applyFill="1" applyBorder="1" applyAlignment="1">
      <alignment horizontal="distributed" vertical="center"/>
    </xf>
    <xf numFmtId="179" fontId="0" fillId="0" borderId="26" xfId="0" applyNumberFormat="1" applyFont="1" applyFill="1" applyBorder="1" applyAlignment="1">
      <alignment horizontal="center" vertical="distributed" textRotation="255"/>
    </xf>
    <xf numFmtId="179" fontId="0" fillId="0" borderId="29" xfId="0" applyNumberFormat="1" applyFont="1" applyFill="1" applyBorder="1" applyAlignment="1">
      <alignment horizontal="center" vertical="distributed" textRotation="255"/>
    </xf>
    <xf numFmtId="179" fontId="0" fillId="0" borderId="22" xfId="0" applyNumberFormat="1" applyFont="1" applyFill="1" applyBorder="1" applyAlignment="1">
      <alignment horizontal="distributed" vertical="center"/>
    </xf>
    <xf numFmtId="179" fontId="0" fillId="0" borderId="36" xfId="0" applyNumberFormat="1" applyFont="1" applyFill="1" applyBorder="1" applyAlignment="1">
      <alignment horizontal="distributed" vertical="center"/>
    </xf>
    <xf numFmtId="179" fontId="0" fillId="0" borderId="22" xfId="0" applyNumberFormat="1" applyFont="1" applyFill="1" applyBorder="1" applyAlignment="1">
      <alignment horizontal="distributed" vertical="center"/>
    </xf>
    <xf numFmtId="179" fontId="0" fillId="0" borderId="36" xfId="0" applyNumberFormat="1" applyFont="1" applyFill="1" applyBorder="1" applyAlignment="1">
      <alignment horizontal="distributed" vertical="center"/>
    </xf>
    <xf numFmtId="179" fontId="0" fillId="0" borderId="11" xfId="0" applyNumberFormat="1" applyFont="1" applyFill="1" applyBorder="1" applyAlignment="1">
      <alignment horizontal="distributed" vertical="center"/>
    </xf>
    <xf numFmtId="0" fontId="0" fillId="0" borderId="11" xfId="0" applyFont="1" applyBorder="1" applyAlignment="1">
      <alignment vertical="center"/>
    </xf>
    <xf numFmtId="179" fontId="0" fillId="0" borderId="42" xfId="0" applyNumberFormat="1" applyFont="1" applyFill="1" applyBorder="1" applyAlignment="1">
      <alignment horizontal="distributed" vertical="center" wrapText="1"/>
    </xf>
    <xf numFmtId="0" fontId="0" fillId="0" borderId="20" xfId="0" applyFont="1" applyBorder="1" applyAlignment="1">
      <alignment horizontal="distributed" vertical="center" wrapText="1"/>
    </xf>
    <xf numFmtId="0" fontId="0" fillId="0" borderId="22" xfId="0" applyFont="1" applyBorder="1" applyAlignment="1">
      <alignment horizontal="distributed" vertical="center" wrapText="1"/>
    </xf>
    <xf numFmtId="0" fontId="0" fillId="0" borderId="0" xfId="0" applyFont="1" applyAlignment="1">
      <alignment horizontal="distributed" vertical="center" wrapText="1"/>
    </xf>
    <xf numFmtId="0" fontId="0" fillId="0" borderId="36" xfId="0" applyFont="1" applyBorder="1" applyAlignment="1">
      <alignment horizontal="distributed" vertical="center" wrapText="1"/>
    </xf>
    <xf numFmtId="0" fontId="0" fillId="0" borderId="11" xfId="0" applyFont="1" applyBorder="1" applyAlignment="1">
      <alignment horizontal="distributed" vertical="center" wrapText="1"/>
    </xf>
    <xf numFmtId="179" fontId="0" fillId="0" borderId="22" xfId="0" applyNumberFormat="1" applyFont="1" applyFill="1" applyBorder="1" applyAlignment="1">
      <alignment vertical="center"/>
    </xf>
    <xf numFmtId="188" fontId="14" fillId="0" borderId="22" xfId="0" applyNumberFormat="1" applyFont="1" applyFill="1" applyBorder="1" applyAlignment="1">
      <alignment horizontal="right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79" fontId="0" fillId="0" borderId="43" xfId="0" applyNumberFormat="1" applyFont="1" applyFill="1" applyBorder="1" applyAlignment="1">
      <alignment horizontal="distributed" vertical="center"/>
    </xf>
    <xf numFmtId="179" fontId="0" fillId="0" borderId="29" xfId="0" applyNumberFormat="1" applyFont="1" applyFill="1" applyBorder="1" applyAlignment="1">
      <alignment horizontal="distributed" vertical="center"/>
    </xf>
    <xf numFmtId="179" fontId="0" fillId="0" borderId="62" xfId="0" applyNumberFormat="1" applyFont="1" applyFill="1" applyBorder="1" applyAlignment="1">
      <alignment horizontal="distributed" vertical="center"/>
    </xf>
    <xf numFmtId="179" fontId="0" fillId="0" borderId="26" xfId="0" applyNumberFormat="1" applyFont="1" applyFill="1" applyBorder="1" applyAlignment="1">
      <alignment horizontal="distributed" vertical="center"/>
    </xf>
    <xf numFmtId="179" fontId="0" fillId="0" borderId="0" xfId="0" applyNumberFormat="1" applyFont="1" applyAlignment="1">
      <alignment horizontal="center" vertical="center"/>
    </xf>
    <xf numFmtId="179" fontId="0" fillId="0" borderId="31" xfId="0" applyNumberFormat="1" applyFont="1" applyFill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179" fontId="0" fillId="0" borderId="42" xfId="0" applyNumberFormat="1" applyFont="1" applyFill="1" applyBorder="1" applyAlignment="1">
      <alignment horizontal="distributed" vertical="center" wrapText="1"/>
    </xf>
    <xf numFmtId="0" fontId="0" fillId="0" borderId="22" xfId="0" applyFont="1" applyBorder="1" applyAlignment="1">
      <alignment horizontal="distributed" vertical="center"/>
    </xf>
    <xf numFmtId="0" fontId="0" fillId="0" borderId="36" xfId="0" applyFont="1" applyBorder="1" applyAlignment="1">
      <alignment horizontal="distributed" vertical="center"/>
    </xf>
    <xf numFmtId="179" fontId="0" fillId="0" borderId="20" xfId="0" applyNumberFormat="1" applyFont="1" applyFill="1" applyBorder="1" applyAlignment="1">
      <alignment horizontal="distributed" vertical="center"/>
    </xf>
    <xf numFmtId="179" fontId="0" fillId="0" borderId="11" xfId="0" applyNumberFormat="1" applyFont="1" applyFill="1" applyBorder="1" applyAlignment="1">
      <alignment horizontal="center" vertical="center"/>
    </xf>
    <xf numFmtId="179" fontId="0" fillId="0" borderId="14" xfId="0" applyNumberFormat="1" applyFont="1" applyFill="1" applyBorder="1" applyAlignment="1">
      <alignment horizontal="center" vertical="center"/>
    </xf>
    <xf numFmtId="0" fontId="0" fillId="0" borderId="36" xfId="0" applyFont="1" applyBorder="1" applyAlignment="1">
      <alignment horizontal="distributed" vertical="center"/>
    </xf>
    <xf numFmtId="179" fontId="0" fillId="0" borderId="62" xfId="0" applyNumberFormat="1" applyFont="1" applyFill="1" applyBorder="1" applyAlignment="1">
      <alignment horizontal="distributed" vertical="center" wrapText="1"/>
    </xf>
    <xf numFmtId="179" fontId="0" fillId="0" borderId="26" xfId="0" applyNumberFormat="1" applyFont="1" applyFill="1" applyBorder="1" applyAlignment="1">
      <alignment horizontal="distributed" vertical="center" wrapText="1"/>
    </xf>
    <xf numFmtId="179" fontId="0" fillId="0" borderId="29" xfId="0" applyNumberFormat="1" applyFont="1" applyFill="1" applyBorder="1" applyAlignment="1">
      <alignment horizontal="distributed" vertical="center" wrapText="1"/>
    </xf>
    <xf numFmtId="179" fontId="0" fillId="0" borderId="20" xfId="0" applyNumberFormat="1" applyFont="1" applyBorder="1" applyAlignment="1">
      <alignment horizontal="distributed" vertical="center"/>
    </xf>
    <xf numFmtId="179" fontId="0" fillId="0" borderId="11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179" fontId="0" fillId="0" borderId="33" xfId="0" applyNumberFormat="1" applyFont="1" applyBorder="1" applyAlignment="1">
      <alignment horizontal="distributed" vertical="center"/>
    </xf>
    <xf numFmtId="179" fontId="0" fillId="0" borderId="38" xfId="0" applyNumberFormat="1" applyFont="1" applyBorder="1" applyAlignment="1">
      <alignment horizontal="distributed" vertical="center"/>
    </xf>
    <xf numFmtId="179" fontId="0" fillId="0" borderId="35" xfId="0" applyNumberFormat="1" applyFont="1" applyBorder="1" applyAlignment="1">
      <alignment horizontal="distributed" vertical="center"/>
    </xf>
    <xf numFmtId="179" fontId="0" fillId="0" borderId="32" xfId="0" applyNumberFormat="1" applyFont="1" applyFill="1" applyBorder="1" applyAlignment="1">
      <alignment horizontal="distributed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79" fontId="0" fillId="0" borderId="33" xfId="0" applyNumberFormat="1" applyFont="1" applyFill="1" applyBorder="1" applyAlignment="1">
      <alignment horizontal="center" vertical="center"/>
    </xf>
    <xf numFmtId="179" fontId="0" fillId="0" borderId="38" xfId="0" applyNumberFormat="1" applyFont="1" applyFill="1" applyBorder="1" applyAlignment="1">
      <alignment horizontal="center" vertical="center"/>
    </xf>
    <xf numFmtId="179" fontId="0" fillId="0" borderId="33" xfId="0" applyNumberFormat="1" applyFont="1" applyFill="1" applyBorder="1" applyAlignment="1">
      <alignment horizontal="distributed" vertical="center"/>
    </xf>
    <xf numFmtId="179" fontId="0" fillId="0" borderId="38" xfId="0" applyNumberFormat="1" applyFont="1" applyFill="1" applyBorder="1" applyAlignment="1">
      <alignment horizontal="distributed" vertical="center"/>
    </xf>
    <xf numFmtId="179" fontId="0" fillId="0" borderId="35" xfId="0" applyNumberFormat="1" applyFont="1" applyFill="1" applyBorder="1" applyAlignment="1">
      <alignment horizontal="distributed" vertical="center"/>
    </xf>
    <xf numFmtId="179" fontId="0" fillId="0" borderId="19" xfId="0" applyNumberFormat="1" applyFont="1" applyFill="1" applyBorder="1" applyAlignment="1">
      <alignment horizontal="distributed" vertical="center"/>
    </xf>
    <xf numFmtId="179" fontId="0" fillId="0" borderId="23" xfId="0" applyNumberFormat="1" applyFont="1" applyFill="1" applyBorder="1" applyAlignment="1">
      <alignment horizontal="distributed" vertical="center"/>
    </xf>
    <xf numFmtId="179" fontId="0" fillId="0" borderId="42" xfId="0" applyNumberFormat="1" applyFont="1" applyFill="1" applyBorder="1" applyAlignment="1">
      <alignment horizontal="distributed" vertical="center"/>
    </xf>
    <xf numFmtId="179" fontId="0" fillId="0" borderId="39" xfId="0" applyNumberFormat="1" applyFont="1" applyFill="1" applyBorder="1" applyAlignment="1">
      <alignment horizontal="distributed" vertical="center"/>
    </xf>
    <xf numFmtId="0" fontId="26" fillId="0" borderId="11" xfId="0" applyFont="1" applyBorder="1" applyAlignment="1">
      <alignment horizontal="distributed" vertical="center"/>
    </xf>
    <xf numFmtId="0" fontId="26" fillId="0" borderId="14" xfId="0" applyFont="1" applyBorder="1" applyAlignment="1">
      <alignment horizontal="distributed" vertical="center"/>
    </xf>
    <xf numFmtId="179" fontId="12" fillId="0" borderId="0" xfId="0" applyNumberFormat="1" applyFont="1" applyAlignment="1">
      <alignment horizontal="center" vertical="center"/>
    </xf>
    <xf numFmtId="188" fontId="0" fillId="0" borderId="11" xfId="0" applyNumberFormat="1" applyFont="1" applyFill="1" applyBorder="1" applyAlignment="1">
      <alignment horizontal="right" vertical="center"/>
    </xf>
    <xf numFmtId="0" fontId="0" fillId="0" borderId="60" xfId="0" applyFont="1" applyBorder="1" applyAlignment="1" applyProtection="1">
      <alignment horizontal="distributed" vertical="center"/>
      <protection/>
    </xf>
    <xf numFmtId="0" fontId="0" fillId="0" borderId="63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59" xfId="0" applyFont="1" applyBorder="1" applyAlignment="1">
      <alignment horizontal="distributed" vertical="center"/>
    </xf>
    <xf numFmtId="0" fontId="0" fillId="0" borderId="60" xfId="0" applyFont="1" applyBorder="1" applyAlignment="1" applyProtection="1">
      <alignment horizontal="distributed" vertical="center"/>
      <protection/>
    </xf>
    <xf numFmtId="188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30" xfId="0" applyFont="1" applyFill="1" applyBorder="1" applyAlignment="1" applyProtection="1">
      <alignment horizontal="distributed" vertical="center"/>
      <protection/>
    </xf>
    <xf numFmtId="0" fontId="0" fillId="0" borderId="30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3" xfId="0" applyFont="1" applyFill="1" applyBorder="1" applyAlignment="1" applyProtection="1" quotePrefix="1">
      <alignment horizontal="center" vertical="center"/>
      <protection/>
    </xf>
    <xf numFmtId="0" fontId="14" fillId="0" borderId="0" xfId="0" applyFont="1" applyFill="1" applyBorder="1" applyAlignment="1" applyProtection="1" quotePrefix="1">
      <alignment horizontal="center" vertical="center"/>
      <protection/>
    </xf>
    <xf numFmtId="0" fontId="14" fillId="0" borderId="13" xfId="0" applyFont="1" applyFill="1" applyBorder="1" applyAlignment="1" applyProtection="1" quotePrefix="1">
      <alignment horizontal="center" vertical="center"/>
      <protection/>
    </xf>
    <xf numFmtId="0" fontId="0" fillId="0" borderId="10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188" fontId="0" fillId="0" borderId="22" xfId="0" applyNumberFormat="1" applyFont="1" applyBorder="1" applyAlignment="1" applyProtection="1">
      <alignment horizontal="right" vertical="center"/>
      <protection/>
    </xf>
    <xf numFmtId="188" fontId="0" fillId="0" borderId="22" xfId="0" applyNumberFormat="1" applyFont="1" applyBorder="1" applyAlignment="1">
      <alignment horizontal="right" vertical="center"/>
    </xf>
    <xf numFmtId="0" fontId="0" fillId="0" borderId="55" xfId="0" applyFont="1" applyBorder="1" applyAlignment="1" applyProtection="1">
      <alignment horizontal="center" vertical="center" wrapText="1"/>
      <protection/>
    </xf>
    <xf numFmtId="0" fontId="0" fillId="0" borderId="64" xfId="0" applyBorder="1" applyAlignment="1">
      <alignment horizontal="center" vertical="center" wrapText="1"/>
    </xf>
    <xf numFmtId="0" fontId="0" fillId="0" borderId="55" xfId="0" applyFont="1" applyBorder="1" applyAlignment="1" applyProtection="1">
      <alignment horizontal="center" vertical="center" wrapText="1"/>
      <protection/>
    </xf>
    <xf numFmtId="0" fontId="0" fillId="0" borderId="46" xfId="0" applyFont="1" applyBorder="1" applyAlignment="1" applyProtection="1">
      <alignment horizontal="distributed" vertical="center"/>
      <protection/>
    </xf>
    <xf numFmtId="0" fontId="0" fillId="0" borderId="37" xfId="0" applyBorder="1" applyAlignment="1">
      <alignment horizontal="distributed" vertical="center"/>
    </xf>
    <xf numFmtId="0" fontId="0" fillId="0" borderId="61" xfId="0" applyFont="1" applyBorder="1" applyAlignment="1" applyProtection="1">
      <alignment horizontal="center" vertical="center"/>
      <protection/>
    </xf>
    <xf numFmtId="0" fontId="0" fillId="0" borderId="6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3" xfId="0" applyFont="1" applyBorder="1" applyAlignment="1" applyProtection="1">
      <alignment horizontal="center" vertical="center" wrapText="1"/>
      <protection/>
    </xf>
    <xf numFmtId="0" fontId="0" fillId="0" borderId="58" xfId="0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distributed" vertical="center"/>
      <protection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10" fillId="0" borderId="11" xfId="0" applyFont="1" applyBorder="1" applyAlignment="1" applyProtection="1">
      <alignment horizontal="distributed" vertical="center"/>
      <protection/>
    </xf>
    <xf numFmtId="0" fontId="10" fillId="0" borderId="14" xfId="0" applyFont="1" applyBorder="1" applyAlignment="1" applyProtection="1">
      <alignment horizontal="distributed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188" fontId="0" fillId="0" borderId="57" xfId="0" applyNumberFormat="1" applyFont="1" applyBorder="1" applyAlignment="1" applyProtection="1">
      <alignment horizontal="right" vertical="center"/>
      <protection/>
    </xf>
    <xf numFmtId="188" fontId="0" fillId="0" borderId="27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 quotePrefix="1">
      <alignment horizontal="distributed" vertical="center"/>
      <protection/>
    </xf>
    <xf numFmtId="0" fontId="0" fillId="0" borderId="0" xfId="0" applyAlignment="1">
      <alignment horizontal="distributed"/>
    </xf>
    <xf numFmtId="0" fontId="0" fillId="0" borderId="13" xfId="0" applyBorder="1" applyAlignment="1">
      <alignment horizontal="distributed"/>
    </xf>
    <xf numFmtId="0" fontId="0" fillId="0" borderId="0" xfId="0" applyFont="1" applyFill="1" applyBorder="1" applyAlignment="1" applyProtection="1" quotePrefix="1">
      <alignment horizontal="distributed" vertical="center"/>
      <protection/>
    </xf>
    <xf numFmtId="0" fontId="0" fillId="0" borderId="13" xfId="0" applyFont="1" applyFill="1" applyBorder="1" applyAlignment="1" applyProtection="1" quotePrefix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188" fontId="0" fillId="0" borderId="16" xfId="0" applyNumberFormat="1" applyFont="1" applyBorder="1" applyAlignment="1" applyProtection="1">
      <alignment horizontal="right" vertical="center"/>
      <protection/>
    </xf>
    <xf numFmtId="188" fontId="0" fillId="0" borderId="41" xfId="0" applyNumberFormat="1" applyFont="1" applyBorder="1" applyAlignment="1" applyProtection="1">
      <alignment horizontal="right" vertical="center"/>
      <protection/>
    </xf>
    <xf numFmtId="0" fontId="0" fillId="0" borderId="60" xfId="0" applyFont="1" applyBorder="1" applyAlignment="1" applyProtection="1">
      <alignment horizontal="center" vertical="center" shrinkToFit="1"/>
      <protection/>
    </xf>
    <xf numFmtId="0" fontId="0" fillId="0" borderId="10" xfId="0" applyBorder="1" applyAlignment="1">
      <alignment horizontal="center" vertical="center" shrinkToFit="1"/>
    </xf>
    <xf numFmtId="0" fontId="0" fillId="0" borderId="10" xfId="0" applyFont="1" applyBorder="1" applyAlignment="1" applyProtection="1">
      <alignment horizontal="distributed" vertical="center"/>
      <protection/>
    </xf>
    <xf numFmtId="0" fontId="0" fillId="0" borderId="59" xfId="0" applyFont="1" applyBorder="1" applyAlignment="1" applyProtection="1">
      <alignment horizontal="distributed" vertical="center"/>
      <protection/>
    </xf>
    <xf numFmtId="0" fontId="0" fillId="0" borderId="10" xfId="0" applyFont="1" applyBorder="1" applyAlignment="1" applyProtection="1">
      <alignment horizontal="center" vertical="center" shrinkToFit="1"/>
      <protection/>
    </xf>
    <xf numFmtId="0" fontId="0" fillId="0" borderId="10" xfId="0" applyFont="1" applyBorder="1" applyAlignment="1">
      <alignment horizontal="center" vertical="center" shrinkToFit="1"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0" fillId="0" borderId="60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8" fontId="14" fillId="0" borderId="22" xfId="0" applyNumberFormat="1" applyFont="1" applyBorder="1" applyAlignment="1" applyProtection="1">
      <alignment vertical="center" wrapText="1"/>
      <protection/>
    </xf>
    <xf numFmtId="188" fontId="14" fillId="0" borderId="0" xfId="0" applyNumberFormat="1" applyFont="1" applyBorder="1" applyAlignment="1" applyProtection="1">
      <alignment vertical="center" wrapText="1"/>
      <protection/>
    </xf>
    <xf numFmtId="188" fontId="14" fillId="0" borderId="0" xfId="0" applyNumberFormat="1" applyFont="1" applyBorder="1" applyAlignment="1" applyProtection="1">
      <alignment horizontal="right" vertical="center"/>
      <protection/>
    </xf>
    <xf numFmtId="188" fontId="0" fillId="0" borderId="30" xfId="0" applyNumberFormat="1" applyFont="1" applyBorder="1" applyAlignment="1" applyProtection="1">
      <alignment horizontal="right" vertical="center"/>
      <protection/>
    </xf>
    <xf numFmtId="0" fontId="0" fillId="0" borderId="16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60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63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65" xfId="0" applyFont="1" applyBorder="1" applyAlignment="1" applyProtection="1">
      <alignment horizontal="distributed" vertical="center"/>
      <protection/>
    </xf>
    <xf numFmtId="0" fontId="0" fillId="0" borderId="51" xfId="0" applyBorder="1" applyAlignment="1">
      <alignment horizontal="distributed" vertical="center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66" xfId="0" applyFont="1" applyBorder="1" applyAlignment="1" applyProtection="1">
      <alignment horizontal="center" vertical="center"/>
      <protection/>
    </xf>
    <xf numFmtId="0" fontId="0" fillId="0" borderId="67" xfId="0" applyBorder="1" applyAlignment="1">
      <alignment/>
    </xf>
    <xf numFmtId="0" fontId="0" fillId="0" borderId="65" xfId="0" applyFont="1" applyBorder="1" applyAlignment="1" applyProtection="1">
      <alignment horizontal="center" vertical="center" wrapText="1"/>
      <protection/>
    </xf>
    <xf numFmtId="0" fontId="0" fillId="0" borderId="51" xfId="0" applyBorder="1" applyAlignment="1">
      <alignment horizontal="center" vertical="center" wrapText="1"/>
    </xf>
    <xf numFmtId="0" fontId="0" fillId="0" borderId="45" xfId="0" applyFont="1" applyBorder="1" applyAlignment="1" applyProtection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34" xfId="0" applyFont="1" applyBorder="1" applyAlignment="1" applyProtection="1">
      <alignment horizontal="center" vertical="center" wrapText="1"/>
      <protection/>
    </xf>
    <xf numFmtId="0" fontId="0" fillId="0" borderId="68" xfId="0" applyBorder="1" applyAlignment="1">
      <alignment/>
    </xf>
    <xf numFmtId="0" fontId="0" fillId="0" borderId="22" xfId="0" applyBorder="1" applyAlignment="1">
      <alignment/>
    </xf>
    <xf numFmtId="0" fontId="0" fillId="0" borderId="59" xfId="0" applyBorder="1" applyAlignment="1">
      <alignment/>
    </xf>
    <xf numFmtId="0" fontId="0" fillId="0" borderId="36" xfId="0" applyBorder="1" applyAlignment="1">
      <alignment/>
    </xf>
    <xf numFmtId="0" fontId="0" fillId="0" borderId="25" xfId="0" applyBorder="1" applyAlignment="1">
      <alignment/>
    </xf>
    <xf numFmtId="188" fontId="0" fillId="0" borderId="30" xfId="0" applyNumberFormat="1" applyFont="1" applyBorder="1" applyAlignment="1" applyProtection="1">
      <alignment horizontal="right" vertical="center" wrapText="1"/>
      <protection/>
    </xf>
    <xf numFmtId="188" fontId="0" fillId="0" borderId="0" xfId="0" applyNumberFormat="1" applyFont="1" applyBorder="1" applyAlignment="1" applyProtection="1">
      <alignment vertical="center" wrapText="1"/>
      <protection/>
    </xf>
    <xf numFmtId="0" fontId="0" fillId="0" borderId="60" xfId="0" applyFont="1" applyBorder="1" applyAlignment="1" applyProtection="1">
      <alignment horizontal="distributed" vertical="center" wrapText="1"/>
      <protection/>
    </xf>
    <xf numFmtId="0" fontId="0" fillId="0" borderId="63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59" xfId="0" applyBorder="1" applyAlignment="1">
      <alignment horizontal="distributed" vertical="center" wrapText="1"/>
    </xf>
    <xf numFmtId="0" fontId="0" fillId="0" borderId="69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35" xfId="0" applyBorder="1" applyAlignment="1">
      <alignment/>
    </xf>
    <xf numFmtId="0" fontId="0" fillId="0" borderId="38" xfId="0" applyBorder="1" applyAlignment="1">
      <alignment/>
    </xf>
    <xf numFmtId="0" fontId="0" fillId="0" borderId="0" xfId="0" applyFont="1" applyBorder="1" applyAlignment="1" applyProtection="1">
      <alignment horizontal="center" vertical="center" shrinkToFit="1"/>
      <protection/>
    </xf>
    <xf numFmtId="0" fontId="0" fillId="0" borderId="0" xfId="0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65" xfId="0" applyFont="1" applyBorder="1" applyAlignment="1" applyProtection="1">
      <alignment horizontal="center" vertical="center" wrapText="1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20" xfId="0" applyBorder="1" applyAlignment="1">
      <alignment/>
    </xf>
    <xf numFmtId="0" fontId="0" fillId="0" borderId="7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39" xfId="0" applyFont="1" applyFill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36" xfId="0" applyFont="1" applyFill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71" xfId="0" applyFont="1" applyFill="1" applyBorder="1" applyAlignment="1" applyProtection="1">
      <alignment horizontal="center" vertical="center"/>
      <protection/>
    </xf>
    <xf numFmtId="0" fontId="0" fillId="0" borderId="72" xfId="0" applyBorder="1" applyAlignment="1">
      <alignment horizontal="center" vertical="center"/>
    </xf>
    <xf numFmtId="0" fontId="0" fillId="0" borderId="73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74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0" fontId="0" fillId="0" borderId="61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61" xfId="0" applyFont="1" applyFill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1" xfId="0" applyFont="1" applyFill="1" applyBorder="1" applyAlignment="1" applyProtection="1">
      <alignment horizontal="center" vertical="center" wrapText="1"/>
      <protection/>
    </xf>
    <xf numFmtId="0" fontId="0" fillId="0" borderId="48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0" fontId="0" fillId="0" borderId="75" xfId="0" applyFont="1" applyFill="1" applyBorder="1" applyAlignment="1" applyProtection="1">
      <alignment horizontal="center" vertical="center"/>
      <protection/>
    </xf>
    <xf numFmtId="0" fontId="0" fillId="0" borderId="76" xfId="0" applyFont="1" applyFill="1" applyBorder="1" applyAlignment="1">
      <alignment horizontal="center" vertical="center"/>
    </xf>
    <xf numFmtId="0" fontId="0" fillId="0" borderId="75" xfId="0" applyFont="1" applyFill="1" applyBorder="1" applyAlignment="1" applyProtection="1">
      <alignment horizontal="center" vertical="center"/>
      <protection/>
    </xf>
    <xf numFmtId="0" fontId="0" fillId="0" borderId="75" xfId="0" applyFont="1" applyFill="1" applyBorder="1" applyAlignment="1">
      <alignment horizontal="center" vertical="center"/>
    </xf>
    <xf numFmtId="0" fontId="0" fillId="0" borderId="76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distributed" vertical="center"/>
      <protection/>
    </xf>
    <xf numFmtId="0" fontId="14" fillId="0" borderId="0" xfId="0" applyFont="1" applyFill="1" applyBorder="1" applyAlignment="1" applyProtection="1" quotePrefix="1">
      <alignment horizontal="distributed" vertical="center"/>
      <protection/>
    </xf>
    <xf numFmtId="0" fontId="14" fillId="0" borderId="0" xfId="0" applyFont="1" applyBorder="1" applyAlignment="1">
      <alignment/>
    </xf>
    <xf numFmtId="0" fontId="14" fillId="0" borderId="13" xfId="0" applyFont="1" applyBorder="1" applyAlignment="1">
      <alignment/>
    </xf>
    <xf numFmtId="188" fontId="0" fillId="0" borderId="0" xfId="0" applyNumberFormat="1" applyFont="1" applyFill="1" applyBorder="1" applyAlignment="1">
      <alignment horizontal="right" vertical="center"/>
    </xf>
    <xf numFmtId="218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 applyProtection="1">
      <alignment horizontal="distributed" vertical="center"/>
      <protection/>
    </xf>
    <xf numFmtId="0" fontId="0" fillId="0" borderId="39" xfId="0" applyFont="1" applyFill="1" applyBorder="1" applyAlignment="1">
      <alignment horizontal="distributed" vertical="center"/>
    </xf>
    <xf numFmtId="0" fontId="0" fillId="0" borderId="11" xfId="0" applyFont="1" applyBorder="1" applyAlignment="1" applyProtection="1">
      <alignment horizontal="distributed" vertical="center"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218" fontId="0" fillId="0" borderId="0" xfId="0" applyNumberFormat="1" applyFont="1" applyFill="1" applyBorder="1" applyAlignment="1">
      <alignment horizontal="right" vertical="center"/>
    </xf>
    <xf numFmtId="218" fontId="14" fillId="0" borderId="0" xfId="0" applyNumberFormat="1" applyFont="1" applyFill="1" applyAlignment="1">
      <alignment horizontal="right" vertical="center"/>
    </xf>
    <xf numFmtId="188" fontId="14" fillId="0" borderId="0" xfId="0" applyNumberFormat="1" applyFont="1" applyFill="1" applyAlignment="1">
      <alignment horizontal="right" vertical="center"/>
    </xf>
    <xf numFmtId="188" fontId="0" fillId="0" borderId="11" xfId="0" applyNumberFormat="1" applyFont="1" applyFill="1" applyBorder="1" applyAlignment="1">
      <alignment horizontal="right" vertical="center"/>
    </xf>
    <xf numFmtId="218" fontId="0" fillId="0" borderId="11" xfId="0" applyNumberFormat="1" applyFont="1" applyFill="1" applyBorder="1" applyAlignment="1">
      <alignment horizontal="right" vertical="center"/>
    </xf>
    <xf numFmtId="218" fontId="0" fillId="0" borderId="11" xfId="0" applyNumberFormat="1" applyFont="1" applyFill="1" applyBorder="1" applyAlignment="1">
      <alignment horizontal="right" vertical="center"/>
    </xf>
    <xf numFmtId="19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98" fontId="0" fillId="0" borderId="0" xfId="0" applyNumberFormat="1" applyFont="1" applyFill="1" applyBorder="1" applyAlignment="1">
      <alignment horizontal="right" vertical="center"/>
    </xf>
    <xf numFmtId="198" fontId="20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99" fontId="20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20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214" fontId="0" fillId="0" borderId="0" xfId="0" applyNumberFormat="1" applyFont="1" applyFill="1" applyBorder="1" applyAlignment="1">
      <alignment horizontal="right" vertical="center"/>
    </xf>
    <xf numFmtId="214" fontId="14" fillId="0" borderId="0" xfId="0" applyNumberFormat="1" applyFont="1" applyFill="1" applyBorder="1" applyAlignment="1">
      <alignment horizontal="right" vertical="center"/>
    </xf>
    <xf numFmtId="0" fontId="0" fillId="0" borderId="36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214" fontId="0" fillId="0" borderId="11" xfId="0" applyNumberFormat="1" applyFont="1" applyFill="1" applyBorder="1" applyAlignment="1">
      <alignment horizontal="right" vertical="center"/>
    </xf>
    <xf numFmtId="199" fontId="0" fillId="0" borderId="3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46" xfId="0" applyFont="1" applyBorder="1" applyAlignment="1">
      <alignment horizontal="distributed" vertical="center"/>
    </xf>
    <xf numFmtId="0" fontId="0" fillId="0" borderId="27" xfId="0" applyFont="1" applyBorder="1" applyAlignment="1">
      <alignment horizontal="distributed" vertical="center"/>
    </xf>
    <xf numFmtId="0" fontId="0" fillId="0" borderId="37" xfId="0" applyFont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142875</xdr:colOff>
      <xdr:row>32</xdr:row>
      <xdr:rowOff>66675</xdr:rowOff>
    </xdr:from>
    <xdr:to>
      <xdr:col>21</xdr:col>
      <xdr:colOff>238125</xdr:colOff>
      <xdr:row>33</xdr:row>
      <xdr:rowOff>171450</xdr:rowOff>
    </xdr:to>
    <xdr:sp>
      <xdr:nvSpPr>
        <xdr:cNvPr id="1" name="AutoShape 5"/>
        <xdr:cNvSpPr>
          <a:spLocks/>
        </xdr:cNvSpPr>
      </xdr:nvSpPr>
      <xdr:spPr>
        <a:xfrm>
          <a:off x="21516975" y="9210675"/>
          <a:ext cx="95250" cy="390525"/>
        </a:xfrm>
        <a:prstGeom prst="leftBracket">
          <a:avLst>
            <a:gd name="adj" fmla="val -4410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104775</xdr:colOff>
      <xdr:row>32</xdr:row>
      <xdr:rowOff>76200</xdr:rowOff>
    </xdr:from>
    <xdr:to>
      <xdr:col>22</xdr:col>
      <xdr:colOff>200025</xdr:colOff>
      <xdr:row>33</xdr:row>
      <xdr:rowOff>180975</xdr:rowOff>
    </xdr:to>
    <xdr:sp>
      <xdr:nvSpPr>
        <xdr:cNvPr id="2" name="AutoShape 6"/>
        <xdr:cNvSpPr>
          <a:spLocks/>
        </xdr:cNvSpPr>
      </xdr:nvSpPr>
      <xdr:spPr>
        <a:xfrm>
          <a:off x="22374225" y="9220200"/>
          <a:ext cx="95250" cy="390525"/>
        </a:xfrm>
        <a:prstGeom prst="leftBracket">
          <a:avLst>
            <a:gd name="adj" fmla="val -4410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657225</xdr:colOff>
      <xdr:row>32</xdr:row>
      <xdr:rowOff>66675</xdr:rowOff>
    </xdr:from>
    <xdr:to>
      <xdr:col>21</xdr:col>
      <xdr:colOff>752475</xdr:colOff>
      <xdr:row>33</xdr:row>
      <xdr:rowOff>180975</xdr:rowOff>
    </xdr:to>
    <xdr:sp>
      <xdr:nvSpPr>
        <xdr:cNvPr id="3" name="AutoShape 8"/>
        <xdr:cNvSpPr>
          <a:spLocks/>
        </xdr:cNvSpPr>
      </xdr:nvSpPr>
      <xdr:spPr>
        <a:xfrm>
          <a:off x="22031325" y="9210675"/>
          <a:ext cx="95250" cy="400050"/>
        </a:xfrm>
        <a:prstGeom prst="rightBracket">
          <a:avLst>
            <a:gd name="adj" fmla="val -4404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676275</xdr:colOff>
      <xdr:row>32</xdr:row>
      <xdr:rowOff>66675</xdr:rowOff>
    </xdr:from>
    <xdr:to>
      <xdr:col>22</xdr:col>
      <xdr:colOff>771525</xdr:colOff>
      <xdr:row>33</xdr:row>
      <xdr:rowOff>180975</xdr:rowOff>
    </xdr:to>
    <xdr:sp>
      <xdr:nvSpPr>
        <xdr:cNvPr id="4" name="AutoShape 9"/>
        <xdr:cNvSpPr>
          <a:spLocks/>
        </xdr:cNvSpPr>
      </xdr:nvSpPr>
      <xdr:spPr>
        <a:xfrm>
          <a:off x="22945725" y="9210675"/>
          <a:ext cx="95250" cy="400050"/>
        </a:xfrm>
        <a:prstGeom prst="rightBracket">
          <a:avLst>
            <a:gd name="adj" fmla="val -4404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561975</xdr:colOff>
      <xdr:row>1</xdr:row>
      <xdr:rowOff>0</xdr:rowOff>
    </xdr:from>
    <xdr:to>
      <xdr:col>4</xdr:col>
      <xdr:colOff>561975</xdr:colOff>
      <xdr:row>1</xdr:row>
      <xdr:rowOff>0</xdr:rowOff>
    </xdr:to>
    <xdr:sp>
      <xdr:nvSpPr>
        <xdr:cNvPr id="1" name="AutoShape 2"/>
        <xdr:cNvSpPr>
          <a:spLocks/>
        </xdr:cNvSpPr>
      </xdr:nvSpPr>
      <xdr:spPr>
        <a:xfrm>
          <a:off x="3790950" y="22860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561975</xdr:colOff>
      <xdr:row>1</xdr:row>
      <xdr:rowOff>0</xdr:rowOff>
    </xdr:from>
    <xdr:to>
      <xdr:col>5</xdr:col>
      <xdr:colOff>561975</xdr:colOff>
      <xdr:row>1</xdr:row>
      <xdr:rowOff>0</xdr:rowOff>
    </xdr:to>
    <xdr:sp>
      <xdr:nvSpPr>
        <xdr:cNvPr id="2" name="AutoShape 4"/>
        <xdr:cNvSpPr>
          <a:spLocks/>
        </xdr:cNvSpPr>
      </xdr:nvSpPr>
      <xdr:spPr>
        <a:xfrm>
          <a:off x="4352925" y="22860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6</xdr:row>
      <xdr:rowOff>123825</xdr:rowOff>
    </xdr:from>
    <xdr:to>
      <xdr:col>1</xdr:col>
      <xdr:colOff>161925</xdr:colOff>
      <xdr:row>11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457325" y="1533525"/>
          <a:ext cx="142875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14</xdr:row>
      <xdr:rowOff>104775</xdr:rowOff>
    </xdr:from>
    <xdr:to>
      <xdr:col>1</xdr:col>
      <xdr:colOff>180975</xdr:colOff>
      <xdr:row>17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495425" y="3038475"/>
          <a:ext cx="114300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18</xdr:row>
      <xdr:rowOff>76200</xdr:rowOff>
    </xdr:from>
    <xdr:to>
      <xdr:col>1</xdr:col>
      <xdr:colOff>180975</xdr:colOff>
      <xdr:row>19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1524000" y="377190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12</xdr:row>
      <xdr:rowOff>85725</xdr:rowOff>
    </xdr:from>
    <xdr:to>
      <xdr:col>1</xdr:col>
      <xdr:colOff>180975</xdr:colOff>
      <xdr:row>13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524000" y="263842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20</xdr:row>
      <xdr:rowOff>76200</xdr:rowOff>
    </xdr:from>
    <xdr:to>
      <xdr:col>1</xdr:col>
      <xdr:colOff>190500</xdr:colOff>
      <xdr:row>23</xdr:row>
      <xdr:rowOff>180975</xdr:rowOff>
    </xdr:to>
    <xdr:sp>
      <xdr:nvSpPr>
        <xdr:cNvPr id="5" name="AutoShape 8"/>
        <xdr:cNvSpPr>
          <a:spLocks/>
        </xdr:cNvSpPr>
      </xdr:nvSpPr>
      <xdr:spPr>
        <a:xfrm>
          <a:off x="1533525" y="4152900"/>
          <a:ext cx="95250" cy="676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27</xdr:row>
      <xdr:rowOff>28575</xdr:rowOff>
    </xdr:from>
    <xdr:to>
      <xdr:col>1</xdr:col>
      <xdr:colOff>161925</xdr:colOff>
      <xdr:row>28</xdr:row>
      <xdr:rowOff>180975</xdr:rowOff>
    </xdr:to>
    <xdr:sp>
      <xdr:nvSpPr>
        <xdr:cNvPr id="6" name="AutoShape 19"/>
        <xdr:cNvSpPr>
          <a:spLocks/>
        </xdr:cNvSpPr>
      </xdr:nvSpPr>
      <xdr:spPr>
        <a:xfrm>
          <a:off x="1543050" y="5448300"/>
          <a:ext cx="5715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114300</xdr:colOff>
      <xdr:row>24</xdr:row>
      <xdr:rowOff>38100</xdr:rowOff>
    </xdr:from>
    <xdr:to>
      <xdr:col>1</xdr:col>
      <xdr:colOff>190500</xdr:colOff>
      <xdr:row>26</xdr:row>
      <xdr:rowOff>200025</xdr:rowOff>
    </xdr:to>
    <xdr:sp>
      <xdr:nvSpPr>
        <xdr:cNvPr id="7" name="AutoShape 29"/>
        <xdr:cNvSpPr>
          <a:spLocks/>
        </xdr:cNvSpPr>
      </xdr:nvSpPr>
      <xdr:spPr>
        <a:xfrm>
          <a:off x="1552575" y="4876800"/>
          <a:ext cx="66675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0"/>
  <sheetViews>
    <sheetView zoomScalePageLayoutView="0" workbookViewId="0" topLeftCell="A1">
      <selection activeCell="A5" sqref="A5:O5"/>
    </sheetView>
  </sheetViews>
  <sheetFormatPr defaultColWidth="10.59765625" defaultRowHeight="22.5" customHeight="1"/>
  <cols>
    <col min="1" max="1" width="12.09765625" style="133" customWidth="1"/>
    <col min="2" max="6" width="9.59765625" style="133" customWidth="1"/>
    <col min="7" max="7" width="10.59765625" style="133" customWidth="1"/>
    <col min="8" max="10" width="9.59765625" style="133" customWidth="1"/>
    <col min="11" max="11" width="10.59765625" style="133" customWidth="1"/>
    <col min="12" max="13" width="9.59765625" style="133" customWidth="1"/>
    <col min="14" max="14" width="10.5" style="133" customWidth="1"/>
    <col min="15" max="15" width="9.59765625" style="133" customWidth="1"/>
    <col min="16" max="16" width="25" style="133" customWidth="1"/>
    <col min="17" max="17" width="12.3984375" style="133" customWidth="1"/>
    <col min="18" max="32" width="9.3984375" style="133" customWidth="1"/>
    <col min="33" max="16384" width="10.59765625" style="133" customWidth="1"/>
  </cols>
  <sheetData>
    <row r="1" spans="1:33" ht="22.5" customHeight="1">
      <c r="A1" s="1" t="s">
        <v>362</v>
      </c>
      <c r="AG1" s="2" t="s">
        <v>363</v>
      </c>
    </row>
    <row r="2" ht="22.5" customHeight="1">
      <c r="AH2" s="134"/>
    </row>
    <row r="3" spans="1:15" ht="22.5" customHeight="1">
      <c r="A3" s="376" t="s">
        <v>364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</row>
    <row r="4" spans="1:32" ht="22.5" customHeight="1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Q4" s="399" t="s">
        <v>371</v>
      </c>
      <c r="R4" s="399"/>
      <c r="S4" s="399"/>
      <c r="T4" s="399"/>
      <c r="U4" s="399"/>
      <c r="V4" s="399"/>
      <c r="W4" s="399"/>
      <c r="X4" s="399"/>
      <c r="Y4" s="399"/>
      <c r="Z4" s="399"/>
      <c r="AA4" s="399"/>
      <c r="AB4" s="399"/>
      <c r="AC4" s="399"/>
      <c r="AD4" s="399"/>
      <c r="AE4" s="399"/>
      <c r="AF4" s="399"/>
    </row>
    <row r="5" spans="1:33" ht="22.5" customHeight="1" thickBot="1">
      <c r="A5" s="377" t="s">
        <v>370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6"/>
      <c r="AG5" s="136"/>
    </row>
    <row r="6" spans="2:33" ht="22.5" customHeight="1" thickBot="1"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5"/>
      <c r="Q6" s="378" t="s">
        <v>218</v>
      </c>
      <c r="R6" s="379"/>
      <c r="S6" s="406" t="s">
        <v>97</v>
      </c>
      <c r="T6" s="408" t="s">
        <v>89</v>
      </c>
      <c r="U6" s="408" t="s">
        <v>90</v>
      </c>
      <c r="V6" s="448" t="s">
        <v>92</v>
      </c>
      <c r="W6" s="448" t="s">
        <v>98</v>
      </c>
      <c r="X6" s="448" t="s">
        <v>246</v>
      </c>
      <c r="Y6" s="448" t="s">
        <v>247</v>
      </c>
      <c r="Z6" s="408" t="s">
        <v>351</v>
      </c>
      <c r="AA6" s="408" t="s">
        <v>248</v>
      </c>
      <c r="AB6" s="408" t="s">
        <v>249</v>
      </c>
      <c r="AC6" s="408" t="s">
        <v>250</v>
      </c>
      <c r="AD6" s="408" t="s">
        <v>251</v>
      </c>
      <c r="AE6" s="380" t="s">
        <v>252</v>
      </c>
      <c r="AF6" s="380" t="s">
        <v>99</v>
      </c>
      <c r="AG6" s="136"/>
    </row>
    <row r="7" spans="1:32" ht="22.5" customHeight="1">
      <c r="A7" s="430" t="s">
        <v>358</v>
      </c>
      <c r="B7" s="443" t="s">
        <v>360</v>
      </c>
      <c r="C7" s="444"/>
      <c r="D7" s="444"/>
      <c r="E7" s="444"/>
      <c r="F7" s="444"/>
      <c r="G7" s="444"/>
      <c r="H7" s="444"/>
      <c r="I7" s="444"/>
      <c r="J7" s="444"/>
      <c r="K7" s="445"/>
      <c r="L7" s="446" t="s">
        <v>41</v>
      </c>
      <c r="M7" s="445"/>
      <c r="N7" s="433" t="s">
        <v>361</v>
      </c>
      <c r="O7" s="412" t="s">
        <v>86</v>
      </c>
      <c r="Q7" s="378"/>
      <c r="R7" s="379"/>
      <c r="S7" s="406"/>
      <c r="T7" s="408"/>
      <c r="U7" s="408"/>
      <c r="V7" s="449" t="s">
        <v>124</v>
      </c>
      <c r="W7" s="449" t="s">
        <v>123</v>
      </c>
      <c r="X7" s="449" t="s">
        <v>121</v>
      </c>
      <c r="Y7" s="449" t="s">
        <v>121</v>
      </c>
      <c r="Z7" s="408"/>
      <c r="AA7" s="408"/>
      <c r="AB7" s="408"/>
      <c r="AC7" s="408"/>
      <c r="AD7" s="408"/>
      <c r="AE7" s="381"/>
      <c r="AF7" s="381"/>
    </row>
    <row r="8" spans="1:32" ht="22.5" customHeight="1">
      <c r="A8" s="431"/>
      <c r="B8" s="436" t="s">
        <v>359</v>
      </c>
      <c r="C8" s="437"/>
      <c r="D8" s="437"/>
      <c r="E8" s="437"/>
      <c r="F8" s="438"/>
      <c r="G8" s="441" t="s">
        <v>42</v>
      </c>
      <c r="H8" s="442"/>
      <c r="I8" s="442"/>
      <c r="J8" s="442"/>
      <c r="K8" s="438"/>
      <c r="L8" s="439" t="s">
        <v>63</v>
      </c>
      <c r="M8" s="439" t="s">
        <v>87</v>
      </c>
      <c r="N8" s="434"/>
      <c r="O8" s="413"/>
      <c r="Q8" s="384"/>
      <c r="R8" s="415"/>
      <c r="S8" s="407"/>
      <c r="T8" s="409"/>
      <c r="U8" s="409"/>
      <c r="V8" s="450" t="s">
        <v>125</v>
      </c>
      <c r="W8" s="450" t="s">
        <v>122</v>
      </c>
      <c r="X8" s="450" t="s">
        <v>126</v>
      </c>
      <c r="Y8" s="450" t="s">
        <v>126</v>
      </c>
      <c r="Z8" s="409"/>
      <c r="AA8" s="409"/>
      <c r="AB8" s="409"/>
      <c r="AC8" s="409"/>
      <c r="AD8" s="409"/>
      <c r="AE8" s="382"/>
      <c r="AF8" s="382"/>
    </row>
    <row r="9" spans="1:32" ht="22.5" customHeight="1">
      <c r="A9" s="432"/>
      <c r="B9" s="140" t="s">
        <v>43</v>
      </c>
      <c r="C9" s="141" t="s">
        <v>44</v>
      </c>
      <c r="D9" s="141" t="s">
        <v>45</v>
      </c>
      <c r="E9" s="141" t="s">
        <v>352</v>
      </c>
      <c r="F9" s="141" t="s">
        <v>46</v>
      </c>
      <c r="G9" s="141" t="s">
        <v>43</v>
      </c>
      <c r="H9" s="141" t="s">
        <v>44</v>
      </c>
      <c r="I9" s="141" t="s">
        <v>45</v>
      </c>
      <c r="J9" s="141" t="s">
        <v>352</v>
      </c>
      <c r="K9" s="141" t="s">
        <v>46</v>
      </c>
      <c r="L9" s="447"/>
      <c r="M9" s="440"/>
      <c r="N9" s="435"/>
      <c r="O9" s="414"/>
      <c r="Q9" s="136"/>
      <c r="R9" s="142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</row>
    <row r="10" spans="1:32" ht="22.5" customHeight="1">
      <c r="A10" s="143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5"/>
      <c r="M10" s="145"/>
      <c r="N10" s="146"/>
      <c r="O10" s="145"/>
      <c r="Q10" s="410" t="s">
        <v>97</v>
      </c>
      <c r="R10" s="411"/>
      <c r="S10" s="196">
        <f>SUM(T12:AF24)</f>
        <v>233</v>
      </c>
      <c r="T10" s="196">
        <f>SUM(T12:T24)</f>
        <v>18</v>
      </c>
      <c r="U10" s="196" t="s">
        <v>367</v>
      </c>
      <c r="V10" s="196">
        <f aca="true" t="shared" si="0" ref="V10:AD10">SUM(V12:V24)</f>
        <v>83</v>
      </c>
      <c r="W10" s="196">
        <f t="shared" si="0"/>
        <v>14</v>
      </c>
      <c r="X10" s="196">
        <f t="shared" si="0"/>
        <v>34</v>
      </c>
      <c r="Y10" s="196">
        <f t="shared" si="0"/>
        <v>18</v>
      </c>
      <c r="Z10" s="196">
        <f t="shared" si="0"/>
        <v>15</v>
      </c>
      <c r="AA10" s="196">
        <f t="shared" si="0"/>
        <v>22</v>
      </c>
      <c r="AB10" s="196">
        <f t="shared" si="0"/>
        <v>21</v>
      </c>
      <c r="AC10" s="196">
        <f t="shared" si="0"/>
        <v>1</v>
      </c>
      <c r="AD10" s="196">
        <f t="shared" si="0"/>
        <v>7</v>
      </c>
      <c r="AE10" s="196" t="s">
        <v>367</v>
      </c>
      <c r="AF10" s="196" t="s">
        <v>367</v>
      </c>
    </row>
    <row r="11" spans="1:32" ht="22.5" customHeight="1">
      <c r="A11" s="147" t="s">
        <v>306</v>
      </c>
      <c r="B11" s="177">
        <f>SUM(C11:F11)</f>
        <v>136</v>
      </c>
      <c r="C11" s="178">
        <v>10</v>
      </c>
      <c r="D11" s="178">
        <v>2</v>
      </c>
      <c r="E11" s="181" t="s">
        <v>367</v>
      </c>
      <c r="F11" s="178">
        <v>124</v>
      </c>
      <c r="G11" s="179">
        <f>SUM(H11:K11)</f>
        <v>15223</v>
      </c>
      <c r="H11" s="180">
        <v>2928</v>
      </c>
      <c r="I11" s="180">
        <v>2039</v>
      </c>
      <c r="J11" s="180">
        <v>414</v>
      </c>
      <c r="K11" s="180">
        <v>9842</v>
      </c>
      <c r="L11" s="180">
        <v>715</v>
      </c>
      <c r="M11" s="181" t="s">
        <v>367</v>
      </c>
      <c r="N11" s="180">
        <v>259</v>
      </c>
      <c r="O11" s="180">
        <v>202</v>
      </c>
      <c r="Q11" s="138"/>
      <c r="R11" s="139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</row>
    <row r="12" spans="1:32" ht="22.5" customHeight="1">
      <c r="A12" s="114" t="s">
        <v>355</v>
      </c>
      <c r="B12" s="177">
        <f>SUM(C12:F12)</f>
        <v>141</v>
      </c>
      <c r="C12" s="178">
        <v>11</v>
      </c>
      <c r="D12" s="178">
        <v>1</v>
      </c>
      <c r="E12" s="181" t="s">
        <v>367</v>
      </c>
      <c r="F12" s="178">
        <v>129</v>
      </c>
      <c r="G12" s="179">
        <f>SUM(H12:K12)</f>
        <v>16017</v>
      </c>
      <c r="H12" s="178">
        <v>3054</v>
      </c>
      <c r="I12" s="178">
        <v>1882</v>
      </c>
      <c r="J12" s="178">
        <v>382</v>
      </c>
      <c r="K12" s="178">
        <v>10699</v>
      </c>
      <c r="L12" s="178">
        <v>725</v>
      </c>
      <c r="M12" s="181" t="s">
        <v>367</v>
      </c>
      <c r="N12" s="178">
        <v>272</v>
      </c>
      <c r="O12" s="178">
        <v>203</v>
      </c>
      <c r="Q12" s="416" t="s">
        <v>100</v>
      </c>
      <c r="R12" s="417"/>
      <c r="S12" s="194">
        <f>SUM(T12:AF12)</f>
        <v>25</v>
      </c>
      <c r="T12" s="195">
        <v>2</v>
      </c>
      <c r="U12" s="194" t="s">
        <v>367</v>
      </c>
      <c r="V12" s="194">
        <v>6</v>
      </c>
      <c r="W12" s="194">
        <v>2</v>
      </c>
      <c r="X12" s="194">
        <v>2</v>
      </c>
      <c r="Y12" s="194">
        <v>1</v>
      </c>
      <c r="Z12" s="194">
        <v>3</v>
      </c>
      <c r="AA12" s="194">
        <v>2</v>
      </c>
      <c r="AB12" s="194">
        <v>5</v>
      </c>
      <c r="AC12" s="194" t="s">
        <v>367</v>
      </c>
      <c r="AD12" s="195">
        <v>2</v>
      </c>
      <c r="AE12" s="194" t="s">
        <v>367</v>
      </c>
      <c r="AF12" s="194" t="s">
        <v>367</v>
      </c>
    </row>
    <row r="13" spans="1:32" ht="22.5" customHeight="1">
      <c r="A13" s="114" t="s">
        <v>356</v>
      </c>
      <c r="B13" s="182">
        <f>SUM(C13:F13)</f>
        <v>144</v>
      </c>
      <c r="C13" s="178">
        <v>11</v>
      </c>
      <c r="D13" s="178">
        <v>1</v>
      </c>
      <c r="E13" s="181" t="s">
        <v>367</v>
      </c>
      <c r="F13" s="178">
        <v>132</v>
      </c>
      <c r="G13" s="183">
        <f>SUM(H13:K13)</f>
        <v>16477</v>
      </c>
      <c r="H13" s="178">
        <v>3207</v>
      </c>
      <c r="I13" s="178">
        <v>1766</v>
      </c>
      <c r="J13" s="178">
        <v>367</v>
      </c>
      <c r="K13" s="178">
        <v>11137</v>
      </c>
      <c r="L13" s="178">
        <v>729</v>
      </c>
      <c r="M13" s="181" t="s">
        <v>367</v>
      </c>
      <c r="N13" s="178">
        <v>275</v>
      </c>
      <c r="O13" s="178">
        <v>212</v>
      </c>
      <c r="Q13" s="378" t="s">
        <v>101</v>
      </c>
      <c r="R13" s="379"/>
      <c r="S13" s="194">
        <f aca="true" t="shared" si="1" ref="S13:S24">SUM(T13:AF13)</f>
        <v>19</v>
      </c>
      <c r="T13" s="194">
        <v>1</v>
      </c>
      <c r="U13" s="194" t="s">
        <v>367</v>
      </c>
      <c r="V13" s="180">
        <v>7</v>
      </c>
      <c r="W13" s="194">
        <v>1</v>
      </c>
      <c r="X13" s="194">
        <v>3</v>
      </c>
      <c r="Y13" s="194">
        <v>2</v>
      </c>
      <c r="Z13" s="194">
        <v>1</v>
      </c>
      <c r="AA13" s="194">
        <v>2</v>
      </c>
      <c r="AB13" s="194">
        <v>2</v>
      </c>
      <c r="AC13" s="194" t="s">
        <v>367</v>
      </c>
      <c r="AD13" s="194" t="s">
        <v>367</v>
      </c>
      <c r="AE13" s="194" t="s">
        <v>367</v>
      </c>
      <c r="AF13" s="194" t="s">
        <v>367</v>
      </c>
    </row>
    <row r="14" spans="1:32" ht="22.5" customHeight="1">
      <c r="A14" s="114" t="s">
        <v>357</v>
      </c>
      <c r="B14" s="182">
        <f>SUM(C14:F14)</f>
        <v>144</v>
      </c>
      <c r="C14" s="178">
        <v>11</v>
      </c>
      <c r="D14" s="181" t="s">
        <v>367</v>
      </c>
      <c r="E14" s="181" t="s">
        <v>367</v>
      </c>
      <c r="F14" s="178">
        <v>133</v>
      </c>
      <c r="G14" s="183">
        <f>SUM(H14:K14)</f>
        <v>17079</v>
      </c>
      <c r="H14" s="178">
        <v>3290</v>
      </c>
      <c r="I14" s="178">
        <v>1635</v>
      </c>
      <c r="J14" s="178">
        <v>370</v>
      </c>
      <c r="K14" s="178">
        <v>11784</v>
      </c>
      <c r="L14" s="178">
        <v>712</v>
      </c>
      <c r="M14" s="181" t="s">
        <v>367</v>
      </c>
      <c r="N14" s="178">
        <v>281</v>
      </c>
      <c r="O14" s="178">
        <v>212</v>
      </c>
      <c r="Q14" s="378" t="s">
        <v>102</v>
      </c>
      <c r="R14" s="379"/>
      <c r="S14" s="194">
        <f t="shared" si="1"/>
        <v>16</v>
      </c>
      <c r="T14" s="194">
        <v>1</v>
      </c>
      <c r="U14" s="194" t="s">
        <v>367</v>
      </c>
      <c r="V14" s="194">
        <v>4</v>
      </c>
      <c r="W14" s="194">
        <v>1</v>
      </c>
      <c r="X14" s="194">
        <v>2</v>
      </c>
      <c r="Y14" s="194">
        <v>2</v>
      </c>
      <c r="Z14" s="194">
        <v>2</v>
      </c>
      <c r="AA14" s="194">
        <v>2</v>
      </c>
      <c r="AB14" s="194" t="s">
        <v>367</v>
      </c>
      <c r="AC14" s="194" t="s">
        <v>367</v>
      </c>
      <c r="AD14" s="194">
        <v>2</v>
      </c>
      <c r="AE14" s="194" t="s">
        <v>367</v>
      </c>
      <c r="AF14" s="194" t="s">
        <v>367</v>
      </c>
    </row>
    <row r="15" spans="1:32" ht="22.5" customHeight="1">
      <c r="A15" s="188" t="s">
        <v>366</v>
      </c>
      <c r="B15" s="189">
        <f>SUM(B17:B24,B26:B33)</f>
        <v>144</v>
      </c>
      <c r="C15" s="190">
        <f>SUM(C17:C24,C26:C33)</f>
        <v>11</v>
      </c>
      <c r="D15" s="191" t="s">
        <v>367</v>
      </c>
      <c r="E15" s="191" t="s">
        <v>367</v>
      </c>
      <c r="F15" s="190">
        <f aca="true" t="shared" si="2" ref="F15:O15">SUM(F17:F24,F26:F33)</f>
        <v>133</v>
      </c>
      <c r="G15" s="190">
        <f t="shared" si="2"/>
        <v>17169</v>
      </c>
      <c r="H15" s="190">
        <f t="shared" si="2"/>
        <v>3236</v>
      </c>
      <c r="I15" s="190">
        <f t="shared" si="2"/>
        <v>1505</v>
      </c>
      <c r="J15" s="190">
        <f t="shared" si="2"/>
        <v>370</v>
      </c>
      <c r="K15" s="190">
        <f t="shared" si="2"/>
        <v>12058</v>
      </c>
      <c r="L15" s="190">
        <f t="shared" si="2"/>
        <v>711</v>
      </c>
      <c r="M15" s="191" t="s">
        <v>367</v>
      </c>
      <c r="N15" s="190">
        <f t="shared" si="2"/>
        <v>290</v>
      </c>
      <c r="O15" s="190">
        <f t="shared" si="2"/>
        <v>225</v>
      </c>
      <c r="Q15" s="378" t="s">
        <v>103</v>
      </c>
      <c r="R15" s="379"/>
      <c r="S15" s="194">
        <f t="shared" si="1"/>
        <v>18</v>
      </c>
      <c r="T15" s="194">
        <v>2</v>
      </c>
      <c r="U15" s="194" t="s">
        <v>367</v>
      </c>
      <c r="V15" s="194">
        <v>7</v>
      </c>
      <c r="W15" s="194">
        <v>1</v>
      </c>
      <c r="X15" s="194">
        <v>3</v>
      </c>
      <c r="Y15" s="194">
        <v>1</v>
      </c>
      <c r="Z15" s="194">
        <v>1</v>
      </c>
      <c r="AA15" s="194">
        <v>2</v>
      </c>
      <c r="AB15" s="194">
        <v>1</v>
      </c>
      <c r="AC15" s="194" t="s">
        <v>367</v>
      </c>
      <c r="AD15" s="194" t="s">
        <v>367</v>
      </c>
      <c r="AE15" s="194" t="s">
        <v>367</v>
      </c>
      <c r="AF15" s="194" t="s">
        <v>367</v>
      </c>
    </row>
    <row r="16" spans="1:32" ht="22.5" customHeight="1">
      <c r="A16" s="173"/>
      <c r="B16" s="184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Q16" s="378" t="s">
        <v>104</v>
      </c>
      <c r="R16" s="379"/>
      <c r="S16" s="194">
        <f t="shared" si="1"/>
        <v>13</v>
      </c>
      <c r="T16" s="194">
        <v>1</v>
      </c>
      <c r="U16" s="194" t="s">
        <v>367</v>
      </c>
      <c r="V16" s="194">
        <v>6</v>
      </c>
      <c r="W16" s="194">
        <v>1</v>
      </c>
      <c r="X16" s="194">
        <v>1</v>
      </c>
      <c r="Y16" s="194">
        <v>1</v>
      </c>
      <c r="Z16" s="194">
        <v>1</v>
      </c>
      <c r="AA16" s="194">
        <v>2</v>
      </c>
      <c r="AB16" s="194" t="s">
        <v>367</v>
      </c>
      <c r="AC16" s="194" t="s">
        <v>367</v>
      </c>
      <c r="AD16" s="194" t="s">
        <v>367</v>
      </c>
      <c r="AE16" s="194" t="s">
        <v>367</v>
      </c>
      <c r="AF16" s="194" t="s">
        <v>367</v>
      </c>
    </row>
    <row r="17" spans="1:32" ht="22.5" customHeight="1">
      <c r="A17" s="174" t="s">
        <v>47</v>
      </c>
      <c r="B17" s="182">
        <f aca="true" t="shared" si="3" ref="B17:B24">SUM(C17:F17)</f>
        <v>68</v>
      </c>
      <c r="C17" s="185">
        <v>7</v>
      </c>
      <c r="D17" s="181" t="s">
        <v>367</v>
      </c>
      <c r="E17" s="181" t="s">
        <v>367</v>
      </c>
      <c r="F17" s="185">
        <v>61</v>
      </c>
      <c r="G17" s="183">
        <f aca="true" t="shared" si="4" ref="G17:G24">SUM(H17:K17)</f>
        <v>9117</v>
      </c>
      <c r="H17" s="185">
        <v>1937</v>
      </c>
      <c r="I17" s="185">
        <v>709</v>
      </c>
      <c r="J17" s="185">
        <v>88</v>
      </c>
      <c r="K17" s="185">
        <v>6383</v>
      </c>
      <c r="L17" s="185">
        <v>309</v>
      </c>
      <c r="M17" s="181" t="s">
        <v>367</v>
      </c>
      <c r="N17" s="185">
        <v>138</v>
      </c>
      <c r="O17" s="185">
        <v>98</v>
      </c>
      <c r="Q17" s="378" t="s">
        <v>105</v>
      </c>
      <c r="R17" s="379"/>
      <c r="S17" s="194">
        <f t="shared" si="1"/>
        <v>17</v>
      </c>
      <c r="T17" s="194">
        <v>2</v>
      </c>
      <c r="U17" s="194" t="s">
        <v>367</v>
      </c>
      <c r="V17" s="194">
        <v>6</v>
      </c>
      <c r="W17" s="194">
        <v>1</v>
      </c>
      <c r="X17" s="194">
        <v>2</v>
      </c>
      <c r="Y17" s="194">
        <v>2</v>
      </c>
      <c r="Z17" s="194">
        <v>1</v>
      </c>
      <c r="AA17" s="194">
        <v>2</v>
      </c>
      <c r="AB17" s="194">
        <v>1</v>
      </c>
      <c r="AC17" s="194" t="s">
        <v>367</v>
      </c>
      <c r="AD17" s="194" t="s">
        <v>367</v>
      </c>
      <c r="AE17" s="194" t="s">
        <v>367</v>
      </c>
      <c r="AF17" s="194" t="s">
        <v>367</v>
      </c>
    </row>
    <row r="18" spans="1:32" ht="22.5" customHeight="1">
      <c r="A18" s="174" t="s">
        <v>48</v>
      </c>
      <c r="B18" s="182">
        <f t="shared" si="3"/>
        <v>13</v>
      </c>
      <c r="C18" s="185">
        <v>2</v>
      </c>
      <c r="D18" s="181" t="s">
        <v>367</v>
      </c>
      <c r="E18" s="181" t="s">
        <v>367</v>
      </c>
      <c r="F18" s="185">
        <v>11</v>
      </c>
      <c r="G18" s="183">
        <f t="shared" si="4"/>
        <v>1528</v>
      </c>
      <c r="H18" s="185">
        <v>212</v>
      </c>
      <c r="I18" s="185">
        <v>248</v>
      </c>
      <c r="J18" s="185">
        <v>25</v>
      </c>
      <c r="K18" s="185">
        <v>1043</v>
      </c>
      <c r="L18" s="185">
        <v>36</v>
      </c>
      <c r="M18" s="181" t="s">
        <v>367</v>
      </c>
      <c r="N18" s="185">
        <v>16</v>
      </c>
      <c r="O18" s="185">
        <v>16</v>
      </c>
      <c r="Q18" s="378" t="s">
        <v>223</v>
      </c>
      <c r="R18" s="379"/>
      <c r="S18" s="194">
        <f t="shared" si="1"/>
        <v>6</v>
      </c>
      <c r="T18" s="194">
        <v>1</v>
      </c>
      <c r="U18" s="194" t="s">
        <v>367</v>
      </c>
      <c r="V18" s="180">
        <v>3</v>
      </c>
      <c r="W18" s="194">
        <v>1</v>
      </c>
      <c r="X18" s="194" t="s">
        <v>367</v>
      </c>
      <c r="Y18" s="194" t="s">
        <v>367</v>
      </c>
      <c r="Z18" s="194" t="s">
        <v>367</v>
      </c>
      <c r="AA18" s="194">
        <v>1</v>
      </c>
      <c r="AB18" s="194" t="s">
        <v>367</v>
      </c>
      <c r="AC18" s="194" t="s">
        <v>367</v>
      </c>
      <c r="AD18" s="194" t="s">
        <v>367</v>
      </c>
      <c r="AE18" s="194" t="s">
        <v>367</v>
      </c>
      <c r="AF18" s="194" t="s">
        <v>367</v>
      </c>
    </row>
    <row r="19" spans="1:32" ht="22.5" customHeight="1">
      <c r="A19" s="174" t="s">
        <v>49</v>
      </c>
      <c r="B19" s="182">
        <f t="shared" si="3"/>
        <v>22</v>
      </c>
      <c r="C19" s="181" t="s">
        <v>367</v>
      </c>
      <c r="D19" s="181" t="s">
        <v>367</v>
      </c>
      <c r="E19" s="181" t="s">
        <v>367</v>
      </c>
      <c r="F19" s="185">
        <v>22</v>
      </c>
      <c r="G19" s="183">
        <f t="shared" si="4"/>
        <v>1542</v>
      </c>
      <c r="H19" s="185">
        <v>305</v>
      </c>
      <c r="I19" s="185">
        <v>145</v>
      </c>
      <c r="J19" s="185">
        <v>36</v>
      </c>
      <c r="K19" s="185">
        <v>1056</v>
      </c>
      <c r="L19" s="185">
        <v>65</v>
      </c>
      <c r="M19" s="181" t="s">
        <v>367</v>
      </c>
      <c r="N19" s="185">
        <v>30</v>
      </c>
      <c r="O19" s="185">
        <v>23</v>
      </c>
      <c r="Q19" s="378" t="s">
        <v>106</v>
      </c>
      <c r="R19" s="379"/>
      <c r="S19" s="194">
        <f t="shared" si="1"/>
        <v>17</v>
      </c>
      <c r="T19" s="194" t="s">
        <v>367</v>
      </c>
      <c r="U19" s="194" t="s">
        <v>367</v>
      </c>
      <c r="V19" s="180">
        <v>6</v>
      </c>
      <c r="W19" s="194">
        <v>1</v>
      </c>
      <c r="X19" s="180">
        <v>1</v>
      </c>
      <c r="Y19" s="180">
        <v>1</v>
      </c>
      <c r="Z19" s="194">
        <v>2</v>
      </c>
      <c r="AA19" s="194">
        <v>2</v>
      </c>
      <c r="AB19" s="194">
        <v>4</v>
      </c>
      <c r="AC19" s="194" t="s">
        <v>367</v>
      </c>
      <c r="AD19" s="194" t="s">
        <v>367</v>
      </c>
      <c r="AE19" s="194" t="s">
        <v>367</v>
      </c>
      <c r="AF19" s="194" t="s">
        <v>367</v>
      </c>
    </row>
    <row r="20" spans="1:32" ht="22.5" customHeight="1">
      <c r="A20" s="174" t="s">
        <v>50</v>
      </c>
      <c r="B20" s="182">
        <f t="shared" si="3"/>
        <v>1</v>
      </c>
      <c r="C20" s="181" t="s">
        <v>367</v>
      </c>
      <c r="D20" s="181" t="s">
        <v>367</v>
      </c>
      <c r="E20" s="181" t="s">
        <v>367</v>
      </c>
      <c r="F20" s="185">
        <v>1</v>
      </c>
      <c r="G20" s="183">
        <f t="shared" si="4"/>
        <v>267</v>
      </c>
      <c r="H20" s="181" t="s">
        <v>367</v>
      </c>
      <c r="I20" s="185">
        <v>35</v>
      </c>
      <c r="J20" s="185">
        <v>20</v>
      </c>
      <c r="K20" s="185">
        <v>212</v>
      </c>
      <c r="L20" s="185">
        <v>25</v>
      </c>
      <c r="M20" s="181" t="s">
        <v>367</v>
      </c>
      <c r="N20" s="185">
        <v>10</v>
      </c>
      <c r="O20" s="185">
        <v>7</v>
      </c>
      <c r="Q20" s="378" t="s">
        <v>224</v>
      </c>
      <c r="R20" s="379"/>
      <c r="S20" s="194">
        <f t="shared" si="1"/>
        <v>8</v>
      </c>
      <c r="T20" s="194">
        <v>1</v>
      </c>
      <c r="U20" s="194" t="s">
        <v>367</v>
      </c>
      <c r="V20" s="180">
        <v>3</v>
      </c>
      <c r="W20" s="194">
        <v>1</v>
      </c>
      <c r="X20" s="180">
        <v>1</v>
      </c>
      <c r="Y20" s="194" t="s">
        <v>367</v>
      </c>
      <c r="Z20" s="194" t="s">
        <v>367</v>
      </c>
      <c r="AA20" s="194">
        <v>1</v>
      </c>
      <c r="AB20" s="194">
        <v>1</v>
      </c>
      <c r="AC20" s="194" t="s">
        <v>367</v>
      </c>
      <c r="AD20" s="194" t="s">
        <v>367</v>
      </c>
      <c r="AE20" s="194" t="s">
        <v>367</v>
      </c>
      <c r="AF20" s="194" t="s">
        <v>367</v>
      </c>
    </row>
    <row r="21" spans="1:32" ht="22.5" customHeight="1">
      <c r="A21" s="174" t="s">
        <v>51</v>
      </c>
      <c r="B21" s="182">
        <f t="shared" si="3"/>
        <v>2</v>
      </c>
      <c r="C21" s="181" t="s">
        <v>367</v>
      </c>
      <c r="D21" s="181" t="s">
        <v>367</v>
      </c>
      <c r="E21" s="181" t="s">
        <v>367</v>
      </c>
      <c r="F21" s="185">
        <v>2</v>
      </c>
      <c r="G21" s="183">
        <f t="shared" si="4"/>
        <v>183</v>
      </c>
      <c r="H21" s="181" t="s">
        <v>367</v>
      </c>
      <c r="I21" s="185">
        <v>15</v>
      </c>
      <c r="J21" s="185">
        <v>23</v>
      </c>
      <c r="K21" s="185">
        <v>145</v>
      </c>
      <c r="L21" s="185">
        <v>14</v>
      </c>
      <c r="M21" s="181" t="s">
        <v>367</v>
      </c>
      <c r="N21" s="185">
        <v>5</v>
      </c>
      <c r="O21" s="185">
        <v>3</v>
      </c>
      <c r="Q21" s="378" t="s">
        <v>222</v>
      </c>
      <c r="R21" s="379"/>
      <c r="S21" s="194">
        <f t="shared" si="1"/>
        <v>8</v>
      </c>
      <c r="T21" s="194">
        <v>1</v>
      </c>
      <c r="U21" s="194" t="s">
        <v>367</v>
      </c>
      <c r="V21" s="194">
        <v>4</v>
      </c>
      <c r="W21" s="194">
        <v>1</v>
      </c>
      <c r="X21" s="180">
        <v>1</v>
      </c>
      <c r="Y21" s="194" t="s">
        <v>367</v>
      </c>
      <c r="Z21" s="194" t="s">
        <v>367</v>
      </c>
      <c r="AA21" s="194">
        <v>1</v>
      </c>
      <c r="AB21" s="194" t="s">
        <v>367</v>
      </c>
      <c r="AC21" s="194" t="s">
        <v>367</v>
      </c>
      <c r="AD21" s="194" t="s">
        <v>367</v>
      </c>
      <c r="AE21" s="194" t="s">
        <v>367</v>
      </c>
      <c r="AF21" s="194" t="s">
        <v>367</v>
      </c>
    </row>
    <row r="22" spans="1:32" ht="22.5" customHeight="1">
      <c r="A22" s="174" t="s">
        <v>52</v>
      </c>
      <c r="B22" s="182">
        <f t="shared" si="3"/>
        <v>6</v>
      </c>
      <c r="C22" s="185">
        <v>1</v>
      </c>
      <c r="D22" s="181" t="s">
        <v>367</v>
      </c>
      <c r="E22" s="181" t="s">
        <v>367</v>
      </c>
      <c r="F22" s="185">
        <v>5</v>
      </c>
      <c r="G22" s="183">
        <f t="shared" si="4"/>
        <v>999</v>
      </c>
      <c r="H22" s="185">
        <v>144</v>
      </c>
      <c r="I22" s="185">
        <v>293</v>
      </c>
      <c r="J22" s="185">
        <v>30</v>
      </c>
      <c r="K22" s="185">
        <v>532</v>
      </c>
      <c r="L22" s="185">
        <v>37</v>
      </c>
      <c r="M22" s="181" t="s">
        <v>367</v>
      </c>
      <c r="N22" s="185">
        <v>16</v>
      </c>
      <c r="O22" s="185">
        <v>15</v>
      </c>
      <c r="Q22" s="378" t="s">
        <v>107</v>
      </c>
      <c r="R22" s="379"/>
      <c r="S22" s="194">
        <f t="shared" si="1"/>
        <v>23</v>
      </c>
      <c r="T22" s="194">
        <v>1</v>
      </c>
      <c r="U22" s="194" t="s">
        <v>367</v>
      </c>
      <c r="V22" s="194">
        <v>6</v>
      </c>
      <c r="W22" s="194">
        <v>1</v>
      </c>
      <c r="X22" s="180">
        <v>5</v>
      </c>
      <c r="Y22" s="180">
        <v>4</v>
      </c>
      <c r="Z22" s="194">
        <v>1</v>
      </c>
      <c r="AA22" s="194">
        <v>1</v>
      </c>
      <c r="AB22" s="194">
        <v>1</v>
      </c>
      <c r="AC22" s="194" t="s">
        <v>367</v>
      </c>
      <c r="AD22" s="194">
        <v>3</v>
      </c>
      <c r="AE22" s="194" t="s">
        <v>367</v>
      </c>
      <c r="AF22" s="194" t="s">
        <v>367</v>
      </c>
    </row>
    <row r="23" spans="1:32" ht="22.5" customHeight="1">
      <c r="A23" s="174" t="s">
        <v>53</v>
      </c>
      <c r="B23" s="182">
        <f t="shared" si="3"/>
        <v>6</v>
      </c>
      <c r="C23" s="181" t="s">
        <v>367</v>
      </c>
      <c r="D23" s="181" t="s">
        <v>367</v>
      </c>
      <c r="E23" s="181" t="s">
        <v>367</v>
      </c>
      <c r="F23" s="185">
        <v>6</v>
      </c>
      <c r="G23" s="183">
        <f t="shared" si="4"/>
        <v>263</v>
      </c>
      <c r="H23" s="181" t="s">
        <v>367</v>
      </c>
      <c r="I23" s="181" t="s">
        <v>367</v>
      </c>
      <c r="J23" s="185">
        <v>27</v>
      </c>
      <c r="K23" s="185">
        <v>236</v>
      </c>
      <c r="L23" s="185">
        <v>20</v>
      </c>
      <c r="M23" s="181" t="s">
        <v>367</v>
      </c>
      <c r="N23" s="185">
        <v>10</v>
      </c>
      <c r="O23" s="185">
        <v>6</v>
      </c>
      <c r="Q23" s="378" t="s">
        <v>373</v>
      </c>
      <c r="R23" s="379"/>
      <c r="S23" s="194">
        <f t="shared" si="1"/>
        <v>39</v>
      </c>
      <c r="T23" s="194">
        <v>3</v>
      </c>
      <c r="U23" s="194" t="s">
        <v>367</v>
      </c>
      <c r="V23" s="180">
        <v>15</v>
      </c>
      <c r="W23" s="194">
        <v>1</v>
      </c>
      <c r="X23" s="180">
        <v>6</v>
      </c>
      <c r="Y23" s="180">
        <v>3</v>
      </c>
      <c r="Z23" s="194">
        <v>3</v>
      </c>
      <c r="AA23" s="194">
        <v>2</v>
      </c>
      <c r="AB23" s="194">
        <v>5</v>
      </c>
      <c r="AC23" s="194">
        <v>1</v>
      </c>
      <c r="AD23" s="194" t="s">
        <v>367</v>
      </c>
      <c r="AE23" s="194" t="s">
        <v>367</v>
      </c>
      <c r="AF23" s="194" t="s">
        <v>367</v>
      </c>
    </row>
    <row r="24" spans="1:32" ht="22.5" customHeight="1">
      <c r="A24" s="174" t="s">
        <v>54</v>
      </c>
      <c r="B24" s="182">
        <f t="shared" si="3"/>
        <v>3</v>
      </c>
      <c r="C24" s="181" t="s">
        <v>367</v>
      </c>
      <c r="D24" s="181" t="s">
        <v>367</v>
      </c>
      <c r="E24" s="181" t="s">
        <v>367</v>
      </c>
      <c r="F24" s="185">
        <v>3</v>
      </c>
      <c r="G24" s="183">
        <f t="shared" si="4"/>
        <v>227</v>
      </c>
      <c r="H24" s="181" t="s">
        <v>367</v>
      </c>
      <c r="I24" s="181" t="s">
        <v>367</v>
      </c>
      <c r="J24" s="185">
        <v>24</v>
      </c>
      <c r="K24" s="185">
        <v>203</v>
      </c>
      <c r="L24" s="185">
        <v>29</v>
      </c>
      <c r="M24" s="181" t="s">
        <v>367</v>
      </c>
      <c r="N24" s="185">
        <v>4</v>
      </c>
      <c r="O24" s="185">
        <v>5</v>
      </c>
      <c r="Q24" s="404" t="s">
        <v>372</v>
      </c>
      <c r="R24" s="405"/>
      <c r="S24" s="194">
        <f t="shared" si="1"/>
        <v>24</v>
      </c>
      <c r="T24" s="194">
        <v>2</v>
      </c>
      <c r="U24" s="194" t="s">
        <v>367</v>
      </c>
      <c r="V24" s="180">
        <v>10</v>
      </c>
      <c r="W24" s="194">
        <v>1</v>
      </c>
      <c r="X24" s="180">
        <v>7</v>
      </c>
      <c r="Y24" s="180">
        <v>1</v>
      </c>
      <c r="Z24" s="194" t="s">
        <v>367</v>
      </c>
      <c r="AA24" s="194">
        <v>2</v>
      </c>
      <c r="AB24" s="194">
        <v>1</v>
      </c>
      <c r="AC24" s="194" t="s">
        <v>367</v>
      </c>
      <c r="AD24" s="194" t="s">
        <v>367</v>
      </c>
      <c r="AE24" s="194" t="s">
        <v>367</v>
      </c>
      <c r="AF24" s="194" t="s">
        <v>367</v>
      </c>
    </row>
    <row r="25" spans="1:32" ht="22.5" customHeight="1">
      <c r="A25" s="174"/>
      <c r="B25" s="186"/>
      <c r="C25" s="185"/>
      <c r="D25" s="185"/>
      <c r="E25" s="185"/>
      <c r="F25" s="185"/>
      <c r="G25" s="187"/>
      <c r="H25" s="185"/>
      <c r="I25" s="185"/>
      <c r="J25" s="185"/>
      <c r="K25" s="185"/>
      <c r="L25" s="185"/>
      <c r="M25" s="185"/>
      <c r="N25" s="185"/>
      <c r="O25" s="185"/>
      <c r="Q25" s="148"/>
      <c r="R25" s="149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</row>
    <row r="26" spans="1:17" ht="22.5" customHeight="1">
      <c r="A26" s="174" t="s">
        <v>55</v>
      </c>
      <c r="B26" s="182">
        <f aca="true" t="shared" si="5" ref="B26:B32">SUM(C26:F26)</f>
        <v>1</v>
      </c>
      <c r="C26" s="181" t="s">
        <v>367</v>
      </c>
      <c r="D26" s="181" t="s">
        <v>367</v>
      </c>
      <c r="E26" s="181" t="s">
        <v>367</v>
      </c>
      <c r="F26" s="185">
        <v>1</v>
      </c>
      <c r="G26" s="183">
        <f aca="true" t="shared" si="6" ref="G26:G32">SUM(H26:K26)</f>
        <v>351</v>
      </c>
      <c r="H26" s="181" t="s">
        <v>367</v>
      </c>
      <c r="I26" s="181" t="s">
        <v>367</v>
      </c>
      <c r="J26" s="181" t="s">
        <v>367</v>
      </c>
      <c r="K26" s="185">
        <v>351</v>
      </c>
      <c r="L26" s="185">
        <v>3</v>
      </c>
      <c r="M26" s="181" t="s">
        <v>367</v>
      </c>
      <c r="N26" s="185">
        <v>1</v>
      </c>
      <c r="O26" s="185">
        <v>4</v>
      </c>
      <c r="Q26" s="133" t="s">
        <v>4</v>
      </c>
    </row>
    <row r="27" spans="1:15" ht="22.5" customHeight="1">
      <c r="A27" s="174" t="s">
        <v>56</v>
      </c>
      <c r="B27" s="182">
        <f t="shared" si="5"/>
        <v>2</v>
      </c>
      <c r="C27" s="181" t="s">
        <v>367</v>
      </c>
      <c r="D27" s="181" t="s">
        <v>367</v>
      </c>
      <c r="E27" s="181" t="s">
        <v>367</v>
      </c>
      <c r="F27" s="187">
        <v>2</v>
      </c>
      <c r="G27" s="183">
        <f t="shared" si="6"/>
        <v>198</v>
      </c>
      <c r="H27" s="181" t="s">
        <v>367</v>
      </c>
      <c r="I27" s="185">
        <v>16</v>
      </c>
      <c r="J27" s="185">
        <v>20</v>
      </c>
      <c r="K27" s="187">
        <v>162</v>
      </c>
      <c r="L27" s="187">
        <v>22</v>
      </c>
      <c r="M27" s="181" t="s">
        <v>367</v>
      </c>
      <c r="N27" s="187">
        <v>9</v>
      </c>
      <c r="O27" s="187">
        <v>5</v>
      </c>
    </row>
    <row r="28" spans="1:15" ht="22.5" customHeight="1">
      <c r="A28" s="174" t="s">
        <v>57</v>
      </c>
      <c r="B28" s="182">
        <f t="shared" si="5"/>
        <v>5</v>
      </c>
      <c r="C28" s="181" t="s">
        <v>367</v>
      </c>
      <c r="D28" s="181" t="s">
        <v>367</v>
      </c>
      <c r="E28" s="181" t="s">
        <v>367</v>
      </c>
      <c r="F28" s="185">
        <v>5</v>
      </c>
      <c r="G28" s="183">
        <f t="shared" si="6"/>
        <v>521</v>
      </c>
      <c r="H28" s="185">
        <v>238</v>
      </c>
      <c r="I28" s="185">
        <v>12</v>
      </c>
      <c r="J28" s="185">
        <v>15</v>
      </c>
      <c r="K28" s="185">
        <v>256</v>
      </c>
      <c r="L28" s="185">
        <v>36</v>
      </c>
      <c r="M28" s="181" t="s">
        <v>367</v>
      </c>
      <c r="N28" s="185">
        <v>9</v>
      </c>
      <c r="O28" s="185">
        <v>13</v>
      </c>
    </row>
    <row r="29" spans="1:15" ht="22.5" customHeight="1">
      <c r="A29" s="174" t="s">
        <v>58</v>
      </c>
      <c r="B29" s="182">
        <f t="shared" si="5"/>
        <v>6</v>
      </c>
      <c r="C29" s="185">
        <v>1</v>
      </c>
      <c r="D29" s="181" t="s">
        <v>367</v>
      </c>
      <c r="E29" s="181" t="s">
        <v>367</v>
      </c>
      <c r="F29" s="185">
        <v>5</v>
      </c>
      <c r="G29" s="183">
        <f t="shared" si="6"/>
        <v>1245</v>
      </c>
      <c r="H29" s="185">
        <v>400</v>
      </c>
      <c r="I29" s="181" t="s">
        <v>367</v>
      </c>
      <c r="J29" s="185">
        <v>20</v>
      </c>
      <c r="K29" s="187">
        <v>825</v>
      </c>
      <c r="L29" s="185">
        <v>33</v>
      </c>
      <c r="M29" s="181" t="s">
        <v>367</v>
      </c>
      <c r="N29" s="185">
        <v>12</v>
      </c>
      <c r="O29" s="185">
        <v>11</v>
      </c>
    </row>
    <row r="30" spans="1:32" ht="22.5" customHeight="1">
      <c r="A30" s="174" t="s">
        <v>59</v>
      </c>
      <c r="B30" s="182">
        <f t="shared" si="5"/>
        <v>5</v>
      </c>
      <c r="C30" s="181" t="s">
        <v>367</v>
      </c>
      <c r="D30" s="181" t="s">
        <v>367</v>
      </c>
      <c r="E30" s="181" t="s">
        <v>367</v>
      </c>
      <c r="F30" s="185">
        <v>5</v>
      </c>
      <c r="G30" s="183">
        <f t="shared" si="6"/>
        <v>392</v>
      </c>
      <c r="H30" s="181" t="s">
        <v>367</v>
      </c>
      <c r="I30" s="185">
        <v>10</v>
      </c>
      <c r="J30" s="185">
        <v>15</v>
      </c>
      <c r="K30" s="185">
        <v>367</v>
      </c>
      <c r="L30" s="185">
        <v>21</v>
      </c>
      <c r="M30" s="181" t="s">
        <v>367</v>
      </c>
      <c r="N30" s="185">
        <v>8</v>
      </c>
      <c r="O30" s="185">
        <v>6</v>
      </c>
      <c r="Q30" s="399" t="s">
        <v>374</v>
      </c>
      <c r="R30" s="399"/>
      <c r="S30" s="399"/>
      <c r="T30" s="399"/>
      <c r="U30" s="399"/>
      <c r="V30" s="399"/>
      <c r="W30" s="399"/>
      <c r="X30" s="399"/>
      <c r="Y30" s="399"/>
      <c r="Z30" s="399"/>
      <c r="AA30" s="399"/>
      <c r="AB30" s="399"/>
      <c r="AC30" s="399"/>
      <c r="AD30" s="399"/>
      <c r="AE30" s="399"/>
      <c r="AF30" s="399"/>
    </row>
    <row r="31" spans="1:33" ht="22.5" customHeight="1" thickBot="1">
      <c r="A31" s="174" t="s">
        <v>60</v>
      </c>
      <c r="B31" s="182">
        <f t="shared" si="5"/>
        <v>1</v>
      </c>
      <c r="C31" s="181" t="s">
        <v>367</v>
      </c>
      <c r="D31" s="181" t="s">
        <v>367</v>
      </c>
      <c r="E31" s="181" t="s">
        <v>367</v>
      </c>
      <c r="F31" s="185">
        <v>1</v>
      </c>
      <c r="G31" s="183">
        <f t="shared" si="6"/>
        <v>20</v>
      </c>
      <c r="H31" s="181" t="s">
        <v>367</v>
      </c>
      <c r="I31" s="185">
        <v>2</v>
      </c>
      <c r="J31" s="181" t="s">
        <v>367</v>
      </c>
      <c r="K31" s="185">
        <v>18</v>
      </c>
      <c r="L31" s="185">
        <v>29</v>
      </c>
      <c r="M31" s="181" t="s">
        <v>367</v>
      </c>
      <c r="N31" s="185">
        <v>7</v>
      </c>
      <c r="O31" s="185">
        <v>2</v>
      </c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6"/>
    </row>
    <row r="32" spans="1:32" ht="22.5" customHeight="1">
      <c r="A32" s="174" t="s">
        <v>61</v>
      </c>
      <c r="B32" s="182">
        <f t="shared" si="5"/>
        <v>3</v>
      </c>
      <c r="C32" s="181" t="s">
        <v>367</v>
      </c>
      <c r="D32" s="181" t="s">
        <v>367</v>
      </c>
      <c r="E32" s="181" t="s">
        <v>367</v>
      </c>
      <c r="F32" s="185">
        <v>3</v>
      </c>
      <c r="G32" s="183">
        <f t="shared" si="6"/>
        <v>316</v>
      </c>
      <c r="H32" s="181" t="s">
        <v>367</v>
      </c>
      <c r="I32" s="185">
        <v>20</v>
      </c>
      <c r="J32" s="185">
        <v>27</v>
      </c>
      <c r="K32" s="185">
        <v>269</v>
      </c>
      <c r="L32" s="185">
        <v>28</v>
      </c>
      <c r="M32" s="181" t="s">
        <v>367</v>
      </c>
      <c r="N32" s="185">
        <v>13</v>
      </c>
      <c r="O32" s="185">
        <v>11</v>
      </c>
      <c r="Q32" s="397" t="s">
        <v>375</v>
      </c>
      <c r="R32" s="386"/>
      <c r="S32" s="392" t="s">
        <v>382</v>
      </c>
      <c r="T32" s="392" t="s">
        <v>109</v>
      </c>
      <c r="U32" s="392" t="s">
        <v>110</v>
      </c>
      <c r="V32" s="151" t="s">
        <v>383</v>
      </c>
      <c r="W32" s="151" t="s">
        <v>185</v>
      </c>
      <c r="X32" s="392" t="s">
        <v>226</v>
      </c>
      <c r="Y32" s="392" t="s">
        <v>111</v>
      </c>
      <c r="Z32" s="392" t="s">
        <v>400</v>
      </c>
      <c r="AA32" s="392" t="s">
        <v>112</v>
      </c>
      <c r="AB32" s="392" t="s">
        <v>384</v>
      </c>
      <c r="AC32" s="392" t="s">
        <v>113</v>
      </c>
      <c r="AD32" s="392" t="s">
        <v>114</v>
      </c>
      <c r="AE32" s="392" t="s">
        <v>115</v>
      </c>
      <c r="AF32" s="397" t="s">
        <v>116</v>
      </c>
    </row>
    <row r="33" spans="1:32" ht="22.5" customHeight="1">
      <c r="A33" s="174" t="s">
        <v>62</v>
      </c>
      <c r="B33" s="184" t="s">
        <v>367</v>
      </c>
      <c r="C33" s="181" t="s">
        <v>367</v>
      </c>
      <c r="D33" s="181" t="s">
        <v>367</v>
      </c>
      <c r="E33" s="181" t="s">
        <v>367</v>
      </c>
      <c r="F33" s="181" t="s">
        <v>367</v>
      </c>
      <c r="G33" s="181" t="s">
        <v>367</v>
      </c>
      <c r="H33" s="181" t="s">
        <v>367</v>
      </c>
      <c r="I33" s="181" t="s">
        <v>367</v>
      </c>
      <c r="J33" s="181" t="s">
        <v>367</v>
      </c>
      <c r="K33" s="181" t="s">
        <v>367</v>
      </c>
      <c r="L33" s="185">
        <v>4</v>
      </c>
      <c r="M33" s="181" t="s">
        <v>367</v>
      </c>
      <c r="N33" s="185">
        <v>2</v>
      </c>
      <c r="O33" s="181" t="s">
        <v>367</v>
      </c>
      <c r="Q33" s="397"/>
      <c r="R33" s="386"/>
      <c r="S33" s="392"/>
      <c r="T33" s="392"/>
      <c r="U33" s="392"/>
      <c r="V33" s="152" t="s">
        <v>119</v>
      </c>
      <c r="W33" s="152" t="s">
        <v>119</v>
      </c>
      <c r="X33" s="392"/>
      <c r="Y33" s="392"/>
      <c r="Z33" s="392"/>
      <c r="AA33" s="392"/>
      <c r="AB33" s="392"/>
      <c r="AC33" s="392"/>
      <c r="AD33" s="392"/>
      <c r="AE33" s="392"/>
      <c r="AF33" s="397"/>
    </row>
    <row r="34" spans="1:32" ht="22.5" customHeight="1">
      <c r="A34" s="153"/>
      <c r="B34" s="154"/>
      <c r="C34" s="155"/>
      <c r="D34" s="155"/>
      <c r="E34" s="155"/>
      <c r="F34" s="155"/>
      <c r="G34" s="175"/>
      <c r="H34" s="155"/>
      <c r="I34" s="155"/>
      <c r="J34" s="155"/>
      <c r="K34" s="155"/>
      <c r="L34" s="156"/>
      <c r="M34" s="156"/>
      <c r="N34" s="156"/>
      <c r="O34" s="155"/>
      <c r="Q34" s="398"/>
      <c r="R34" s="387"/>
      <c r="S34" s="393"/>
      <c r="T34" s="393"/>
      <c r="U34" s="393"/>
      <c r="V34" s="157" t="s">
        <v>120</v>
      </c>
      <c r="W34" s="157" t="s">
        <v>120</v>
      </c>
      <c r="X34" s="393"/>
      <c r="Y34" s="393"/>
      <c r="Z34" s="393"/>
      <c r="AA34" s="393"/>
      <c r="AB34" s="393"/>
      <c r="AC34" s="393"/>
      <c r="AD34" s="393"/>
      <c r="AE34" s="393"/>
      <c r="AF34" s="398"/>
    </row>
    <row r="35" spans="1:32" ht="22.5" customHeight="1">
      <c r="A35" s="133" t="s">
        <v>88</v>
      </c>
      <c r="Q35" s="158"/>
      <c r="R35" s="159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</row>
    <row r="36" spans="17:32" ht="22.5" customHeight="1">
      <c r="Q36" s="378" t="s">
        <v>376</v>
      </c>
      <c r="R36" s="379"/>
      <c r="S36" s="180">
        <v>2414</v>
      </c>
      <c r="T36" s="180">
        <v>1405</v>
      </c>
      <c r="U36" s="180">
        <v>11</v>
      </c>
      <c r="V36" s="180">
        <v>1</v>
      </c>
      <c r="W36" s="180">
        <v>8953</v>
      </c>
      <c r="X36" s="180">
        <v>46</v>
      </c>
      <c r="Y36" s="180">
        <v>9</v>
      </c>
      <c r="Z36" s="180">
        <v>1202</v>
      </c>
      <c r="AA36" s="180">
        <v>524</v>
      </c>
      <c r="AB36" s="180">
        <v>13</v>
      </c>
      <c r="AC36" s="180">
        <v>368</v>
      </c>
      <c r="AD36" s="180">
        <v>1444</v>
      </c>
      <c r="AE36" s="180">
        <v>1388</v>
      </c>
      <c r="AF36" s="180">
        <v>853</v>
      </c>
    </row>
    <row r="37" spans="17:32" ht="22.5" customHeight="1">
      <c r="Q37" s="136"/>
      <c r="R37" s="142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</row>
    <row r="38" spans="17:32" ht="22.5" customHeight="1">
      <c r="Q38" s="378" t="s">
        <v>378</v>
      </c>
      <c r="R38" s="379"/>
      <c r="S38" s="180">
        <v>2569</v>
      </c>
      <c r="T38" s="180">
        <v>1416</v>
      </c>
      <c r="U38" s="180">
        <v>11</v>
      </c>
      <c r="V38" s="180" t="s">
        <v>367</v>
      </c>
      <c r="W38" s="180">
        <v>8940</v>
      </c>
      <c r="X38" s="180">
        <v>43</v>
      </c>
      <c r="Y38" s="180">
        <v>10</v>
      </c>
      <c r="Z38" s="180">
        <v>1214</v>
      </c>
      <c r="AA38" s="180">
        <v>559</v>
      </c>
      <c r="AB38" s="180">
        <v>13</v>
      </c>
      <c r="AC38" s="180">
        <v>366</v>
      </c>
      <c r="AD38" s="180">
        <v>1484</v>
      </c>
      <c r="AE38" s="180">
        <v>1408</v>
      </c>
      <c r="AF38" s="180">
        <v>854</v>
      </c>
    </row>
    <row r="39" spans="17:32" ht="22.5" customHeight="1">
      <c r="Q39" s="378" t="s">
        <v>377</v>
      </c>
      <c r="R39" s="379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</row>
    <row r="40" spans="17:32" ht="22.5" customHeight="1">
      <c r="Q40" s="378" t="s">
        <v>379</v>
      </c>
      <c r="R40" s="379"/>
      <c r="S40" s="180">
        <v>2581</v>
      </c>
      <c r="T40" s="180">
        <v>1419</v>
      </c>
      <c r="U40" s="180">
        <v>12</v>
      </c>
      <c r="V40" s="180">
        <v>1</v>
      </c>
      <c r="W40" s="180">
        <v>8678</v>
      </c>
      <c r="X40" s="180">
        <v>41</v>
      </c>
      <c r="Y40" s="180">
        <v>10</v>
      </c>
      <c r="Z40" s="180">
        <v>1233</v>
      </c>
      <c r="AA40" s="180">
        <v>557</v>
      </c>
      <c r="AB40" s="180">
        <v>12</v>
      </c>
      <c r="AC40" s="180">
        <v>381</v>
      </c>
      <c r="AD40" s="180">
        <v>1493</v>
      </c>
      <c r="AE40" s="180">
        <v>1427</v>
      </c>
      <c r="AF40" s="180">
        <v>924</v>
      </c>
    </row>
    <row r="41" spans="1:33" ht="22.5" customHeight="1">
      <c r="A41" s="377" t="s">
        <v>368</v>
      </c>
      <c r="B41" s="377"/>
      <c r="C41" s="377"/>
      <c r="D41" s="377"/>
      <c r="E41" s="377"/>
      <c r="F41" s="377"/>
      <c r="G41" s="377"/>
      <c r="H41" s="377"/>
      <c r="I41" s="377"/>
      <c r="J41" s="377"/>
      <c r="K41" s="377"/>
      <c r="L41" s="377"/>
      <c r="M41" s="377"/>
      <c r="N41" s="377"/>
      <c r="O41" s="377"/>
      <c r="Q41" s="378" t="s">
        <v>377</v>
      </c>
      <c r="R41" s="379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36"/>
    </row>
    <row r="42" spans="2:33" ht="22.5" customHeight="1" thickBot="1">
      <c r="B42" s="161"/>
      <c r="C42" s="161"/>
      <c r="D42" s="161"/>
      <c r="E42" s="161"/>
      <c r="F42" s="161"/>
      <c r="G42" s="161"/>
      <c r="H42" s="161"/>
      <c r="I42" s="161"/>
      <c r="J42" s="137"/>
      <c r="K42" s="137"/>
      <c r="L42" s="137"/>
      <c r="M42" s="137"/>
      <c r="N42" s="137"/>
      <c r="O42" s="135"/>
      <c r="P42" s="136"/>
      <c r="Q42" s="378" t="s">
        <v>380</v>
      </c>
      <c r="R42" s="379"/>
      <c r="S42" s="180">
        <v>3040</v>
      </c>
      <c r="T42" s="180">
        <v>1428</v>
      </c>
      <c r="U42" s="180">
        <v>13</v>
      </c>
      <c r="V42" s="180" t="s">
        <v>367</v>
      </c>
      <c r="W42" s="180">
        <v>8583</v>
      </c>
      <c r="X42" s="180">
        <v>39</v>
      </c>
      <c r="Y42" s="180">
        <v>14</v>
      </c>
      <c r="Z42" s="180">
        <v>1246</v>
      </c>
      <c r="AA42" s="180">
        <v>588</v>
      </c>
      <c r="AB42" s="180">
        <v>12</v>
      </c>
      <c r="AC42" s="180">
        <v>379</v>
      </c>
      <c r="AD42" s="180">
        <v>1510</v>
      </c>
      <c r="AE42" s="180">
        <v>1497</v>
      </c>
      <c r="AF42" s="180">
        <v>988</v>
      </c>
      <c r="AG42" s="136"/>
    </row>
    <row r="43" spans="1:32" ht="22.5" customHeight="1">
      <c r="A43" s="428" t="s">
        <v>358</v>
      </c>
      <c r="B43" s="418" t="s">
        <v>369</v>
      </c>
      <c r="C43" s="419"/>
      <c r="D43" s="427" t="s">
        <v>90</v>
      </c>
      <c r="E43" s="419"/>
      <c r="F43" s="427" t="s">
        <v>91</v>
      </c>
      <c r="G43" s="419"/>
      <c r="H43" s="427" t="s">
        <v>92</v>
      </c>
      <c r="I43" s="419"/>
      <c r="J43" s="424" t="s">
        <v>94</v>
      </c>
      <c r="K43" s="425"/>
      <c r="L43" s="424" t="s">
        <v>95</v>
      </c>
      <c r="M43" s="425"/>
      <c r="N43" s="422" t="s">
        <v>93</v>
      </c>
      <c r="O43" s="422"/>
      <c r="Q43" s="378" t="s">
        <v>377</v>
      </c>
      <c r="R43" s="379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</row>
    <row r="44" spans="1:32" ht="22.5" customHeight="1">
      <c r="A44" s="429"/>
      <c r="B44" s="420"/>
      <c r="C44" s="421"/>
      <c r="D44" s="426"/>
      <c r="E44" s="421"/>
      <c r="F44" s="426"/>
      <c r="G44" s="421"/>
      <c r="H44" s="426"/>
      <c r="I44" s="421"/>
      <c r="J44" s="426"/>
      <c r="K44" s="421"/>
      <c r="L44" s="426"/>
      <c r="M44" s="421"/>
      <c r="N44" s="423"/>
      <c r="O44" s="423"/>
      <c r="Q44" s="400" t="s">
        <v>381</v>
      </c>
      <c r="R44" s="401"/>
      <c r="S44" s="197">
        <v>3047</v>
      </c>
      <c r="T44" s="197">
        <v>1422</v>
      </c>
      <c r="U44" s="197">
        <v>15</v>
      </c>
      <c r="V44" s="197" t="s">
        <v>367</v>
      </c>
      <c r="W44" s="197">
        <v>8513</v>
      </c>
      <c r="X44" s="197">
        <v>38</v>
      </c>
      <c r="Y44" s="197">
        <v>21</v>
      </c>
      <c r="Z44" s="197">
        <v>1249</v>
      </c>
      <c r="AA44" s="197">
        <v>606</v>
      </c>
      <c r="AB44" s="197">
        <v>12</v>
      </c>
      <c r="AC44" s="197">
        <v>386</v>
      </c>
      <c r="AD44" s="197">
        <v>1509</v>
      </c>
      <c r="AE44" s="197">
        <v>1527</v>
      </c>
      <c r="AF44" s="197">
        <v>1023</v>
      </c>
    </row>
    <row r="45" spans="1:32" ht="22.5" customHeight="1">
      <c r="A45" s="162"/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Q45" s="402"/>
      <c r="R45" s="403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</row>
    <row r="46" spans="1:18" ht="22.5" customHeight="1">
      <c r="A46" s="147" t="s">
        <v>306</v>
      </c>
      <c r="B46" s="28"/>
      <c r="C46" s="180">
        <v>1702</v>
      </c>
      <c r="D46" s="180"/>
      <c r="E46" s="180">
        <v>338</v>
      </c>
      <c r="F46" s="192"/>
      <c r="G46" s="180">
        <v>896</v>
      </c>
      <c r="H46" s="180"/>
      <c r="I46" s="180">
        <v>148</v>
      </c>
      <c r="J46" s="180"/>
      <c r="K46" s="180">
        <v>3903</v>
      </c>
      <c r="L46" s="180"/>
      <c r="M46" s="180">
        <v>25</v>
      </c>
      <c r="N46" s="180"/>
      <c r="O46" s="180">
        <v>273</v>
      </c>
      <c r="Q46" s="136" t="s">
        <v>186</v>
      </c>
      <c r="R46" s="166"/>
    </row>
    <row r="47" spans="1:18" ht="22.5" customHeight="1">
      <c r="A47" s="114" t="s">
        <v>355</v>
      </c>
      <c r="B47" s="28"/>
      <c r="C47" s="180">
        <v>1758</v>
      </c>
      <c r="D47" s="180"/>
      <c r="E47" s="180">
        <v>351</v>
      </c>
      <c r="F47" s="192"/>
      <c r="G47" s="180">
        <v>972</v>
      </c>
      <c r="H47" s="180"/>
      <c r="I47" s="180">
        <v>161</v>
      </c>
      <c r="J47" s="180"/>
      <c r="K47" s="180">
        <v>4167</v>
      </c>
      <c r="L47" s="180"/>
      <c r="M47" s="180">
        <v>39</v>
      </c>
      <c r="N47" s="180"/>
      <c r="O47" s="180">
        <v>289</v>
      </c>
      <c r="Q47" s="136"/>
      <c r="R47" s="136"/>
    </row>
    <row r="48" spans="1:15" ht="22.5" customHeight="1">
      <c r="A48" s="114" t="s">
        <v>356</v>
      </c>
      <c r="B48" s="28"/>
      <c r="C48" s="180">
        <v>1811</v>
      </c>
      <c r="D48" s="180"/>
      <c r="E48" s="180">
        <v>363</v>
      </c>
      <c r="F48" s="192"/>
      <c r="G48" s="180">
        <v>1018</v>
      </c>
      <c r="H48" s="180"/>
      <c r="I48" s="180">
        <v>161</v>
      </c>
      <c r="J48" s="180"/>
      <c r="K48" s="180">
        <v>4352</v>
      </c>
      <c r="L48" s="180"/>
      <c r="M48" s="180">
        <v>55</v>
      </c>
      <c r="N48" s="180"/>
      <c r="O48" s="180">
        <v>279</v>
      </c>
    </row>
    <row r="49" spans="1:15" ht="22.5" customHeight="1">
      <c r="A49" s="114" t="s">
        <v>357</v>
      </c>
      <c r="B49" s="29"/>
      <c r="C49" s="180">
        <v>1881</v>
      </c>
      <c r="D49" s="180"/>
      <c r="E49" s="180">
        <v>381</v>
      </c>
      <c r="F49" s="185"/>
      <c r="G49" s="180">
        <v>1060</v>
      </c>
      <c r="H49" s="180"/>
      <c r="I49" s="180">
        <v>164</v>
      </c>
      <c r="J49" s="180"/>
      <c r="K49" s="180">
        <v>4574</v>
      </c>
      <c r="L49" s="180"/>
      <c r="M49" s="180">
        <v>67</v>
      </c>
      <c r="N49" s="180"/>
      <c r="O49" s="180">
        <v>267</v>
      </c>
    </row>
    <row r="50" spans="1:15" ht="22.5" customHeight="1">
      <c r="A50" s="188" t="s">
        <v>365</v>
      </c>
      <c r="B50" s="193"/>
      <c r="C50" s="191">
        <f>SUM(C52:C59,C61:C68)</f>
        <v>1913</v>
      </c>
      <c r="D50" s="191"/>
      <c r="E50" s="191">
        <f>SUM(E52:E59,E61:E68)</f>
        <v>399</v>
      </c>
      <c r="F50" s="191"/>
      <c r="G50" s="191">
        <f>SUM(G52:G59,G61:G68)</f>
        <v>1126</v>
      </c>
      <c r="H50" s="191"/>
      <c r="I50" s="191">
        <f>SUM(I52:I59,I61:I68)</f>
        <v>180</v>
      </c>
      <c r="J50" s="191"/>
      <c r="K50" s="191">
        <f>SUM(K52:K59,K61:K68)</f>
        <v>4802</v>
      </c>
      <c r="L50" s="191"/>
      <c r="M50" s="191">
        <f>SUM(M52:M59,M61:M68)</f>
        <v>79</v>
      </c>
      <c r="N50" s="191"/>
      <c r="O50" s="191">
        <f>SUM(O52:O59,O61:O68)</f>
        <v>276</v>
      </c>
    </row>
    <row r="51" spans="1:15" ht="22.5" customHeight="1">
      <c r="A51" s="173"/>
      <c r="B51" s="124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</row>
    <row r="52" spans="1:33" ht="22.5" customHeight="1">
      <c r="A52" s="174" t="s">
        <v>47</v>
      </c>
      <c r="B52" s="125"/>
      <c r="C52" s="185">
        <v>1265</v>
      </c>
      <c r="D52" s="185"/>
      <c r="E52" s="185">
        <v>186</v>
      </c>
      <c r="F52" s="187"/>
      <c r="G52" s="185">
        <v>722</v>
      </c>
      <c r="H52" s="185"/>
      <c r="I52" s="185">
        <v>46</v>
      </c>
      <c r="J52" s="185"/>
      <c r="K52" s="185">
        <v>2402</v>
      </c>
      <c r="L52" s="185"/>
      <c r="M52" s="185">
        <v>40</v>
      </c>
      <c r="N52" s="185"/>
      <c r="O52" s="185">
        <v>123</v>
      </c>
      <c r="Q52" s="399" t="s">
        <v>385</v>
      </c>
      <c r="R52" s="399"/>
      <c r="S52" s="399"/>
      <c r="T52" s="399"/>
      <c r="U52" s="399"/>
      <c r="V52" s="399"/>
      <c r="W52" s="399"/>
      <c r="X52" s="399"/>
      <c r="Y52" s="399"/>
      <c r="Z52" s="399"/>
      <c r="AA52" s="399"/>
      <c r="AB52" s="399"/>
      <c r="AC52" s="399"/>
      <c r="AD52" s="399"/>
      <c r="AE52" s="399"/>
      <c r="AF52" s="399"/>
      <c r="AG52" s="399"/>
    </row>
    <row r="53" spans="1:15" ht="22.5" customHeight="1" thickBot="1">
      <c r="A53" s="174" t="s">
        <v>48</v>
      </c>
      <c r="B53" s="125"/>
      <c r="C53" s="185">
        <v>65</v>
      </c>
      <c r="D53" s="185"/>
      <c r="E53" s="185">
        <v>21</v>
      </c>
      <c r="F53" s="187"/>
      <c r="G53" s="185">
        <v>51</v>
      </c>
      <c r="H53" s="185"/>
      <c r="I53" s="185">
        <v>13</v>
      </c>
      <c r="J53" s="185"/>
      <c r="K53" s="185">
        <v>439</v>
      </c>
      <c r="L53" s="185"/>
      <c r="M53" s="185">
        <v>15</v>
      </c>
      <c r="N53" s="185"/>
      <c r="O53" s="185">
        <v>12</v>
      </c>
    </row>
    <row r="54" spans="1:33" ht="22.5" customHeight="1">
      <c r="A54" s="174" t="s">
        <v>49</v>
      </c>
      <c r="B54" s="125"/>
      <c r="C54" s="185">
        <v>105</v>
      </c>
      <c r="D54" s="185"/>
      <c r="E54" s="185">
        <v>43</v>
      </c>
      <c r="F54" s="187"/>
      <c r="G54" s="185">
        <v>65</v>
      </c>
      <c r="H54" s="185"/>
      <c r="I54" s="185">
        <v>17</v>
      </c>
      <c r="J54" s="185"/>
      <c r="K54" s="185">
        <v>386</v>
      </c>
      <c r="L54" s="185"/>
      <c r="M54" s="185">
        <v>1</v>
      </c>
      <c r="N54" s="185"/>
      <c r="O54" s="185">
        <v>19</v>
      </c>
      <c r="Q54" s="385" t="s">
        <v>386</v>
      </c>
      <c r="R54" s="391" t="s">
        <v>387</v>
      </c>
      <c r="S54" s="394" t="s">
        <v>388</v>
      </c>
      <c r="T54" s="388" t="s">
        <v>389</v>
      </c>
      <c r="U54" s="388" t="s">
        <v>390</v>
      </c>
      <c r="V54" s="388" t="s">
        <v>117</v>
      </c>
      <c r="W54" s="388" t="s">
        <v>391</v>
      </c>
      <c r="X54" s="388" t="s">
        <v>392</v>
      </c>
      <c r="Y54" s="388" t="s">
        <v>393</v>
      </c>
      <c r="Z54" s="388" t="s">
        <v>394</v>
      </c>
      <c r="AA54" s="388" t="s">
        <v>395</v>
      </c>
      <c r="AB54" s="388" t="s">
        <v>396</v>
      </c>
      <c r="AC54" s="388" t="s">
        <v>397</v>
      </c>
      <c r="AD54" s="388" t="s">
        <v>118</v>
      </c>
      <c r="AE54" s="388" t="s">
        <v>398</v>
      </c>
      <c r="AF54" s="388" t="s">
        <v>399</v>
      </c>
      <c r="AG54" s="383" t="s">
        <v>99</v>
      </c>
    </row>
    <row r="55" spans="1:33" ht="22.5" customHeight="1">
      <c r="A55" s="174" t="s">
        <v>50</v>
      </c>
      <c r="B55" s="125"/>
      <c r="C55" s="185">
        <v>31</v>
      </c>
      <c r="D55" s="185"/>
      <c r="E55" s="185">
        <v>11</v>
      </c>
      <c r="F55" s="187"/>
      <c r="G55" s="185">
        <v>19</v>
      </c>
      <c r="H55" s="185"/>
      <c r="I55" s="185">
        <v>7</v>
      </c>
      <c r="J55" s="185"/>
      <c r="K55" s="185">
        <v>86</v>
      </c>
      <c r="L55" s="185"/>
      <c r="M55" s="185" t="s">
        <v>367</v>
      </c>
      <c r="N55" s="185"/>
      <c r="O55" s="185">
        <v>5</v>
      </c>
      <c r="Q55" s="386"/>
      <c r="R55" s="392"/>
      <c r="S55" s="395"/>
      <c r="T55" s="389"/>
      <c r="U55" s="389"/>
      <c r="V55" s="389"/>
      <c r="W55" s="389"/>
      <c r="X55" s="389"/>
      <c r="Y55" s="389"/>
      <c r="Z55" s="389"/>
      <c r="AA55" s="389"/>
      <c r="AB55" s="389"/>
      <c r="AC55" s="389"/>
      <c r="AD55" s="389"/>
      <c r="AE55" s="389"/>
      <c r="AF55" s="389"/>
      <c r="AG55" s="378"/>
    </row>
    <row r="56" spans="1:33" ht="22.5" customHeight="1">
      <c r="A56" s="174" t="s">
        <v>51</v>
      </c>
      <c r="B56" s="125"/>
      <c r="C56" s="185">
        <v>19</v>
      </c>
      <c r="D56" s="185"/>
      <c r="E56" s="185">
        <v>6</v>
      </c>
      <c r="F56" s="187"/>
      <c r="G56" s="185">
        <v>10</v>
      </c>
      <c r="H56" s="185"/>
      <c r="I56" s="185">
        <v>11</v>
      </c>
      <c r="J56" s="185"/>
      <c r="K56" s="185">
        <v>73</v>
      </c>
      <c r="L56" s="185"/>
      <c r="M56" s="185" t="s">
        <v>367</v>
      </c>
      <c r="N56" s="185"/>
      <c r="O56" s="185">
        <v>11</v>
      </c>
      <c r="Q56" s="387"/>
      <c r="R56" s="393"/>
      <c r="S56" s="396"/>
      <c r="T56" s="390"/>
      <c r="U56" s="390"/>
      <c r="V56" s="390"/>
      <c r="W56" s="390"/>
      <c r="X56" s="390"/>
      <c r="Y56" s="390"/>
      <c r="Z56" s="390"/>
      <c r="AA56" s="390"/>
      <c r="AB56" s="390"/>
      <c r="AC56" s="390"/>
      <c r="AD56" s="390"/>
      <c r="AE56" s="390"/>
      <c r="AF56" s="390"/>
      <c r="AG56" s="384"/>
    </row>
    <row r="57" spans="1:33" ht="22.5" customHeight="1">
      <c r="A57" s="174" t="s">
        <v>52</v>
      </c>
      <c r="B57" s="125"/>
      <c r="C57" s="185">
        <v>48</v>
      </c>
      <c r="D57" s="185"/>
      <c r="E57" s="185">
        <v>21</v>
      </c>
      <c r="F57" s="187"/>
      <c r="G57" s="185">
        <v>37</v>
      </c>
      <c r="H57" s="185"/>
      <c r="I57" s="185">
        <v>11</v>
      </c>
      <c r="J57" s="185"/>
      <c r="K57" s="185">
        <v>218</v>
      </c>
      <c r="L57" s="185"/>
      <c r="M57" s="185">
        <v>4</v>
      </c>
      <c r="N57" s="185"/>
      <c r="O57" s="185">
        <v>16</v>
      </c>
      <c r="Q57" s="167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8"/>
    </row>
    <row r="58" spans="1:33" ht="22.5" customHeight="1">
      <c r="A58" s="174" t="s">
        <v>53</v>
      </c>
      <c r="B58" s="125"/>
      <c r="C58" s="185">
        <v>33</v>
      </c>
      <c r="D58" s="185"/>
      <c r="E58" s="185">
        <v>12</v>
      </c>
      <c r="F58" s="187"/>
      <c r="G58" s="185">
        <v>16</v>
      </c>
      <c r="H58" s="185"/>
      <c r="I58" s="185">
        <v>10</v>
      </c>
      <c r="J58" s="185"/>
      <c r="K58" s="185">
        <v>89</v>
      </c>
      <c r="L58" s="185"/>
      <c r="M58" s="185" t="s">
        <v>367</v>
      </c>
      <c r="N58" s="185"/>
      <c r="O58" s="185">
        <v>14</v>
      </c>
      <c r="Q58" s="147" t="s">
        <v>353</v>
      </c>
      <c r="R58" s="178">
        <f>SUM(S58:AG58)</f>
        <v>26973</v>
      </c>
      <c r="S58" s="178">
        <v>9570</v>
      </c>
      <c r="T58" s="178">
        <v>323</v>
      </c>
      <c r="U58" s="178">
        <v>1160</v>
      </c>
      <c r="V58" s="178">
        <v>104</v>
      </c>
      <c r="W58" s="178">
        <v>2842</v>
      </c>
      <c r="X58" s="178">
        <v>944</v>
      </c>
      <c r="Y58" s="178">
        <v>1148</v>
      </c>
      <c r="Z58" s="178">
        <v>119</v>
      </c>
      <c r="AA58" s="178">
        <v>126</v>
      </c>
      <c r="AB58" s="178">
        <v>425</v>
      </c>
      <c r="AC58" s="178">
        <v>744</v>
      </c>
      <c r="AD58" s="178">
        <v>1205</v>
      </c>
      <c r="AE58" s="178">
        <v>958</v>
      </c>
      <c r="AF58" s="178">
        <v>2458</v>
      </c>
      <c r="AG58" s="178">
        <v>4847</v>
      </c>
    </row>
    <row r="59" spans="1:33" ht="22.5" customHeight="1">
      <c r="A59" s="174" t="s">
        <v>54</v>
      </c>
      <c r="B59" s="125"/>
      <c r="C59" s="185">
        <v>43</v>
      </c>
      <c r="D59" s="185"/>
      <c r="E59" s="185">
        <v>8</v>
      </c>
      <c r="F59" s="187"/>
      <c r="G59" s="185">
        <v>23</v>
      </c>
      <c r="H59" s="185"/>
      <c r="I59" s="185">
        <v>11</v>
      </c>
      <c r="J59" s="185"/>
      <c r="K59" s="185">
        <v>116</v>
      </c>
      <c r="L59" s="185"/>
      <c r="M59" s="185" t="s">
        <v>367</v>
      </c>
      <c r="N59" s="185"/>
      <c r="O59" s="185">
        <v>5</v>
      </c>
      <c r="Q59" s="115" t="s">
        <v>354</v>
      </c>
      <c r="R59" s="178">
        <f>SUM(S59:AG59)</f>
        <v>27386</v>
      </c>
      <c r="S59" s="178">
        <v>9709</v>
      </c>
      <c r="T59" s="178">
        <v>363</v>
      </c>
      <c r="U59" s="178">
        <v>1132</v>
      </c>
      <c r="V59" s="178">
        <v>115</v>
      </c>
      <c r="W59" s="178">
        <v>2870</v>
      </c>
      <c r="X59" s="178">
        <v>1073</v>
      </c>
      <c r="Y59" s="178">
        <v>1176</v>
      </c>
      <c r="Z59" s="178">
        <v>116</v>
      </c>
      <c r="AA59" s="178">
        <v>123</v>
      </c>
      <c r="AB59" s="178">
        <v>398</v>
      </c>
      <c r="AC59" s="178">
        <v>692</v>
      </c>
      <c r="AD59" s="178">
        <v>1249</v>
      </c>
      <c r="AE59" s="178">
        <v>975</v>
      </c>
      <c r="AF59" s="178">
        <v>2508</v>
      </c>
      <c r="AG59" s="178">
        <v>4887</v>
      </c>
    </row>
    <row r="60" spans="1:33" ht="22.5" customHeight="1">
      <c r="A60" s="174"/>
      <c r="B60" s="125"/>
      <c r="C60" s="185"/>
      <c r="D60" s="185"/>
      <c r="E60" s="185"/>
      <c r="F60" s="187"/>
      <c r="G60" s="185"/>
      <c r="H60" s="185"/>
      <c r="I60" s="185"/>
      <c r="J60" s="185"/>
      <c r="K60" s="185"/>
      <c r="L60" s="185"/>
      <c r="M60" s="185"/>
      <c r="N60" s="185"/>
      <c r="O60" s="185"/>
      <c r="Q60" s="115" t="s">
        <v>356</v>
      </c>
      <c r="R60" s="178">
        <f>SUM(S60:AG60)</f>
        <v>28380</v>
      </c>
      <c r="S60" s="178">
        <v>10282</v>
      </c>
      <c r="T60" s="178">
        <v>505</v>
      </c>
      <c r="U60" s="178">
        <v>1121</v>
      </c>
      <c r="V60" s="178">
        <v>125</v>
      </c>
      <c r="W60" s="178">
        <v>2922</v>
      </c>
      <c r="X60" s="178">
        <v>1248</v>
      </c>
      <c r="Y60" s="178">
        <v>1260</v>
      </c>
      <c r="Z60" s="178">
        <v>115</v>
      </c>
      <c r="AA60" s="178">
        <v>123</v>
      </c>
      <c r="AB60" s="178">
        <v>388</v>
      </c>
      <c r="AC60" s="178">
        <v>457</v>
      </c>
      <c r="AD60" s="178">
        <v>1246</v>
      </c>
      <c r="AE60" s="178">
        <v>993</v>
      </c>
      <c r="AF60" s="178">
        <v>2477</v>
      </c>
      <c r="AG60" s="178">
        <v>5118</v>
      </c>
    </row>
    <row r="61" spans="1:33" ht="22.5" customHeight="1">
      <c r="A61" s="174" t="s">
        <v>55</v>
      </c>
      <c r="B61" s="125"/>
      <c r="C61" s="185">
        <v>6</v>
      </c>
      <c r="D61" s="185"/>
      <c r="E61" s="185">
        <v>2</v>
      </c>
      <c r="F61" s="187"/>
      <c r="G61" s="185">
        <v>12</v>
      </c>
      <c r="H61" s="185"/>
      <c r="I61" s="185">
        <v>2</v>
      </c>
      <c r="J61" s="185"/>
      <c r="K61" s="185">
        <v>89</v>
      </c>
      <c r="L61" s="185"/>
      <c r="M61" s="185" t="s">
        <v>367</v>
      </c>
      <c r="N61" s="185"/>
      <c r="O61" s="185">
        <v>6</v>
      </c>
      <c r="Q61" s="115" t="s">
        <v>357</v>
      </c>
      <c r="R61" s="178">
        <f>SUM(S61:AG61)</f>
        <v>29568</v>
      </c>
      <c r="S61" s="178">
        <v>11017</v>
      </c>
      <c r="T61" s="178">
        <v>544</v>
      </c>
      <c r="U61" s="178">
        <v>1160</v>
      </c>
      <c r="V61" s="178">
        <v>149</v>
      </c>
      <c r="W61" s="178">
        <v>3007</v>
      </c>
      <c r="X61" s="178">
        <v>1423</v>
      </c>
      <c r="Y61" s="178">
        <v>1306</v>
      </c>
      <c r="Z61" s="178">
        <v>112</v>
      </c>
      <c r="AA61" s="178">
        <v>117</v>
      </c>
      <c r="AB61" s="178">
        <v>365</v>
      </c>
      <c r="AC61" s="178">
        <v>384</v>
      </c>
      <c r="AD61" s="178">
        <v>1271</v>
      </c>
      <c r="AE61" s="178">
        <v>970</v>
      </c>
      <c r="AF61" s="178">
        <v>2518</v>
      </c>
      <c r="AG61" s="178">
        <v>5225</v>
      </c>
    </row>
    <row r="62" spans="1:33" ht="22.5" customHeight="1">
      <c r="A62" s="174" t="s">
        <v>56</v>
      </c>
      <c r="B62" s="125"/>
      <c r="C62" s="185">
        <v>29</v>
      </c>
      <c r="D62" s="185"/>
      <c r="E62" s="187">
        <v>12</v>
      </c>
      <c r="F62" s="187"/>
      <c r="G62" s="185">
        <v>18</v>
      </c>
      <c r="H62" s="185"/>
      <c r="I62" s="185">
        <v>10</v>
      </c>
      <c r="J62" s="187"/>
      <c r="K62" s="187">
        <v>85</v>
      </c>
      <c r="L62" s="187"/>
      <c r="M62" s="187" t="s">
        <v>367</v>
      </c>
      <c r="N62" s="187"/>
      <c r="O62" s="187">
        <v>2</v>
      </c>
      <c r="Q62" s="198" t="s">
        <v>366</v>
      </c>
      <c r="R62" s="199">
        <f>SUM(S62:AG62)</f>
        <v>30846</v>
      </c>
      <c r="S62" s="199">
        <v>11645</v>
      </c>
      <c r="T62" s="199">
        <v>585</v>
      </c>
      <c r="U62" s="199">
        <v>1190</v>
      </c>
      <c r="V62" s="199">
        <v>156</v>
      </c>
      <c r="W62" s="199">
        <v>3043</v>
      </c>
      <c r="X62" s="199">
        <v>1484</v>
      </c>
      <c r="Y62" s="199">
        <v>1326</v>
      </c>
      <c r="Z62" s="199">
        <v>114</v>
      </c>
      <c r="AA62" s="199">
        <v>116</v>
      </c>
      <c r="AB62" s="199">
        <v>358</v>
      </c>
      <c r="AC62" s="199">
        <v>387</v>
      </c>
      <c r="AD62" s="199">
        <v>1330</v>
      </c>
      <c r="AE62" s="199">
        <v>1006</v>
      </c>
      <c r="AF62" s="199">
        <v>2552</v>
      </c>
      <c r="AG62" s="199">
        <v>5554</v>
      </c>
    </row>
    <row r="63" spans="1:33" ht="22.5" customHeight="1">
      <c r="A63" s="174" t="s">
        <v>57</v>
      </c>
      <c r="B63" s="125"/>
      <c r="C63" s="185">
        <v>35</v>
      </c>
      <c r="D63" s="185"/>
      <c r="E63" s="185">
        <v>10</v>
      </c>
      <c r="F63" s="187"/>
      <c r="G63" s="185">
        <v>47</v>
      </c>
      <c r="H63" s="185"/>
      <c r="I63" s="185">
        <v>7</v>
      </c>
      <c r="J63" s="185"/>
      <c r="K63" s="185">
        <v>113</v>
      </c>
      <c r="L63" s="185"/>
      <c r="M63" s="185">
        <v>3</v>
      </c>
      <c r="N63" s="185"/>
      <c r="O63" s="185">
        <v>7</v>
      </c>
      <c r="Q63" s="164"/>
      <c r="R63" s="169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  <c r="AE63" s="165"/>
      <c r="AF63" s="165"/>
      <c r="AG63" s="165"/>
    </row>
    <row r="64" spans="1:17" ht="22.5" customHeight="1">
      <c r="A64" s="174" t="s">
        <v>58</v>
      </c>
      <c r="B64" s="125"/>
      <c r="C64" s="185">
        <v>138</v>
      </c>
      <c r="D64" s="185"/>
      <c r="E64" s="185">
        <v>31</v>
      </c>
      <c r="F64" s="187"/>
      <c r="G64" s="185">
        <v>59</v>
      </c>
      <c r="H64" s="185"/>
      <c r="I64" s="185">
        <v>12</v>
      </c>
      <c r="J64" s="187"/>
      <c r="K64" s="185">
        <v>438</v>
      </c>
      <c r="L64" s="185"/>
      <c r="M64" s="185">
        <v>15</v>
      </c>
      <c r="N64" s="185"/>
      <c r="O64" s="185">
        <v>21</v>
      </c>
      <c r="Q64" s="133" t="s">
        <v>187</v>
      </c>
    </row>
    <row r="65" spans="1:15" ht="22.5" customHeight="1">
      <c r="A65" s="174" t="s">
        <v>59</v>
      </c>
      <c r="B65" s="125"/>
      <c r="C65" s="185">
        <v>24</v>
      </c>
      <c r="D65" s="185"/>
      <c r="E65" s="185">
        <v>12</v>
      </c>
      <c r="F65" s="187"/>
      <c r="G65" s="185">
        <v>17</v>
      </c>
      <c r="H65" s="185"/>
      <c r="I65" s="185">
        <v>9</v>
      </c>
      <c r="J65" s="185"/>
      <c r="K65" s="185">
        <v>88</v>
      </c>
      <c r="L65" s="185"/>
      <c r="M65" s="185" t="s">
        <v>367</v>
      </c>
      <c r="N65" s="185"/>
      <c r="O65" s="185">
        <v>9</v>
      </c>
    </row>
    <row r="66" spans="1:15" ht="22.5" customHeight="1">
      <c r="A66" s="174" t="s">
        <v>60</v>
      </c>
      <c r="B66" s="125"/>
      <c r="C66" s="185">
        <v>32</v>
      </c>
      <c r="D66" s="185"/>
      <c r="E66" s="185">
        <v>8</v>
      </c>
      <c r="F66" s="187"/>
      <c r="G66" s="185">
        <v>10</v>
      </c>
      <c r="H66" s="185"/>
      <c r="I66" s="185">
        <v>4</v>
      </c>
      <c r="J66" s="185"/>
      <c r="K66" s="185">
        <v>33</v>
      </c>
      <c r="L66" s="185"/>
      <c r="M66" s="185" t="s">
        <v>367</v>
      </c>
      <c r="N66" s="185"/>
      <c r="O66" s="185">
        <v>3</v>
      </c>
    </row>
    <row r="67" spans="1:15" ht="22.5" customHeight="1">
      <c r="A67" s="174" t="s">
        <v>61</v>
      </c>
      <c r="B67" s="125"/>
      <c r="C67" s="185">
        <v>34</v>
      </c>
      <c r="D67" s="185"/>
      <c r="E67" s="185">
        <v>14</v>
      </c>
      <c r="F67" s="187"/>
      <c r="G67" s="185">
        <v>19</v>
      </c>
      <c r="H67" s="185"/>
      <c r="I67" s="185">
        <v>9</v>
      </c>
      <c r="J67" s="185"/>
      <c r="K67" s="185">
        <v>142</v>
      </c>
      <c r="L67" s="185"/>
      <c r="M67" s="185">
        <v>1</v>
      </c>
      <c r="N67" s="185"/>
      <c r="O67" s="185">
        <v>15</v>
      </c>
    </row>
    <row r="68" spans="1:15" ht="22.5" customHeight="1">
      <c r="A68" s="174" t="s">
        <v>62</v>
      </c>
      <c r="B68" s="125"/>
      <c r="C68" s="185">
        <v>6</v>
      </c>
      <c r="D68" s="185"/>
      <c r="E68" s="185">
        <v>2</v>
      </c>
      <c r="F68" s="187"/>
      <c r="G68" s="185">
        <v>1</v>
      </c>
      <c r="H68" s="185"/>
      <c r="I68" s="185">
        <v>1</v>
      </c>
      <c r="J68" s="185"/>
      <c r="K68" s="185">
        <v>5</v>
      </c>
      <c r="L68" s="185"/>
      <c r="M68" s="185" t="s">
        <v>367</v>
      </c>
      <c r="N68" s="185"/>
      <c r="O68" s="185">
        <v>8</v>
      </c>
    </row>
    <row r="69" spans="1:15" ht="22.5" customHeight="1">
      <c r="A69" s="153"/>
      <c r="B69" s="170"/>
      <c r="C69" s="171"/>
      <c r="D69" s="171"/>
      <c r="E69" s="171"/>
      <c r="F69" s="176"/>
      <c r="G69" s="171"/>
      <c r="H69" s="171"/>
      <c r="I69" s="171"/>
      <c r="J69" s="171"/>
      <c r="K69" s="171"/>
      <c r="L69" s="171"/>
      <c r="M69" s="171"/>
      <c r="N69" s="171"/>
      <c r="O69" s="172"/>
    </row>
    <row r="70" ht="22.5" customHeight="1">
      <c r="A70" s="133" t="s">
        <v>96</v>
      </c>
    </row>
  </sheetData>
  <sheetProtection/>
  <mergeCells count="91">
    <mergeCell ref="AE6:AE8"/>
    <mergeCell ref="W6:W8"/>
    <mergeCell ref="V6:V8"/>
    <mergeCell ref="X6:X8"/>
    <mergeCell ref="Y6:Y8"/>
    <mergeCell ref="AB6:AB8"/>
    <mergeCell ref="AC6:AC8"/>
    <mergeCell ref="AD6:AD8"/>
    <mergeCell ref="AA6:AA8"/>
    <mergeCell ref="Z6:Z8"/>
    <mergeCell ref="A7:A9"/>
    <mergeCell ref="N7:N9"/>
    <mergeCell ref="B8:F8"/>
    <mergeCell ref="M8:M9"/>
    <mergeCell ref="G8:K8"/>
    <mergeCell ref="B7:K7"/>
    <mergeCell ref="L7:M7"/>
    <mergeCell ref="L8:L9"/>
    <mergeCell ref="B43:C44"/>
    <mergeCell ref="N43:O44"/>
    <mergeCell ref="L43:M44"/>
    <mergeCell ref="J43:K44"/>
    <mergeCell ref="H43:I44"/>
    <mergeCell ref="A43:A44"/>
    <mergeCell ref="F43:G44"/>
    <mergeCell ref="D43:E44"/>
    <mergeCell ref="Q10:R10"/>
    <mergeCell ref="U6:U8"/>
    <mergeCell ref="O7:O9"/>
    <mergeCell ref="Q16:R16"/>
    <mergeCell ref="Q6:R8"/>
    <mergeCell ref="Q15:R15"/>
    <mergeCell ref="Q12:R12"/>
    <mergeCell ref="Q13:R13"/>
    <mergeCell ref="Q14:R14"/>
    <mergeCell ref="Q4:AF4"/>
    <mergeCell ref="S32:S34"/>
    <mergeCell ref="T32:T34"/>
    <mergeCell ref="U32:U34"/>
    <mergeCell ref="X32:X34"/>
    <mergeCell ref="Y32:Y34"/>
    <mergeCell ref="Z32:Z34"/>
    <mergeCell ref="AA32:AA34"/>
    <mergeCell ref="S6:S8"/>
    <mergeCell ref="T6:T8"/>
    <mergeCell ref="Q24:R24"/>
    <mergeCell ref="U54:U56"/>
    <mergeCell ref="W54:W56"/>
    <mergeCell ref="X54:X56"/>
    <mergeCell ref="Q17:R17"/>
    <mergeCell ref="Q19:R19"/>
    <mergeCell ref="Y54:Y56"/>
    <mergeCell ref="T54:T56"/>
    <mergeCell ref="V54:V56"/>
    <mergeCell ref="AA54:AA56"/>
    <mergeCell ref="Q20:R20"/>
    <mergeCell ref="AB54:AB56"/>
    <mergeCell ref="Q21:R21"/>
    <mergeCell ref="Q22:R22"/>
    <mergeCell ref="Q32:R34"/>
    <mergeCell ref="AB32:AB34"/>
    <mergeCell ref="AF32:AF34"/>
    <mergeCell ref="AC32:AC34"/>
    <mergeCell ref="AD32:AD34"/>
    <mergeCell ref="AE32:AE34"/>
    <mergeCell ref="Q30:AF30"/>
    <mergeCell ref="Q52:AG52"/>
    <mergeCell ref="Q42:R42"/>
    <mergeCell ref="Q43:R43"/>
    <mergeCell ref="Q44:R44"/>
    <mergeCell ref="Q45:R45"/>
    <mergeCell ref="AF6:AF8"/>
    <mergeCell ref="AG54:AG56"/>
    <mergeCell ref="Q54:Q56"/>
    <mergeCell ref="AD54:AD56"/>
    <mergeCell ref="AE54:AE56"/>
    <mergeCell ref="AF54:AF56"/>
    <mergeCell ref="R54:R56"/>
    <mergeCell ref="Z54:Z56"/>
    <mergeCell ref="AC54:AC56"/>
    <mergeCell ref="S54:S56"/>
    <mergeCell ref="A3:O3"/>
    <mergeCell ref="A5:O5"/>
    <mergeCell ref="A41:O41"/>
    <mergeCell ref="Q36:R36"/>
    <mergeCell ref="Q38:R38"/>
    <mergeCell ref="Q39:R39"/>
    <mergeCell ref="Q40:R40"/>
    <mergeCell ref="Q41:R41"/>
    <mergeCell ref="Q18:R18"/>
    <mergeCell ref="Q23:R23"/>
  </mergeCells>
  <printOptions horizontalCentered="1"/>
  <pageMargins left="0.35433070866141736" right="0.35433070866141736" top="0.5905511811023623" bottom="0.3937007874015748" header="0" footer="0"/>
  <pageSetup fitToHeight="1" fitToWidth="1" horizontalDpi="600" verticalDpi="600" orientation="landscape" paperSize="8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6"/>
  <sheetViews>
    <sheetView zoomScaleSheetLayoutView="75" zoomScalePageLayoutView="0" workbookViewId="0" topLeftCell="H1">
      <selection activeCell="X6" sqref="X6"/>
    </sheetView>
  </sheetViews>
  <sheetFormatPr defaultColWidth="10.59765625" defaultRowHeight="15"/>
  <cols>
    <col min="1" max="1" width="33.59765625" style="133" customWidth="1"/>
    <col min="2" max="11" width="10.59765625" style="133" customWidth="1"/>
    <col min="12" max="12" width="7" style="133" customWidth="1"/>
    <col min="13" max="13" width="28.19921875" style="133" customWidth="1"/>
    <col min="14" max="25" width="6.59765625" style="133" customWidth="1"/>
    <col min="26" max="16384" width="10.59765625" style="133" customWidth="1"/>
  </cols>
  <sheetData>
    <row r="1" spans="1:25" ht="19.5" customHeight="1">
      <c r="A1" s="120" t="s">
        <v>408</v>
      </c>
      <c r="L1" s="134"/>
      <c r="Y1" s="2" t="s">
        <v>409</v>
      </c>
    </row>
    <row r="2" spans="1:25" ht="19.5" customHeight="1">
      <c r="A2" s="136"/>
      <c r="L2" s="134"/>
      <c r="Y2" s="134"/>
    </row>
    <row r="3" spans="1:25" ht="19.5" customHeight="1">
      <c r="A3" s="399" t="s">
        <v>410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399"/>
      <c r="T3" s="399"/>
      <c r="U3" s="399"/>
      <c r="V3" s="399"/>
      <c r="W3" s="399"/>
      <c r="X3" s="399"/>
      <c r="Y3" s="399"/>
    </row>
    <row r="4" spans="1:12" ht="18" customHeight="1">
      <c r="A4" s="136"/>
      <c r="L4" s="134"/>
    </row>
    <row r="5" spans="12:25" ht="18" customHeight="1">
      <c r="L5" s="134"/>
      <c r="M5" s="457" t="s">
        <v>423</v>
      </c>
      <c r="N5" s="458"/>
      <c r="O5" s="458"/>
      <c r="P5" s="458"/>
      <c r="Q5" s="458"/>
      <c r="R5" s="458"/>
      <c r="S5" s="458"/>
      <c r="T5" s="458"/>
      <c r="U5" s="458"/>
      <c r="V5" s="458"/>
      <c r="W5" s="458"/>
      <c r="X5" s="458"/>
      <c r="Y5" s="458"/>
    </row>
    <row r="6" spans="1:12" ht="18" customHeight="1" thickBot="1">
      <c r="A6" s="457" t="s">
        <v>424</v>
      </c>
      <c r="B6" s="457"/>
      <c r="C6" s="457"/>
      <c r="D6" s="457"/>
      <c r="E6" s="457"/>
      <c r="F6" s="457"/>
      <c r="G6" s="457"/>
      <c r="H6" s="457"/>
      <c r="I6" s="457"/>
      <c r="J6" s="457"/>
      <c r="K6" s="457"/>
      <c r="L6" s="134"/>
    </row>
    <row r="7" spans="1:25" ht="15.75" customHeight="1" thickBot="1">
      <c r="A7" s="136"/>
      <c r="B7" s="457"/>
      <c r="C7" s="457"/>
      <c r="D7" s="457"/>
      <c r="E7" s="457"/>
      <c r="F7" s="457"/>
      <c r="G7" s="457"/>
      <c r="H7" s="457"/>
      <c r="I7" s="457"/>
      <c r="J7" s="457"/>
      <c r="K7" s="457"/>
      <c r="M7" s="210" t="s">
        <v>234</v>
      </c>
      <c r="N7" s="202" t="s">
        <v>412</v>
      </c>
      <c r="O7" s="202" t="s">
        <v>413</v>
      </c>
      <c r="P7" s="202" t="s">
        <v>414</v>
      </c>
      <c r="Q7" s="202" t="s">
        <v>415</v>
      </c>
      <c r="R7" s="202" t="s">
        <v>416</v>
      </c>
      <c r="S7" s="202" t="s">
        <v>417</v>
      </c>
      <c r="T7" s="202" t="s">
        <v>418</v>
      </c>
      <c r="U7" s="202" t="s">
        <v>419</v>
      </c>
      <c r="V7" s="202" t="s">
        <v>420</v>
      </c>
      <c r="W7" s="202" t="s">
        <v>402</v>
      </c>
      <c r="X7" s="202" t="s">
        <v>233</v>
      </c>
      <c r="Y7" s="203" t="s">
        <v>403</v>
      </c>
    </row>
    <row r="8" spans="1:25" ht="15.75" customHeight="1">
      <c r="A8" s="451" t="s">
        <v>425</v>
      </c>
      <c r="B8" s="459" t="s">
        <v>430</v>
      </c>
      <c r="C8" s="460"/>
      <c r="D8" s="461"/>
      <c r="E8" s="462"/>
      <c r="F8" s="462"/>
      <c r="G8" s="459" t="s">
        <v>433</v>
      </c>
      <c r="H8" s="460"/>
      <c r="I8" s="461"/>
      <c r="J8" s="462"/>
      <c r="K8" s="462"/>
      <c r="N8" s="20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</row>
    <row r="9" spans="1:25" s="136" customFormat="1" ht="15.75" customHeight="1">
      <c r="A9" s="452"/>
      <c r="B9" s="463"/>
      <c r="C9" s="464"/>
      <c r="D9" s="464"/>
      <c r="E9" s="465"/>
      <c r="F9" s="465"/>
      <c r="G9" s="463"/>
      <c r="H9" s="464"/>
      <c r="I9" s="464"/>
      <c r="J9" s="465"/>
      <c r="K9" s="465"/>
      <c r="M9" s="205" t="s">
        <v>306</v>
      </c>
      <c r="N9" s="211">
        <v>677</v>
      </c>
      <c r="O9" s="180">
        <v>619</v>
      </c>
      <c r="P9" s="180">
        <v>769</v>
      </c>
      <c r="Q9" s="180">
        <v>615</v>
      </c>
      <c r="R9" s="180">
        <v>674</v>
      </c>
      <c r="S9" s="180">
        <v>579</v>
      </c>
      <c r="T9" s="180">
        <v>660</v>
      </c>
      <c r="U9" s="180">
        <v>620</v>
      </c>
      <c r="V9" s="180">
        <v>579</v>
      </c>
      <c r="W9" s="180">
        <v>663</v>
      </c>
      <c r="X9" s="180">
        <v>676</v>
      </c>
      <c r="Y9" s="180">
        <v>751</v>
      </c>
    </row>
    <row r="10" spans="1:25" ht="15.75" customHeight="1">
      <c r="A10" s="452"/>
      <c r="B10" s="439" t="s">
        <v>404</v>
      </c>
      <c r="C10" s="439" t="s">
        <v>426</v>
      </c>
      <c r="D10" s="439" t="s">
        <v>427</v>
      </c>
      <c r="E10" s="439" t="s">
        <v>428</v>
      </c>
      <c r="F10" s="454" t="s">
        <v>429</v>
      </c>
      <c r="G10" s="439" t="s">
        <v>404</v>
      </c>
      <c r="H10" s="439" t="s">
        <v>426</v>
      </c>
      <c r="I10" s="439" t="s">
        <v>427</v>
      </c>
      <c r="J10" s="439" t="s">
        <v>428</v>
      </c>
      <c r="K10" s="454" t="s">
        <v>429</v>
      </c>
      <c r="M10" s="119" t="s">
        <v>405</v>
      </c>
      <c r="N10" s="211">
        <v>787</v>
      </c>
      <c r="O10" s="180">
        <v>750</v>
      </c>
      <c r="P10" s="180">
        <v>749</v>
      </c>
      <c r="Q10" s="180">
        <v>674</v>
      </c>
      <c r="R10" s="180">
        <v>658</v>
      </c>
      <c r="S10" s="180">
        <v>562</v>
      </c>
      <c r="T10" s="180">
        <v>582</v>
      </c>
      <c r="U10" s="180">
        <v>573</v>
      </c>
      <c r="V10" s="180">
        <v>562</v>
      </c>
      <c r="W10" s="180">
        <v>598</v>
      </c>
      <c r="X10" s="180">
        <v>680</v>
      </c>
      <c r="Y10" s="180">
        <v>682</v>
      </c>
    </row>
    <row r="11" spans="1:25" ht="15.75" customHeight="1">
      <c r="A11" s="453"/>
      <c r="B11" s="456"/>
      <c r="C11" s="456"/>
      <c r="D11" s="456"/>
      <c r="E11" s="456"/>
      <c r="F11" s="455"/>
      <c r="G11" s="456"/>
      <c r="H11" s="456"/>
      <c r="I11" s="456"/>
      <c r="J11" s="456"/>
      <c r="K11" s="455"/>
      <c r="M11" s="119" t="s">
        <v>406</v>
      </c>
      <c r="N11" s="211">
        <v>110</v>
      </c>
      <c r="O11" s="194">
        <v>711</v>
      </c>
      <c r="P11" s="194">
        <v>779</v>
      </c>
      <c r="Q11" s="194">
        <v>675</v>
      </c>
      <c r="R11" s="194">
        <v>573</v>
      </c>
      <c r="S11" s="194">
        <v>581</v>
      </c>
      <c r="T11" s="194">
        <v>653</v>
      </c>
      <c r="U11" s="194">
        <v>566</v>
      </c>
      <c r="V11" s="194">
        <v>545</v>
      </c>
      <c r="W11" s="194">
        <v>629</v>
      </c>
      <c r="X11" s="194">
        <v>580</v>
      </c>
      <c r="Y11" s="194">
        <v>704</v>
      </c>
    </row>
    <row r="12" spans="1:25" ht="15.75" customHeight="1">
      <c r="A12" s="167"/>
      <c r="B12" s="144"/>
      <c r="C12" s="144"/>
      <c r="D12" s="144"/>
      <c r="E12" s="144"/>
      <c r="F12" s="144"/>
      <c r="G12" s="206"/>
      <c r="H12" s="206"/>
      <c r="I12" s="206"/>
      <c r="J12" s="206"/>
      <c r="K12" s="206"/>
      <c r="M12" s="119" t="s">
        <v>407</v>
      </c>
      <c r="N12" s="211">
        <v>843</v>
      </c>
      <c r="O12" s="194">
        <v>692</v>
      </c>
      <c r="P12" s="194">
        <v>667</v>
      </c>
      <c r="Q12" s="194">
        <v>652</v>
      </c>
      <c r="R12" s="194">
        <v>614</v>
      </c>
      <c r="S12" s="194">
        <v>525</v>
      </c>
      <c r="T12" s="194">
        <v>597</v>
      </c>
      <c r="U12" s="194">
        <v>513</v>
      </c>
      <c r="V12" s="194">
        <v>540</v>
      </c>
      <c r="W12" s="194">
        <v>633</v>
      </c>
      <c r="X12" s="194">
        <v>608</v>
      </c>
      <c r="Y12" s="194">
        <v>655</v>
      </c>
    </row>
    <row r="13" spans="1:25" ht="15.75" customHeight="1">
      <c r="A13" s="121" t="s">
        <v>401</v>
      </c>
      <c r="B13" s="191">
        <f>SUM(B15:B19,B21:B25,B27:B31,B33:B37,B39:B43,B45:B49,B51:B55,B57:B62)</f>
        <v>7882</v>
      </c>
      <c r="C13" s="191">
        <f>SUM(C15:C19,C21:C25,C27:C31,C33:C37,C39:C43,C45:C49,C51:C55,C57:C62)</f>
        <v>7857</v>
      </c>
      <c r="D13" s="191">
        <f>SUM(D15:D19,D21:D25,D27:D31,D33:D37,D39:D43,D45:D49,D51:D55,D57:D62)</f>
        <v>7706</v>
      </c>
      <c r="E13" s="191">
        <f>SUM(E15:E19,E21:E25,E27:E31,E33:E37,E39:E43,E45:E49,E51:E55,E57:E62)</f>
        <v>7539</v>
      </c>
      <c r="F13" s="191">
        <f>SUM(F15:F19,F21:F25,F27:F31,F33:F37,F39:F43,F45:F49,F51:F55,F57:F62)</f>
        <v>7506</v>
      </c>
      <c r="G13" s="225">
        <f>B13/10.319</f>
        <v>763.8337048163581</v>
      </c>
      <c r="H13" s="225">
        <f>C13/10.461</f>
        <v>751.0754229997132</v>
      </c>
      <c r="I13" s="225">
        <f>D13/10.664</f>
        <v>722.6181545386347</v>
      </c>
      <c r="J13" s="225">
        <f>E13/10.784</f>
        <v>699.0912462908011</v>
      </c>
      <c r="K13" s="225">
        <f>F13/10.886</f>
        <v>689.5094616939189</v>
      </c>
      <c r="M13" s="214" t="s">
        <v>411</v>
      </c>
      <c r="N13" s="215">
        <f>SUM(N15:N19,N21:N25,N27:N31,N33:N37,N39:N43,N45:N49,N51:N55,N57:N62)</f>
        <v>700</v>
      </c>
      <c r="O13" s="191">
        <f aca="true" t="shared" si="0" ref="O13:Y13">SUM(O15:O19,O21:O25,O27:O31,O33:O37,O39:O43,O45:O49,O51:O55,O57:O62)</f>
        <v>657</v>
      </c>
      <c r="P13" s="191">
        <f t="shared" si="0"/>
        <v>714</v>
      </c>
      <c r="Q13" s="191">
        <f t="shared" si="0"/>
        <v>667</v>
      </c>
      <c r="R13" s="191">
        <f t="shared" si="0"/>
        <v>602</v>
      </c>
      <c r="S13" s="191">
        <f t="shared" si="0"/>
        <v>600</v>
      </c>
      <c r="T13" s="191">
        <f t="shared" si="0"/>
        <v>623</v>
      </c>
      <c r="U13" s="191">
        <f t="shared" si="0"/>
        <v>561</v>
      </c>
      <c r="V13" s="191">
        <f t="shared" si="0"/>
        <v>558</v>
      </c>
      <c r="W13" s="191">
        <f t="shared" si="0"/>
        <v>613</v>
      </c>
      <c r="X13" s="191">
        <f t="shared" si="0"/>
        <v>600</v>
      </c>
      <c r="Y13" s="191">
        <f t="shared" si="0"/>
        <v>611</v>
      </c>
    </row>
    <row r="14" spans="1:25" ht="15.75" customHeight="1">
      <c r="A14" s="207"/>
      <c r="B14" s="185"/>
      <c r="C14" s="185"/>
      <c r="D14" s="185"/>
      <c r="E14" s="185"/>
      <c r="F14" s="185"/>
      <c r="G14" s="221"/>
      <c r="H14" s="221"/>
      <c r="I14" s="221"/>
      <c r="J14" s="221"/>
      <c r="K14" s="221"/>
      <c r="L14" s="136"/>
      <c r="N14" s="211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</row>
    <row r="15" spans="1:25" ht="15.75" customHeight="1">
      <c r="A15" s="207" t="s">
        <v>65</v>
      </c>
      <c r="B15" s="185">
        <v>1939</v>
      </c>
      <c r="C15" s="185">
        <v>1858</v>
      </c>
      <c r="D15" s="185">
        <v>1888</v>
      </c>
      <c r="E15" s="185">
        <v>1834</v>
      </c>
      <c r="F15" s="185">
        <f>SUM(N15:Y15)</f>
        <v>1849</v>
      </c>
      <c r="G15" s="221">
        <f>B15/10.319</f>
        <v>187.905804826049</v>
      </c>
      <c r="H15" s="221">
        <v>177.7</v>
      </c>
      <c r="I15" s="221">
        <f>D15/10.664</f>
        <v>177.0442610652663</v>
      </c>
      <c r="J15" s="221">
        <f>E15/10.784</f>
        <v>170.066765578635</v>
      </c>
      <c r="K15" s="221">
        <f aca="true" t="shared" si="1" ref="K15:K66">F15/10.886</f>
        <v>169.85118500826752</v>
      </c>
      <c r="L15" s="136"/>
      <c r="M15" s="207" t="s">
        <v>65</v>
      </c>
      <c r="N15" s="211">
        <v>172</v>
      </c>
      <c r="O15" s="194">
        <v>176</v>
      </c>
      <c r="P15" s="194">
        <v>181</v>
      </c>
      <c r="Q15" s="194">
        <v>173</v>
      </c>
      <c r="R15" s="194">
        <v>162</v>
      </c>
      <c r="S15" s="194">
        <v>152</v>
      </c>
      <c r="T15" s="194">
        <v>113</v>
      </c>
      <c r="U15" s="194">
        <v>131</v>
      </c>
      <c r="V15" s="194">
        <v>120</v>
      </c>
      <c r="W15" s="194">
        <v>151</v>
      </c>
      <c r="X15" s="194">
        <v>162</v>
      </c>
      <c r="Y15" s="194">
        <v>156</v>
      </c>
    </row>
    <row r="16" spans="1:25" ht="15.75" customHeight="1">
      <c r="A16" s="207" t="s">
        <v>64</v>
      </c>
      <c r="B16" s="185">
        <v>1451</v>
      </c>
      <c r="C16" s="185">
        <v>1521</v>
      </c>
      <c r="D16" s="185">
        <v>1473</v>
      </c>
      <c r="E16" s="185">
        <v>1552</v>
      </c>
      <c r="F16" s="185">
        <f>SUM(N16:Y16)</f>
        <v>1507</v>
      </c>
      <c r="G16" s="221">
        <f>B16/10.319</f>
        <v>140.61440062021512</v>
      </c>
      <c r="H16" s="221">
        <f>C16/10.461</f>
        <v>145.3971895612274</v>
      </c>
      <c r="I16" s="221">
        <f>D16/10.664</f>
        <v>138.12828207051763</v>
      </c>
      <c r="J16" s="221">
        <f>E16/10.784</f>
        <v>143.91691394658753</v>
      </c>
      <c r="K16" s="221">
        <f t="shared" si="1"/>
        <v>138.4346867536285</v>
      </c>
      <c r="L16" s="136"/>
      <c r="M16" s="207" t="s">
        <v>64</v>
      </c>
      <c r="N16" s="211">
        <v>132</v>
      </c>
      <c r="O16" s="194">
        <v>96</v>
      </c>
      <c r="P16" s="194">
        <v>102</v>
      </c>
      <c r="Q16" s="194">
        <v>128</v>
      </c>
      <c r="R16" s="194">
        <v>121</v>
      </c>
      <c r="S16" s="194">
        <v>129</v>
      </c>
      <c r="T16" s="194">
        <v>171</v>
      </c>
      <c r="U16" s="194">
        <v>119</v>
      </c>
      <c r="V16" s="194">
        <v>134</v>
      </c>
      <c r="W16" s="194">
        <v>127</v>
      </c>
      <c r="X16" s="194">
        <v>105</v>
      </c>
      <c r="Y16" s="194">
        <v>143</v>
      </c>
    </row>
    <row r="17" spans="1:25" ht="15.75" customHeight="1">
      <c r="A17" s="207" t="s">
        <v>188</v>
      </c>
      <c r="B17" s="185">
        <v>1091</v>
      </c>
      <c r="C17" s="185">
        <v>1114</v>
      </c>
      <c r="D17" s="185">
        <v>1056</v>
      </c>
      <c r="E17" s="185">
        <v>1092</v>
      </c>
      <c r="F17" s="185">
        <f>SUM(N17:Y17)</f>
        <v>1213</v>
      </c>
      <c r="G17" s="221">
        <f>B17/10.319</f>
        <v>105.72729915689504</v>
      </c>
      <c r="H17" s="221">
        <f>C17/10.461</f>
        <v>106.49077526049135</v>
      </c>
      <c r="I17" s="221">
        <f>D17/10.664</f>
        <v>99.02475618904727</v>
      </c>
      <c r="J17" s="221">
        <f>E17/10.784</f>
        <v>101.26112759643917</v>
      </c>
      <c r="K17" s="221">
        <f t="shared" si="1"/>
        <v>111.42752158735992</v>
      </c>
      <c r="L17" s="136"/>
      <c r="M17" s="207" t="s">
        <v>188</v>
      </c>
      <c r="N17" s="211">
        <v>112</v>
      </c>
      <c r="O17" s="194">
        <v>131</v>
      </c>
      <c r="P17" s="194">
        <v>117</v>
      </c>
      <c r="Q17" s="194">
        <v>111</v>
      </c>
      <c r="R17" s="194">
        <v>103</v>
      </c>
      <c r="S17" s="194">
        <v>85</v>
      </c>
      <c r="T17" s="194">
        <v>83</v>
      </c>
      <c r="U17" s="194">
        <v>75</v>
      </c>
      <c r="V17" s="194">
        <v>87</v>
      </c>
      <c r="W17" s="194">
        <v>99</v>
      </c>
      <c r="X17" s="194">
        <v>106</v>
      </c>
      <c r="Y17" s="194">
        <v>104</v>
      </c>
    </row>
    <row r="18" spans="1:25" ht="15.75" customHeight="1">
      <c r="A18" s="207" t="s">
        <v>273</v>
      </c>
      <c r="B18" s="185">
        <v>487</v>
      </c>
      <c r="C18" s="185">
        <v>499</v>
      </c>
      <c r="D18" s="185">
        <v>443</v>
      </c>
      <c r="E18" s="185">
        <v>414</v>
      </c>
      <c r="F18" s="185">
        <f>SUM(N18:Y18)</f>
        <v>374</v>
      </c>
      <c r="G18" s="221">
        <f>B18/10.319</f>
        <v>47.19449559065801</v>
      </c>
      <c r="H18" s="221">
        <f>C18/10.461</f>
        <v>47.70098460950196</v>
      </c>
      <c r="I18" s="221">
        <f>D18/10.664</f>
        <v>41.541635408852216</v>
      </c>
      <c r="J18" s="221">
        <f>E18/10.784</f>
        <v>38.39020771513353</v>
      </c>
      <c r="K18" s="221">
        <f t="shared" si="1"/>
        <v>34.35605364688591</v>
      </c>
      <c r="L18" s="136"/>
      <c r="M18" s="207" t="s">
        <v>273</v>
      </c>
      <c r="N18" s="211">
        <v>50</v>
      </c>
      <c r="O18" s="194">
        <v>39</v>
      </c>
      <c r="P18" s="194">
        <v>51</v>
      </c>
      <c r="Q18" s="194">
        <v>34</v>
      </c>
      <c r="R18" s="194">
        <v>20</v>
      </c>
      <c r="S18" s="194">
        <v>26</v>
      </c>
      <c r="T18" s="194">
        <v>25</v>
      </c>
      <c r="U18" s="194">
        <v>29</v>
      </c>
      <c r="V18" s="194">
        <v>16</v>
      </c>
      <c r="W18" s="194">
        <v>27</v>
      </c>
      <c r="X18" s="194">
        <v>30</v>
      </c>
      <c r="Y18" s="194">
        <v>27</v>
      </c>
    </row>
    <row r="19" spans="1:25" ht="15.75" customHeight="1">
      <c r="A19" s="208" t="s">
        <v>274</v>
      </c>
      <c r="B19" s="185">
        <v>447</v>
      </c>
      <c r="C19" s="185">
        <v>418</v>
      </c>
      <c r="D19" s="185">
        <v>420</v>
      </c>
      <c r="E19" s="185">
        <v>345</v>
      </c>
      <c r="F19" s="185">
        <f>SUM(N19:Y19)</f>
        <v>340</v>
      </c>
      <c r="G19" s="221">
        <f>B19/10.319</f>
        <v>43.31815098362244</v>
      </c>
      <c r="H19" s="221">
        <f>C19/10.461</f>
        <v>39.95793901156677</v>
      </c>
      <c r="I19" s="221">
        <f>D19/10.664</f>
        <v>39.38484621155289</v>
      </c>
      <c r="J19" s="221">
        <f>E19/10.784</f>
        <v>31.991839762611274</v>
      </c>
      <c r="K19" s="221">
        <f t="shared" si="1"/>
        <v>31.232776042623556</v>
      </c>
      <c r="L19" s="136"/>
      <c r="M19" s="208" t="s">
        <v>274</v>
      </c>
      <c r="N19" s="211">
        <v>23</v>
      </c>
      <c r="O19" s="194">
        <v>25</v>
      </c>
      <c r="P19" s="194">
        <v>29</v>
      </c>
      <c r="Q19" s="194">
        <v>30</v>
      </c>
      <c r="R19" s="194">
        <v>35</v>
      </c>
      <c r="S19" s="194">
        <v>22</v>
      </c>
      <c r="T19" s="194">
        <v>32</v>
      </c>
      <c r="U19" s="194">
        <v>31</v>
      </c>
      <c r="V19" s="194">
        <v>31</v>
      </c>
      <c r="W19" s="194">
        <v>38</v>
      </c>
      <c r="X19" s="194">
        <v>20</v>
      </c>
      <c r="Y19" s="194">
        <v>24</v>
      </c>
    </row>
    <row r="20" spans="1:25" ht="15.75" customHeight="1">
      <c r="A20" s="142"/>
      <c r="B20" s="180"/>
      <c r="C20" s="180"/>
      <c r="D20" s="180"/>
      <c r="E20" s="180"/>
      <c r="F20" s="185"/>
      <c r="G20" s="222"/>
      <c r="H20" s="221"/>
      <c r="I20" s="221"/>
      <c r="J20" s="221"/>
      <c r="K20" s="223"/>
      <c r="L20" s="136"/>
      <c r="M20" s="142"/>
      <c r="N20" s="211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</row>
    <row r="21" spans="1:25" ht="15.75" customHeight="1">
      <c r="A21" s="207" t="s">
        <v>189</v>
      </c>
      <c r="B21" s="185">
        <v>375</v>
      </c>
      <c r="C21" s="185">
        <v>413</v>
      </c>
      <c r="D21" s="185">
        <v>394</v>
      </c>
      <c r="E21" s="185">
        <v>415</v>
      </c>
      <c r="F21" s="185">
        <f>SUM(N21:Y21)</f>
        <v>346</v>
      </c>
      <c r="G21" s="221">
        <f>B21/10.319</f>
        <v>36.340730690958424</v>
      </c>
      <c r="H21" s="221">
        <f>C21/10.461</f>
        <v>39.47997323391645</v>
      </c>
      <c r="I21" s="221">
        <f>D21/10.664</f>
        <v>36.94673668417104</v>
      </c>
      <c r="J21" s="221">
        <f>E21/10.784</f>
        <v>38.48293768545994</v>
      </c>
      <c r="K21" s="221">
        <f t="shared" si="1"/>
        <v>31.783942678669852</v>
      </c>
      <c r="L21" s="136"/>
      <c r="M21" s="207" t="s">
        <v>189</v>
      </c>
      <c r="N21" s="211">
        <v>38</v>
      </c>
      <c r="O21" s="194">
        <v>32</v>
      </c>
      <c r="P21" s="194">
        <v>35</v>
      </c>
      <c r="Q21" s="194">
        <v>39</v>
      </c>
      <c r="R21" s="194">
        <v>21</v>
      </c>
      <c r="S21" s="194">
        <v>28</v>
      </c>
      <c r="T21" s="194">
        <v>30</v>
      </c>
      <c r="U21" s="194">
        <v>29</v>
      </c>
      <c r="V21" s="194">
        <v>20</v>
      </c>
      <c r="W21" s="194">
        <v>30</v>
      </c>
      <c r="X21" s="194">
        <v>22</v>
      </c>
      <c r="Y21" s="194">
        <v>22</v>
      </c>
    </row>
    <row r="22" spans="1:25" ht="15.75" customHeight="1">
      <c r="A22" s="207" t="s">
        <v>196</v>
      </c>
      <c r="B22" s="185">
        <v>208</v>
      </c>
      <c r="C22" s="185">
        <v>185</v>
      </c>
      <c r="D22" s="185">
        <v>181</v>
      </c>
      <c r="E22" s="185">
        <v>208</v>
      </c>
      <c r="F22" s="185">
        <f>SUM(N22:Y22)</f>
        <v>193</v>
      </c>
      <c r="G22" s="221">
        <f>B22/10.319</f>
        <v>20.15699195658494</v>
      </c>
      <c r="H22" s="221">
        <f>C22/10.461</f>
        <v>17.684733773061847</v>
      </c>
      <c r="I22" s="221">
        <f>D22/10.664</f>
        <v>16.97299324831208</v>
      </c>
      <c r="J22" s="221">
        <f>E22/10.784</f>
        <v>19.287833827893174</v>
      </c>
      <c r="K22" s="221">
        <f t="shared" si="1"/>
        <v>17.729193459489252</v>
      </c>
      <c r="L22" s="136"/>
      <c r="M22" s="207" t="s">
        <v>196</v>
      </c>
      <c r="N22" s="211">
        <v>21</v>
      </c>
      <c r="O22" s="194">
        <v>23</v>
      </c>
      <c r="P22" s="194">
        <v>19</v>
      </c>
      <c r="Q22" s="194">
        <v>17</v>
      </c>
      <c r="R22" s="194">
        <v>10</v>
      </c>
      <c r="S22" s="194">
        <v>12</v>
      </c>
      <c r="T22" s="194">
        <v>19</v>
      </c>
      <c r="U22" s="194">
        <v>11</v>
      </c>
      <c r="V22" s="194">
        <v>17</v>
      </c>
      <c r="W22" s="194">
        <v>15</v>
      </c>
      <c r="X22" s="194">
        <v>13</v>
      </c>
      <c r="Y22" s="194">
        <v>16</v>
      </c>
    </row>
    <row r="23" spans="1:25" ht="15.75" customHeight="1">
      <c r="A23" s="207" t="s">
        <v>195</v>
      </c>
      <c r="B23" s="185">
        <v>187</v>
      </c>
      <c r="C23" s="185">
        <v>179</v>
      </c>
      <c r="D23" s="185">
        <v>175</v>
      </c>
      <c r="E23" s="185">
        <v>166</v>
      </c>
      <c r="F23" s="185">
        <f>SUM(N23:Y23)</f>
        <v>184</v>
      </c>
      <c r="G23" s="221">
        <f>B23/10.319</f>
        <v>18.121911037891266</v>
      </c>
      <c r="H23" s="221">
        <f>C23/10.461</f>
        <v>17.111174839881464</v>
      </c>
      <c r="I23" s="221">
        <f>D23/10.664</f>
        <v>16.41035258814704</v>
      </c>
      <c r="J23" s="221">
        <f>E23/10.784</f>
        <v>15.393175074183976</v>
      </c>
      <c r="K23" s="221">
        <f t="shared" si="1"/>
        <v>16.902443505419807</v>
      </c>
      <c r="L23" s="136"/>
      <c r="M23" s="207" t="s">
        <v>195</v>
      </c>
      <c r="N23" s="211">
        <v>12</v>
      </c>
      <c r="O23" s="194">
        <v>12</v>
      </c>
      <c r="P23" s="194">
        <v>20</v>
      </c>
      <c r="Q23" s="194">
        <v>20</v>
      </c>
      <c r="R23" s="194">
        <v>14</v>
      </c>
      <c r="S23" s="194">
        <v>25</v>
      </c>
      <c r="T23" s="194">
        <v>13</v>
      </c>
      <c r="U23" s="194">
        <v>20</v>
      </c>
      <c r="V23" s="194">
        <v>10</v>
      </c>
      <c r="W23" s="194">
        <v>14</v>
      </c>
      <c r="X23" s="194">
        <v>13</v>
      </c>
      <c r="Y23" s="194">
        <v>11</v>
      </c>
    </row>
    <row r="24" spans="1:25" ht="15.75" customHeight="1">
      <c r="A24" s="207" t="s">
        <v>198</v>
      </c>
      <c r="B24" s="185">
        <v>133</v>
      </c>
      <c r="C24" s="185">
        <v>131</v>
      </c>
      <c r="D24" s="185">
        <v>115</v>
      </c>
      <c r="E24" s="185">
        <v>86</v>
      </c>
      <c r="F24" s="185">
        <f>SUM(N24:Y24)</f>
        <v>92</v>
      </c>
      <c r="G24" s="221">
        <f>B24/10.319</f>
        <v>12.888845818393253</v>
      </c>
      <c r="H24" s="221">
        <f>C24/10.461</f>
        <v>12.52270337443839</v>
      </c>
      <c r="I24" s="221">
        <f>D24/10.664</f>
        <v>10.783945986496624</v>
      </c>
      <c r="J24" s="221">
        <f>E24/10.784</f>
        <v>7.974777448071216</v>
      </c>
      <c r="K24" s="221">
        <f t="shared" si="1"/>
        <v>8.451221752709904</v>
      </c>
      <c r="L24" s="136"/>
      <c r="M24" s="207" t="s">
        <v>198</v>
      </c>
      <c r="N24" s="211">
        <v>9</v>
      </c>
      <c r="O24" s="194">
        <v>6</v>
      </c>
      <c r="P24" s="194">
        <v>4</v>
      </c>
      <c r="Q24" s="194">
        <v>9</v>
      </c>
      <c r="R24" s="194">
        <v>7</v>
      </c>
      <c r="S24" s="194">
        <v>12</v>
      </c>
      <c r="T24" s="194">
        <v>6</v>
      </c>
      <c r="U24" s="194">
        <v>10</v>
      </c>
      <c r="V24" s="194">
        <v>8</v>
      </c>
      <c r="W24" s="194">
        <v>6</v>
      </c>
      <c r="X24" s="194">
        <v>12</v>
      </c>
      <c r="Y24" s="194">
        <v>3</v>
      </c>
    </row>
    <row r="25" spans="1:25" ht="15.75" customHeight="1">
      <c r="A25" s="208" t="s">
        <v>127</v>
      </c>
      <c r="B25" s="185">
        <v>129</v>
      </c>
      <c r="C25" s="185">
        <v>124</v>
      </c>
      <c r="D25" s="185">
        <v>133</v>
      </c>
      <c r="E25" s="185">
        <v>107</v>
      </c>
      <c r="F25" s="185">
        <f>SUM(N25:Y25)</f>
        <v>129</v>
      </c>
      <c r="G25" s="221">
        <f>B25/10.319</f>
        <v>12.501211357689698</v>
      </c>
      <c r="H25" s="221">
        <f>C25/10.461</f>
        <v>11.853551285727942</v>
      </c>
      <c r="I25" s="221">
        <f>D25/10.664</f>
        <v>12.471867966991748</v>
      </c>
      <c r="J25" s="221">
        <f>E25/10.784</f>
        <v>9.922106824925816</v>
      </c>
      <c r="K25" s="221">
        <f t="shared" si="1"/>
        <v>11.850082674995408</v>
      </c>
      <c r="L25" s="136"/>
      <c r="M25" s="208" t="s">
        <v>127</v>
      </c>
      <c r="N25" s="211">
        <v>15</v>
      </c>
      <c r="O25" s="194">
        <v>9</v>
      </c>
      <c r="P25" s="194">
        <v>13</v>
      </c>
      <c r="Q25" s="194">
        <v>12</v>
      </c>
      <c r="R25" s="194">
        <v>7</v>
      </c>
      <c r="S25" s="194">
        <v>4</v>
      </c>
      <c r="T25" s="194">
        <v>13</v>
      </c>
      <c r="U25" s="194">
        <v>13</v>
      </c>
      <c r="V25" s="194">
        <v>7</v>
      </c>
      <c r="W25" s="194">
        <v>12</v>
      </c>
      <c r="X25" s="194">
        <v>16</v>
      </c>
      <c r="Y25" s="194">
        <v>8</v>
      </c>
    </row>
    <row r="26" spans="1:25" ht="15.75" customHeight="1">
      <c r="A26" s="207"/>
      <c r="B26" s="185"/>
      <c r="C26" s="185"/>
      <c r="D26" s="185"/>
      <c r="E26" s="185"/>
      <c r="F26" s="185"/>
      <c r="G26" s="222"/>
      <c r="H26" s="221"/>
      <c r="I26" s="221"/>
      <c r="J26" s="221"/>
      <c r="K26" s="223"/>
      <c r="L26" s="136"/>
      <c r="M26" s="207"/>
      <c r="N26" s="211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</row>
    <row r="27" spans="1:25" ht="15.75" customHeight="1">
      <c r="A27" s="207" t="s">
        <v>275</v>
      </c>
      <c r="B27" s="185">
        <v>110</v>
      </c>
      <c r="C27" s="185">
        <v>110</v>
      </c>
      <c r="D27" s="185">
        <v>108</v>
      </c>
      <c r="E27" s="185">
        <v>109</v>
      </c>
      <c r="F27" s="185">
        <f>SUM(N27:Y27)</f>
        <v>113</v>
      </c>
      <c r="G27" s="221">
        <f>B27/10.319</f>
        <v>10.659947669347805</v>
      </c>
      <c r="H27" s="221">
        <f>C27/10.461</f>
        <v>10.515247108307046</v>
      </c>
      <c r="I27" s="221">
        <f>D27/10.664</f>
        <v>10.127531882970743</v>
      </c>
      <c r="J27" s="221">
        <f>E27/10.784</f>
        <v>10.107566765578634</v>
      </c>
      <c r="K27" s="221">
        <f t="shared" si="1"/>
        <v>10.380304978871946</v>
      </c>
      <c r="L27" s="136"/>
      <c r="M27" s="207" t="s">
        <v>275</v>
      </c>
      <c r="N27" s="211">
        <v>10</v>
      </c>
      <c r="O27" s="194">
        <v>5</v>
      </c>
      <c r="P27" s="194">
        <v>12</v>
      </c>
      <c r="Q27" s="194">
        <v>7</v>
      </c>
      <c r="R27" s="194">
        <v>12</v>
      </c>
      <c r="S27" s="194">
        <v>6</v>
      </c>
      <c r="T27" s="194">
        <v>13</v>
      </c>
      <c r="U27" s="194">
        <v>8</v>
      </c>
      <c r="V27" s="194">
        <v>9</v>
      </c>
      <c r="W27" s="194">
        <v>10</v>
      </c>
      <c r="X27" s="194">
        <v>11</v>
      </c>
      <c r="Y27" s="194">
        <v>10</v>
      </c>
    </row>
    <row r="28" spans="1:25" ht="15.75" customHeight="1">
      <c r="A28" s="207" t="s">
        <v>128</v>
      </c>
      <c r="B28" s="185">
        <v>96</v>
      </c>
      <c r="C28" s="185">
        <v>67</v>
      </c>
      <c r="D28" s="185">
        <v>72</v>
      </c>
      <c r="E28" s="185">
        <v>58</v>
      </c>
      <c r="F28" s="185">
        <f>SUM(N28:Y28)</f>
        <v>54</v>
      </c>
      <c r="G28" s="221">
        <f>B28/10.319</f>
        <v>9.303227056885357</v>
      </c>
      <c r="H28" s="221">
        <f>C28/10.461</f>
        <v>6.404741420514291</v>
      </c>
      <c r="I28" s="221">
        <v>6.7</v>
      </c>
      <c r="J28" s="221">
        <f>E28/10.784</f>
        <v>5.37833827893175</v>
      </c>
      <c r="K28" s="221">
        <f t="shared" si="1"/>
        <v>4.960499724416683</v>
      </c>
      <c r="L28" s="136"/>
      <c r="M28" s="207" t="s">
        <v>128</v>
      </c>
      <c r="N28" s="211">
        <v>5</v>
      </c>
      <c r="O28" s="194">
        <v>4</v>
      </c>
      <c r="P28" s="194">
        <v>5</v>
      </c>
      <c r="Q28" s="194">
        <v>5</v>
      </c>
      <c r="R28" s="194">
        <v>3</v>
      </c>
      <c r="S28" s="194">
        <v>2</v>
      </c>
      <c r="T28" s="194">
        <v>8</v>
      </c>
      <c r="U28" s="194">
        <v>6</v>
      </c>
      <c r="V28" s="194">
        <v>8</v>
      </c>
      <c r="W28" s="194">
        <v>2</v>
      </c>
      <c r="X28" s="194">
        <v>4</v>
      </c>
      <c r="Y28" s="194">
        <v>2</v>
      </c>
    </row>
    <row r="29" spans="1:25" ht="15.75" customHeight="1">
      <c r="A29" s="207" t="s">
        <v>129</v>
      </c>
      <c r="B29" s="185">
        <v>97</v>
      </c>
      <c r="C29" s="185">
        <v>105</v>
      </c>
      <c r="D29" s="185">
        <v>80</v>
      </c>
      <c r="E29" s="185">
        <v>66</v>
      </c>
      <c r="F29" s="185">
        <f>SUM(N29:Y29)</f>
        <v>60</v>
      </c>
      <c r="G29" s="221">
        <f>B29/10.319</f>
        <v>9.400135672061246</v>
      </c>
      <c r="H29" s="221">
        <f>C29/10.461</f>
        <v>10.037281330656725</v>
      </c>
      <c r="I29" s="221">
        <f>D29/10.664</f>
        <v>7.501875468867217</v>
      </c>
      <c r="J29" s="221">
        <f>E29/10.784</f>
        <v>6.120178041543026</v>
      </c>
      <c r="K29" s="221">
        <f t="shared" si="1"/>
        <v>5.51166636046298</v>
      </c>
      <c r="L29" s="136"/>
      <c r="M29" s="207" t="s">
        <v>129</v>
      </c>
      <c r="N29" s="211">
        <v>2</v>
      </c>
      <c r="O29" s="194">
        <v>3</v>
      </c>
      <c r="P29" s="194">
        <v>9</v>
      </c>
      <c r="Q29" s="194">
        <v>3</v>
      </c>
      <c r="R29" s="194">
        <v>4</v>
      </c>
      <c r="S29" s="194">
        <v>2</v>
      </c>
      <c r="T29" s="194">
        <v>5</v>
      </c>
      <c r="U29" s="194">
        <v>9</v>
      </c>
      <c r="V29" s="194">
        <v>9</v>
      </c>
      <c r="W29" s="194">
        <v>5</v>
      </c>
      <c r="X29" s="194">
        <v>4</v>
      </c>
      <c r="Y29" s="194">
        <v>5</v>
      </c>
    </row>
    <row r="30" spans="1:25" ht="15.75" customHeight="1">
      <c r="A30" s="209" t="s">
        <v>276</v>
      </c>
      <c r="B30" s="185">
        <v>75</v>
      </c>
      <c r="C30" s="185">
        <v>65</v>
      </c>
      <c r="D30" s="185">
        <v>83</v>
      </c>
      <c r="E30" s="185">
        <v>55</v>
      </c>
      <c r="F30" s="185">
        <f>SUM(N30:Y30)</f>
        <v>56</v>
      </c>
      <c r="G30" s="221">
        <f>B30/10.319</f>
        <v>7.2681461381916845</v>
      </c>
      <c r="H30" s="221">
        <f>C30/10.461</f>
        <v>6.213555109454163</v>
      </c>
      <c r="I30" s="221">
        <f>D30/10.664</f>
        <v>7.783195798949738</v>
      </c>
      <c r="J30" s="221">
        <f>E30/10.784</f>
        <v>5.100148367952522</v>
      </c>
      <c r="K30" s="221">
        <f t="shared" si="1"/>
        <v>5.144221936432115</v>
      </c>
      <c r="L30" s="136"/>
      <c r="M30" s="209" t="s">
        <v>276</v>
      </c>
      <c r="N30" s="211">
        <v>4</v>
      </c>
      <c r="O30" s="194">
        <v>6</v>
      </c>
      <c r="P30" s="194">
        <v>5</v>
      </c>
      <c r="Q30" s="194">
        <v>4</v>
      </c>
      <c r="R30" s="194">
        <v>4</v>
      </c>
      <c r="S30" s="194">
        <v>5</v>
      </c>
      <c r="T30" s="194">
        <v>4</v>
      </c>
      <c r="U30" s="194">
        <v>4</v>
      </c>
      <c r="V30" s="194">
        <v>4</v>
      </c>
      <c r="W30" s="194">
        <v>6</v>
      </c>
      <c r="X30" s="194">
        <v>7</v>
      </c>
      <c r="Y30" s="194">
        <v>3</v>
      </c>
    </row>
    <row r="31" spans="1:25" ht="15.75" customHeight="1">
      <c r="A31" s="207" t="s">
        <v>197</v>
      </c>
      <c r="B31" s="185">
        <v>50</v>
      </c>
      <c r="C31" s="185">
        <v>72</v>
      </c>
      <c r="D31" s="185">
        <v>65</v>
      </c>
      <c r="E31" s="185">
        <v>54</v>
      </c>
      <c r="F31" s="185">
        <f>SUM(N31:Y31)</f>
        <v>64</v>
      </c>
      <c r="G31" s="221">
        <f>B31/10.319</f>
        <v>4.845430758794456</v>
      </c>
      <c r="H31" s="221">
        <f>C31/10.461</f>
        <v>6.882707198164611</v>
      </c>
      <c r="I31" s="221">
        <f>D31/10.664</f>
        <v>6.095273818454614</v>
      </c>
      <c r="J31" s="221">
        <f>E31/10.784</f>
        <v>5.007418397626113</v>
      </c>
      <c r="K31" s="221">
        <f t="shared" si="1"/>
        <v>5.879110784493846</v>
      </c>
      <c r="L31" s="136"/>
      <c r="M31" s="207" t="s">
        <v>197</v>
      </c>
      <c r="N31" s="211">
        <v>11</v>
      </c>
      <c r="O31" s="194">
        <v>8</v>
      </c>
      <c r="P31" s="194">
        <v>12</v>
      </c>
      <c r="Q31" s="194">
        <v>5</v>
      </c>
      <c r="R31" s="194">
        <v>7</v>
      </c>
      <c r="S31" s="194">
        <v>4</v>
      </c>
      <c r="T31" s="194">
        <v>3</v>
      </c>
      <c r="U31" s="194">
        <v>2</v>
      </c>
      <c r="V31" s="194">
        <v>3</v>
      </c>
      <c r="W31" s="194">
        <v>3</v>
      </c>
      <c r="X31" s="194">
        <v>4</v>
      </c>
      <c r="Y31" s="194">
        <v>2</v>
      </c>
    </row>
    <row r="32" spans="1:25" ht="15.75" customHeight="1">
      <c r="A32" s="207"/>
      <c r="B32" s="185"/>
      <c r="C32" s="185"/>
      <c r="D32" s="185"/>
      <c r="E32" s="185"/>
      <c r="F32" s="185"/>
      <c r="G32" s="223"/>
      <c r="H32" s="221"/>
      <c r="I32" s="221"/>
      <c r="J32" s="221"/>
      <c r="K32" s="223"/>
      <c r="L32" s="136"/>
      <c r="M32" s="207"/>
      <c r="N32" s="211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</row>
    <row r="33" spans="1:25" ht="15.75" customHeight="1">
      <c r="A33" s="207" t="s">
        <v>277</v>
      </c>
      <c r="B33" s="185">
        <v>68</v>
      </c>
      <c r="C33" s="185">
        <v>78</v>
      </c>
      <c r="D33" s="185">
        <v>67</v>
      </c>
      <c r="E33" s="185">
        <v>74</v>
      </c>
      <c r="F33" s="185">
        <f>SUM(N33:Y33)</f>
        <v>48</v>
      </c>
      <c r="G33" s="221">
        <f>B33/10.319</f>
        <v>6.5897858319604605</v>
      </c>
      <c r="H33" s="221">
        <f>C33/10.461</f>
        <v>7.456266131344996</v>
      </c>
      <c r="I33" s="221">
        <f>D33/10.664</f>
        <v>6.282820705176294</v>
      </c>
      <c r="J33" s="221">
        <f>E33/10.784</f>
        <v>6.862017804154302</v>
      </c>
      <c r="K33" s="221">
        <f t="shared" si="1"/>
        <v>4.409333088370384</v>
      </c>
      <c r="L33" s="136"/>
      <c r="M33" s="207" t="s">
        <v>277</v>
      </c>
      <c r="N33" s="211">
        <v>4</v>
      </c>
      <c r="O33" s="194">
        <v>3</v>
      </c>
      <c r="P33" s="194">
        <v>8</v>
      </c>
      <c r="Q33" s="194">
        <v>5</v>
      </c>
      <c r="R33" s="194">
        <v>1</v>
      </c>
      <c r="S33" s="194">
        <v>3</v>
      </c>
      <c r="T33" s="194">
        <v>3</v>
      </c>
      <c r="U33" s="194">
        <v>5</v>
      </c>
      <c r="V33" s="194">
        <v>2</v>
      </c>
      <c r="W33" s="194">
        <v>7</v>
      </c>
      <c r="X33" s="194">
        <v>3</v>
      </c>
      <c r="Y33" s="194">
        <v>4</v>
      </c>
    </row>
    <row r="34" spans="1:25" ht="15.75" customHeight="1">
      <c r="A34" s="207" t="s">
        <v>130</v>
      </c>
      <c r="B34" s="185">
        <v>45</v>
      </c>
      <c r="C34" s="185">
        <v>62</v>
      </c>
      <c r="D34" s="185">
        <v>47</v>
      </c>
      <c r="E34" s="185">
        <v>46</v>
      </c>
      <c r="F34" s="185">
        <f>SUM(N34:Y34)</f>
        <v>60</v>
      </c>
      <c r="G34" s="221">
        <f>B34/10.319</f>
        <v>4.360887682915011</v>
      </c>
      <c r="H34" s="221">
        <f>C34/10.461</f>
        <v>5.926775642863971</v>
      </c>
      <c r="I34" s="221">
        <f>D34/10.664</f>
        <v>4.40735183795949</v>
      </c>
      <c r="J34" s="221">
        <f>E34/10.784</f>
        <v>4.265578635014837</v>
      </c>
      <c r="K34" s="221">
        <f t="shared" si="1"/>
        <v>5.51166636046298</v>
      </c>
      <c r="L34" s="136"/>
      <c r="M34" s="207" t="s">
        <v>130</v>
      </c>
      <c r="N34" s="211">
        <v>9</v>
      </c>
      <c r="O34" s="194">
        <v>2</v>
      </c>
      <c r="P34" s="194">
        <v>4</v>
      </c>
      <c r="Q34" s="194">
        <v>3</v>
      </c>
      <c r="R34" s="194">
        <v>2</v>
      </c>
      <c r="S34" s="194">
        <v>9</v>
      </c>
      <c r="T34" s="194">
        <v>8</v>
      </c>
      <c r="U34" s="194">
        <v>4</v>
      </c>
      <c r="V34" s="194">
        <v>5</v>
      </c>
      <c r="W34" s="194">
        <v>2</v>
      </c>
      <c r="X34" s="194">
        <v>7</v>
      </c>
      <c r="Y34" s="194">
        <v>5</v>
      </c>
    </row>
    <row r="35" spans="1:25" ht="15.75" customHeight="1">
      <c r="A35" s="207" t="s">
        <v>131</v>
      </c>
      <c r="B35" s="185">
        <v>72</v>
      </c>
      <c r="C35" s="185">
        <v>62</v>
      </c>
      <c r="D35" s="185">
        <v>72</v>
      </c>
      <c r="E35" s="185">
        <v>73</v>
      </c>
      <c r="F35" s="185">
        <f>SUM(N35:Y35)</f>
        <v>60</v>
      </c>
      <c r="G35" s="221">
        <f>B35/10.319</f>
        <v>6.977420292664017</v>
      </c>
      <c r="H35" s="221">
        <f>C35/10.461</f>
        <v>5.926775642863971</v>
      </c>
      <c r="I35" s="221">
        <v>6.7</v>
      </c>
      <c r="J35" s="221">
        <f>E35/10.784</f>
        <v>6.769287833827892</v>
      </c>
      <c r="K35" s="221">
        <f t="shared" si="1"/>
        <v>5.51166636046298</v>
      </c>
      <c r="L35" s="136"/>
      <c r="M35" s="207" t="s">
        <v>131</v>
      </c>
      <c r="N35" s="211">
        <v>3</v>
      </c>
      <c r="O35" s="194">
        <v>6</v>
      </c>
      <c r="P35" s="194">
        <v>6</v>
      </c>
      <c r="Q35" s="194">
        <v>4</v>
      </c>
      <c r="R35" s="194">
        <v>3</v>
      </c>
      <c r="S35" s="194">
        <v>2</v>
      </c>
      <c r="T35" s="194">
        <v>7</v>
      </c>
      <c r="U35" s="194">
        <v>7</v>
      </c>
      <c r="V35" s="194">
        <v>6</v>
      </c>
      <c r="W35" s="194">
        <v>4</v>
      </c>
      <c r="X35" s="194">
        <v>5</v>
      </c>
      <c r="Y35" s="194">
        <v>7</v>
      </c>
    </row>
    <row r="36" spans="1:25" ht="15.75" customHeight="1">
      <c r="A36" s="207" t="s">
        <v>435</v>
      </c>
      <c r="B36" s="185">
        <v>44</v>
      </c>
      <c r="C36" s="185">
        <v>46</v>
      </c>
      <c r="D36" s="185">
        <v>43</v>
      </c>
      <c r="E36" s="185">
        <v>33</v>
      </c>
      <c r="F36" s="185">
        <f>SUM(N36:Y36)</f>
        <v>22</v>
      </c>
      <c r="G36" s="221">
        <f>B36/10.319</f>
        <v>4.263979067739122</v>
      </c>
      <c r="H36" s="221">
        <f>C36/10.461</f>
        <v>4.397285154382946</v>
      </c>
      <c r="I36" s="221">
        <f>D36/10.664</f>
        <v>4.032258064516129</v>
      </c>
      <c r="J36" s="221">
        <f>E36/10.784</f>
        <v>3.060089020771513</v>
      </c>
      <c r="K36" s="221">
        <f t="shared" si="1"/>
        <v>2.0209443321697593</v>
      </c>
      <c r="L36" s="136"/>
      <c r="M36" s="207" t="s">
        <v>435</v>
      </c>
      <c r="N36" s="211">
        <v>3</v>
      </c>
      <c r="O36" s="194" t="s">
        <v>367</v>
      </c>
      <c r="P36" s="194">
        <v>1</v>
      </c>
      <c r="Q36" s="194">
        <v>4</v>
      </c>
      <c r="R36" s="194">
        <v>3</v>
      </c>
      <c r="S36" s="194">
        <v>2</v>
      </c>
      <c r="T36" s="194">
        <v>2</v>
      </c>
      <c r="U36" s="194">
        <v>1</v>
      </c>
      <c r="V36" s="194">
        <v>2</v>
      </c>
      <c r="W36" s="194">
        <v>3</v>
      </c>
      <c r="X36" s="194" t="s">
        <v>367</v>
      </c>
      <c r="Y36" s="194">
        <v>1</v>
      </c>
    </row>
    <row r="37" spans="1:25" ht="15.75" customHeight="1">
      <c r="A37" s="207" t="s">
        <v>278</v>
      </c>
      <c r="B37" s="185">
        <v>35</v>
      </c>
      <c r="C37" s="185">
        <v>27</v>
      </c>
      <c r="D37" s="185">
        <v>22</v>
      </c>
      <c r="E37" s="185">
        <v>29</v>
      </c>
      <c r="F37" s="185">
        <f>SUM(N37:Y37)</f>
        <v>31</v>
      </c>
      <c r="G37" s="221">
        <f>B37/10.319</f>
        <v>3.3918015311561196</v>
      </c>
      <c r="H37" s="221">
        <f>C37/10.461</f>
        <v>2.581015199311729</v>
      </c>
      <c r="I37" s="221">
        <f>D37/10.664</f>
        <v>2.0630157539384846</v>
      </c>
      <c r="J37" s="221">
        <f>E37/10.784</f>
        <v>2.689169139465875</v>
      </c>
      <c r="K37" s="221">
        <f t="shared" si="1"/>
        <v>2.8476942862392067</v>
      </c>
      <c r="L37" s="136"/>
      <c r="M37" s="207" t="s">
        <v>278</v>
      </c>
      <c r="N37" s="211">
        <v>3</v>
      </c>
      <c r="O37" s="194">
        <v>4</v>
      </c>
      <c r="P37" s="194">
        <v>2</v>
      </c>
      <c r="Q37" s="194" t="s">
        <v>367</v>
      </c>
      <c r="R37" s="194">
        <v>2</v>
      </c>
      <c r="S37" s="194">
        <v>5</v>
      </c>
      <c r="T37" s="194">
        <v>3</v>
      </c>
      <c r="U37" s="194">
        <v>2</v>
      </c>
      <c r="V37" s="194">
        <v>3</v>
      </c>
      <c r="W37" s="194">
        <v>4</v>
      </c>
      <c r="X37" s="194">
        <v>1</v>
      </c>
      <c r="Y37" s="194">
        <v>2</v>
      </c>
    </row>
    <row r="38" spans="1:25" ht="15.75" customHeight="1">
      <c r="A38" s="207"/>
      <c r="B38" s="185"/>
      <c r="C38" s="185"/>
      <c r="D38" s="185"/>
      <c r="E38" s="185"/>
      <c r="F38" s="185"/>
      <c r="G38" s="221"/>
      <c r="H38" s="221"/>
      <c r="I38" s="221"/>
      <c r="J38" s="221"/>
      <c r="K38" s="221"/>
      <c r="L38" s="136"/>
      <c r="M38" s="207"/>
      <c r="N38" s="211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</row>
    <row r="39" spans="1:25" ht="15.75" customHeight="1">
      <c r="A39" s="207" t="s">
        <v>190</v>
      </c>
      <c r="B39" s="185">
        <v>43</v>
      </c>
      <c r="C39" s="185">
        <v>31</v>
      </c>
      <c r="D39" s="185">
        <v>50</v>
      </c>
      <c r="E39" s="185">
        <v>32</v>
      </c>
      <c r="F39" s="185">
        <f>SUM(N39:Y39)</f>
        <v>48</v>
      </c>
      <c r="G39" s="221">
        <f>B39/10.319</f>
        <v>4.167070452563233</v>
      </c>
      <c r="H39" s="221">
        <f>C39/10.461</f>
        <v>2.9633878214319855</v>
      </c>
      <c r="I39" s="221">
        <f>D39/10.664</f>
        <v>4.688672168042011</v>
      </c>
      <c r="J39" s="221">
        <f>E39/10.784</f>
        <v>2.9673590504451037</v>
      </c>
      <c r="K39" s="221">
        <f t="shared" si="1"/>
        <v>4.409333088370384</v>
      </c>
      <c r="L39" s="136"/>
      <c r="M39" s="207" t="s">
        <v>190</v>
      </c>
      <c r="N39" s="211">
        <v>4</v>
      </c>
      <c r="O39" s="194">
        <v>4</v>
      </c>
      <c r="P39" s="194">
        <v>1</v>
      </c>
      <c r="Q39" s="194">
        <v>6</v>
      </c>
      <c r="R39" s="194">
        <v>5</v>
      </c>
      <c r="S39" s="194">
        <v>7</v>
      </c>
      <c r="T39" s="194">
        <v>5</v>
      </c>
      <c r="U39" s="194">
        <v>3</v>
      </c>
      <c r="V39" s="194">
        <v>4</v>
      </c>
      <c r="W39" s="194">
        <v>2</v>
      </c>
      <c r="X39" s="194">
        <v>4</v>
      </c>
      <c r="Y39" s="194">
        <v>3</v>
      </c>
    </row>
    <row r="40" spans="1:25" ht="15.75" customHeight="1">
      <c r="A40" s="207" t="s">
        <v>132</v>
      </c>
      <c r="B40" s="185">
        <v>25</v>
      </c>
      <c r="C40" s="185">
        <v>21</v>
      </c>
      <c r="D40" s="185">
        <v>22</v>
      </c>
      <c r="E40" s="185">
        <v>25</v>
      </c>
      <c r="F40" s="185">
        <f>SUM(N40:Y40)</f>
        <v>13</v>
      </c>
      <c r="G40" s="221">
        <f>B40/10.319</f>
        <v>2.422715379397228</v>
      </c>
      <c r="H40" s="221">
        <f>C40/10.461</f>
        <v>2.007456266131345</v>
      </c>
      <c r="I40" s="221">
        <f>D40/10.664</f>
        <v>2.0630157539384846</v>
      </c>
      <c r="J40" s="221">
        <f>E40/10.784</f>
        <v>2.3182492581602374</v>
      </c>
      <c r="K40" s="221">
        <f t="shared" si="1"/>
        <v>1.1941943781003124</v>
      </c>
      <c r="L40" s="136"/>
      <c r="M40" s="207" t="s">
        <v>132</v>
      </c>
      <c r="N40" s="211">
        <v>6</v>
      </c>
      <c r="O40" s="194" t="s">
        <v>367</v>
      </c>
      <c r="P40" s="194">
        <v>2</v>
      </c>
      <c r="Q40" s="194" t="s">
        <v>367</v>
      </c>
      <c r="R40" s="194" t="s">
        <v>367</v>
      </c>
      <c r="S40" s="194" t="s">
        <v>367</v>
      </c>
      <c r="T40" s="194">
        <v>1</v>
      </c>
      <c r="U40" s="194">
        <v>1</v>
      </c>
      <c r="V40" s="194" t="s">
        <v>367</v>
      </c>
      <c r="W40" s="194">
        <v>3</v>
      </c>
      <c r="X40" s="194" t="s">
        <v>367</v>
      </c>
      <c r="Y40" s="194" t="s">
        <v>367</v>
      </c>
    </row>
    <row r="41" spans="1:25" ht="15.75" customHeight="1">
      <c r="A41" s="216" t="s">
        <v>434</v>
      </c>
      <c r="B41" s="185">
        <v>32</v>
      </c>
      <c r="C41" s="185">
        <v>18</v>
      </c>
      <c r="D41" s="185">
        <v>20</v>
      </c>
      <c r="E41" s="185">
        <v>24</v>
      </c>
      <c r="F41" s="185">
        <f>SUM(N41:Y41)</f>
        <v>27</v>
      </c>
      <c r="G41" s="221">
        <f>B41/10.319</f>
        <v>3.101075685628452</v>
      </c>
      <c r="H41" s="221">
        <f>C41/10.461</f>
        <v>1.7206767995411527</v>
      </c>
      <c r="I41" s="221">
        <f>D41/10.664</f>
        <v>1.8754688672168043</v>
      </c>
      <c r="J41" s="221">
        <f>E41/10.784</f>
        <v>2.2255192878338277</v>
      </c>
      <c r="K41" s="221">
        <f t="shared" si="1"/>
        <v>2.4802498622083413</v>
      </c>
      <c r="L41" s="136"/>
      <c r="M41" s="216" t="s">
        <v>434</v>
      </c>
      <c r="N41" s="211">
        <v>1</v>
      </c>
      <c r="O41" s="194" t="s">
        <v>367</v>
      </c>
      <c r="P41" s="194">
        <v>2</v>
      </c>
      <c r="Q41" s="194" t="s">
        <v>367</v>
      </c>
      <c r="R41" s="194">
        <v>2</v>
      </c>
      <c r="S41" s="194">
        <v>3</v>
      </c>
      <c r="T41" s="194">
        <v>4</v>
      </c>
      <c r="U41" s="194">
        <v>2</v>
      </c>
      <c r="V41" s="194">
        <v>2</v>
      </c>
      <c r="W41" s="194">
        <v>3</v>
      </c>
      <c r="X41" s="194">
        <v>3</v>
      </c>
      <c r="Y41" s="194">
        <v>5</v>
      </c>
    </row>
    <row r="42" spans="1:25" ht="15.75" customHeight="1">
      <c r="A42" s="208" t="s">
        <v>192</v>
      </c>
      <c r="B42" s="185">
        <v>9</v>
      </c>
      <c r="C42" s="185">
        <v>8</v>
      </c>
      <c r="D42" s="185">
        <v>7</v>
      </c>
      <c r="E42" s="185">
        <v>24</v>
      </c>
      <c r="F42" s="185">
        <f>SUM(N42:Y42)</f>
        <v>8</v>
      </c>
      <c r="G42" s="221">
        <f>B42/10.319</f>
        <v>0.8721775365830021</v>
      </c>
      <c r="H42" s="221">
        <f>C42/10.461</f>
        <v>0.7647452442405124</v>
      </c>
      <c r="I42" s="221">
        <f>D42/10.664</f>
        <v>0.6564141035258815</v>
      </c>
      <c r="J42" s="221">
        <f>E42/10.784</f>
        <v>2.2255192878338277</v>
      </c>
      <c r="K42" s="221">
        <f t="shared" si="1"/>
        <v>0.7348888480617307</v>
      </c>
      <c r="L42" s="136"/>
      <c r="M42" s="208" t="s">
        <v>192</v>
      </c>
      <c r="N42" s="211" t="s">
        <v>367</v>
      </c>
      <c r="O42" s="194">
        <v>2</v>
      </c>
      <c r="P42" s="194">
        <v>5</v>
      </c>
      <c r="Q42" s="194">
        <v>1</v>
      </c>
      <c r="R42" s="194" t="s">
        <v>367</v>
      </c>
      <c r="S42" s="194" t="s">
        <v>367</v>
      </c>
      <c r="T42" s="194" t="s">
        <v>367</v>
      </c>
      <c r="U42" s="194" t="s">
        <v>367</v>
      </c>
      <c r="V42" s="194" t="s">
        <v>367</v>
      </c>
      <c r="W42" s="194" t="s">
        <v>367</v>
      </c>
      <c r="X42" s="194" t="s">
        <v>367</v>
      </c>
      <c r="Y42" s="194" t="s">
        <v>367</v>
      </c>
    </row>
    <row r="43" spans="1:25" ht="15.75" customHeight="1">
      <c r="A43" s="207" t="s">
        <v>133</v>
      </c>
      <c r="B43" s="185">
        <v>14</v>
      </c>
      <c r="C43" s="185">
        <v>20</v>
      </c>
      <c r="D43" s="185">
        <v>15</v>
      </c>
      <c r="E43" s="185">
        <v>11</v>
      </c>
      <c r="F43" s="185">
        <f>SUM(N43:Y43)</f>
        <v>18</v>
      </c>
      <c r="G43" s="221">
        <f>B43/10.319</f>
        <v>1.3567206124624478</v>
      </c>
      <c r="H43" s="221">
        <f>C43/10.461</f>
        <v>1.911863110601281</v>
      </c>
      <c r="I43" s="221">
        <f>D43/10.664</f>
        <v>1.406601650412603</v>
      </c>
      <c r="J43" s="221">
        <f>E43/10.784</f>
        <v>1.0200296735905043</v>
      </c>
      <c r="K43" s="221">
        <f t="shared" si="1"/>
        <v>1.6534999081388941</v>
      </c>
      <c r="L43" s="136"/>
      <c r="M43" s="207" t="s">
        <v>133</v>
      </c>
      <c r="N43" s="211">
        <v>2</v>
      </c>
      <c r="O43" s="194">
        <v>1</v>
      </c>
      <c r="P43" s="194">
        <v>3</v>
      </c>
      <c r="Q43" s="194" t="s">
        <v>367</v>
      </c>
      <c r="R43" s="194">
        <v>3</v>
      </c>
      <c r="S43" s="194">
        <v>1</v>
      </c>
      <c r="T43" s="194">
        <v>2</v>
      </c>
      <c r="U43" s="194">
        <v>3</v>
      </c>
      <c r="V43" s="194" t="s">
        <v>367</v>
      </c>
      <c r="W43" s="194">
        <v>1</v>
      </c>
      <c r="X43" s="194">
        <v>1</v>
      </c>
      <c r="Y43" s="194">
        <v>1</v>
      </c>
    </row>
    <row r="44" spans="1:25" ht="15.75" customHeight="1">
      <c r="A44" s="207"/>
      <c r="B44" s="185"/>
      <c r="C44" s="185"/>
      <c r="D44" s="185"/>
      <c r="E44" s="185"/>
      <c r="F44" s="185"/>
      <c r="G44" s="221"/>
      <c r="H44" s="221"/>
      <c r="I44" s="221"/>
      <c r="J44" s="221"/>
      <c r="K44" s="221"/>
      <c r="L44" s="136"/>
      <c r="M44" s="207"/>
      <c r="N44" s="211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</row>
    <row r="45" spans="1:25" ht="15.75" customHeight="1">
      <c r="A45" s="207" t="s">
        <v>134</v>
      </c>
      <c r="B45" s="185">
        <v>7</v>
      </c>
      <c r="C45" s="185">
        <v>13</v>
      </c>
      <c r="D45" s="185">
        <v>19</v>
      </c>
      <c r="E45" s="185">
        <v>14</v>
      </c>
      <c r="F45" s="185">
        <f>SUM(N45:Y45)</f>
        <v>12</v>
      </c>
      <c r="G45" s="221">
        <f>B45/10.319</f>
        <v>0.6783603062312239</v>
      </c>
      <c r="H45" s="221">
        <f>C45/10.461</f>
        <v>1.2427110218908326</v>
      </c>
      <c r="I45" s="221">
        <f>D45/10.664</f>
        <v>1.7816954238559641</v>
      </c>
      <c r="J45" s="221">
        <f>E45/10.784</f>
        <v>1.2982195845697329</v>
      </c>
      <c r="K45" s="221">
        <f t="shared" si="1"/>
        <v>1.102333272092596</v>
      </c>
      <c r="L45" s="136"/>
      <c r="M45" s="207" t="s">
        <v>134</v>
      </c>
      <c r="N45" s="211">
        <v>1</v>
      </c>
      <c r="O45" s="194">
        <v>1</v>
      </c>
      <c r="P45" s="194">
        <v>1</v>
      </c>
      <c r="Q45" s="194">
        <v>1</v>
      </c>
      <c r="R45" s="194">
        <v>1</v>
      </c>
      <c r="S45" s="194" t="s">
        <v>367</v>
      </c>
      <c r="T45" s="194">
        <v>1</v>
      </c>
      <c r="U45" s="194" t="s">
        <v>367</v>
      </c>
      <c r="V45" s="194">
        <v>3</v>
      </c>
      <c r="W45" s="194" t="s">
        <v>367</v>
      </c>
      <c r="X45" s="194">
        <v>1</v>
      </c>
      <c r="Y45" s="194">
        <v>2</v>
      </c>
    </row>
    <row r="46" spans="1:25" ht="16.5" customHeight="1">
      <c r="A46" s="207" t="s">
        <v>66</v>
      </c>
      <c r="B46" s="185">
        <v>14</v>
      </c>
      <c r="C46" s="185">
        <v>8</v>
      </c>
      <c r="D46" s="185">
        <v>13</v>
      </c>
      <c r="E46" s="185">
        <v>9</v>
      </c>
      <c r="F46" s="185">
        <f>SUM(N46:Y46)</f>
        <v>2</v>
      </c>
      <c r="G46" s="221">
        <f>B46/10.319</f>
        <v>1.3567206124624478</v>
      </c>
      <c r="H46" s="221">
        <f>C46/10.461</f>
        <v>0.7647452442405124</v>
      </c>
      <c r="I46" s="221">
        <f>D46/10.664</f>
        <v>1.2190547636909228</v>
      </c>
      <c r="J46" s="221">
        <f>E46/10.784</f>
        <v>0.8345697329376854</v>
      </c>
      <c r="K46" s="221">
        <f t="shared" si="1"/>
        <v>0.18372221201543268</v>
      </c>
      <c r="L46" s="136"/>
      <c r="M46" s="207" t="s">
        <v>66</v>
      </c>
      <c r="N46" s="211" t="s">
        <v>367</v>
      </c>
      <c r="O46" s="194" t="s">
        <v>367</v>
      </c>
      <c r="P46" s="194" t="s">
        <v>367</v>
      </c>
      <c r="Q46" s="194">
        <v>1</v>
      </c>
      <c r="R46" s="194" t="s">
        <v>367</v>
      </c>
      <c r="S46" s="194" t="s">
        <v>367</v>
      </c>
      <c r="T46" s="194" t="s">
        <v>367</v>
      </c>
      <c r="U46" s="194">
        <v>1</v>
      </c>
      <c r="V46" s="194" t="s">
        <v>367</v>
      </c>
      <c r="W46" s="194" t="s">
        <v>367</v>
      </c>
      <c r="X46" s="194" t="s">
        <v>367</v>
      </c>
      <c r="Y46" s="194" t="s">
        <v>367</v>
      </c>
    </row>
    <row r="47" spans="1:25" ht="15.75" customHeight="1">
      <c r="A47" s="207" t="s">
        <v>191</v>
      </c>
      <c r="B47" s="185">
        <v>11</v>
      </c>
      <c r="C47" s="185">
        <v>5</v>
      </c>
      <c r="D47" s="185">
        <v>10</v>
      </c>
      <c r="E47" s="185">
        <v>13</v>
      </c>
      <c r="F47" s="185">
        <f>SUM(N47:Y47)</f>
        <v>9</v>
      </c>
      <c r="G47" s="221">
        <f>B47/10.319</f>
        <v>1.0659947669347805</v>
      </c>
      <c r="H47" s="221">
        <f>C47/10.461</f>
        <v>0.4779657776503202</v>
      </c>
      <c r="I47" s="221">
        <f>D47/10.664</f>
        <v>0.9377344336084021</v>
      </c>
      <c r="J47" s="221">
        <f>E47/10.784</f>
        <v>1.2054896142433233</v>
      </c>
      <c r="K47" s="221">
        <f t="shared" si="1"/>
        <v>0.8267499540694471</v>
      </c>
      <c r="L47" s="136"/>
      <c r="M47" s="207" t="s">
        <v>191</v>
      </c>
      <c r="N47" s="211">
        <v>1</v>
      </c>
      <c r="O47" s="194" t="s">
        <v>367</v>
      </c>
      <c r="P47" s="194">
        <v>2</v>
      </c>
      <c r="Q47" s="194" t="s">
        <v>367</v>
      </c>
      <c r="R47" s="194">
        <v>3</v>
      </c>
      <c r="S47" s="194" t="s">
        <v>367</v>
      </c>
      <c r="T47" s="194" t="s">
        <v>367</v>
      </c>
      <c r="U47" s="194" t="s">
        <v>367</v>
      </c>
      <c r="V47" s="194">
        <v>2</v>
      </c>
      <c r="W47" s="194" t="s">
        <v>367</v>
      </c>
      <c r="X47" s="194">
        <v>1</v>
      </c>
      <c r="Y47" s="194" t="s">
        <v>367</v>
      </c>
    </row>
    <row r="48" spans="1:25" ht="15.75" customHeight="1">
      <c r="A48" s="207" t="s">
        <v>193</v>
      </c>
      <c r="B48" s="185">
        <v>10</v>
      </c>
      <c r="C48" s="185">
        <v>3</v>
      </c>
      <c r="D48" s="185">
        <v>10</v>
      </c>
      <c r="E48" s="185">
        <v>10</v>
      </c>
      <c r="F48" s="185">
        <f>SUM(N48:Y48)</f>
        <v>4</v>
      </c>
      <c r="G48" s="221">
        <f>B48/10.319</f>
        <v>0.9690861517588912</v>
      </c>
      <c r="H48" s="221">
        <f>C48/10.461</f>
        <v>0.28677946659019216</v>
      </c>
      <c r="I48" s="221">
        <f>D48/10.664</f>
        <v>0.9377344336084021</v>
      </c>
      <c r="J48" s="221">
        <f>E48/10.784</f>
        <v>0.9272997032640949</v>
      </c>
      <c r="K48" s="221">
        <f t="shared" si="1"/>
        <v>0.36744442403086536</v>
      </c>
      <c r="L48" s="136"/>
      <c r="M48" s="207" t="s">
        <v>193</v>
      </c>
      <c r="N48" s="211">
        <v>1</v>
      </c>
      <c r="O48" s="194" t="s">
        <v>367</v>
      </c>
      <c r="P48" s="194" t="s">
        <v>367</v>
      </c>
      <c r="Q48" s="194" t="s">
        <v>367</v>
      </c>
      <c r="R48" s="194" t="s">
        <v>367</v>
      </c>
      <c r="S48" s="194" t="s">
        <v>367</v>
      </c>
      <c r="T48" s="194">
        <v>1</v>
      </c>
      <c r="U48" s="194" t="s">
        <v>367</v>
      </c>
      <c r="V48" s="194">
        <v>2</v>
      </c>
      <c r="W48" s="194" t="s">
        <v>367</v>
      </c>
      <c r="X48" s="194" t="s">
        <v>367</v>
      </c>
      <c r="Y48" s="194" t="s">
        <v>367</v>
      </c>
    </row>
    <row r="49" spans="1:25" ht="15.75" customHeight="1">
      <c r="A49" s="207" t="s">
        <v>280</v>
      </c>
      <c r="B49" s="185">
        <v>5</v>
      </c>
      <c r="C49" s="185">
        <v>9</v>
      </c>
      <c r="D49" s="185">
        <v>8</v>
      </c>
      <c r="E49" s="185">
        <v>14</v>
      </c>
      <c r="F49" s="185">
        <f>SUM(N49:Y49)</f>
        <v>10</v>
      </c>
      <c r="G49" s="221">
        <f>B49/10.319</f>
        <v>0.4845430758794456</v>
      </c>
      <c r="H49" s="221">
        <f>C49/10.461</f>
        <v>0.8603383997705764</v>
      </c>
      <c r="I49" s="221">
        <v>0.7</v>
      </c>
      <c r="J49" s="221">
        <f>E49/10.784</f>
        <v>1.2982195845697329</v>
      </c>
      <c r="K49" s="221">
        <f t="shared" si="1"/>
        <v>0.9186110600771634</v>
      </c>
      <c r="L49" s="136"/>
      <c r="M49" s="207" t="s">
        <v>280</v>
      </c>
      <c r="N49" s="211" t="s">
        <v>367</v>
      </c>
      <c r="O49" s="194" t="s">
        <v>367</v>
      </c>
      <c r="P49" s="194">
        <v>1</v>
      </c>
      <c r="Q49" s="194" t="s">
        <v>367</v>
      </c>
      <c r="R49" s="194">
        <v>1</v>
      </c>
      <c r="S49" s="194">
        <v>1</v>
      </c>
      <c r="T49" s="194">
        <v>1</v>
      </c>
      <c r="U49" s="194">
        <v>2</v>
      </c>
      <c r="V49" s="194">
        <v>2</v>
      </c>
      <c r="W49" s="194">
        <v>2</v>
      </c>
      <c r="X49" s="194" t="s">
        <v>367</v>
      </c>
      <c r="Y49" s="194" t="s">
        <v>367</v>
      </c>
    </row>
    <row r="50" spans="1:25" ht="15.75" customHeight="1">
      <c r="A50" s="207"/>
      <c r="B50" s="185"/>
      <c r="C50" s="185"/>
      <c r="D50" s="185"/>
      <c r="E50" s="185"/>
      <c r="F50" s="185"/>
      <c r="G50" s="223"/>
      <c r="H50" s="221"/>
      <c r="I50" s="221"/>
      <c r="J50" s="221"/>
      <c r="K50" s="223"/>
      <c r="L50" s="136"/>
      <c r="M50" s="207"/>
      <c r="N50" s="211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</row>
    <row r="51" spans="1:25" ht="15.75" customHeight="1">
      <c r="A51" s="208" t="s">
        <v>281</v>
      </c>
      <c r="B51" s="185">
        <v>6</v>
      </c>
      <c r="C51" s="185">
        <v>7</v>
      </c>
      <c r="D51" s="185">
        <v>9</v>
      </c>
      <c r="E51" s="185">
        <v>6</v>
      </c>
      <c r="F51" s="185">
        <f>SUM(N51:Y51)</f>
        <v>7</v>
      </c>
      <c r="G51" s="221">
        <f>B51/10.319</f>
        <v>0.5814516910553348</v>
      </c>
      <c r="H51" s="221">
        <f>C51/10.461</f>
        <v>0.6691520887104483</v>
      </c>
      <c r="I51" s="221">
        <f>D51/10.664</f>
        <v>0.8439609902475619</v>
      </c>
      <c r="J51" s="221">
        <f>E51/10.784</f>
        <v>0.5563798219584569</v>
      </c>
      <c r="K51" s="221">
        <f t="shared" si="1"/>
        <v>0.6430277420540144</v>
      </c>
      <c r="L51" s="136"/>
      <c r="M51" s="208" t="s">
        <v>281</v>
      </c>
      <c r="N51" s="211" t="s">
        <v>367</v>
      </c>
      <c r="O51" s="194" t="s">
        <v>367</v>
      </c>
      <c r="P51" s="194">
        <v>1</v>
      </c>
      <c r="Q51" s="194" t="s">
        <v>367</v>
      </c>
      <c r="R51" s="194">
        <v>2</v>
      </c>
      <c r="S51" s="194" t="s">
        <v>367</v>
      </c>
      <c r="T51" s="194">
        <v>1</v>
      </c>
      <c r="U51" s="194" t="s">
        <v>367</v>
      </c>
      <c r="V51" s="194">
        <v>1</v>
      </c>
      <c r="W51" s="194" t="s">
        <v>367</v>
      </c>
      <c r="X51" s="194">
        <v>1</v>
      </c>
      <c r="Y51" s="194">
        <v>1</v>
      </c>
    </row>
    <row r="52" spans="1:25" ht="15.75" customHeight="1">
      <c r="A52" s="207" t="s">
        <v>282</v>
      </c>
      <c r="B52" s="185">
        <v>3</v>
      </c>
      <c r="C52" s="185">
        <v>6</v>
      </c>
      <c r="D52" s="185">
        <v>1</v>
      </c>
      <c r="E52" s="185">
        <v>1</v>
      </c>
      <c r="F52" s="185">
        <f>SUM(N52:Y52)</f>
        <v>1</v>
      </c>
      <c r="G52" s="221">
        <f>B52/10.319</f>
        <v>0.2907258455276674</v>
      </c>
      <c r="H52" s="221">
        <f>C52/10.461</f>
        <v>0.5735589331803843</v>
      </c>
      <c r="I52" s="221">
        <f>D52/10.664</f>
        <v>0.09377344336084022</v>
      </c>
      <c r="J52" s="221">
        <f>E52/10.784</f>
        <v>0.09272997032640949</v>
      </c>
      <c r="K52" s="221">
        <f t="shared" si="1"/>
        <v>0.09186110600771634</v>
      </c>
      <c r="L52" s="136"/>
      <c r="M52" s="207" t="s">
        <v>282</v>
      </c>
      <c r="N52" s="211" t="s">
        <v>367</v>
      </c>
      <c r="O52" s="194" t="s">
        <v>367</v>
      </c>
      <c r="P52" s="194" t="s">
        <v>367</v>
      </c>
      <c r="Q52" s="194" t="s">
        <v>367</v>
      </c>
      <c r="R52" s="194" t="s">
        <v>367</v>
      </c>
      <c r="S52" s="194">
        <v>1</v>
      </c>
      <c r="T52" s="194" t="s">
        <v>367</v>
      </c>
      <c r="U52" s="194" t="s">
        <v>367</v>
      </c>
      <c r="V52" s="194" t="s">
        <v>367</v>
      </c>
      <c r="W52" s="194" t="s">
        <v>367</v>
      </c>
      <c r="X52" s="194" t="s">
        <v>367</v>
      </c>
      <c r="Y52" s="194" t="s">
        <v>367</v>
      </c>
    </row>
    <row r="53" spans="1:25" ht="15.75" customHeight="1">
      <c r="A53" s="207" t="s">
        <v>194</v>
      </c>
      <c r="B53" s="185">
        <v>2</v>
      </c>
      <c r="C53" s="185">
        <v>3</v>
      </c>
      <c r="D53" s="185">
        <v>1</v>
      </c>
      <c r="E53" s="185">
        <v>2</v>
      </c>
      <c r="F53" s="185">
        <f>SUM(N53:Y53)</f>
        <v>2</v>
      </c>
      <c r="G53" s="221">
        <f>B53/10.319</f>
        <v>0.19381723035177825</v>
      </c>
      <c r="H53" s="221">
        <f>C53/10.461</f>
        <v>0.28677946659019216</v>
      </c>
      <c r="I53" s="221">
        <f>D53/10.664</f>
        <v>0.09377344336084022</v>
      </c>
      <c r="J53" s="221">
        <f>E53/10.784</f>
        <v>0.18545994065281898</v>
      </c>
      <c r="K53" s="221">
        <f t="shared" si="1"/>
        <v>0.18372221201543268</v>
      </c>
      <c r="L53" s="136"/>
      <c r="M53" s="207" t="s">
        <v>194</v>
      </c>
      <c r="N53" s="211" t="s">
        <v>367</v>
      </c>
      <c r="O53" s="194" t="s">
        <v>367</v>
      </c>
      <c r="P53" s="194" t="s">
        <v>367</v>
      </c>
      <c r="Q53" s="194" t="s">
        <v>367</v>
      </c>
      <c r="R53" s="194" t="s">
        <v>367</v>
      </c>
      <c r="S53" s="194">
        <v>1</v>
      </c>
      <c r="T53" s="194">
        <v>1</v>
      </c>
      <c r="U53" s="194" t="s">
        <v>367</v>
      </c>
      <c r="V53" s="194" t="s">
        <v>367</v>
      </c>
      <c r="W53" s="194" t="s">
        <v>367</v>
      </c>
      <c r="X53" s="194" t="s">
        <v>367</v>
      </c>
      <c r="Y53" s="194" t="s">
        <v>367</v>
      </c>
    </row>
    <row r="54" spans="1:25" ht="15.75" customHeight="1">
      <c r="A54" s="207" t="s">
        <v>283</v>
      </c>
      <c r="B54" s="185">
        <v>4</v>
      </c>
      <c r="C54" s="185">
        <v>4</v>
      </c>
      <c r="D54" s="185">
        <v>1</v>
      </c>
      <c r="E54" s="185" t="s">
        <v>432</v>
      </c>
      <c r="F54" s="185">
        <f>SUM(N54:Y54)</f>
        <v>2</v>
      </c>
      <c r="G54" s="221">
        <f>B54/10.319</f>
        <v>0.3876344607035565</v>
      </c>
      <c r="H54" s="221">
        <f>C54/10.461</f>
        <v>0.3823726221202562</v>
      </c>
      <c r="I54" s="221">
        <f>D54/10.664</f>
        <v>0.09377344336084022</v>
      </c>
      <c r="J54" s="221" t="s">
        <v>367</v>
      </c>
      <c r="K54" s="221">
        <f t="shared" si="1"/>
        <v>0.18372221201543268</v>
      </c>
      <c r="L54" s="136"/>
      <c r="M54" s="207" t="s">
        <v>283</v>
      </c>
      <c r="N54" s="211" t="s">
        <v>367</v>
      </c>
      <c r="O54" s="194">
        <v>1</v>
      </c>
      <c r="P54" s="194" t="s">
        <v>367</v>
      </c>
      <c r="Q54" s="194" t="s">
        <v>367</v>
      </c>
      <c r="R54" s="194" t="s">
        <v>367</v>
      </c>
      <c r="S54" s="194" t="s">
        <v>367</v>
      </c>
      <c r="T54" s="194" t="s">
        <v>367</v>
      </c>
      <c r="U54" s="194" t="s">
        <v>367</v>
      </c>
      <c r="V54" s="194">
        <v>1</v>
      </c>
      <c r="W54" s="194" t="s">
        <v>367</v>
      </c>
      <c r="X54" s="194" t="s">
        <v>367</v>
      </c>
      <c r="Y54" s="194" t="s">
        <v>367</v>
      </c>
    </row>
    <row r="55" spans="1:25" ht="15.75" customHeight="1">
      <c r="A55" s="207" t="s">
        <v>232</v>
      </c>
      <c r="B55" s="185">
        <v>6</v>
      </c>
      <c r="C55" s="185">
        <v>6</v>
      </c>
      <c r="D55" s="185">
        <v>7</v>
      </c>
      <c r="E55" s="185">
        <v>6</v>
      </c>
      <c r="F55" s="185">
        <f>SUM(N55:Y55)</f>
        <v>3</v>
      </c>
      <c r="G55" s="221">
        <f>B55/10.319</f>
        <v>0.5814516910553348</v>
      </c>
      <c r="H55" s="221">
        <f>C55/10.461</f>
        <v>0.5735589331803843</v>
      </c>
      <c r="I55" s="221">
        <f>D55/10.664</f>
        <v>0.6564141035258815</v>
      </c>
      <c r="J55" s="221">
        <f>E55/10.784</f>
        <v>0.5563798219584569</v>
      </c>
      <c r="K55" s="221">
        <f t="shared" si="1"/>
        <v>0.275583318023149</v>
      </c>
      <c r="L55" s="136"/>
      <c r="M55" s="207" t="s">
        <v>232</v>
      </c>
      <c r="N55" s="211" t="s">
        <v>367</v>
      </c>
      <c r="O55" s="194">
        <v>1</v>
      </c>
      <c r="P55" s="194" t="s">
        <v>367</v>
      </c>
      <c r="Q55" s="194">
        <v>1</v>
      </c>
      <c r="R55" s="194">
        <v>1</v>
      </c>
      <c r="S55" s="194" t="s">
        <v>367</v>
      </c>
      <c r="T55" s="194" t="s">
        <v>367</v>
      </c>
      <c r="U55" s="194" t="s">
        <v>367</v>
      </c>
      <c r="V55" s="194" t="s">
        <v>367</v>
      </c>
      <c r="W55" s="194" t="s">
        <v>367</v>
      </c>
      <c r="X55" s="194" t="s">
        <v>367</v>
      </c>
      <c r="Y55" s="194" t="s">
        <v>367</v>
      </c>
    </row>
    <row r="56" spans="1:25" ht="15.75" customHeight="1">
      <c r="A56" s="207"/>
      <c r="B56" s="185"/>
      <c r="C56" s="185"/>
      <c r="D56" s="185"/>
      <c r="E56" s="185"/>
      <c r="F56" s="185"/>
      <c r="G56" s="221"/>
      <c r="H56" s="221"/>
      <c r="I56" s="221"/>
      <c r="J56" s="221"/>
      <c r="K56" s="221"/>
      <c r="L56" s="136"/>
      <c r="M56" s="207"/>
      <c r="N56" s="211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</row>
    <row r="57" spans="1:25" ht="15.75" customHeight="1">
      <c r="A57" s="207" t="s">
        <v>284</v>
      </c>
      <c r="B57" s="185" t="s">
        <v>432</v>
      </c>
      <c r="C57" s="185" t="s">
        <v>432</v>
      </c>
      <c r="D57" s="185" t="s">
        <v>432</v>
      </c>
      <c r="E57" s="185" t="s">
        <v>432</v>
      </c>
      <c r="F57" s="185" t="s">
        <v>432</v>
      </c>
      <c r="G57" s="185" t="s">
        <v>432</v>
      </c>
      <c r="H57" s="185" t="s">
        <v>432</v>
      </c>
      <c r="I57" s="185" t="s">
        <v>432</v>
      </c>
      <c r="J57" s="185" t="s">
        <v>432</v>
      </c>
      <c r="K57" s="185" t="s">
        <v>432</v>
      </c>
      <c r="L57" s="136"/>
      <c r="M57" s="207" t="s">
        <v>284</v>
      </c>
      <c r="N57" s="211" t="s">
        <v>367</v>
      </c>
      <c r="O57" s="194" t="s">
        <v>367</v>
      </c>
      <c r="P57" s="194" t="s">
        <v>367</v>
      </c>
      <c r="Q57" s="194" t="s">
        <v>367</v>
      </c>
      <c r="R57" s="194" t="s">
        <v>367</v>
      </c>
      <c r="S57" s="194" t="s">
        <v>367</v>
      </c>
      <c r="T57" s="194" t="s">
        <v>367</v>
      </c>
      <c r="U57" s="194" t="s">
        <v>367</v>
      </c>
      <c r="V57" s="194" t="s">
        <v>367</v>
      </c>
      <c r="W57" s="194" t="s">
        <v>367</v>
      </c>
      <c r="X57" s="194" t="s">
        <v>367</v>
      </c>
      <c r="Y57" s="194" t="s">
        <v>367</v>
      </c>
    </row>
    <row r="58" spans="1:25" ht="15.75" customHeight="1">
      <c r="A58" s="207" t="s">
        <v>135</v>
      </c>
      <c r="B58" s="185" t="s">
        <v>367</v>
      </c>
      <c r="C58" s="185" t="s">
        <v>432</v>
      </c>
      <c r="D58" s="185" t="s">
        <v>432</v>
      </c>
      <c r="E58" s="185" t="s">
        <v>432</v>
      </c>
      <c r="F58" s="185" t="s">
        <v>432</v>
      </c>
      <c r="G58" s="185" t="s">
        <v>432</v>
      </c>
      <c r="H58" s="185" t="s">
        <v>432</v>
      </c>
      <c r="I58" s="185" t="s">
        <v>432</v>
      </c>
      <c r="J58" s="185" t="s">
        <v>432</v>
      </c>
      <c r="K58" s="185" t="s">
        <v>432</v>
      </c>
      <c r="L58" s="136"/>
      <c r="M58" s="207" t="s">
        <v>135</v>
      </c>
      <c r="N58" s="211" t="s">
        <v>367</v>
      </c>
      <c r="O58" s="194" t="s">
        <v>367</v>
      </c>
      <c r="P58" s="194" t="s">
        <v>367</v>
      </c>
      <c r="Q58" s="194" t="s">
        <v>367</v>
      </c>
      <c r="R58" s="194" t="s">
        <v>367</v>
      </c>
      <c r="S58" s="194" t="s">
        <v>367</v>
      </c>
      <c r="T58" s="194" t="s">
        <v>367</v>
      </c>
      <c r="U58" s="194" t="s">
        <v>367</v>
      </c>
      <c r="V58" s="194" t="s">
        <v>367</v>
      </c>
      <c r="W58" s="194" t="s">
        <v>367</v>
      </c>
      <c r="X58" s="194" t="s">
        <v>367</v>
      </c>
      <c r="Y58" s="194" t="s">
        <v>367</v>
      </c>
    </row>
    <row r="59" spans="1:25" ht="15.75" customHeight="1">
      <c r="A59" s="207" t="s">
        <v>136</v>
      </c>
      <c r="B59" s="185">
        <v>3</v>
      </c>
      <c r="C59" s="185" t="s">
        <v>432</v>
      </c>
      <c r="D59" s="185" t="s">
        <v>432</v>
      </c>
      <c r="E59" s="185" t="s">
        <v>432</v>
      </c>
      <c r="F59" s="185" t="s">
        <v>432</v>
      </c>
      <c r="G59" s="221">
        <f>B59/10.319</f>
        <v>0.2907258455276674</v>
      </c>
      <c r="H59" s="185" t="s">
        <v>432</v>
      </c>
      <c r="I59" s="185" t="s">
        <v>432</v>
      </c>
      <c r="J59" s="185" t="s">
        <v>432</v>
      </c>
      <c r="K59" s="185" t="s">
        <v>432</v>
      </c>
      <c r="L59" s="136"/>
      <c r="M59" s="207" t="s">
        <v>136</v>
      </c>
      <c r="N59" s="211" t="s">
        <v>367</v>
      </c>
      <c r="O59" s="194" t="s">
        <v>367</v>
      </c>
      <c r="P59" s="194" t="s">
        <v>367</v>
      </c>
      <c r="Q59" s="194" t="s">
        <v>367</v>
      </c>
      <c r="R59" s="194" t="s">
        <v>367</v>
      </c>
      <c r="S59" s="194" t="s">
        <v>367</v>
      </c>
      <c r="T59" s="194" t="s">
        <v>367</v>
      </c>
      <c r="U59" s="194" t="s">
        <v>367</v>
      </c>
      <c r="V59" s="194" t="s">
        <v>367</v>
      </c>
      <c r="W59" s="194" t="s">
        <v>367</v>
      </c>
      <c r="X59" s="194" t="s">
        <v>367</v>
      </c>
      <c r="Y59" s="194" t="s">
        <v>367</v>
      </c>
    </row>
    <row r="60" spans="1:25" ht="15.75" customHeight="1">
      <c r="A60" s="207" t="s">
        <v>285</v>
      </c>
      <c r="B60" s="185">
        <v>6</v>
      </c>
      <c r="C60" s="185">
        <v>7</v>
      </c>
      <c r="D60" s="185">
        <v>3</v>
      </c>
      <c r="E60" s="185">
        <v>2</v>
      </c>
      <c r="F60" s="185">
        <f>SUM(N60:Y60)</f>
        <v>1</v>
      </c>
      <c r="G60" s="221">
        <f>B60/10.319</f>
        <v>0.5814516910553348</v>
      </c>
      <c r="H60" s="221">
        <f>C60/10.461</f>
        <v>0.6691520887104483</v>
      </c>
      <c r="I60" s="221">
        <f>D60/10.664</f>
        <v>0.28132033008252066</v>
      </c>
      <c r="J60" s="221">
        <f>E60/10.784</f>
        <v>0.18545994065281898</v>
      </c>
      <c r="K60" s="221">
        <f t="shared" si="1"/>
        <v>0.09186110600771634</v>
      </c>
      <c r="L60" s="136"/>
      <c r="M60" s="207" t="s">
        <v>285</v>
      </c>
      <c r="N60" s="211">
        <v>1</v>
      </c>
      <c r="O60" s="194" t="s">
        <v>367</v>
      </c>
      <c r="P60" s="194" t="s">
        <v>367</v>
      </c>
      <c r="Q60" s="194" t="s">
        <v>367</v>
      </c>
      <c r="R60" s="194" t="s">
        <v>367</v>
      </c>
      <c r="S60" s="194" t="s">
        <v>367</v>
      </c>
      <c r="T60" s="194" t="s">
        <v>367</v>
      </c>
      <c r="U60" s="194" t="s">
        <v>367</v>
      </c>
      <c r="V60" s="194" t="s">
        <v>367</v>
      </c>
      <c r="W60" s="194" t="s">
        <v>367</v>
      </c>
      <c r="X60" s="194" t="s">
        <v>367</v>
      </c>
      <c r="Y60" s="194" t="s">
        <v>367</v>
      </c>
    </row>
    <row r="61" spans="1:25" ht="15.75" customHeight="1">
      <c r="A61" s="217" t="s">
        <v>286</v>
      </c>
      <c r="B61" s="180">
        <v>8</v>
      </c>
      <c r="C61" s="180">
        <v>6</v>
      </c>
      <c r="D61" s="180">
        <v>11</v>
      </c>
      <c r="E61" s="185">
        <v>4</v>
      </c>
      <c r="F61" s="185">
        <f>SUM(N61:Y61)</f>
        <v>3</v>
      </c>
      <c r="G61" s="221">
        <f>B61/10.319</f>
        <v>0.775268921407113</v>
      </c>
      <c r="H61" s="221">
        <f>C61/10.461</f>
        <v>0.5735589331803843</v>
      </c>
      <c r="I61" s="221">
        <f>D61/10.664</f>
        <v>1.0315078769692423</v>
      </c>
      <c r="J61" s="221">
        <f>E61/10.784</f>
        <v>0.37091988130563797</v>
      </c>
      <c r="K61" s="221">
        <f t="shared" si="1"/>
        <v>0.275583318023149</v>
      </c>
      <c r="L61" s="136"/>
      <c r="M61" s="217" t="s">
        <v>286</v>
      </c>
      <c r="N61" s="211" t="s">
        <v>367</v>
      </c>
      <c r="O61" s="194" t="s">
        <v>367</v>
      </c>
      <c r="P61" s="194">
        <v>1</v>
      </c>
      <c r="Q61" s="194" t="s">
        <v>367</v>
      </c>
      <c r="R61" s="194" t="s">
        <v>367</v>
      </c>
      <c r="S61" s="194" t="s">
        <v>367</v>
      </c>
      <c r="T61" s="194">
        <v>1</v>
      </c>
      <c r="U61" s="194" t="s">
        <v>367</v>
      </c>
      <c r="V61" s="194" t="s">
        <v>367</v>
      </c>
      <c r="W61" s="194" t="s">
        <v>367</v>
      </c>
      <c r="X61" s="194">
        <v>1</v>
      </c>
      <c r="Y61" s="194" t="s">
        <v>367</v>
      </c>
    </row>
    <row r="62" spans="1:25" ht="15.75" customHeight="1">
      <c r="A62" s="208" t="s">
        <v>99</v>
      </c>
      <c r="B62" s="180">
        <v>535</v>
      </c>
      <c r="C62" s="180">
        <v>546</v>
      </c>
      <c r="D62" s="180">
        <v>562</v>
      </c>
      <c r="E62" s="185">
        <v>526</v>
      </c>
      <c r="F62" s="185">
        <f>SUM(N62:Y62)</f>
        <v>541</v>
      </c>
      <c r="G62" s="221">
        <f>B62/10.319</f>
        <v>51.84610911910068</v>
      </c>
      <c r="H62" s="221">
        <f>C62/10.461</f>
        <v>52.19386291941497</v>
      </c>
      <c r="I62" s="221">
        <f>D62/10.664</f>
        <v>52.7006751687922</v>
      </c>
      <c r="J62" s="221">
        <f>E62/10.784</f>
        <v>48.77596439169139</v>
      </c>
      <c r="K62" s="221">
        <f t="shared" si="1"/>
        <v>49.69685835017454</v>
      </c>
      <c r="L62" s="136"/>
      <c r="M62" s="208" t="s">
        <v>99</v>
      </c>
      <c r="N62" s="211">
        <v>45</v>
      </c>
      <c r="O62" s="194">
        <v>57</v>
      </c>
      <c r="P62" s="194">
        <v>60</v>
      </c>
      <c r="Q62" s="194">
        <v>44</v>
      </c>
      <c r="R62" s="194">
        <v>43</v>
      </c>
      <c r="S62" s="194">
        <v>51</v>
      </c>
      <c r="T62" s="194">
        <v>44</v>
      </c>
      <c r="U62" s="194">
        <v>33</v>
      </c>
      <c r="V62" s="194">
        <v>40</v>
      </c>
      <c r="W62" s="194">
        <v>37</v>
      </c>
      <c r="X62" s="194">
        <v>43</v>
      </c>
      <c r="Y62" s="194">
        <v>44</v>
      </c>
    </row>
    <row r="63" spans="1:25" ht="15.75" customHeight="1">
      <c r="A63" s="207"/>
      <c r="B63" s="185"/>
      <c r="C63" s="185"/>
      <c r="D63" s="185"/>
      <c r="E63" s="185"/>
      <c r="F63" s="185"/>
      <c r="G63" s="221"/>
      <c r="H63" s="221"/>
      <c r="I63" s="221"/>
      <c r="J63" s="221"/>
      <c r="K63" s="221"/>
      <c r="L63" s="136"/>
      <c r="M63" s="136"/>
      <c r="N63" s="211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4"/>
    </row>
    <row r="64" spans="1:25" ht="15.75" customHeight="1">
      <c r="A64" s="207" t="s">
        <v>431</v>
      </c>
      <c r="B64" s="185">
        <v>127</v>
      </c>
      <c r="C64" s="185">
        <v>125</v>
      </c>
      <c r="D64" s="185">
        <v>112</v>
      </c>
      <c r="E64" s="185">
        <v>83</v>
      </c>
      <c r="F64" s="185">
        <f>SUM(N64:Y64)</f>
        <v>90</v>
      </c>
      <c r="G64" s="221">
        <f>B64/10.319</f>
        <v>12.30739412733792</v>
      </c>
      <c r="H64" s="221">
        <v>12</v>
      </c>
      <c r="I64" s="221">
        <f>D64/10.664</f>
        <v>10.502625656414104</v>
      </c>
      <c r="J64" s="221">
        <f>E64/10.784</f>
        <v>7.696587537091988</v>
      </c>
      <c r="K64" s="221">
        <f t="shared" si="1"/>
        <v>8.267499540694471</v>
      </c>
      <c r="L64" s="136"/>
      <c r="M64" s="207" t="s">
        <v>431</v>
      </c>
      <c r="N64" s="211">
        <v>9</v>
      </c>
      <c r="O64" s="194">
        <v>6</v>
      </c>
      <c r="P64" s="194">
        <v>4</v>
      </c>
      <c r="Q64" s="194">
        <v>8</v>
      </c>
      <c r="R64" s="194">
        <v>7</v>
      </c>
      <c r="S64" s="194">
        <v>12</v>
      </c>
      <c r="T64" s="194">
        <v>6</v>
      </c>
      <c r="U64" s="194">
        <v>10</v>
      </c>
      <c r="V64" s="194">
        <v>8</v>
      </c>
      <c r="W64" s="194">
        <v>5</v>
      </c>
      <c r="X64" s="194">
        <v>12</v>
      </c>
      <c r="Y64" s="194">
        <v>3</v>
      </c>
    </row>
    <row r="65" spans="1:25" ht="15.75" customHeight="1">
      <c r="A65" s="207" t="s">
        <v>421</v>
      </c>
      <c r="B65" s="185">
        <v>644</v>
      </c>
      <c r="C65" s="185">
        <v>656</v>
      </c>
      <c r="D65" s="185">
        <v>585</v>
      </c>
      <c r="E65" s="185">
        <v>598</v>
      </c>
      <c r="F65" s="185">
        <f>SUM(N65:Y65)</f>
        <v>584</v>
      </c>
      <c r="G65" s="221">
        <f>B65/10.319</f>
        <v>62.4091481732726</v>
      </c>
      <c r="H65" s="221">
        <f>C65/10.461</f>
        <v>62.70911002772201</v>
      </c>
      <c r="I65" s="221">
        <v>54.8</v>
      </c>
      <c r="J65" s="221">
        <f>E65/10.784</f>
        <v>55.452522255192875</v>
      </c>
      <c r="K65" s="221">
        <f t="shared" si="1"/>
        <v>53.64688590850634</v>
      </c>
      <c r="L65" s="136"/>
      <c r="M65" s="174" t="s">
        <v>421</v>
      </c>
      <c r="N65" s="211">
        <v>60</v>
      </c>
      <c r="O65" s="194">
        <v>49</v>
      </c>
      <c r="P65" s="194">
        <v>35</v>
      </c>
      <c r="Q65" s="194">
        <v>44</v>
      </c>
      <c r="R65" s="194">
        <v>46</v>
      </c>
      <c r="S65" s="194">
        <v>45</v>
      </c>
      <c r="T65" s="194">
        <v>64</v>
      </c>
      <c r="U65" s="194">
        <v>48</v>
      </c>
      <c r="V65" s="194">
        <v>44</v>
      </c>
      <c r="W65" s="194">
        <v>51</v>
      </c>
      <c r="X65" s="194">
        <v>44</v>
      </c>
      <c r="Y65" s="194">
        <v>54</v>
      </c>
    </row>
    <row r="66" spans="1:25" ht="15.75" customHeight="1">
      <c r="A66" s="219" t="s">
        <v>422</v>
      </c>
      <c r="B66" s="220">
        <v>215</v>
      </c>
      <c r="C66" s="220">
        <v>170</v>
      </c>
      <c r="D66" s="220">
        <v>180</v>
      </c>
      <c r="E66" s="185">
        <v>126</v>
      </c>
      <c r="F66" s="185">
        <f>SUM(N66:Y66)</f>
        <v>119</v>
      </c>
      <c r="G66" s="224">
        <f>B66/10.319</f>
        <v>20.835352262816162</v>
      </c>
      <c r="H66" s="224">
        <f>C66/10.461</f>
        <v>16.250836440110888</v>
      </c>
      <c r="I66" s="224">
        <f>D66/10.664</f>
        <v>16.879219804951237</v>
      </c>
      <c r="J66" s="224">
        <f>E66/10.784</f>
        <v>11.683976261127595</v>
      </c>
      <c r="K66" s="224">
        <f t="shared" si="1"/>
        <v>10.931471614918244</v>
      </c>
      <c r="L66" s="136"/>
      <c r="M66" s="218" t="s">
        <v>422</v>
      </c>
      <c r="N66" s="212">
        <v>8</v>
      </c>
      <c r="O66" s="213">
        <v>4</v>
      </c>
      <c r="P66" s="213">
        <v>6</v>
      </c>
      <c r="Q66" s="213">
        <v>9</v>
      </c>
      <c r="R66" s="213">
        <v>15</v>
      </c>
      <c r="S66" s="213">
        <v>7</v>
      </c>
      <c r="T66" s="213">
        <v>6</v>
      </c>
      <c r="U66" s="213">
        <v>16</v>
      </c>
      <c r="V66" s="213">
        <v>13</v>
      </c>
      <c r="W66" s="213">
        <v>16</v>
      </c>
      <c r="X66" s="213">
        <v>8</v>
      </c>
      <c r="Y66" s="213">
        <v>11</v>
      </c>
    </row>
    <row r="67" spans="1:12" ht="15.75" customHeight="1">
      <c r="A67" s="136" t="s">
        <v>309</v>
      </c>
      <c r="E67" s="166"/>
      <c r="F67" s="166"/>
      <c r="G67" s="166"/>
      <c r="H67" s="166"/>
      <c r="I67" s="166"/>
      <c r="J67" s="136"/>
      <c r="K67" s="166"/>
      <c r="L67" s="136"/>
    </row>
    <row r="68" spans="5:12" ht="15.75" customHeight="1">
      <c r="E68" s="136"/>
      <c r="F68" s="136"/>
      <c r="G68" s="136"/>
      <c r="H68" s="136"/>
      <c r="I68" s="136"/>
      <c r="J68" s="136"/>
      <c r="K68" s="136"/>
      <c r="L68" s="136"/>
    </row>
    <row r="69" ht="15.75" customHeight="1">
      <c r="L69" s="136"/>
    </row>
    <row r="70" ht="15.75" customHeight="1">
      <c r="L70" s="136"/>
    </row>
    <row r="71" ht="15.75" customHeight="1">
      <c r="L71" s="136"/>
    </row>
    <row r="72" ht="15.75" customHeight="1">
      <c r="L72" s="136"/>
    </row>
    <row r="73" ht="15.75" customHeight="1">
      <c r="L73" s="136"/>
    </row>
    <row r="74" ht="15" customHeight="1">
      <c r="L74" s="136"/>
    </row>
    <row r="75" ht="15" customHeight="1">
      <c r="L75" s="136"/>
    </row>
    <row r="76" ht="14.25">
      <c r="L76" s="136"/>
    </row>
  </sheetData>
  <sheetProtection/>
  <mergeCells count="17">
    <mergeCell ref="F10:F11"/>
    <mergeCell ref="M5:Y5"/>
    <mergeCell ref="B8:F9"/>
    <mergeCell ref="G8:K9"/>
    <mergeCell ref="B7:K7"/>
    <mergeCell ref="A6:K6"/>
    <mergeCell ref="E10:E11"/>
    <mergeCell ref="A3:Y3"/>
    <mergeCell ref="A8:A11"/>
    <mergeCell ref="K10:K11"/>
    <mergeCell ref="J10:J11"/>
    <mergeCell ref="I10:I11"/>
    <mergeCell ref="H10:H11"/>
    <mergeCell ref="G10:G11"/>
    <mergeCell ref="B10:B11"/>
    <mergeCell ref="C10:C11"/>
    <mergeCell ref="D10:D11"/>
  </mergeCells>
  <printOptions horizontalCentered="1"/>
  <pageMargins left="0.35433070866141736" right="0.35433070866141736" top="0.5905511811023623" bottom="0.3937007874015748" header="0" footer="0"/>
  <pageSetup fitToHeight="1" fitToWidth="1" horizontalDpi="600" verticalDpi="600" orientation="landscape" paperSize="8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4"/>
  <sheetViews>
    <sheetView tabSelected="1" zoomScalePageLayoutView="0" workbookViewId="0" topLeftCell="A7">
      <selection activeCell="K20" sqref="K20"/>
    </sheetView>
  </sheetViews>
  <sheetFormatPr defaultColWidth="8.796875" defaultRowHeight="17.25" customHeight="1"/>
  <cols>
    <col min="1" max="8" width="9.59765625" style="201" customWidth="1"/>
    <col min="9" max="9" width="11.59765625" style="201" customWidth="1"/>
    <col min="10" max="13" width="11.09765625" style="201" customWidth="1"/>
    <col min="14" max="14" width="9.59765625" style="201" customWidth="1"/>
    <col min="15" max="15" width="10" style="201" customWidth="1"/>
    <col min="16" max="16" width="11.59765625" style="201" customWidth="1"/>
    <col min="17" max="17" width="9.09765625" style="201" customWidth="1"/>
    <col min="18" max="19" width="6.09765625" style="201" customWidth="1"/>
    <col min="20" max="20" width="6.8984375" style="201" customWidth="1"/>
    <col min="21" max="21" width="6.09765625" style="201" customWidth="1"/>
    <col min="22" max="22" width="7.19921875" style="201" customWidth="1"/>
    <col min="23" max="23" width="6.09765625" style="201" customWidth="1"/>
    <col min="24" max="24" width="6.8984375" style="201" customWidth="1"/>
    <col min="25" max="29" width="6.09765625" style="201" customWidth="1"/>
    <col min="30" max="30" width="6.59765625" style="201" customWidth="1"/>
    <col min="31" max="33" width="6.09765625" style="201" customWidth="1"/>
    <col min="34" max="34" width="6.3984375" style="201" customWidth="1"/>
    <col min="35" max="49" width="5.09765625" style="201" customWidth="1"/>
    <col min="50" max="16384" width="9" style="201" customWidth="1"/>
  </cols>
  <sheetData>
    <row r="1" spans="1:35" ht="17.25" customHeight="1">
      <c r="A1" s="1" t="s">
        <v>439</v>
      </c>
      <c r="AI1" s="2" t="s">
        <v>440</v>
      </c>
    </row>
    <row r="3" spans="1:30" ht="17.25" customHeight="1">
      <c r="A3" s="399" t="s">
        <v>441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133"/>
      <c r="P3" s="399" t="s">
        <v>463</v>
      </c>
      <c r="Q3" s="399"/>
      <c r="R3" s="399"/>
      <c r="S3" s="399"/>
      <c r="T3" s="399"/>
      <c r="U3" s="399"/>
      <c r="V3" s="399"/>
      <c r="W3" s="399"/>
      <c r="X3" s="399"/>
      <c r="Y3" s="399"/>
      <c r="Z3" s="399"/>
      <c r="AA3" s="399"/>
      <c r="AB3" s="399"/>
      <c r="AC3" s="399"/>
      <c r="AD3" s="399"/>
    </row>
    <row r="4" spans="1:16" ht="17.25" customHeight="1">
      <c r="A4" s="133"/>
      <c r="P4" s="133"/>
    </row>
    <row r="5" spans="1:30" ht="17.25" customHeight="1">
      <c r="A5" s="457" t="s">
        <v>442</v>
      </c>
      <c r="B5" s="457"/>
      <c r="C5" s="457"/>
      <c r="D5" s="457"/>
      <c r="E5" s="457"/>
      <c r="F5" s="457"/>
      <c r="G5" s="457"/>
      <c r="H5" s="457"/>
      <c r="I5" s="457"/>
      <c r="J5" s="457"/>
      <c r="K5" s="457"/>
      <c r="L5" s="457"/>
      <c r="M5" s="457"/>
      <c r="N5" s="133"/>
      <c r="P5" s="457" t="s">
        <v>464</v>
      </c>
      <c r="Q5" s="457"/>
      <c r="R5" s="457"/>
      <c r="S5" s="457"/>
      <c r="T5" s="457"/>
      <c r="U5" s="457"/>
      <c r="V5" s="457"/>
      <c r="W5" s="457"/>
      <c r="X5" s="457"/>
      <c r="Y5" s="457"/>
      <c r="Z5" s="457"/>
      <c r="AA5" s="457"/>
      <c r="AB5" s="457"/>
      <c r="AC5" s="457"/>
      <c r="AD5" s="457"/>
    </row>
    <row r="6" ht="17.25" customHeight="1" thickBot="1">
      <c r="N6" s="226"/>
    </row>
    <row r="7" spans="1:30" ht="17.25" customHeight="1" thickBot="1">
      <c r="A7" s="227"/>
      <c r="B7" s="228"/>
      <c r="C7" s="228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6"/>
      <c r="P7" s="473" t="s">
        <v>465</v>
      </c>
      <c r="Q7" s="497" t="s">
        <v>156</v>
      </c>
      <c r="R7" s="498"/>
      <c r="S7" s="498"/>
      <c r="T7" s="498"/>
      <c r="U7" s="498"/>
      <c r="V7" s="498"/>
      <c r="W7" s="498"/>
      <c r="X7" s="498"/>
      <c r="Y7" s="498"/>
      <c r="Z7" s="498"/>
      <c r="AA7" s="498"/>
      <c r="AB7" s="498"/>
      <c r="AC7" s="499"/>
      <c r="AD7" s="494" t="s">
        <v>161</v>
      </c>
    </row>
    <row r="8" spans="1:30" ht="18.75" customHeight="1">
      <c r="A8" s="383" t="s">
        <v>443</v>
      </c>
      <c r="B8" s="472"/>
      <c r="C8" s="506"/>
      <c r="D8" s="497" t="s">
        <v>155</v>
      </c>
      <c r="E8" s="498"/>
      <c r="F8" s="498"/>
      <c r="G8" s="498"/>
      <c r="H8" s="499"/>
      <c r="I8" s="497" t="s">
        <v>308</v>
      </c>
      <c r="J8" s="498"/>
      <c r="K8" s="498"/>
      <c r="L8" s="498"/>
      <c r="M8" s="498"/>
      <c r="N8" s="230"/>
      <c r="P8" s="474"/>
      <c r="Q8" s="476" t="s">
        <v>97</v>
      </c>
      <c r="R8" s="479" t="s">
        <v>300</v>
      </c>
      <c r="S8" s="479" t="s">
        <v>157</v>
      </c>
      <c r="T8" s="479" t="s">
        <v>158</v>
      </c>
      <c r="U8" s="488" t="s">
        <v>159</v>
      </c>
      <c r="V8" s="491" t="s">
        <v>466</v>
      </c>
      <c r="W8" s="479" t="s">
        <v>160</v>
      </c>
      <c r="X8" s="491" t="s">
        <v>467</v>
      </c>
      <c r="Y8" s="479" t="s">
        <v>468</v>
      </c>
      <c r="Z8" s="488" t="s">
        <v>287</v>
      </c>
      <c r="AA8" s="503" t="s">
        <v>257</v>
      </c>
      <c r="AB8" s="479" t="s">
        <v>288</v>
      </c>
      <c r="AC8" s="488" t="s">
        <v>136</v>
      </c>
      <c r="AD8" s="495"/>
    </row>
    <row r="9" spans="1:30" ht="18.75" customHeight="1">
      <c r="A9" s="507"/>
      <c r="B9" s="507"/>
      <c r="C9" s="508"/>
      <c r="D9" s="231" t="s">
        <v>307</v>
      </c>
      <c r="E9" s="231" t="s">
        <v>444</v>
      </c>
      <c r="F9" s="231" t="s">
        <v>445</v>
      </c>
      <c r="G9" s="231" t="s">
        <v>446</v>
      </c>
      <c r="H9" s="232" t="s">
        <v>447</v>
      </c>
      <c r="I9" s="231" t="s">
        <v>307</v>
      </c>
      <c r="J9" s="231" t="s">
        <v>444</v>
      </c>
      <c r="K9" s="231" t="s">
        <v>445</v>
      </c>
      <c r="L9" s="231" t="s">
        <v>448</v>
      </c>
      <c r="M9" s="232" t="s">
        <v>447</v>
      </c>
      <c r="N9" s="230"/>
      <c r="P9" s="474"/>
      <c r="Q9" s="477"/>
      <c r="R9" s="480"/>
      <c r="S9" s="480"/>
      <c r="T9" s="480"/>
      <c r="U9" s="489"/>
      <c r="V9" s="492"/>
      <c r="W9" s="480"/>
      <c r="X9" s="492"/>
      <c r="Y9" s="480"/>
      <c r="Z9" s="489"/>
      <c r="AA9" s="504"/>
      <c r="AB9" s="469"/>
      <c r="AC9" s="489"/>
      <c r="AD9" s="495"/>
    </row>
    <row r="10" spans="1:30" ht="18.75" customHeight="1">
      <c r="A10" s="233"/>
      <c r="B10" s="233"/>
      <c r="C10" s="233"/>
      <c r="D10" s="234"/>
      <c r="I10" s="226"/>
      <c r="J10" s="226"/>
      <c r="N10" s="226"/>
      <c r="P10" s="475"/>
      <c r="Q10" s="478"/>
      <c r="R10" s="481"/>
      <c r="S10" s="481"/>
      <c r="T10" s="481"/>
      <c r="U10" s="490"/>
      <c r="V10" s="493"/>
      <c r="W10" s="481"/>
      <c r="X10" s="493"/>
      <c r="Y10" s="481"/>
      <c r="Z10" s="490"/>
      <c r="AA10" s="505"/>
      <c r="AB10" s="470"/>
      <c r="AC10" s="490"/>
      <c r="AD10" s="496"/>
    </row>
    <row r="11" spans="1:16" ht="17.25" customHeight="1">
      <c r="A11" s="410" t="s">
        <v>97</v>
      </c>
      <c r="B11" s="509"/>
      <c r="C11" s="509"/>
      <c r="D11" s="250">
        <v>226</v>
      </c>
      <c r="E11" s="251">
        <v>228</v>
      </c>
      <c r="F11" s="252">
        <v>186</v>
      </c>
      <c r="G11" s="252">
        <f>SUM(G13:G17,G19:G23,G25:G29,G31:G35,G37:G43)</f>
        <v>166</v>
      </c>
      <c r="H11" s="252">
        <f>SUM(H13:H17,H19:H23,H25:H29,H31:H35,H37:H43)</f>
        <v>160</v>
      </c>
      <c r="I11" s="255">
        <f>D11/0.20312</f>
        <v>1112.6427727451753</v>
      </c>
      <c r="J11" s="256">
        <f>E11/0.19724</f>
        <v>1155.9521395254512</v>
      </c>
      <c r="K11" s="257">
        <v>988.5</v>
      </c>
      <c r="L11" s="257">
        <f>G11/0.18061</f>
        <v>919.1074691323847</v>
      </c>
      <c r="M11" s="257">
        <f>H11/0.17008</f>
        <v>940.7337723424271</v>
      </c>
      <c r="N11" s="200"/>
      <c r="P11" s="162"/>
    </row>
    <row r="12" spans="4:30" ht="17.25" customHeight="1">
      <c r="D12" s="253"/>
      <c r="E12" s="254"/>
      <c r="F12" s="181"/>
      <c r="G12" s="181"/>
      <c r="H12" s="181"/>
      <c r="I12" s="258"/>
      <c r="J12" s="258"/>
      <c r="K12" s="259"/>
      <c r="L12" s="259"/>
      <c r="M12" s="259"/>
      <c r="N12" s="226"/>
      <c r="P12" s="147" t="s">
        <v>311</v>
      </c>
      <c r="Q12" s="181">
        <f>SUM(R12:AC12)</f>
        <v>31</v>
      </c>
      <c r="R12" s="181" t="s">
        <v>367</v>
      </c>
      <c r="S12" s="181">
        <v>22</v>
      </c>
      <c r="T12" s="181" t="s">
        <v>367</v>
      </c>
      <c r="U12" s="181">
        <v>5</v>
      </c>
      <c r="V12" s="181">
        <v>1</v>
      </c>
      <c r="W12" s="181" t="s">
        <v>367</v>
      </c>
      <c r="X12" s="181" t="s">
        <v>367</v>
      </c>
      <c r="Y12" s="181">
        <v>1</v>
      </c>
      <c r="Z12" s="181">
        <v>1</v>
      </c>
      <c r="AA12" s="181" t="s">
        <v>367</v>
      </c>
      <c r="AB12" s="181" t="s">
        <v>367</v>
      </c>
      <c r="AC12" s="181">
        <v>1</v>
      </c>
      <c r="AD12" s="181">
        <v>548</v>
      </c>
    </row>
    <row r="13" spans="1:30" ht="17.25" customHeight="1">
      <c r="A13" s="487" t="s">
        <v>130</v>
      </c>
      <c r="B13" s="487"/>
      <c r="C13" s="487"/>
      <c r="D13" s="253">
        <v>28</v>
      </c>
      <c r="E13" s="254">
        <v>41</v>
      </c>
      <c r="F13" s="181">
        <v>31</v>
      </c>
      <c r="G13" s="181">
        <v>28</v>
      </c>
      <c r="H13" s="254">
        <v>37</v>
      </c>
      <c r="I13" s="258">
        <f>D13/0.2031</f>
        <v>137.86312161496798</v>
      </c>
      <c r="J13" s="258">
        <f>E13/0.1974</f>
        <v>207.7001013171226</v>
      </c>
      <c r="K13" s="259">
        <f>F13/0.1882</f>
        <v>164.71838469713072</v>
      </c>
      <c r="L13" s="259">
        <f aca="true" t="shared" si="0" ref="L13:L43">G13/0.18061</f>
        <v>155.03017551630586</v>
      </c>
      <c r="M13" s="259">
        <f aca="true" t="shared" si="1" ref="M13:M43">H13/0.17008</f>
        <v>217.54468485418624</v>
      </c>
      <c r="N13" s="235"/>
      <c r="P13" s="115" t="s">
        <v>436</v>
      </c>
      <c r="Q13" s="181">
        <f>SUM(R13:AC13)</f>
        <v>12</v>
      </c>
      <c r="R13" s="181" t="s">
        <v>367</v>
      </c>
      <c r="S13" s="181">
        <v>3</v>
      </c>
      <c r="T13" s="181" t="s">
        <v>367</v>
      </c>
      <c r="U13" s="181">
        <v>6</v>
      </c>
      <c r="V13" s="181">
        <v>1</v>
      </c>
      <c r="W13" s="181" t="s">
        <v>367</v>
      </c>
      <c r="X13" s="181" t="s">
        <v>367</v>
      </c>
      <c r="Y13" s="181">
        <v>1</v>
      </c>
      <c r="Z13" s="181">
        <v>1</v>
      </c>
      <c r="AA13" s="181" t="s">
        <v>367</v>
      </c>
      <c r="AB13" s="181" t="s">
        <v>367</v>
      </c>
      <c r="AC13" s="181" t="s">
        <v>367</v>
      </c>
      <c r="AD13" s="181">
        <v>109</v>
      </c>
    </row>
    <row r="14" spans="1:30" ht="17.25" customHeight="1">
      <c r="A14" s="487" t="s">
        <v>189</v>
      </c>
      <c r="B14" s="487"/>
      <c r="C14" s="487"/>
      <c r="D14" s="253">
        <v>23</v>
      </c>
      <c r="E14" s="254">
        <v>19</v>
      </c>
      <c r="F14" s="181">
        <v>17</v>
      </c>
      <c r="G14" s="181">
        <v>9</v>
      </c>
      <c r="H14" s="254">
        <v>10</v>
      </c>
      <c r="I14" s="258">
        <f>D14/0.20313</f>
        <v>113.2279820804411</v>
      </c>
      <c r="J14" s="258">
        <f>E14/0.19724</f>
        <v>96.32934496045426</v>
      </c>
      <c r="K14" s="259">
        <f>F14/0.1882</f>
        <v>90.32943676939426</v>
      </c>
      <c r="L14" s="259">
        <f t="shared" si="0"/>
        <v>49.83112784452688</v>
      </c>
      <c r="M14" s="259">
        <f t="shared" si="1"/>
        <v>58.79586077140169</v>
      </c>
      <c r="N14" s="235"/>
      <c r="P14" s="115" t="s">
        <v>437</v>
      </c>
      <c r="Q14" s="181">
        <f>SUM(R14:AC14)</f>
        <v>16</v>
      </c>
      <c r="R14" s="181" t="s">
        <v>367</v>
      </c>
      <c r="S14" s="181" t="s">
        <v>367</v>
      </c>
      <c r="T14" s="181" t="s">
        <v>367</v>
      </c>
      <c r="U14" s="181">
        <v>12</v>
      </c>
      <c r="V14" s="181">
        <v>2</v>
      </c>
      <c r="W14" s="181" t="s">
        <v>367</v>
      </c>
      <c r="X14" s="181" t="s">
        <v>367</v>
      </c>
      <c r="Y14" s="181" t="s">
        <v>367</v>
      </c>
      <c r="Z14" s="181">
        <v>2</v>
      </c>
      <c r="AA14" s="181" t="s">
        <v>367</v>
      </c>
      <c r="AB14" s="181" t="s">
        <v>367</v>
      </c>
      <c r="AC14" s="181" t="s">
        <v>367</v>
      </c>
      <c r="AD14" s="181">
        <v>800</v>
      </c>
    </row>
    <row r="15" spans="1:30" ht="17.25" customHeight="1">
      <c r="A15" s="510" t="s">
        <v>301</v>
      </c>
      <c r="B15" s="510"/>
      <c r="C15" s="510"/>
      <c r="D15" s="253">
        <v>16</v>
      </c>
      <c r="E15" s="254">
        <v>13</v>
      </c>
      <c r="F15" s="181">
        <v>16</v>
      </c>
      <c r="G15" s="181">
        <v>11</v>
      </c>
      <c r="H15" s="181">
        <v>11</v>
      </c>
      <c r="I15" s="258">
        <f>D15/0.20313</f>
        <v>78.76729188204598</v>
      </c>
      <c r="J15" s="258">
        <f>E15/0.19724</f>
        <v>65.90955181504766</v>
      </c>
      <c r="K15" s="259">
        <f>F15/0.1882</f>
        <v>85.01594048884165</v>
      </c>
      <c r="L15" s="259">
        <f t="shared" si="0"/>
        <v>60.9047118099773</v>
      </c>
      <c r="M15" s="259">
        <f t="shared" si="1"/>
        <v>64.67544684854185</v>
      </c>
      <c r="N15" s="235"/>
      <c r="P15" s="115" t="s">
        <v>438</v>
      </c>
      <c r="Q15" s="181">
        <f>SUM(R15:AC15)</f>
        <v>6</v>
      </c>
      <c r="R15" s="181" t="s">
        <v>367</v>
      </c>
      <c r="S15" s="181">
        <v>1</v>
      </c>
      <c r="T15" s="181" t="s">
        <v>367</v>
      </c>
      <c r="U15" s="181">
        <v>2</v>
      </c>
      <c r="V15" s="181" t="s">
        <v>367</v>
      </c>
      <c r="W15" s="181" t="s">
        <v>367</v>
      </c>
      <c r="X15" s="181" t="s">
        <v>367</v>
      </c>
      <c r="Y15" s="181">
        <v>2</v>
      </c>
      <c r="Z15" s="181" t="s">
        <v>367</v>
      </c>
      <c r="AA15" s="181">
        <v>1</v>
      </c>
      <c r="AB15" s="181" t="s">
        <v>367</v>
      </c>
      <c r="AC15" s="181" t="s">
        <v>367</v>
      </c>
      <c r="AD15" s="181">
        <v>242</v>
      </c>
    </row>
    <row r="16" spans="1:30" ht="17.25" customHeight="1">
      <c r="A16" s="487" t="s">
        <v>255</v>
      </c>
      <c r="B16" s="487"/>
      <c r="C16" s="487"/>
      <c r="D16" s="253">
        <v>16</v>
      </c>
      <c r="E16" s="254">
        <v>22</v>
      </c>
      <c r="F16" s="181">
        <v>16</v>
      </c>
      <c r="G16" s="181">
        <v>10</v>
      </c>
      <c r="H16" s="254">
        <v>11</v>
      </c>
      <c r="I16" s="258">
        <f>D16/0.20313</f>
        <v>78.76729188204598</v>
      </c>
      <c r="J16" s="258">
        <f>E16/0.19724</f>
        <v>111.53924153315758</v>
      </c>
      <c r="K16" s="259">
        <f>F16/0.1882</f>
        <v>85.01594048884165</v>
      </c>
      <c r="L16" s="259">
        <f t="shared" si="0"/>
        <v>55.367919827252095</v>
      </c>
      <c r="M16" s="259">
        <f t="shared" si="1"/>
        <v>64.67544684854185</v>
      </c>
      <c r="N16" s="235"/>
      <c r="P16" s="198" t="s">
        <v>469</v>
      </c>
      <c r="Q16" s="252">
        <f>SUM(R18:AC25,R27:AC34)</f>
        <v>13</v>
      </c>
      <c r="R16" s="252" t="s">
        <v>367</v>
      </c>
      <c r="S16" s="252">
        <f>SUM(S18:S25,S27:S34)</f>
        <v>5</v>
      </c>
      <c r="T16" s="252" t="s">
        <v>367</v>
      </c>
      <c r="U16" s="252">
        <f>SUM(U18:U25,U27:U34)</f>
        <v>4</v>
      </c>
      <c r="V16" s="252">
        <f>SUM(V18:V25,V27:V34)</f>
        <v>1</v>
      </c>
      <c r="W16" s="252" t="s">
        <v>367</v>
      </c>
      <c r="X16" s="252" t="s">
        <v>367</v>
      </c>
      <c r="Y16" s="252">
        <f>SUM(Y18:Y25,Y27:Y34)</f>
        <v>3</v>
      </c>
      <c r="Z16" s="252" t="s">
        <v>367</v>
      </c>
      <c r="AA16" s="252" t="s">
        <v>367</v>
      </c>
      <c r="AB16" s="252" t="s">
        <v>367</v>
      </c>
      <c r="AC16" s="252" t="s">
        <v>367</v>
      </c>
      <c r="AD16" s="252">
        <f>SUM(AD18:AD25,AD27:AD34)</f>
        <v>75</v>
      </c>
    </row>
    <row r="17" spans="1:30" ht="17.25" customHeight="1">
      <c r="A17" s="510" t="s">
        <v>279</v>
      </c>
      <c r="B17" s="510"/>
      <c r="C17" s="510"/>
      <c r="D17" s="253">
        <v>32</v>
      </c>
      <c r="E17" s="254">
        <v>18</v>
      </c>
      <c r="F17" s="181">
        <v>20</v>
      </c>
      <c r="G17" s="181">
        <v>24</v>
      </c>
      <c r="H17" s="254">
        <v>27</v>
      </c>
      <c r="I17" s="258">
        <f>D17/0.20313</f>
        <v>157.53458376409196</v>
      </c>
      <c r="J17" s="258">
        <f>E17/0.19724</f>
        <v>91.25937943621983</v>
      </c>
      <c r="K17" s="259">
        <f>F17/0.1882</f>
        <v>106.26992561105207</v>
      </c>
      <c r="L17" s="259">
        <f t="shared" si="0"/>
        <v>132.883007585405</v>
      </c>
      <c r="M17" s="259">
        <f t="shared" si="1"/>
        <v>158.74882408278455</v>
      </c>
      <c r="N17" s="235"/>
      <c r="P17" s="236"/>
      <c r="Q17" s="261"/>
      <c r="R17" s="261"/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</row>
    <row r="18" spans="4:30" ht="17.25" customHeight="1">
      <c r="D18" s="253"/>
      <c r="E18" s="254"/>
      <c r="F18" s="181"/>
      <c r="G18" s="181"/>
      <c r="H18" s="181"/>
      <c r="I18" s="258"/>
      <c r="J18" s="258"/>
      <c r="K18" s="259"/>
      <c r="L18" s="259"/>
      <c r="M18" s="259"/>
      <c r="N18" s="226"/>
      <c r="P18" s="207" t="s">
        <v>47</v>
      </c>
      <c r="Q18" s="181">
        <f>SUM(R18:AC18)</f>
        <v>8</v>
      </c>
      <c r="R18" s="181" t="s">
        <v>367</v>
      </c>
      <c r="S18" s="181">
        <v>3</v>
      </c>
      <c r="T18" s="181" t="s">
        <v>367</v>
      </c>
      <c r="U18" s="181">
        <v>4</v>
      </c>
      <c r="V18" s="181">
        <v>1</v>
      </c>
      <c r="W18" s="181" t="s">
        <v>367</v>
      </c>
      <c r="X18" s="181" t="s">
        <v>367</v>
      </c>
      <c r="Y18" s="181" t="s">
        <v>367</v>
      </c>
      <c r="Z18" s="181" t="s">
        <v>367</v>
      </c>
      <c r="AA18" s="181" t="s">
        <v>367</v>
      </c>
      <c r="AB18" s="181" t="s">
        <v>367</v>
      </c>
      <c r="AC18" s="181" t="s">
        <v>367</v>
      </c>
      <c r="AD18" s="181" t="s">
        <v>367</v>
      </c>
    </row>
    <row r="19" spans="1:30" ht="17.25" customHeight="1">
      <c r="A19" s="487" t="s">
        <v>291</v>
      </c>
      <c r="B19" s="487"/>
      <c r="C19" s="487"/>
      <c r="D19" s="253">
        <v>11</v>
      </c>
      <c r="E19" s="254">
        <v>11</v>
      </c>
      <c r="F19" s="181">
        <v>10</v>
      </c>
      <c r="G19" s="181">
        <v>9</v>
      </c>
      <c r="H19" s="254">
        <v>9</v>
      </c>
      <c r="I19" s="258">
        <f aca="true" t="shared" si="2" ref="I19:I38">D19/0.20312</f>
        <v>54.15517920441118</v>
      </c>
      <c r="J19" s="258">
        <f>E19/0.19724</f>
        <v>55.76962076657879</v>
      </c>
      <c r="K19" s="259">
        <f>F19/0.1882</f>
        <v>53.13496280552604</v>
      </c>
      <c r="L19" s="259">
        <f t="shared" si="0"/>
        <v>49.83112784452688</v>
      </c>
      <c r="M19" s="259">
        <f t="shared" si="1"/>
        <v>52.916274694261524</v>
      </c>
      <c r="N19" s="235"/>
      <c r="P19" s="207" t="s">
        <v>48</v>
      </c>
      <c r="Q19" s="181" t="s">
        <v>367</v>
      </c>
      <c r="R19" s="181" t="s">
        <v>367</v>
      </c>
      <c r="S19" s="181" t="s">
        <v>367</v>
      </c>
      <c r="T19" s="181" t="s">
        <v>367</v>
      </c>
      <c r="U19" s="181" t="s">
        <v>367</v>
      </c>
      <c r="V19" s="181" t="s">
        <v>367</v>
      </c>
      <c r="W19" s="181" t="s">
        <v>367</v>
      </c>
      <c r="X19" s="181" t="s">
        <v>367</v>
      </c>
      <c r="Y19" s="181" t="s">
        <v>367</v>
      </c>
      <c r="Z19" s="181" t="s">
        <v>367</v>
      </c>
      <c r="AA19" s="181" t="s">
        <v>367</v>
      </c>
      <c r="AB19" s="181" t="s">
        <v>367</v>
      </c>
      <c r="AC19" s="181" t="s">
        <v>367</v>
      </c>
      <c r="AD19" s="181">
        <v>2</v>
      </c>
    </row>
    <row r="20" spans="1:30" ht="17.25" customHeight="1">
      <c r="A20" s="487" t="s">
        <v>137</v>
      </c>
      <c r="B20" s="487"/>
      <c r="C20" s="487"/>
      <c r="D20" s="253">
        <v>6</v>
      </c>
      <c r="E20" s="254">
        <v>21</v>
      </c>
      <c r="F20" s="181">
        <v>11</v>
      </c>
      <c r="G20" s="181">
        <v>11</v>
      </c>
      <c r="H20" s="181">
        <v>11</v>
      </c>
      <c r="I20" s="258">
        <f t="shared" si="2"/>
        <v>29.539188656951556</v>
      </c>
      <c r="J20" s="258">
        <f>E20/0.19724</f>
        <v>106.46927600892315</v>
      </c>
      <c r="K20" s="259">
        <f>F20/0.1882</f>
        <v>58.448459086078635</v>
      </c>
      <c r="L20" s="259">
        <f t="shared" si="0"/>
        <v>60.9047118099773</v>
      </c>
      <c r="M20" s="259">
        <f t="shared" si="1"/>
        <v>64.67544684854185</v>
      </c>
      <c r="N20" s="235"/>
      <c r="P20" s="207" t="s">
        <v>49</v>
      </c>
      <c r="Q20" s="181" t="s">
        <v>367</v>
      </c>
      <c r="R20" s="181" t="s">
        <v>367</v>
      </c>
      <c r="S20" s="181" t="s">
        <v>367</v>
      </c>
      <c r="T20" s="181" t="s">
        <v>367</v>
      </c>
      <c r="U20" s="181" t="s">
        <v>367</v>
      </c>
      <c r="V20" s="181" t="s">
        <v>367</v>
      </c>
      <c r="W20" s="181" t="s">
        <v>367</v>
      </c>
      <c r="X20" s="181" t="s">
        <v>367</v>
      </c>
      <c r="Y20" s="181" t="s">
        <v>367</v>
      </c>
      <c r="Z20" s="181" t="s">
        <v>367</v>
      </c>
      <c r="AA20" s="181" t="s">
        <v>367</v>
      </c>
      <c r="AB20" s="181" t="s">
        <v>367</v>
      </c>
      <c r="AC20" s="181" t="s">
        <v>367</v>
      </c>
      <c r="AD20" s="181">
        <v>17</v>
      </c>
    </row>
    <row r="21" spans="1:30" ht="17.25" customHeight="1">
      <c r="A21" s="487" t="s">
        <v>128</v>
      </c>
      <c r="B21" s="487"/>
      <c r="C21" s="487"/>
      <c r="D21" s="253" t="s">
        <v>367</v>
      </c>
      <c r="E21" s="254">
        <v>4</v>
      </c>
      <c r="F21" s="181">
        <v>2</v>
      </c>
      <c r="G21" s="181" t="s">
        <v>346</v>
      </c>
      <c r="H21" s="254" t="s">
        <v>367</v>
      </c>
      <c r="I21" s="258" t="s">
        <v>367</v>
      </c>
      <c r="J21" s="258">
        <f>E21/0.19724</f>
        <v>20.27986209693774</v>
      </c>
      <c r="K21" s="259">
        <f>F21/0.1882</f>
        <v>10.626992561105206</v>
      </c>
      <c r="L21" s="259" t="s">
        <v>346</v>
      </c>
      <c r="M21" s="259" t="s">
        <v>367</v>
      </c>
      <c r="N21" s="235"/>
      <c r="P21" s="207" t="s">
        <v>50</v>
      </c>
      <c r="Q21" s="181" t="s">
        <v>367</v>
      </c>
      <c r="R21" s="181" t="s">
        <v>367</v>
      </c>
      <c r="S21" s="181" t="s">
        <v>367</v>
      </c>
      <c r="T21" s="181" t="s">
        <v>367</v>
      </c>
      <c r="U21" s="181" t="s">
        <v>367</v>
      </c>
      <c r="V21" s="181" t="s">
        <v>367</v>
      </c>
      <c r="W21" s="181" t="s">
        <v>367</v>
      </c>
      <c r="X21" s="181" t="s">
        <v>367</v>
      </c>
      <c r="Y21" s="181" t="s">
        <v>367</v>
      </c>
      <c r="Z21" s="181" t="s">
        <v>367</v>
      </c>
      <c r="AA21" s="181" t="s">
        <v>367</v>
      </c>
      <c r="AB21" s="181" t="s">
        <v>367</v>
      </c>
      <c r="AC21" s="181" t="s">
        <v>367</v>
      </c>
      <c r="AD21" s="181">
        <v>35</v>
      </c>
    </row>
    <row r="22" spans="1:30" ht="17.25" customHeight="1">
      <c r="A22" s="487" t="s">
        <v>292</v>
      </c>
      <c r="B22" s="487"/>
      <c r="C22" s="487"/>
      <c r="D22" s="253">
        <v>12</v>
      </c>
      <c r="E22" s="254">
        <v>7</v>
      </c>
      <c r="F22" s="181">
        <v>6</v>
      </c>
      <c r="G22" s="181">
        <v>8</v>
      </c>
      <c r="H22" s="181">
        <v>5</v>
      </c>
      <c r="I22" s="258">
        <f t="shared" si="2"/>
        <v>59.07837731390311</v>
      </c>
      <c r="J22" s="258">
        <f>E22/0.19724</f>
        <v>35.48975866964105</v>
      </c>
      <c r="K22" s="259">
        <f>F22/0.1882</f>
        <v>31.88097768331562</v>
      </c>
      <c r="L22" s="259">
        <f t="shared" si="0"/>
        <v>44.29433586180168</v>
      </c>
      <c r="M22" s="259">
        <f t="shared" si="1"/>
        <v>29.397930385700846</v>
      </c>
      <c r="N22" s="235"/>
      <c r="P22" s="207" t="s">
        <v>51</v>
      </c>
      <c r="Q22" s="181" t="s">
        <v>367</v>
      </c>
      <c r="R22" s="181" t="s">
        <v>367</v>
      </c>
      <c r="S22" s="181" t="s">
        <v>367</v>
      </c>
      <c r="T22" s="181" t="s">
        <v>367</v>
      </c>
      <c r="U22" s="181" t="s">
        <v>367</v>
      </c>
      <c r="V22" s="181" t="s">
        <v>367</v>
      </c>
      <c r="W22" s="181" t="s">
        <v>367</v>
      </c>
      <c r="X22" s="181" t="s">
        <v>367</v>
      </c>
      <c r="Y22" s="181" t="s">
        <v>367</v>
      </c>
      <c r="Z22" s="181" t="s">
        <v>367</v>
      </c>
      <c r="AA22" s="181" t="s">
        <v>367</v>
      </c>
      <c r="AB22" s="181" t="s">
        <v>367</v>
      </c>
      <c r="AC22" s="181" t="s">
        <v>367</v>
      </c>
      <c r="AD22" s="181">
        <v>11</v>
      </c>
    </row>
    <row r="23" spans="1:30" ht="17.25" customHeight="1">
      <c r="A23" s="487" t="s">
        <v>293</v>
      </c>
      <c r="B23" s="487"/>
      <c r="C23" s="487"/>
      <c r="D23" s="253">
        <v>4</v>
      </c>
      <c r="E23" s="254">
        <v>5</v>
      </c>
      <c r="F23" s="181" t="s">
        <v>367</v>
      </c>
      <c r="G23" s="181">
        <v>1</v>
      </c>
      <c r="H23" s="254">
        <v>1</v>
      </c>
      <c r="I23" s="258">
        <f t="shared" si="2"/>
        <v>19.692792437967704</v>
      </c>
      <c r="J23" s="258">
        <f>E23/0.19723</f>
        <v>25.35111291385692</v>
      </c>
      <c r="K23" s="259" t="s">
        <v>367</v>
      </c>
      <c r="L23" s="259">
        <f t="shared" si="0"/>
        <v>5.53679198272521</v>
      </c>
      <c r="M23" s="259">
        <f t="shared" si="1"/>
        <v>5.879586077140169</v>
      </c>
      <c r="N23" s="235"/>
      <c r="P23" s="207" t="s">
        <v>52</v>
      </c>
      <c r="Q23" s="181" t="s">
        <v>367</v>
      </c>
      <c r="R23" s="181" t="s">
        <v>367</v>
      </c>
      <c r="S23" s="181" t="s">
        <v>367</v>
      </c>
      <c r="T23" s="181" t="s">
        <v>367</v>
      </c>
      <c r="U23" s="181" t="s">
        <v>367</v>
      </c>
      <c r="V23" s="181" t="s">
        <v>367</v>
      </c>
      <c r="W23" s="181" t="s">
        <v>367</v>
      </c>
      <c r="X23" s="181" t="s">
        <v>367</v>
      </c>
      <c r="Y23" s="181" t="s">
        <v>367</v>
      </c>
      <c r="Z23" s="181" t="s">
        <v>367</v>
      </c>
      <c r="AA23" s="181" t="s">
        <v>367</v>
      </c>
      <c r="AB23" s="181" t="s">
        <v>367</v>
      </c>
      <c r="AC23" s="181" t="s">
        <v>367</v>
      </c>
      <c r="AD23" s="181">
        <v>7</v>
      </c>
    </row>
    <row r="24" spans="4:30" ht="17.25" customHeight="1">
      <c r="D24" s="253"/>
      <c r="E24" s="254"/>
      <c r="F24" s="181"/>
      <c r="G24" s="181"/>
      <c r="H24" s="181"/>
      <c r="I24" s="258"/>
      <c r="J24" s="258"/>
      <c r="K24" s="259"/>
      <c r="L24" s="259"/>
      <c r="M24" s="259"/>
      <c r="N24" s="226"/>
      <c r="P24" s="207" t="s">
        <v>53</v>
      </c>
      <c r="Q24" s="181">
        <f>SUM(R24:AC24)</f>
        <v>3</v>
      </c>
      <c r="R24" s="181" t="s">
        <v>367</v>
      </c>
      <c r="S24" s="181" t="s">
        <v>367</v>
      </c>
      <c r="T24" s="181" t="s">
        <v>367</v>
      </c>
      <c r="U24" s="181" t="s">
        <v>367</v>
      </c>
      <c r="V24" s="181" t="s">
        <v>367</v>
      </c>
      <c r="W24" s="181" t="s">
        <v>367</v>
      </c>
      <c r="X24" s="181" t="s">
        <v>367</v>
      </c>
      <c r="Y24" s="181">
        <v>3</v>
      </c>
      <c r="Z24" s="181" t="s">
        <v>367</v>
      </c>
      <c r="AA24" s="181" t="s">
        <v>367</v>
      </c>
      <c r="AB24" s="181" t="s">
        <v>367</v>
      </c>
      <c r="AC24" s="181" t="s">
        <v>367</v>
      </c>
      <c r="AD24" s="181" t="s">
        <v>367</v>
      </c>
    </row>
    <row r="25" spans="1:30" ht="17.25" customHeight="1">
      <c r="A25" s="487" t="s">
        <v>302</v>
      </c>
      <c r="B25" s="487"/>
      <c r="C25" s="487"/>
      <c r="D25" s="253">
        <v>2</v>
      </c>
      <c r="E25" s="254">
        <v>3</v>
      </c>
      <c r="F25" s="181">
        <v>3</v>
      </c>
      <c r="G25" s="181">
        <v>6</v>
      </c>
      <c r="H25" s="254">
        <v>3</v>
      </c>
      <c r="I25" s="258">
        <f t="shared" si="2"/>
        <v>9.846396218983852</v>
      </c>
      <c r="J25" s="258">
        <f>E25/0.19724</f>
        <v>15.209896572703306</v>
      </c>
      <c r="K25" s="259">
        <f>F25/0.1882</f>
        <v>15.94048884165781</v>
      </c>
      <c r="L25" s="259">
        <f t="shared" si="0"/>
        <v>33.22075189635125</v>
      </c>
      <c r="M25" s="259">
        <f t="shared" si="1"/>
        <v>17.638758231420507</v>
      </c>
      <c r="N25" s="235"/>
      <c r="P25" s="207" t="s">
        <v>54</v>
      </c>
      <c r="Q25" s="181">
        <f>SUM(R25:AC25)</f>
        <v>1</v>
      </c>
      <c r="R25" s="181" t="s">
        <v>367</v>
      </c>
      <c r="S25" s="181">
        <v>1</v>
      </c>
      <c r="T25" s="181" t="s">
        <v>367</v>
      </c>
      <c r="U25" s="181" t="s">
        <v>367</v>
      </c>
      <c r="V25" s="181" t="s">
        <v>367</v>
      </c>
      <c r="W25" s="181" t="s">
        <v>367</v>
      </c>
      <c r="X25" s="181" t="s">
        <v>367</v>
      </c>
      <c r="Y25" s="181" t="s">
        <v>367</v>
      </c>
      <c r="Z25" s="181" t="s">
        <v>367</v>
      </c>
      <c r="AA25" s="181" t="s">
        <v>367</v>
      </c>
      <c r="AB25" s="181" t="s">
        <v>367</v>
      </c>
      <c r="AC25" s="181" t="s">
        <v>367</v>
      </c>
      <c r="AD25" s="181" t="s">
        <v>367</v>
      </c>
    </row>
    <row r="26" spans="1:30" ht="17.25" customHeight="1">
      <c r="A26" s="487" t="s">
        <v>294</v>
      </c>
      <c r="B26" s="487"/>
      <c r="C26" s="487"/>
      <c r="D26" s="253">
        <v>2</v>
      </c>
      <c r="E26" s="254">
        <v>1</v>
      </c>
      <c r="F26" s="181">
        <v>3</v>
      </c>
      <c r="G26" s="181">
        <v>1</v>
      </c>
      <c r="H26" s="181">
        <v>3</v>
      </c>
      <c r="I26" s="258">
        <f t="shared" si="2"/>
        <v>9.846396218983852</v>
      </c>
      <c r="J26" s="258">
        <f>E26/0.19724</f>
        <v>5.069965524234435</v>
      </c>
      <c r="K26" s="259">
        <f>F26/0.1882</f>
        <v>15.94048884165781</v>
      </c>
      <c r="L26" s="259">
        <f t="shared" si="0"/>
        <v>5.53679198272521</v>
      </c>
      <c r="M26" s="259">
        <f t="shared" si="1"/>
        <v>17.638758231420507</v>
      </c>
      <c r="N26" s="235"/>
      <c r="P26" s="207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</row>
    <row r="27" spans="1:30" ht="17.25" customHeight="1">
      <c r="A27" s="487" t="s">
        <v>191</v>
      </c>
      <c r="B27" s="487"/>
      <c r="C27" s="487"/>
      <c r="D27" s="253">
        <v>5</v>
      </c>
      <c r="E27" s="254">
        <v>2</v>
      </c>
      <c r="F27" s="181">
        <v>2</v>
      </c>
      <c r="G27" s="181">
        <v>7</v>
      </c>
      <c r="H27" s="254">
        <v>2</v>
      </c>
      <c r="I27" s="258">
        <f t="shared" si="2"/>
        <v>24.61599054745963</v>
      </c>
      <c r="J27" s="258">
        <f>E27/0.19724</f>
        <v>10.13993104846887</v>
      </c>
      <c r="K27" s="259">
        <f>F27/0.1882</f>
        <v>10.626992561105206</v>
      </c>
      <c r="L27" s="259">
        <f t="shared" si="0"/>
        <v>38.757543879076465</v>
      </c>
      <c r="M27" s="259">
        <f t="shared" si="1"/>
        <v>11.759172154280337</v>
      </c>
      <c r="N27" s="235"/>
      <c r="P27" s="207" t="s">
        <v>55</v>
      </c>
      <c r="Q27" s="181" t="s">
        <v>367</v>
      </c>
      <c r="R27" s="181" t="s">
        <v>367</v>
      </c>
      <c r="S27" s="181" t="s">
        <v>367</v>
      </c>
      <c r="T27" s="181" t="s">
        <v>367</v>
      </c>
      <c r="U27" s="181" t="s">
        <v>367</v>
      </c>
      <c r="V27" s="181" t="s">
        <v>367</v>
      </c>
      <c r="W27" s="181" t="s">
        <v>367</v>
      </c>
      <c r="X27" s="181" t="s">
        <v>367</v>
      </c>
      <c r="Y27" s="181" t="s">
        <v>367</v>
      </c>
      <c r="Z27" s="181" t="s">
        <v>367</v>
      </c>
      <c r="AA27" s="181" t="s">
        <v>367</v>
      </c>
      <c r="AB27" s="181" t="s">
        <v>367</v>
      </c>
      <c r="AC27" s="181" t="s">
        <v>367</v>
      </c>
      <c r="AD27" s="181" t="s">
        <v>367</v>
      </c>
    </row>
    <row r="28" spans="1:30" ht="17.25" customHeight="1">
      <c r="A28" s="487" t="s">
        <v>131</v>
      </c>
      <c r="B28" s="487"/>
      <c r="C28" s="487"/>
      <c r="D28" s="253" t="s">
        <v>367</v>
      </c>
      <c r="E28" s="254">
        <v>2</v>
      </c>
      <c r="F28" s="181" t="s">
        <v>367</v>
      </c>
      <c r="G28" s="181" t="s">
        <v>367</v>
      </c>
      <c r="H28" s="254" t="s">
        <v>367</v>
      </c>
      <c r="I28" s="258" t="s">
        <v>367</v>
      </c>
      <c r="J28" s="258">
        <f>E28/0.19724</f>
        <v>10.13993104846887</v>
      </c>
      <c r="K28" s="259" t="s">
        <v>367</v>
      </c>
      <c r="L28" s="259" t="s">
        <v>367</v>
      </c>
      <c r="M28" s="259" t="s">
        <v>367</v>
      </c>
      <c r="N28" s="235"/>
      <c r="P28" s="207" t="s">
        <v>56</v>
      </c>
      <c r="Q28" s="181" t="s">
        <v>367</v>
      </c>
      <c r="R28" s="181" t="s">
        <v>367</v>
      </c>
      <c r="S28" s="181" t="s">
        <v>367</v>
      </c>
      <c r="T28" s="181" t="s">
        <v>367</v>
      </c>
      <c r="U28" s="181" t="s">
        <v>367</v>
      </c>
      <c r="V28" s="181" t="s">
        <v>367</v>
      </c>
      <c r="W28" s="181" t="s">
        <v>367</v>
      </c>
      <c r="X28" s="181" t="s">
        <v>367</v>
      </c>
      <c r="Y28" s="181" t="s">
        <v>367</v>
      </c>
      <c r="Z28" s="181" t="s">
        <v>367</v>
      </c>
      <c r="AA28" s="181" t="s">
        <v>367</v>
      </c>
      <c r="AB28" s="181" t="s">
        <v>367</v>
      </c>
      <c r="AC28" s="181" t="s">
        <v>367</v>
      </c>
      <c r="AD28" s="181" t="s">
        <v>367</v>
      </c>
    </row>
    <row r="29" spans="1:30" ht="17.25" customHeight="1">
      <c r="A29" s="487" t="s">
        <v>295</v>
      </c>
      <c r="B29" s="487"/>
      <c r="C29" s="487"/>
      <c r="D29" s="253" t="s">
        <v>367</v>
      </c>
      <c r="E29" s="254">
        <v>3</v>
      </c>
      <c r="F29" s="181">
        <v>2</v>
      </c>
      <c r="G29" s="181" t="s">
        <v>367</v>
      </c>
      <c r="H29" s="254">
        <v>1</v>
      </c>
      <c r="I29" s="258" t="s">
        <v>367</v>
      </c>
      <c r="J29" s="258">
        <f>E29/0.19724</f>
        <v>15.209896572703306</v>
      </c>
      <c r="K29" s="259">
        <f>F29/0.1882</f>
        <v>10.626992561105206</v>
      </c>
      <c r="L29" s="259" t="s">
        <v>367</v>
      </c>
      <c r="M29" s="259">
        <f t="shared" si="1"/>
        <v>5.879586077140169</v>
      </c>
      <c r="N29" s="235"/>
      <c r="P29" s="207" t="s">
        <v>57</v>
      </c>
      <c r="Q29" s="181" t="s">
        <v>367</v>
      </c>
      <c r="R29" s="181" t="s">
        <v>367</v>
      </c>
      <c r="S29" s="181" t="s">
        <v>367</v>
      </c>
      <c r="T29" s="181" t="s">
        <v>367</v>
      </c>
      <c r="U29" s="181" t="s">
        <v>367</v>
      </c>
      <c r="V29" s="181" t="s">
        <v>367</v>
      </c>
      <c r="W29" s="181" t="s">
        <v>367</v>
      </c>
      <c r="X29" s="181" t="s">
        <v>367</v>
      </c>
      <c r="Y29" s="181" t="s">
        <v>367</v>
      </c>
      <c r="Z29" s="181" t="s">
        <v>367</v>
      </c>
      <c r="AA29" s="181" t="s">
        <v>367</v>
      </c>
      <c r="AB29" s="181" t="s">
        <v>367</v>
      </c>
      <c r="AC29" s="181" t="s">
        <v>367</v>
      </c>
      <c r="AD29" s="181" t="s">
        <v>367</v>
      </c>
    </row>
    <row r="30" spans="4:30" ht="17.25" customHeight="1">
      <c r="D30" s="253"/>
      <c r="E30" s="254"/>
      <c r="F30" s="181"/>
      <c r="G30" s="181"/>
      <c r="H30" s="181"/>
      <c r="I30" s="258"/>
      <c r="J30" s="258"/>
      <c r="K30" s="259"/>
      <c r="L30" s="259"/>
      <c r="M30" s="259"/>
      <c r="N30" s="226"/>
      <c r="P30" s="207" t="s">
        <v>58</v>
      </c>
      <c r="Q30" s="181" t="s">
        <v>367</v>
      </c>
      <c r="R30" s="181" t="s">
        <v>367</v>
      </c>
      <c r="S30" s="181" t="s">
        <v>367</v>
      </c>
      <c r="T30" s="181" t="s">
        <v>367</v>
      </c>
      <c r="U30" s="181" t="s">
        <v>367</v>
      </c>
      <c r="V30" s="181" t="s">
        <v>367</v>
      </c>
      <c r="W30" s="181" t="s">
        <v>367</v>
      </c>
      <c r="X30" s="181" t="s">
        <v>367</v>
      </c>
      <c r="Y30" s="181" t="s">
        <v>367</v>
      </c>
      <c r="Z30" s="181" t="s">
        <v>367</v>
      </c>
      <c r="AA30" s="181" t="s">
        <v>367</v>
      </c>
      <c r="AB30" s="181" t="s">
        <v>367</v>
      </c>
      <c r="AC30" s="181" t="s">
        <v>367</v>
      </c>
      <c r="AD30" s="181" t="s">
        <v>367</v>
      </c>
    </row>
    <row r="31" spans="1:30" ht="17.25" customHeight="1">
      <c r="A31" s="487" t="s">
        <v>296</v>
      </c>
      <c r="B31" s="487"/>
      <c r="C31" s="487"/>
      <c r="D31" s="253">
        <v>1</v>
      </c>
      <c r="E31" s="254" t="s">
        <v>367</v>
      </c>
      <c r="F31" s="181" t="s">
        <v>367</v>
      </c>
      <c r="G31" s="181" t="s">
        <v>345</v>
      </c>
      <c r="H31" s="181" t="s">
        <v>367</v>
      </c>
      <c r="I31" s="258">
        <f t="shared" si="2"/>
        <v>4.923198109491926</v>
      </c>
      <c r="J31" s="258" t="s">
        <v>367</v>
      </c>
      <c r="K31" s="259" t="s">
        <v>367</v>
      </c>
      <c r="L31" s="259" t="s">
        <v>345</v>
      </c>
      <c r="M31" s="259" t="s">
        <v>367</v>
      </c>
      <c r="N31" s="235"/>
      <c r="P31" s="207" t="s">
        <v>59</v>
      </c>
      <c r="Q31" s="181" t="s">
        <v>367</v>
      </c>
      <c r="R31" s="181" t="s">
        <v>367</v>
      </c>
      <c r="S31" s="181" t="s">
        <v>367</v>
      </c>
      <c r="T31" s="181" t="s">
        <v>367</v>
      </c>
      <c r="U31" s="181" t="s">
        <v>367</v>
      </c>
      <c r="V31" s="181" t="s">
        <v>367</v>
      </c>
      <c r="W31" s="181" t="s">
        <v>367</v>
      </c>
      <c r="X31" s="181" t="s">
        <v>367</v>
      </c>
      <c r="Y31" s="181" t="s">
        <v>367</v>
      </c>
      <c r="Z31" s="181" t="s">
        <v>367</v>
      </c>
      <c r="AA31" s="181" t="s">
        <v>367</v>
      </c>
      <c r="AB31" s="181" t="s">
        <v>367</v>
      </c>
      <c r="AC31" s="181" t="s">
        <v>367</v>
      </c>
      <c r="AD31" s="181" t="s">
        <v>367</v>
      </c>
    </row>
    <row r="32" spans="1:30" ht="17.25" customHeight="1">
      <c r="A32" s="487" t="s">
        <v>303</v>
      </c>
      <c r="B32" s="487"/>
      <c r="C32" s="487"/>
      <c r="D32" s="253">
        <v>4</v>
      </c>
      <c r="E32" s="254">
        <v>2</v>
      </c>
      <c r="F32" s="181">
        <v>2</v>
      </c>
      <c r="G32" s="181" t="s">
        <v>345</v>
      </c>
      <c r="H32" s="254">
        <v>1</v>
      </c>
      <c r="I32" s="258">
        <f t="shared" si="2"/>
        <v>19.692792437967704</v>
      </c>
      <c r="J32" s="258">
        <f>E32/0.19724</f>
        <v>10.13993104846887</v>
      </c>
      <c r="K32" s="259">
        <f>F32/0.1882</f>
        <v>10.626992561105206</v>
      </c>
      <c r="L32" s="259" t="s">
        <v>345</v>
      </c>
      <c r="M32" s="259">
        <f t="shared" si="1"/>
        <v>5.879586077140169</v>
      </c>
      <c r="N32" s="235"/>
      <c r="P32" s="207" t="s">
        <v>60</v>
      </c>
      <c r="Q32" s="181" t="s">
        <v>367</v>
      </c>
      <c r="R32" s="181" t="s">
        <v>367</v>
      </c>
      <c r="S32" s="181" t="s">
        <v>367</v>
      </c>
      <c r="T32" s="181" t="s">
        <v>367</v>
      </c>
      <c r="U32" s="181" t="s">
        <v>367</v>
      </c>
      <c r="V32" s="181" t="s">
        <v>367</v>
      </c>
      <c r="W32" s="181" t="s">
        <v>367</v>
      </c>
      <c r="X32" s="181" t="s">
        <v>367</v>
      </c>
      <c r="Y32" s="181" t="s">
        <v>367</v>
      </c>
      <c r="Z32" s="181" t="s">
        <v>367</v>
      </c>
      <c r="AA32" s="181" t="s">
        <v>367</v>
      </c>
      <c r="AB32" s="181" t="s">
        <v>367</v>
      </c>
      <c r="AC32" s="181" t="s">
        <v>367</v>
      </c>
      <c r="AD32" s="181" t="s">
        <v>367</v>
      </c>
    </row>
    <row r="33" spans="1:30" ht="17.25" customHeight="1">
      <c r="A33" s="487" t="s">
        <v>297</v>
      </c>
      <c r="B33" s="487"/>
      <c r="C33" s="487"/>
      <c r="D33" s="253">
        <v>1</v>
      </c>
      <c r="E33" s="254" t="s">
        <v>367</v>
      </c>
      <c r="F33" s="181" t="s">
        <v>367</v>
      </c>
      <c r="G33" s="181" t="s">
        <v>345</v>
      </c>
      <c r="H33" s="254" t="s">
        <v>367</v>
      </c>
      <c r="I33" s="258">
        <f t="shared" si="2"/>
        <v>4.923198109491926</v>
      </c>
      <c r="J33" s="258" t="s">
        <v>367</v>
      </c>
      <c r="K33" s="259" t="s">
        <v>367</v>
      </c>
      <c r="L33" s="259" t="s">
        <v>345</v>
      </c>
      <c r="M33" s="259" t="s">
        <v>367</v>
      </c>
      <c r="N33" s="235"/>
      <c r="P33" s="207" t="s">
        <v>61</v>
      </c>
      <c r="Q33" s="181">
        <f>SUM(R33:AC33)</f>
        <v>1</v>
      </c>
      <c r="R33" s="181" t="s">
        <v>367</v>
      </c>
      <c r="S33" s="181">
        <v>1</v>
      </c>
      <c r="T33" s="181" t="s">
        <v>367</v>
      </c>
      <c r="U33" s="181" t="s">
        <v>367</v>
      </c>
      <c r="V33" s="181" t="s">
        <v>367</v>
      </c>
      <c r="W33" s="181" t="s">
        <v>367</v>
      </c>
      <c r="X33" s="181" t="s">
        <v>367</v>
      </c>
      <c r="Y33" s="181" t="s">
        <v>367</v>
      </c>
      <c r="Z33" s="181" t="s">
        <v>367</v>
      </c>
      <c r="AA33" s="181" t="s">
        <v>367</v>
      </c>
      <c r="AB33" s="181" t="s">
        <v>367</v>
      </c>
      <c r="AC33" s="181" t="s">
        <v>367</v>
      </c>
      <c r="AD33" s="181">
        <v>3</v>
      </c>
    </row>
    <row r="34" spans="1:30" ht="17.25" customHeight="1">
      <c r="A34" s="487" t="s">
        <v>254</v>
      </c>
      <c r="B34" s="487"/>
      <c r="C34" s="487"/>
      <c r="D34" s="253">
        <v>1</v>
      </c>
      <c r="E34" s="254">
        <v>1</v>
      </c>
      <c r="F34" s="181">
        <v>1</v>
      </c>
      <c r="G34" s="181" t="s">
        <v>345</v>
      </c>
      <c r="H34" s="181" t="s">
        <v>367</v>
      </c>
      <c r="I34" s="258">
        <f t="shared" si="2"/>
        <v>4.923198109491926</v>
      </c>
      <c r="J34" s="258">
        <f>E34/0.19724</f>
        <v>5.069965524234435</v>
      </c>
      <c r="K34" s="259">
        <f>F34/0.1882</f>
        <v>5.313496280552603</v>
      </c>
      <c r="L34" s="259" t="s">
        <v>345</v>
      </c>
      <c r="M34" s="259" t="s">
        <v>367</v>
      </c>
      <c r="N34" s="235"/>
      <c r="P34" s="207" t="s">
        <v>62</v>
      </c>
      <c r="Q34" s="181" t="s">
        <v>367</v>
      </c>
      <c r="R34" s="181" t="s">
        <v>367</v>
      </c>
      <c r="S34" s="181" t="s">
        <v>367</v>
      </c>
      <c r="T34" s="181" t="s">
        <v>367</v>
      </c>
      <c r="U34" s="181" t="s">
        <v>367</v>
      </c>
      <c r="V34" s="181" t="s">
        <v>367</v>
      </c>
      <c r="W34" s="181" t="s">
        <v>367</v>
      </c>
      <c r="X34" s="181" t="s">
        <v>367</v>
      </c>
      <c r="Y34" s="181" t="s">
        <v>367</v>
      </c>
      <c r="Z34" s="181" t="s">
        <v>367</v>
      </c>
      <c r="AA34" s="181" t="s">
        <v>367</v>
      </c>
      <c r="AB34" s="181" t="s">
        <v>367</v>
      </c>
      <c r="AC34" s="181" t="s">
        <v>367</v>
      </c>
      <c r="AD34" s="181" t="s">
        <v>367</v>
      </c>
    </row>
    <row r="35" spans="1:30" ht="17.25" customHeight="1">
      <c r="A35" s="487" t="s">
        <v>298</v>
      </c>
      <c r="B35" s="487"/>
      <c r="C35" s="487"/>
      <c r="D35" s="253">
        <v>1</v>
      </c>
      <c r="E35" s="254">
        <v>1</v>
      </c>
      <c r="F35" s="181" t="s">
        <v>367</v>
      </c>
      <c r="G35" s="181" t="s">
        <v>345</v>
      </c>
      <c r="H35" s="254" t="s">
        <v>367</v>
      </c>
      <c r="I35" s="258">
        <f t="shared" si="2"/>
        <v>4.923198109491926</v>
      </c>
      <c r="J35" s="258">
        <f>E35/0.19724</f>
        <v>5.069965524234435</v>
      </c>
      <c r="K35" s="259" t="s">
        <v>367</v>
      </c>
      <c r="L35" s="259" t="s">
        <v>345</v>
      </c>
      <c r="M35" s="259" t="s">
        <v>367</v>
      </c>
      <c r="N35" s="235"/>
      <c r="P35" s="237"/>
      <c r="Q35" s="238"/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39"/>
      <c r="AC35" s="239"/>
      <c r="AD35" s="239"/>
    </row>
    <row r="36" spans="4:23" ht="17.25" customHeight="1">
      <c r="D36" s="253"/>
      <c r="E36" s="254"/>
      <c r="F36" s="181"/>
      <c r="G36" s="181"/>
      <c r="H36" s="181"/>
      <c r="I36" s="258"/>
      <c r="J36" s="258"/>
      <c r="K36" s="259"/>
      <c r="L36" s="259"/>
      <c r="M36" s="259"/>
      <c r="N36" s="226"/>
      <c r="P36" s="133" t="s">
        <v>470</v>
      </c>
      <c r="Q36" s="133"/>
      <c r="R36" s="240"/>
      <c r="S36" s="133"/>
      <c r="T36" s="133"/>
      <c r="U36" s="133"/>
      <c r="V36" s="133"/>
      <c r="W36" s="133"/>
    </row>
    <row r="37" spans="1:24" ht="17.25" customHeight="1">
      <c r="A37" s="487" t="s">
        <v>285</v>
      </c>
      <c r="B37" s="458"/>
      <c r="C37" s="458"/>
      <c r="D37" s="253" t="s">
        <v>367</v>
      </c>
      <c r="E37" s="254" t="s">
        <v>367</v>
      </c>
      <c r="F37" s="181" t="s">
        <v>367</v>
      </c>
      <c r="G37" s="181" t="s">
        <v>367</v>
      </c>
      <c r="H37" s="254" t="s">
        <v>367</v>
      </c>
      <c r="I37" s="258" t="s">
        <v>367</v>
      </c>
      <c r="J37" s="258" t="s">
        <v>367</v>
      </c>
      <c r="K37" s="259" t="s">
        <v>367</v>
      </c>
      <c r="L37" s="259" t="s">
        <v>367</v>
      </c>
      <c r="M37" s="259" t="s">
        <v>367</v>
      </c>
      <c r="N37" s="235"/>
      <c r="P37" s="133" t="s">
        <v>471</v>
      </c>
      <c r="Q37" s="133"/>
      <c r="R37" s="5"/>
      <c r="S37" s="133"/>
      <c r="T37" s="133"/>
      <c r="U37" s="133"/>
      <c r="V37" s="133"/>
      <c r="W37" s="133"/>
      <c r="X37" s="133"/>
    </row>
    <row r="38" spans="1:24" ht="17.25" customHeight="1">
      <c r="A38" s="487" t="s">
        <v>253</v>
      </c>
      <c r="B38" s="487"/>
      <c r="C38" s="487"/>
      <c r="D38" s="253">
        <v>1</v>
      </c>
      <c r="E38" s="254" t="s">
        <v>367</v>
      </c>
      <c r="F38" s="181" t="s">
        <v>367</v>
      </c>
      <c r="G38" s="181">
        <v>1</v>
      </c>
      <c r="H38" s="181">
        <v>1</v>
      </c>
      <c r="I38" s="258">
        <f t="shared" si="2"/>
        <v>4.923198109491926</v>
      </c>
      <c r="J38" s="258" t="s">
        <v>367</v>
      </c>
      <c r="K38" s="259" t="s">
        <v>367</v>
      </c>
      <c r="L38" s="259">
        <f t="shared" si="0"/>
        <v>5.53679198272521</v>
      </c>
      <c r="M38" s="259">
        <f t="shared" si="1"/>
        <v>5.879586077140169</v>
      </c>
      <c r="N38" s="235"/>
      <c r="P38" s="136" t="s">
        <v>309</v>
      </c>
      <c r="Q38" s="133"/>
      <c r="R38" s="144"/>
      <c r="S38" s="133"/>
      <c r="T38" s="133"/>
      <c r="U38" s="133"/>
      <c r="V38" s="133"/>
      <c r="W38" s="133"/>
      <c r="X38" s="133"/>
    </row>
    <row r="39" spans="1:14" ht="17.25" customHeight="1">
      <c r="A39" s="487" t="s">
        <v>281</v>
      </c>
      <c r="B39" s="487"/>
      <c r="C39" s="487"/>
      <c r="D39" s="253" t="s">
        <v>345</v>
      </c>
      <c r="E39" s="254" t="s">
        <v>345</v>
      </c>
      <c r="F39" s="181" t="s">
        <v>345</v>
      </c>
      <c r="G39" s="181">
        <v>1</v>
      </c>
      <c r="H39" s="254" t="s">
        <v>367</v>
      </c>
      <c r="I39" s="258" t="s">
        <v>345</v>
      </c>
      <c r="J39" s="258" t="s">
        <v>345</v>
      </c>
      <c r="K39" s="258" t="s">
        <v>345</v>
      </c>
      <c r="L39" s="259">
        <f t="shared" si="0"/>
        <v>5.53679198272521</v>
      </c>
      <c r="M39" s="259" t="s">
        <v>367</v>
      </c>
      <c r="N39" s="235"/>
    </row>
    <row r="40" spans="1:14" ht="17.25" customHeight="1">
      <c r="A40" s="487" t="s">
        <v>449</v>
      </c>
      <c r="B40" s="487"/>
      <c r="C40" s="487"/>
      <c r="D40" s="253" t="s">
        <v>345</v>
      </c>
      <c r="E40" s="254" t="s">
        <v>345</v>
      </c>
      <c r="F40" s="181" t="s">
        <v>345</v>
      </c>
      <c r="G40" s="181">
        <v>2</v>
      </c>
      <c r="H40" s="254">
        <v>2</v>
      </c>
      <c r="I40" s="258" t="s">
        <v>345</v>
      </c>
      <c r="J40" s="258" t="s">
        <v>345</v>
      </c>
      <c r="K40" s="258" t="s">
        <v>345</v>
      </c>
      <c r="L40" s="259">
        <f t="shared" si="0"/>
        <v>11.07358396545042</v>
      </c>
      <c r="M40" s="259">
        <f t="shared" si="1"/>
        <v>11.759172154280337</v>
      </c>
      <c r="N40" s="235"/>
    </row>
    <row r="41" spans="1:35" ht="17.25" customHeight="1">
      <c r="A41" s="487" t="s">
        <v>167</v>
      </c>
      <c r="B41" s="487"/>
      <c r="C41" s="487"/>
      <c r="D41" s="253" t="s">
        <v>345</v>
      </c>
      <c r="E41" s="254" t="s">
        <v>345</v>
      </c>
      <c r="F41" s="181" t="s">
        <v>345</v>
      </c>
      <c r="G41" s="181">
        <v>1</v>
      </c>
      <c r="H41" s="254" t="s">
        <v>367</v>
      </c>
      <c r="I41" s="258" t="s">
        <v>345</v>
      </c>
      <c r="J41" s="258" t="s">
        <v>345</v>
      </c>
      <c r="K41" s="258" t="s">
        <v>345</v>
      </c>
      <c r="L41" s="259">
        <f t="shared" si="0"/>
        <v>5.53679198272521</v>
      </c>
      <c r="M41" s="259" t="s">
        <v>367</v>
      </c>
      <c r="N41" s="235"/>
      <c r="P41" s="457" t="s">
        <v>472</v>
      </c>
      <c r="Q41" s="457"/>
      <c r="R41" s="457"/>
      <c r="S41" s="457"/>
      <c r="T41" s="457"/>
      <c r="U41" s="457"/>
      <c r="V41" s="457"/>
      <c r="W41" s="457"/>
      <c r="X41" s="457"/>
      <c r="Y41" s="457"/>
      <c r="Z41" s="457"/>
      <c r="AA41" s="457"/>
      <c r="AB41" s="457"/>
      <c r="AC41" s="457"/>
      <c r="AD41" s="457"/>
      <c r="AE41" s="457"/>
      <c r="AF41" s="457"/>
      <c r="AG41" s="457"/>
      <c r="AH41" s="457"/>
      <c r="AI41" s="457"/>
    </row>
    <row r="42" spans="1:14" ht="17.25" customHeight="1" thickBot="1">
      <c r="A42" s="487" t="s">
        <v>299</v>
      </c>
      <c r="B42" s="487"/>
      <c r="C42" s="487"/>
      <c r="D42" s="253" t="s">
        <v>345</v>
      </c>
      <c r="E42" s="254" t="s">
        <v>345</v>
      </c>
      <c r="F42" s="181" t="s">
        <v>345</v>
      </c>
      <c r="G42" s="181">
        <v>1</v>
      </c>
      <c r="H42" s="254" t="s">
        <v>367</v>
      </c>
      <c r="I42" s="258" t="s">
        <v>345</v>
      </c>
      <c r="J42" s="258" t="s">
        <v>345</v>
      </c>
      <c r="K42" s="258" t="s">
        <v>345</v>
      </c>
      <c r="L42" s="259">
        <f t="shared" si="0"/>
        <v>5.53679198272521</v>
      </c>
      <c r="M42" s="259" t="s">
        <v>367</v>
      </c>
      <c r="N42" s="226"/>
    </row>
    <row r="43" spans="1:35" ht="17.25" customHeight="1">
      <c r="A43" s="487" t="s">
        <v>99</v>
      </c>
      <c r="B43" s="487"/>
      <c r="C43" s="487"/>
      <c r="D43" s="253" t="s">
        <v>345</v>
      </c>
      <c r="E43" s="254" t="s">
        <v>345</v>
      </c>
      <c r="F43" s="181">
        <v>42</v>
      </c>
      <c r="G43" s="181">
        <v>35</v>
      </c>
      <c r="H43" s="254">
        <v>25</v>
      </c>
      <c r="I43" s="258" t="s">
        <v>345</v>
      </c>
      <c r="J43" s="258" t="s">
        <v>345</v>
      </c>
      <c r="K43" s="259">
        <f>F43/0.1882</f>
        <v>223.16684378320934</v>
      </c>
      <c r="L43" s="259">
        <f t="shared" si="0"/>
        <v>193.7877193953823</v>
      </c>
      <c r="M43" s="259">
        <f t="shared" si="1"/>
        <v>146.98965192850423</v>
      </c>
      <c r="N43" s="235"/>
      <c r="P43" s="473" t="s">
        <v>465</v>
      </c>
      <c r="Q43" s="483" t="s">
        <v>387</v>
      </c>
      <c r="R43" s="486" t="s">
        <v>258</v>
      </c>
      <c r="S43" s="500" t="s">
        <v>347</v>
      </c>
      <c r="T43" s="501"/>
      <c r="U43" s="501"/>
      <c r="V43" s="501"/>
      <c r="W43" s="501"/>
      <c r="X43" s="501"/>
      <c r="Y43" s="501"/>
      <c r="Z43" s="501"/>
      <c r="AA43" s="501"/>
      <c r="AB43" s="501"/>
      <c r="AC43" s="501"/>
      <c r="AD43" s="501"/>
      <c r="AE43" s="501"/>
      <c r="AF43" s="502"/>
      <c r="AG43" s="486" t="s">
        <v>166</v>
      </c>
      <c r="AH43" s="471" t="s">
        <v>167</v>
      </c>
      <c r="AI43" s="472"/>
    </row>
    <row r="44" spans="1:35" ht="17.25" customHeight="1">
      <c r="A44" s="239"/>
      <c r="B44" s="239"/>
      <c r="C44" s="239"/>
      <c r="D44" s="241"/>
      <c r="E44" s="242"/>
      <c r="F44" s="242"/>
      <c r="G44" s="242"/>
      <c r="H44" s="242"/>
      <c r="I44" s="243"/>
      <c r="J44" s="243"/>
      <c r="K44" s="243"/>
      <c r="L44" s="243"/>
      <c r="M44" s="243"/>
      <c r="N44" s="226"/>
      <c r="P44" s="474"/>
      <c r="Q44" s="484"/>
      <c r="R44" s="469"/>
      <c r="S44" s="482" t="s">
        <v>289</v>
      </c>
      <c r="T44" s="482" t="s">
        <v>253</v>
      </c>
      <c r="U44" s="482" t="s">
        <v>5</v>
      </c>
      <c r="V44" s="488" t="s">
        <v>192</v>
      </c>
      <c r="W44" s="482" t="s">
        <v>259</v>
      </c>
      <c r="X44" s="482" t="s">
        <v>135</v>
      </c>
      <c r="Y44" s="482" t="s">
        <v>162</v>
      </c>
      <c r="Z44" s="482" t="s">
        <v>260</v>
      </c>
      <c r="AA44" s="488" t="s">
        <v>261</v>
      </c>
      <c r="AB44" s="482" t="s">
        <v>163</v>
      </c>
      <c r="AC44" s="488" t="s">
        <v>164</v>
      </c>
      <c r="AD44" s="482" t="s">
        <v>165</v>
      </c>
      <c r="AE44" s="482" t="s">
        <v>290</v>
      </c>
      <c r="AF44" s="482" t="s">
        <v>262</v>
      </c>
      <c r="AG44" s="469"/>
      <c r="AH44" s="469" t="s">
        <v>198</v>
      </c>
      <c r="AI44" s="466" t="s">
        <v>473</v>
      </c>
    </row>
    <row r="45" spans="1:35" ht="17.25" customHeight="1">
      <c r="A45" s="136" t="s">
        <v>309</v>
      </c>
      <c r="N45" s="226"/>
      <c r="P45" s="474"/>
      <c r="Q45" s="484"/>
      <c r="R45" s="469"/>
      <c r="S45" s="469"/>
      <c r="T45" s="469"/>
      <c r="U45" s="469"/>
      <c r="V45" s="489"/>
      <c r="W45" s="469"/>
      <c r="X45" s="469"/>
      <c r="Y45" s="469"/>
      <c r="Z45" s="469"/>
      <c r="AA45" s="489"/>
      <c r="AB45" s="469"/>
      <c r="AC45" s="489"/>
      <c r="AD45" s="469"/>
      <c r="AE45" s="469"/>
      <c r="AF45" s="469"/>
      <c r="AG45" s="469"/>
      <c r="AH45" s="469"/>
      <c r="AI45" s="467"/>
    </row>
    <row r="46" spans="1:35" ht="17.25" customHeight="1">
      <c r="A46" s="133"/>
      <c r="P46" s="474"/>
      <c r="Q46" s="484"/>
      <c r="R46" s="469"/>
      <c r="S46" s="469"/>
      <c r="T46" s="469"/>
      <c r="U46" s="469"/>
      <c r="V46" s="489"/>
      <c r="W46" s="469"/>
      <c r="X46" s="469"/>
      <c r="Y46" s="469"/>
      <c r="Z46" s="469"/>
      <c r="AA46" s="489"/>
      <c r="AB46" s="469"/>
      <c r="AC46" s="489"/>
      <c r="AD46" s="469"/>
      <c r="AE46" s="469"/>
      <c r="AF46" s="469"/>
      <c r="AG46" s="469"/>
      <c r="AH46" s="469"/>
      <c r="AI46" s="467"/>
    </row>
    <row r="47" spans="16:35" ht="17.25" customHeight="1">
      <c r="P47" s="474"/>
      <c r="Q47" s="484"/>
      <c r="R47" s="469"/>
      <c r="S47" s="469"/>
      <c r="T47" s="469"/>
      <c r="U47" s="469"/>
      <c r="V47" s="489"/>
      <c r="W47" s="469"/>
      <c r="X47" s="469"/>
      <c r="Y47" s="469"/>
      <c r="Z47" s="469"/>
      <c r="AA47" s="489"/>
      <c r="AB47" s="469"/>
      <c r="AC47" s="489"/>
      <c r="AD47" s="469"/>
      <c r="AE47" s="469"/>
      <c r="AF47" s="469"/>
      <c r="AG47" s="469"/>
      <c r="AH47" s="469"/>
      <c r="AI47" s="467"/>
    </row>
    <row r="48" spans="16:35" ht="17.25" customHeight="1">
      <c r="P48" s="475"/>
      <c r="Q48" s="485"/>
      <c r="R48" s="470"/>
      <c r="S48" s="470"/>
      <c r="T48" s="470"/>
      <c r="U48" s="470"/>
      <c r="V48" s="490"/>
      <c r="W48" s="470"/>
      <c r="X48" s="470"/>
      <c r="Y48" s="470"/>
      <c r="Z48" s="470"/>
      <c r="AA48" s="490"/>
      <c r="AB48" s="470"/>
      <c r="AC48" s="490"/>
      <c r="AD48" s="470"/>
      <c r="AE48" s="470"/>
      <c r="AF48" s="470"/>
      <c r="AG48" s="470"/>
      <c r="AH48" s="470"/>
      <c r="AI48" s="468"/>
    </row>
    <row r="49" ht="17.25" customHeight="1">
      <c r="P49" s="162"/>
    </row>
    <row r="50" spans="1:35" ht="17.25" customHeight="1">
      <c r="A50" s="457" t="s">
        <v>450</v>
      </c>
      <c r="B50" s="457"/>
      <c r="C50" s="457"/>
      <c r="D50" s="457"/>
      <c r="E50" s="457"/>
      <c r="F50" s="457"/>
      <c r="G50" s="457"/>
      <c r="H50" s="457"/>
      <c r="I50" s="457"/>
      <c r="J50" s="457"/>
      <c r="K50" s="457"/>
      <c r="L50" s="457"/>
      <c r="M50" s="457"/>
      <c r="N50" s="457"/>
      <c r="P50" s="147" t="s">
        <v>311</v>
      </c>
      <c r="Q50" s="181">
        <f>SUM(R50:AH50)</f>
        <v>6089</v>
      </c>
      <c r="R50" s="181" t="s">
        <v>367</v>
      </c>
      <c r="S50" s="181" t="s">
        <v>367</v>
      </c>
      <c r="T50" s="181">
        <v>786</v>
      </c>
      <c r="U50" s="181">
        <v>3</v>
      </c>
      <c r="V50" s="181">
        <v>4241</v>
      </c>
      <c r="W50" s="181" t="s">
        <v>367</v>
      </c>
      <c r="X50" s="181">
        <v>1</v>
      </c>
      <c r="Y50" s="181" t="s">
        <v>367</v>
      </c>
      <c r="Z50" s="181" t="s">
        <v>367</v>
      </c>
      <c r="AA50" s="181" t="s">
        <v>367</v>
      </c>
      <c r="AB50" s="181" t="s">
        <v>367</v>
      </c>
      <c r="AC50" s="181" t="s">
        <v>367</v>
      </c>
      <c r="AD50" s="181" t="s">
        <v>367</v>
      </c>
      <c r="AE50" s="181" t="s">
        <v>367</v>
      </c>
      <c r="AF50" s="181" t="s">
        <v>367</v>
      </c>
      <c r="AG50" s="181" t="s">
        <v>367</v>
      </c>
      <c r="AH50" s="181">
        <v>1058</v>
      </c>
      <c r="AI50" s="181">
        <v>130</v>
      </c>
    </row>
    <row r="51" spans="16:35" ht="17.25" customHeight="1" thickBot="1">
      <c r="P51" s="115" t="s">
        <v>436</v>
      </c>
      <c r="Q51" s="181">
        <f>SUM(R51:AH51)</f>
        <v>2152</v>
      </c>
      <c r="R51" s="181" t="s">
        <v>367</v>
      </c>
      <c r="S51" s="181" t="s">
        <v>367</v>
      </c>
      <c r="T51" s="181">
        <v>921</v>
      </c>
      <c r="U51" s="181" t="s">
        <v>367</v>
      </c>
      <c r="V51" s="181">
        <v>178</v>
      </c>
      <c r="W51" s="181" t="s">
        <v>367</v>
      </c>
      <c r="X51" s="181">
        <v>1</v>
      </c>
      <c r="Y51" s="181" t="s">
        <v>367</v>
      </c>
      <c r="Z51" s="181" t="s">
        <v>367</v>
      </c>
      <c r="AA51" s="181" t="s">
        <v>367</v>
      </c>
      <c r="AB51" s="181" t="s">
        <v>367</v>
      </c>
      <c r="AC51" s="181" t="s">
        <v>367</v>
      </c>
      <c r="AD51" s="181" t="s">
        <v>367</v>
      </c>
      <c r="AE51" s="181" t="s">
        <v>367</v>
      </c>
      <c r="AF51" s="181" t="s">
        <v>367</v>
      </c>
      <c r="AG51" s="181" t="s">
        <v>367</v>
      </c>
      <c r="AH51" s="181">
        <v>1052</v>
      </c>
      <c r="AI51" s="181">
        <v>938</v>
      </c>
    </row>
    <row r="52" spans="1:35" ht="17.25" customHeight="1">
      <c r="A52" s="244" t="s">
        <v>138</v>
      </c>
      <c r="B52" s="245" t="s">
        <v>387</v>
      </c>
      <c r="C52" s="245" t="s">
        <v>451</v>
      </c>
      <c r="D52" s="245" t="s">
        <v>452</v>
      </c>
      <c r="E52" s="245" t="s">
        <v>453</v>
      </c>
      <c r="F52" s="245" t="s">
        <v>454</v>
      </c>
      <c r="G52" s="245" t="s">
        <v>455</v>
      </c>
      <c r="H52" s="245" t="s">
        <v>456</v>
      </c>
      <c r="I52" s="245" t="s">
        <v>457</v>
      </c>
      <c r="J52" s="245" t="s">
        <v>458</v>
      </c>
      <c r="K52" s="245" t="s">
        <v>459</v>
      </c>
      <c r="L52" s="245" t="s">
        <v>460</v>
      </c>
      <c r="M52" s="245" t="s">
        <v>461</v>
      </c>
      <c r="N52" s="246" t="s">
        <v>462</v>
      </c>
      <c r="P52" s="115" t="s">
        <v>437</v>
      </c>
      <c r="Q52" s="181">
        <f>SUM(R52:AH52)</f>
        <v>1373</v>
      </c>
      <c r="R52" s="181" t="s">
        <v>367</v>
      </c>
      <c r="S52" s="181" t="s">
        <v>367</v>
      </c>
      <c r="T52" s="181">
        <v>402</v>
      </c>
      <c r="U52" s="181">
        <v>2</v>
      </c>
      <c r="V52" s="181">
        <v>88</v>
      </c>
      <c r="W52" s="181" t="s">
        <v>367</v>
      </c>
      <c r="X52" s="181" t="s">
        <v>367</v>
      </c>
      <c r="Y52" s="181" t="s">
        <v>367</v>
      </c>
      <c r="Z52" s="181" t="s">
        <v>367</v>
      </c>
      <c r="AA52" s="181" t="s">
        <v>367</v>
      </c>
      <c r="AB52" s="181" t="s">
        <v>367</v>
      </c>
      <c r="AC52" s="181" t="s">
        <v>367</v>
      </c>
      <c r="AD52" s="181" t="s">
        <v>367</v>
      </c>
      <c r="AE52" s="181" t="s">
        <v>367</v>
      </c>
      <c r="AF52" s="181" t="s">
        <v>367</v>
      </c>
      <c r="AG52" s="181" t="s">
        <v>367</v>
      </c>
      <c r="AH52" s="181">
        <v>881</v>
      </c>
      <c r="AI52" s="181">
        <v>793</v>
      </c>
    </row>
    <row r="53" spans="1:35" ht="17.25" customHeight="1">
      <c r="A53" s="247"/>
      <c r="P53" s="115" t="s">
        <v>438</v>
      </c>
      <c r="Q53" s="181">
        <f>SUM(R53:AH53)</f>
        <v>2900</v>
      </c>
      <c r="R53" s="181" t="s">
        <v>367</v>
      </c>
      <c r="S53" s="181" t="s">
        <v>367</v>
      </c>
      <c r="T53" s="181">
        <v>1121</v>
      </c>
      <c r="U53" s="181" t="s">
        <v>367</v>
      </c>
      <c r="V53" s="181">
        <v>919</v>
      </c>
      <c r="W53" s="181" t="s">
        <v>367</v>
      </c>
      <c r="X53" s="181" t="s">
        <v>367</v>
      </c>
      <c r="Y53" s="181" t="s">
        <v>367</v>
      </c>
      <c r="Z53" s="181" t="s">
        <v>367</v>
      </c>
      <c r="AA53" s="181" t="s">
        <v>367</v>
      </c>
      <c r="AB53" s="181" t="s">
        <v>367</v>
      </c>
      <c r="AC53" s="181" t="s">
        <v>367</v>
      </c>
      <c r="AD53" s="181" t="s">
        <v>367</v>
      </c>
      <c r="AE53" s="181" t="s">
        <v>367</v>
      </c>
      <c r="AF53" s="181" t="s">
        <v>367</v>
      </c>
      <c r="AG53" s="181" t="s">
        <v>367</v>
      </c>
      <c r="AH53" s="181">
        <v>860</v>
      </c>
      <c r="AI53" s="181">
        <v>757</v>
      </c>
    </row>
    <row r="54" spans="1:35" ht="17.25" customHeight="1">
      <c r="A54" s="260" t="s">
        <v>256</v>
      </c>
      <c r="B54" s="252">
        <f>SUM(C56:N63,C65:N72)</f>
        <v>160</v>
      </c>
      <c r="C54" s="252">
        <f>SUM(C56:C63,C65:C72)</f>
        <v>10</v>
      </c>
      <c r="D54" s="252">
        <f aca="true" t="shared" si="3" ref="D54:N54">SUM(D56:D63,D65:D72)</f>
        <v>11</v>
      </c>
      <c r="E54" s="252">
        <f t="shared" si="3"/>
        <v>19</v>
      </c>
      <c r="F54" s="252">
        <f t="shared" si="3"/>
        <v>7</v>
      </c>
      <c r="G54" s="252">
        <f t="shared" si="3"/>
        <v>11</v>
      </c>
      <c r="H54" s="252">
        <f t="shared" si="3"/>
        <v>18</v>
      </c>
      <c r="I54" s="252">
        <f t="shared" si="3"/>
        <v>16</v>
      </c>
      <c r="J54" s="252">
        <f t="shared" si="3"/>
        <v>14</v>
      </c>
      <c r="K54" s="252">
        <f t="shared" si="3"/>
        <v>16</v>
      </c>
      <c r="L54" s="252">
        <f t="shared" si="3"/>
        <v>11</v>
      </c>
      <c r="M54" s="252">
        <f t="shared" si="3"/>
        <v>12</v>
      </c>
      <c r="N54" s="252">
        <f t="shared" si="3"/>
        <v>15</v>
      </c>
      <c r="P54" s="198" t="s">
        <v>469</v>
      </c>
      <c r="Q54" s="252">
        <f>SUM(R56:AH63,R65:AH72)</f>
        <v>2146</v>
      </c>
      <c r="R54" s="252" t="s">
        <v>367</v>
      </c>
      <c r="S54" s="252">
        <f>SUM(S56:S63,S65:S72)</f>
        <v>1</v>
      </c>
      <c r="T54" s="252">
        <f>SUM(T56:T63,T65:T72)</f>
        <v>335</v>
      </c>
      <c r="U54" s="252">
        <f>SUM(U56:U63,U65:U72)</f>
        <v>1</v>
      </c>
      <c r="V54" s="252">
        <f>SUM(V56:V63,V65:V72)</f>
        <v>1046</v>
      </c>
      <c r="W54" s="252" t="s">
        <v>367</v>
      </c>
      <c r="X54" s="252" t="s">
        <v>367</v>
      </c>
      <c r="Y54" s="252" t="s">
        <v>367</v>
      </c>
      <c r="Z54" s="252" t="s">
        <v>367</v>
      </c>
      <c r="AA54" s="252" t="s">
        <v>367</v>
      </c>
      <c r="AB54" s="252" t="s">
        <v>367</v>
      </c>
      <c r="AC54" s="252" t="s">
        <v>367</v>
      </c>
      <c r="AD54" s="252" t="s">
        <v>367</v>
      </c>
      <c r="AE54" s="252" t="s">
        <v>367</v>
      </c>
      <c r="AF54" s="252" t="s">
        <v>367</v>
      </c>
      <c r="AG54" s="252" t="s">
        <v>367</v>
      </c>
      <c r="AH54" s="252">
        <f>SUM(AH56:AH63,AH65:AH72)</f>
        <v>763</v>
      </c>
      <c r="AI54" s="252">
        <f>SUM(AI56:AI63,AI65:AI72)</f>
        <v>683</v>
      </c>
    </row>
    <row r="55" spans="1:35" ht="17.25" customHeight="1">
      <c r="A55" s="248"/>
      <c r="B55" s="261"/>
      <c r="C55" s="261"/>
      <c r="D55" s="261"/>
      <c r="E55" s="261"/>
      <c r="F55" s="261"/>
      <c r="G55" s="261"/>
      <c r="H55" s="261"/>
      <c r="I55" s="261"/>
      <c r="J55" s="261"/>
      <c r="K55" s="261"/>
      <c r="L55" s="261"/>
      <c r="M55" s="261"/>
      <c r="N55" s="261"/>
      <c r="P55" s="236"/>
      <c r="Q55" s="261"/>
      <c r="R55" s="261"/>
      <c r="S55" s="261"/>
      <c r="T55" s="261"/>
      <c r="U55" s="261"/>
      <c r="V55" s="261"/>
      <c r="W55" s="261"/>
      <c r="X55" s="261"/>
      <c r="Y55" s="261"/>
      <c r="Z55" s="261"/>
      <c r="AA55" s="261"/>
      <c r="AB55" s="261"/>
      <c r="AC55" s="261"/>
      <c r="AD55" s="261"/>
      <c r="AE55" s="261"/>
      <c r="AF55" s="261"/>
      <c r="AG55" s="261"/>
      <c r="AH55" s="261"/>
      <c r="AI55" s="261"/>
    </row>
    <row r="56" spans="1:35" ht="17.25" customHeight="1">
      <c r="A56" s="248" t="s">
        <v>47</v>
      </c>
      <c r="B56" s="181">
        <f>SUM(C56:N56)</f>
        <v>59</v>
      </c>
      <c r="C56" s="181">
        <v>5</v>
      </c>
      <c r="D56" s="181">
        <v>4</v>
      </c>
      <c r="E56" s="181">
        <v>6</v>
      </c>
      <c r="F56" s="181">
        <v>3</v>
      </c>
      <c r="G56" s="181">
        <v>2</v>
      </c>
      <c r="H56" s="181">
        <v>6</v>
      </c>
      <c r="I56" s="181">
        <v>5</v>
      </c>
      <c r="J56" s="181">
        <v>7</v>
      </c>
      <c r="K56" s="181">
        <v>7</v>
      </c>
      <c r="L56" s="181">
        <v>4</v>
      </c>
      <c r="M56" s="181">
        <v>4</v>
      </c>
      <c r="N56" s="181">
        <v>6</v>
      </c>
      <c r="P56" s="207" t="s">
        <v>47</v>
      </c>
      <c r="Q56" s="181">
        <f>SUM(R56:AH56)</f>
        <v>434</v>
      </c>
      <c r="R56" s="181" t="s">
        <v>367</v>
      </c>
      <c r="S56" s="181">
        <v>1</v>
      </c>
      <c r="T56" s="181">
        <v>164</v>
      </c>
      <c r="U56" s="181">
        <v>1</v>
      </c>
      <c r="V56" s="181">
        <v>3</v>
      </c>
      <c r="W56" s="181" t="s">
        <v>367</v>
      </c>
      <c r="X56" s="181" t="s">
        <v>367</v>
      </c>
      <c r="Y56" s="181" t="s">
        <v>367</v>
      </c>
      <c r="Z56" s="181" t="s">
        <v>367</v>
      </c>
      <c r="AA56" s="181" t="s">
        <v>367</v>
      </c>
      <c r="AB56" s="181" t="s">
        <v>367</v>
      </c>
      <c r="AC56" s="181" t="s">
        <v>367</v>
      </c>
      <c r="AD56" s="181" t="s">
        <v>367</v>
      </c>
      <c r="AE56" s="181" t="s">
        <v>367</v>
      </c>
      <c r="AF56" s="181" t="s">
        <v>367</v>
      </c>
      <c r="AG56" s="181" t="s">
        <v>367</v>
      </c>
      <c r="AH56" s="181">
        <v>265</v>
      </c>
      <c r="AI56" s="181">
        <v>249</v>
      </c>
    </row>
    <row r="57" spans="1:35" ht="17.25" customHeight="1">
      <c r="A57" s="248" t="s">
        <v>48</v>
      </c>
      <c r="B57" s="181">
        <f aca="true" t="shared" si="4" ref="B57:B63">SUM(C57:N57)</f>
        <v>5</v>
      </c>
      <c r="C57" s="181">
        <v>1</v>
      </c>
      <c r="D57" s="181" t="s">
        <v>367</v>
      </c>
      <c r="E57" s="181">
        <v>1</v>
      </c>
      <c r="F57" s="181" t="s">
        <v>367</v>
      </c>
      <c r="G57" s="181" t="s">
        <v>367</v>
      </c>
      <c r="H57" s="181" t="s">
        <v>367</v>
      </c>
      <c r="I57" s="181" t="s">
        <v>367</v>
      </c>
      <c r="J57" s="181">
        <v>1</v>
      </c>
      <c r="K57" s="181" t="s">
        <v>367</v>
      </c>
      <c r="L57" s="181">
        <v>1</v>
      </c>
      <c r="M57" s="181">
        <v>1</v>
      </c>
      <c r="N57" s="181" t="s">
        <v>367</v>
      </c>
      <c r="P57" s="207" t="s">
        <v>48</v>
      </c>
      <c r="Q57" s="181">
        <f aca="true" t="shared" si="5" ref="Q57:Q63">SUM(R57:AH57)</f>
        <v>40</v>
      </c>
      <c r="R57" s="181" t="s">
        <v>367</v>
      </c>
      <c r="S57" s="181" t="s">
        <v>367</v>
      </c>
      <c r="T57" s="181" t="s">
        <v>367</v>
      </c>
      <c r="U57" s="181" t="s">
        <v>367</v>
      </c>
      <c r="V57" s="181" t="s">
        <v>367</v>
      </c>
      <c r="W57" s="181" t="s">
        <v>367</v>
      </c>
      <c r="X57" s="181" t="s">
        <v>367</v>
      </c>
      <c r="Y57" s="181" t="s">
        <v>367</v>
      </c>
      <c r="Z57" s="181" t="s">
        <v>367</v>
      </c>
      <c r="AA57" s="181" t="s">
        <v>367</v>
      </c>
      <c r="AB57" s="181" t="s">
        <v>367</v>
      </c>
      <c r="AC57" s="181" t="s">
        <v>367</v>
      </c>
      <c r="AD57" s="181" t="s">
        <v>367</v>
      </c>
      <c r="AE57" s="181" t="s">
        <v>367</v>
      </c>
      <c r="AF57" s="181" t="s">
        <v>367</v>
      </c>
      <c r="AG57" s="181" t="s">
        <v>367</v>
      </c>
      <c r="AH57" s="181">
        <v>40</v>
      </c>
      <c r="AI57" s="181">
        <v>38</v>
      </c>
    </row>
    <row r="58" spans="1:35" ht="17.25" customHeight="1">
      <c r="A58" s="248" t="s">
        <v>49</v>
      </c>
      <c r="B58" s="181">
        <f t="shared" si="4"/>
        <v>15</v>
      </c>
      <c r="C58" s="181">
        <v>1</v>
      </c>
      <c r="D58" s="181">
        <v>1</v>
      </c>
      <c r="E58" s="181">
        <v>4</v>
      </c>
      <c r="F58" s="181" t="s">
        <v>367</v>
      </c>
      <c r="G58" s="181">
        <v>1</v>
      </c>
      <c r="H58" s="181">
        <v>1</v>
      </c>
      <c r="I58" s="181">
        <v>3</v>
      </c>
      <c r="J58" s="181" t="s">
        <v>367</v>
      </c>
      <c r="K58" s="181">
        <v>1</v>
      </c>
      <c r="L58" s="181">
        <v>1</v>
      </c>
      <c r="M58" s="181">
        <v>1</v>
      </c>
      <c r="N58" s="181">
        <v>1</v>
      </c>
      <c r="P58" s="207" t="s">
        <v>49</v>
      </c>
      <c r="Q58" s="181">
        <f t="shared" si="5"/>
        <v>133</v>
      </c>
      <c r="R58" s="181" t="s">
        <v>367</v>
      </c>
      <c r="S58" s="181" t="s">
        <v>367</v>
      </c>
      <c r="T58" s="181">
        <v>48</v>
      </c>
      <c r="U58" s="181" t="s">
        <v>367</v>
      </c>
      <c r="V58" s="181" t="s">
        <v>367</v>
      </c>
      <c r="W58" s="181" t="s">
        <v>367</v>
      </c>
      <c r="X58" s="181" t="s">
        <v>367</v>
      </c>
      <c r="Y58" s="181" t="s">
        <v>367</v>
      </c>
      <c r="Z58" s="181" t="s">
        <v>367</v>
      </c>
      <c r="AA58" s="181" t="s">
        <v>367</v>
      </c>
      <c r="AB58" s="181" t="s">
        <v>367</v>
      </c>
      <c r="AC58" s="181" t="s">
        <v>367</v>
      </c>
      <c r="AD58" s="181" t="s">
        <v>367</v>
      </c>
      <c r="AE58" s="181" t="s">
        <v>367</v>
      </c>
      <c r="AF58" s="181" t="s">
        <v>367</v>
      </c>
      <c r="AG58" s="181" t="s">
        <v>367</v>
      </c>
      <c r="AH58" s="181">
        <v>85</v>
      </c>
      <c r="AI58" s="181">
        <v>77</v>
      </c>
    </row>
    <row r="59" spans="1:35" ht="17.25" customHeight="1">
      <c r="A59" s="248" t="s">
        <v>50</v>
      </c>
      <c r="B59" s="181">
        <f t="shared" si="4"/>
        <v>8</v>
      </c>
      <c r="C59" s="181" t="s">
        <v>367</v>
      </c>
      <c r="D59" s="181">
        <v>1</v>
      </c>
      <c r="E59" s="181">
        <v>1</v>
      </c>
      <c r="F59" s="181">
        <v>1</v>
      </c>
      <c r="G59" s="181">
        <v>1</v>
      </c>
      <c r="H59" s="181">
        <v>1</v>
      </c>
      <c r="I59" s="181" t="s">
        <v>367</v>
      </c>
      <c r="J59" s="181" t="s">
        <v>367</v>
      </c>
      <c r="K59" s="181" t="s">
        <v>367</v>
      </c>
      <c r="L59" s="181">
        <v>1</v>
      </c>
      <c r="M59" s="181">
        <v>1</v>
      </c>
      <c r="N59" s="181">
        <v>1</v>
      </c>
      <c r="P59" s="207" t="s">
        <v>50</v>
      </c>
      <c r="Q59" s="181">
        <f t="shared" si="5"/>
        <v>38</v>
      </c>
      <c r="R59" s="181" t="s">
        <v>367</v>
      </c>
      <c r="S59" s="181" t="s">
        <v>367</v>
      </c>
      <c r="T59" s="181" t="s">
        <v>367</v>
      </c>
      <c r="U59" s="181" t="s">
        <v>367</v>
      </c>
      <c r="V59" s="181" t="s">
        <v>367</v>
      </c>
      <c r="W59" s="181" t="s">
        <v>367</v>
      </c>
      <c r="X59" s="181" t="s">
        <v>367</v>
      </c>
      <c r="Y59" s="181" t="s">
        <v>367</v>
      </c>
      <c r="Z59" s="181" t="s">
        <v>367</v>
      </c>
      <c r="AA59" s="181" t="s">
        <v>367</v>
      </c>
      <c r="AB59" s="181" t="s">
        <v>367</v>
      </c>
      <c r="AC59" s="181" t="s">
        <v>367</v>
      </c>
      <c r="AD59" s="181" t="s">
        <v>367</v>
      </c>
      <c r="AE59" s="181" t="s">
        <v>367</v>
      </c>
      <c r="AF59" s="181" t="s">
        <v>367</v>
      </c>
      <c r="AG59" s="181" t="s">
        <v>367</v>
      </c>
      <c r="AH59" s="181">
        <v>38</v>
      </c>
      <c r="AI59" s="181">
        <v>32</v>
      </c>
    </row>
    <row r="60" spans="1:35" ht="17.25" customHeight="1">
      <c r="A60" s="248" t="s">
        <v>51</v>
      </c>
      <c r="B60" s="181">
        <f t="shared" si="4"/>
        <v>1</v>
      </c>
      <c r="C60" s="181" t="s">
        <v>367</v>
      </c>
      <c r="D60" s="181" t="s">
        <v>367</v>
      </c>
      <c r="E60" s="181" t="s">
        <v>367</v>
      </c>
      <c r="F60" s="181" t="s">
        <v>367</v>
      </c>
      <c r="G60" s="181" t="s">
        <v>367</v>
      </c>
      <c r="H60" s="181" t="s">
        <v>367</v>
      </c>
      <c r="I60" s="181" t="s">
        <v>367</v>
      </c>
      <c r="J60" s="181" t="s">
        <v>367</v>
      </c>
      <c r="K60" s="181" t="s">
        <v>367</v>
      </c>
      <c r="L60" s="181" t="s">
        <v>367</v>
      </c>
      <c r="M60" s="181" t="s">
        <v>367</v>
      </c>
      <c r="N60" s="181">
        <v>1</v>
      </c>
      <c r="P60" s="207" t="s">
        <v>51</v>
      </c>
      <c r="Q60" s="181">
        <f t="shared" si="5"/>
        <v>12</v>
      </c>
      <c r="R60" s="181" t="s">
        <v>367</v>
      </c>
      <c r="S60" s="181" t="s">
        <v>367</v>
      </c>
      <c r="T60" s="181" t="s">
        <v>367</v>
      </c>
      <c r="U60" s="181" t="s">
        <v>367</v>
      </c>
      <c r="V60" s="181" t="s">
        <v>367</v>
      </c>
      <c r="W60" s="181" t="s">
        <v>367</v>
      </c>
      <c r="X60" s="181" t="s">
        <v>367</v>
      </c>
      <c r="Y60" s="181" t="s">
        <v>367</v>
      </c>
      <c r="Z60" s="181" t="s">
        <v>367</v>
      </c>
      <c r="AA60" s="181" t="s">
        <v>367</v>
      </c>
      <c r="AB60" s="181" t="s">
        <v>367</v>
      </c>
      <c r="AC60" s="181" t="s">
        <v>367</v>
      </c>
      <c r="AD60" s="181" t="s">
        <v>367</v>
      </c>
      <c r="AE60" s="181" t="s">
        <v>367</v>
      </c>
      <c r="AF60" s="181" t="s">
        <v>367</v>
      </c>
      <c r="AG60" s="181" t="s">
        <v>367</v>
      </c>
      <c r="AH60" s="181">
        <v>12</v>
      </c>
      <c r="AI60" s="181">
        <v>12</v>
      </c>
    </row>
    <row r="61" spans="1:35" ht="17.25" customHeight="1">
      <c r="A61" s="248" t="s">
        <v>52</v>
      </c>
      <c r="B61" s="181">
        <f t="shared" si="4"/>
        <v>13</v>
      </c>
      <c r="C61" s="181" t="s">
        <v>367</v>
      </c>
      <c r="D61" s="181">
        <v>1</v>
      </c>
      <c r="E61" s="181">
        <v>2</v>
      </c>
      <c r="F61" s="181">
        <v>1</v>
      </c>
      <c r="G61" s="181">
        <v>3</v>
      </c>
      <c r="H61" s="181">
        <v>3</v>
      </c>
      <c r="I61" s="181" t="s">
        <v>367</v>
      </c>
      <c r="J61" s="181">
        <v>1</v>
      </c>
      <c r="K61" s="181">
        <v>2</v>
      </c>
      <c r="L61" s="181" t="s">
        <v>367</v>
      </c>
      <c r="M61" s="181" t="s">
        <v>367</v>
      </c>
      <c r="N61" s="181" t="s">
        <v>367</v>
      </c>
      <c r="P61" s="207" t="s">
        <v>52</v>
      </c>
      <c r="Q61" s="181">
        <f t="shared" si="5"/>
        <v>48</v>
      </c>
      <c r="R61" s="181" t="s">
        <v>367</v>
      </c>
      <c r="S61" s="181" t="s">
        <v>367</v>
      </c>
      <c r="T61" s="181" t="s">
        <v>367</v>
      </c>
      <c r="U61" s="181" t="s">
        <v>367</v>
      </c>
      <c r="V61" s="181" t="s">
        <v>367</v>
      </c>
      <c r="W61" s="181" t="s">
        <v>367</v>
      </c>
      <c r="X61" s="181" t="s">
        <v>367</v>
      </c>
      <c r="Y61" s="181" t="s">
        <v>367</v>
      </c>
      <c r="Z61" s="181" t="s">
        <v>367</v>
      </c>
      <c r="AA61" s="181" t="s">
        <v>367</v>
      </c>
      <c r="AB61" s="181" t="s">
        <v>367</v>
      </c>
      <c r="AC61" s="181" t="s">
        <v>367</v>
      </c>
      <c r="AD61" s="181" t="s">
        <v>367</v>
      </c>
      <c r="AE61" s="181" t="s">
        <v>367</v>
      </c>
      <c r="AF61" s="181" t="s">
        <v>367</v>
      </c>
      <c r="AG61" s="181" t="s">
        <v>367</v>
      </c>
      <c r="AH61" s="181">
        <v>48</v>
      </c>
      <c r="AI61" s="181">
        <v>39</v>
      </c>
    </row>
    <row r="62" spans="1:35" ht="17.25" customHeight="1">
      <c r="A62" s="248" t="s">
        <v>53</v>
      </c>
      <c r="B62" s="181" t="s">
        <v>367</v>
      </c>
      <c r="C62" s="181" t="s">
        <v>367</v>
      </c>
      <c r="D62" s="181" t="s">
        <v>367</v>
      </c>
      <c r="E62" s="181" t="s">
        <v>367</v>
      </c>
      <c r="F62" s="181" t="s">
        <v>367</v>
      </c>
      <c r="G62" s="181" t="s">
        <v>367</v>
      </c>
      <c r="H62" s="181" t="s">
        <v>367</v>
      </c>
      <c r="I62" s="181" t="s">
        <v>367</v>
      </c>
      <c r="J62" s="181" t="s">
        <v>367</v>
      </c>
      <c r="K62" s="181" t="s">
        <v>367</v>
      </c>
      <c r="L62" s="181" t="s">
        <v>367</v>
      </c>
      <c r="M62" s="181" t="s">
        <v>367</v>
      </c>
      <c r="N62" s="181" t="s">
        <v>367</v>
      </c>
      <c r="P62" s="207" t="s">
        <v>53</v>
      </c>
      <c r="Q62" s="181">
        <f t="shared" si="5"/>
        <v>14</v>
      </c>
      <c r="R62" s="181" t="s">
        <v>367</v>
      </c>
      <c r="S62" s="181" t="s">
        <v>367</v>
      </c>
      <c r="T62" s="181" t="s">
        <v>367</v>
      </c>
      <c r="U62" s="181" t="s">
        <v>367</v>
      </c>
      <c r="V62" s="181" t="s">
        <v>367</v>
      </c>
      <c r="W62" s="181" t="s">
        <v>367</v>
      </c>
      <c r="X62" s="181" t="s">
        <v>367</v>
      </c>
      <c r="Y62" s="181" t="s">
        <v>367</v>
      </c>
      <c r="Z62" s="181" t="s">
        <v>367</v>
      </c>
      <c r="AA62" s="181" t="s">
        <v>367</v>
      </c>
      <c r="AB62" s="181" t="s">
        <v>367</v>
      </c>
      <c r="AC62" s="181" t="s">
        <v>367</v>
      </c>
      <c r="AD62" s="181" t="s">
        <v>367</v>
      </c>
      <c r="AE62" s="181" t="s">
        <v>367</v>
      </c>
      <c r="AF62" s="181" t="s">
        <v>367</v>
      </c>
      <c r="AG62" s="181" t="s">
        <v>367</v>
      </c>
      <c r="AH62" s="181">
        <v>14</v>
      </c>
      <c r="AI62" s="181">
        <v>14</v>
      </c>
    </row>
    <row r="63" spans="1:35" ht="17.25" customHeight="1">
      <c r="A63" s="248" t="s">
        <v>54</v>
      </c>
      <c r="B63" s="181">
        <f t="shared" si="4"/>
        <v>4</v>
      </c>
      <c r="C63" s="181" t="s">
        <v>367</v>
      </c>
      <c r="D63" s="181" t="s">
        <v>367</v>
      </c>
      <c r="E63" s="181" t="s">
        <v>367</v>
      </c>
      <c r="F63" s="181" t="s">
        <v>367</v>
      </c>
      <c r="G63" s="181">
        <v>1</v>
      </c>
      <c r="H63" s="181">
        <v>1</v>
      </c>
      <c r="I63" s="181">
        <v>1</v>
      </c>
      <c r="J63" s="181" t="s">
        <v>367</v>
      </c>
      <c r="K63" s="181" t="s">
        <v>367</v>
      </c>
      <c r="L63" s="181" t="s">
        <v>367</v>
      </c>
      <c r="M63" s="181" t="s">
        <v>367</v>
      </c>
      <c r="N63" s="181">
        <v>1</v>
      </c>
      <c r="P63" s="207" t="s">
        <v>54</v>
      </c>
      <c r="Q63" s="181">
        <f t="shared" si="5"/>
        <v>490</v>
      </c>
      <c r="R63" s="181" t="s">
        <v>367</v>
      </c>
      <c r="S63" s="181" t="s">
        <v>367</v>
      </c>
      <c r="T63" s="181">
        <v>122</v>
      </c>
      <c r="U63" s="181" t="s">
        <v>367</v>
      </c>
      <c r="V63" s="181">
        <v>341</v>
      </c>
      <c r="W63" s="181" t="s">
        <v>367</v>
      </c>
      <c r="X63" s="181" t="s">
        <v>367</v>
      </c>
      <c r="Y63" s="181" t="s">
        <v>367</v>
      </c>
      <c r="Z63" s="181" t="s">
        <v>367</v>
      </c>
      <c r="AA63" s="181" t="s">
        <v>367</v>
      </c>
      <c r="AB63" s="181" t="s">
        <v>367</v>
      </c>
      <c r="AC63" s="181" t="s">
        <v>367</v>
      </c>
      <c r="AD63" s="181" t="s">
        <v>367</v>
      </c>
      <c r="AE63" s="181" t="s">
        <v>367</v>
      </c>
      <c r="AF63" s="181" t="s">
        <v>367</v>
      </c>
      <c r="AG63" s="181" t="s">
        <v>367</v>
      </c>
      <c r="AH63" s="181">
        <v>27</v>
      </c>
      <c r="AI63" s="181">
        <v>22</v>
      </c>
    </row>
    <row r="64" spans="1:35" ht="17.25" customHeight="1">
      <c r="A64" s="248"/>
      <c r="B64" s="261"/>
      <c r="C64" s="261"/>
      <c r="D64" s="261"/>
      <c r="E64" s="261"/>
      <c r="F64" s="261"/>
      <c r="G64" s="261"/>
      <c r="H64" s="261"/>
      <c r="I64" s="261"/>
      <c r="J64" s="261"/>
      <c r="K64" s="261"/>
      <c r="L64" s="261"/>
      <c r="M64" s="261"/>
      <c r="N64" s="261"/>
      <c r="P64" s="207"/>
      <c r="Q64" s="261"/>
      <c r="R64" s="261"/>
      <c r="S64" s="261"/>
      <c r="T64" s="261"/>
      <c r="U64" s="261"/>
      <c r="V64" s="261"/>
      <c r="W64" s="261"/>
      <c r="X64" s="261"/>
      <c r="Y64" s="261"/>
      <c r="Z64" s="261"/>
      <c r="AA64" s="261"/>
      <c r="AB64" s="261"/>
      <c r="AC64" s="261"/>
      <c r="AD64" s="261"/>
      <c r="AE64" s="261"/>
      <c r="AF64" s="261"/>
      <c r="AG64" s="261"/>
      <c r="AH64" s="261"/>
      <c r="AI64" s="261"/>
    </row>
    <row r="65" spans="1:35" ht="17.25" customHeight="1">
      <c r="A65" s="248" t="s">
        <v>55</v>
      </c>
      <c r="B65" s="181" t="s">
        <v>367</v>
      </c>
      <c r="C65" s="181" t="s">
        <v>367</v>
      </c>
      <c r="D65" s="181" t="s">
        <v>367</v>
      </c>
      <c r="E65" s="181" t="s">
        <v>367</v>
      </c>
      <c r="F65" s="181" t="s">
        <v>367</v>
      </c>
      <c r="G65" s="181" t="s">
        <v>367</v>
      </c>
      <c r="H65" s="181" t="s">
        <v>367</v>
      </c>
      <c r="I65" s="181" t="s">
        <v>367</v>
      </c>
      <c r="J65" s="181" t="s">
        <v>367</v>
      </c>
      <c r="K65" s="181" t="s">
        <v>367</v>
      </c>
      <c r="L65" s="181" t="s">
        <v>367</v>
      </c>
      <c r="M65" s="181" t="s">
        <v>367</v>
      </c>
      <c r="N65" s="181" t="s">
        <v>367</v>
      </c>
      <c r="P65" s="207" t="s">
        <v>55</v>
      </c>
      <c r="Q65" s="181">
        <f aca="true" t="shared" si="6" ref="Q65:Q72">SUM(R65:AH65)</f>
        <v>17</v>
      </c>
      <c r="R65" s="181" t="s">
        <v>367</v>
      </c>
      <c r="S65" s="181" t="s">
        <v>367</v>
      </c>
      <c r="T65" s="181" t="s">
        <v>367</v>
      </c>
      <c r="U65" s="181" t="s">
        <v>367</v>
      </c>
      <c r="V65" s="181" t="s">
        <v>367</v>
      </c>
      <c r="W65" s="181" t="s">
        <v>367</v>
      </c>
      <c r="X65" s="181" t="s">
        <v>367</v>
      </c>
      <c r="Y65" s="181" t="s">
        <v>367</v>
      </c>
      <c r="Z65" s="181" t="s">
        <v>367</v>
      </c>
      <c r="AA65" s="181" t="s">
        <v>367</v>
      </c>
      <c r="AB65" s="181" t="s">
        <v>367</v>
      </c>
      <c r="AC65" s="181" t="s">
        <v>367</v>
      </c>
      <c r="AD65" s="181" t="s">
        <v>367</v>
      </c>
      <c r="AE65" s="181" t="s">
        <v>367</v>
      </c>
      <c r="AF65" s="181" t="s">
        <v>367</v>
      </c>
      <c r="AG65" s="181" t="s">
        <v>367</v>
      </c>
      <c r="AH65" s="181">
        <v>17</v>
      </c>
      <c r="AI65" s="181">
        <v>14</v>
      </c>
    </row>
    <row r="66" spans="1:35" ht="17.25" customHeight="1">
      <c r="A66" s="248" t="s">
        <v>56</v>
      </c>
      <c r="B66" s="181">
        <f aca="true" t="shared" si="7" ref="B66:B72">SUM(C66:N66)</f>
        <v>8</v>
      </c>
      <c r="C66" s="181">
        <v>1</v>
      </c>
      <c r="D66" s="181" t="s">
        <v>367</v>
      </c>
      <c r="E66" s="181">
        <v>1</v>
      </c>
      <c r="F66" s="181">
        <v>1</v>
      </c>
      <c r="G66" s="181" t="s">
        <v>367</v>
      </c>
      <c r="H66" s="181">
        <v>1</v>
      </c>
      <c r="I66" s="181">
        <v>3</v>
      </c>
      <c r="J66" s="181">
        <v>1</v>
      </c>
      <c r="K66" s="181" t="s">
        <v>367</v>
      </c>
      <c r="L66" s="181" t="s">
        <v>367</v>
      </c>
      <c r="M66" s="181" t="s">
        <v>367</v>
      </c>
      <c r="N66" s="181" t="s">
        <v>367</v>
      </c>
      <c r="P66" s="207" t="s">
        <v>56</v>
      </c>
      <c r="Q66" s="181">
        <f t="shared" si="6"/>
        <v>33</v>
      </c>
      <c r="R66" s="181" t="s">
        <v>367</v>
      </c>
      <c r="S66" s="181" t="s">
        <v>367</v>
      </c>
      <c r="T66" s="181" t="s">
        <v>367</v>
      </c>
      <c r="U66" s="181" t="s">
        <v>367</v>
      </c>
      <c r="V66" s="181" t="s">
        <v>367</v>
      </c>
      <c r="W66" s="181" t="s">
        <v>367</v>
      </c>
      <c r="X66" s="181" t="s">
        <v>367</v>
      </c>
      <c r="Y66" s="181" t="s">
        <v>367</v>
      </c>
      <c r="Z66" s="181" t="s">
        <v>367</v>
      </c>
      <c r="AA66" s="181" t="s">
        <v>367</v>
      </c>
      <c r="AB66" s="181" t="s">
        <v>367</v>
      </c>
      <c r="AC66" s="181" t="s">
        <v>367</v>
      </c>
      <c r="AD66" s="181" t="s">
        <v>367</v>
      </c>
      <c r="AE66" s="181" t="s">
        <v>367</v>
      </c>
      <c r="AF66" s="181" t="s">
        <v>367</v>
      </c>
      <c r="AG66" s="181" t="s">
        <v>367</v>
      </c>
      <c r="AH66" s="181">
        <v>33</v>
      </c>
      <c r="AI66" s="181">
        <v>28</v>
      </c>
    </row>
    <row r="67" spans="1:35" ht="17.25" customHeight="1">
      <c r="A67" s="248" t="s">
        <v>57</v>
      </c>
      <c r="B67" s="181">
        <f t="shared" si="7"/>
        <v>10</v>
      </c>
      <c r="C67" s="181" t="s">
        <v>367</v>
      </c>
      <c r="D67" s="181" t="s">
        <v>367</v>
      </c>
      <c r="E67" s="181" t="s">
        <v>367</v>
      </c>
      <c r="F67" s="181" t="s">
        <v>367</v>
      </c>
      <c r="G67" s="181">
        <v>1</v>
      </c>
      <c r="H67" s="181" t="s">
        <v>367</v>
      </c>
      <c r="I67" s="181" t="s">
        <v>367</v>
      </c>
      <c r="J67" s="181" t="s">
        <v>367</v>
      </c>
      <c r="K67" s="181">
        <v>2</v>
      </c>
      <c r="L67" s="181">
        <v>3</v>
      </c>
      <c r="M67" s="181">
        <v>3</v>
      </c>
      <c r="N67" s="181">
        <v>1</v>
      </c>
      <c r="P67" s="207" t="s">
        <v>57</v>
      </c>
      <c r="Q67" s="181">
        <f t="shared" si="6"/>
        <v>46</v>
      </c>
      <c r="R67" s="181" t="s">
        <v>367</v>
      </c>
      <c r="S67" s="181" t="s">
        <v>367</v>
      </c>
      <c r="T67" s="181">
        <v>1</v>
      </c>
      <c r="U67" s="181" t="s">
        <v>367</v>
      </c>
      <c r="V67" s="181" t="s">
        <v>367</v>
      </c>
      <c r="W67" s="181" t="s">
        <v>367</v>
      </c>
      <c r="X67" s="181" t="s">
        <v>367</v>
      </c>
      <c r="Y67" s="181" t="s">
        <v>367</v>
      </c>
      <c r="Z67" s="181" t="s">
        <v>367</v>
      </c>
      <c r="AA67" s="181" t="s">
        <v>367</v>
      </c>
      <c r="AB67" s="181" t="s">
        <v>367</v>
      </c>
      <c r="AC67" s="181" t="s">
        <v>367</v>
      </c>
      <c r="AD67" s="181" t="s">
        <v>367</v>
      </c>
      <c r="AE67" s="181" t="s">
        <v>367</v>
      </c>
      <c r="AF67" s="181" t="s">
        <v>367</v>
      </c>
      <c r="AG67" s="181" t="s">
        <v>367</v>
      </c>
      <c r="AH67" s="181">
        <v>45</v>
      </c>
      <c r="AI67" s="181">
        <v>40</v>
      </c>
    </row>
    <row r="68" spans="1:35" ht="17.25" customHeight="1">
      <c r="A68" s="248" t="s">
        <v>58</v>
      </c>
      <c r="B68" s="181">
        <f t="shared" si="7"/>
        <v>10</v>
      </c>
      <c r="C68" s="181">
        <v>1</v>
      </c>
      <c r="D68" s="181" t="s">
        <v>367</v>
      </c>
      <c r="E68" s="181" t="s">
        <v>367</v>
      </c>
      <c r="F68" s="181" t="s">
        <v>367</v>
      </c>
      <c r="G68" s="181">
        <v>1</v>
      </c>
      <c r="H68" s="181" t="s">
        <v>367</v>
      </c>
      <c r="I68" s="181">
        <v>2</v>
      </c>
      <c r="J68" s="181">
        <v>2</v>
      </c>
      <c r="K68" s="181" t="s">
        <v>367</v>
      </c>
      <c r="L68" s="181" t="s">
        <v>367</v>
      </c>
      <c r="M68" s="181">
        <v>2</v>
      </c>
      <c r="N68" s="181">
        <v>2</v>
      </c>
      <c r="P68" s="207" t="s">
        <v>58</v>
      </c>
      <c r="Q68" s="181">
        <f t="shared" si="6"/>
        <v>38</v>
      </c>
      <c r="R68" s="181" t="s">
        <v>367</v>
      </c>
      <c r="S68" s="181" t="s">
        <v>367</v>
      </c>
      <c r="T68" s="181" t="s">
        <v>367</v>
      </c>
      <c r="U68" s="181" t="s">
        <v>367</v>
      </c>
      <c r="V68" s="181" t="s">
        <v>367</v>
      </c>
      <c r="W68" s="181" t="s">
        <v>367</v>
      </c>
      <c r="X68" s="181" t="s">
        <v>367</v>
      </c>
      <c r="Y68" s="181" t="s">
        <v>367</v>
      </c>
      <c r="Z68" s="181" t="s">
        <v>367</v>
      </c>
      <c r="AA68" s="181" t="s">
        <v>367</v>
      </c>
      <c r="AB68" s="181" t="s">
        <v>367</v>
      </c>
      <c r="AC68" s="181" t="s">
        <v>367</v>
      </c>
      <c r="AD68" s="181" t="s">
        <v>367</v>
      </c>
      <c r="AE68" s="181" t="s">
        <v>367</v>
      </c>
      <c r="AF68" s="181" t="s">
        <v>367</v>
      </c>
      <c r="AG68" s="181" t="s">
        <v>367</v>
      </c>
      <c r="AH68" s="181">
        <v>38</v>
      </c>
      <c r="AI68" s="181">
        <v>34</v>
      </c>
    </row>
    <row r="69" spans="1:35" ht="17.25" customHeight="1">
      <c r="A69" s="248" t="s">
        <v>59</v>
      </c>
      <c r="B69" s="181">
        <f t="shared" si="7"/>
        <v>5</v>
      </c>
      <c r="C69" s="181" t="s">
        <v>367</v>
      </c>
      <c r="D69" s="181">
        <v>3</v>
      </c>
      <c r="E69" s="181" t="s">
        <v>367</v>
      </c>
      <c r="F69" s="181" t="s">
        <v>367</v>
      </c>
      <c r="G69" s="181" t="s">
        <v>367</v>
      </c>
      <c r="H69" s="181">
        <v>1</v>
      </c>
      <c r="I69" s="181">
        <v>1</v>
      </c>
      <c r="J69" s="181" t="s">
        <v>367</v>
      </c>
      <c r="K69" s="181" t="s">
        <v>367</v>
      </c>
      <c r="L69" s="181" t="s">
        <v>367</v>
      </c>
      <c r="M69" s="181" t="s">
        <v>367</v>
      </c>
      <c r="N69" s="181" t="s">
        <v>367</v>
      </c>
      <c r="P69" s="207" t="s">
        <v>59</v>
      </c>
      <c r="Q69" s="181">
        <f t="shared" si="6"/>
        <v>30</v>
      </c>
      <c r="R69" s="181" t="s">
        <v>367</v>
      </c>
      <c r="S69" s="181" t="s">
        <v>367</v>
      </c>
      <c r="T69" s="181" t="s">
        <v>367</v>
      </c>
      <c r="U69" s="181" t="s">
        <v>367</v>
      </c>
      <c r="V69" s="181" t="s">
        <v>367</v>
      </c>
      <c r="W69" s="181" t="s">
        <v>367</v>
      </c>
      <c r="X69" s="181" t="s">
        <v>367</v>
      </c>
      <c r="Y69" s="181" t="s">
        <v>367</v>
      </c>
      <c r="Z69" s="181" t="s">
        <v>367</v>
      </c>
      <c r="AA69" s="181" t="s">
        <v>367</v>
      </c>
      <c r="AB69" s="181" t="s">
        <v>367</v>
      </c>
      <c r="AC69" s="181" t="s">
        <v>367</v>
      </c>
      <c r="AD69" s="181" t="s">
        <v>367</v>
      </c>
      <c r="AE69" s="181" t="s">
        <v>367</v>
      </c>
      <c r="AF69" s="181" t="s">
        <v>367</v>
      </c>
      <c r="AG69" s="181" t="s">
        <v>367</v>
      </c>
      <c r="AH69" s="181">
        <v>30</v>
      </c>
      <c r="AI69" s="181">
        <v>28</v>
      </c>
    </row>
    <row r="70" spans="1:35" ht="17.25" customHeight="1">
      <c r="A70" s="248" t="s">
        <v>60</v>
      </c>
      <c r="B70" s="181">
        <f t="shared" si="7"/>
        <v>10</v>
      </c>
      <c r="C70" s="181" t="s">
        <v>367</v>
      </c>
      <c r="D70" s="181">
        <v>1</v>
      </c>
      <c r="E70" s="181">
        <v>2</v>
      </c>
      <c r="F70" s="181" t="s">
        <v>367</v>
      </c>
      <c r="G70" s="181">
        <v>1</v>
      </c>
      <c r="H70" s="181">
        <v>2</v>
      </c>
      <c r="I70" s="181">
        <v>1</v>
      </c>
      <c r="J70" s="181">
        <v>1</v>
      </c>
      <c r="K70" s="181">
        <v>2</v>
      </c>
      <c r="L70" s="181" t="s">
        <v>367</v>
      </c>
      <c r="M70" s="181" t="s">
        <v>367</v>
      </c>
      <c r="N70" s="181" t="s">
        <v>367</v>
      </c>
      <c r="P70" s="207" t="s">
        <v>60</v>
      </c>
      <c r="Q70" s="181">
        <f t="shared" si="6"/>
        <v>21</v>
      </c>
      <c r="R70" s="181" t="s">
        <v>367</v>
      </c>
      <c r="S70" s="181" t="s">
        <v>367</v>
      </c>
      <c r="T70" s="181" t="s">
        <v>367</v>
      </c>
      <c r="U70" s="181" t="s">
        <v>367</v>
      </c>
      <c r="V70" s="181" t="s">
        <v>367</v>
      </c>
      <c r="W70" s="181" t="s">
        <v>367</v>
      </c>
      <c r="X70" s="181" t="s">
        <v>367</v>
      </c>
      <c r="Y70" s="181" t="s">
        <v>367</v>
      </c>
      <c r="Z70" s="181" t="s">
        <v>367</v>
      </c>
      <c r="AA70" s="181" t="s">
        <v>367</v>
      </c>
      <c r="AB70" s="181" t="s">
        <v>367</v>
      </c>
      <c r="AC70" s="181" t="s">
        <v>367</v>
      </c>
      <c r="AD70" s="181" t="s">
        <v>367</v>
      </c>
      <c r="AE70" s="181" t="s">
        <v>367</v>
      </c>
      <c r="AF70" s="181" t="s">
        <v>367</v>
      </c>
      <c r="AG70" s="181" t="s">
        <v>367</v>
      </c>
      <c r="AH70" s="181">
        <v>21</v>
      </c>
      <c r="AI70" s="181">
        <v>17</v>
      </c>
    </row>
    <row r="71" spans="1:35" ht="17.25" customHeight="1">
      <c r="A71" s="248" t="s">
        <v>61</v>
      </c>
      <c r="B71" s="181">
        <f t="shared" si="7"/>
        <v>11</v>
      </c>
      <c r="C71" s="181">
        <v>1</v>
      </c>
      <c r="D71" s="181" t="s">
        <v>367</v>
      </c>
      <c r="E71" s="181">
        <v>2</v>
      </c>
      <c r="F71" s="181">
        <v>1</v>
      </c>
      <c r="G71" s="181" t="s">
        <v>367</v>
      </c>
      <c r="H71" s="181">
        <v>1</v>
      </c>
      <c r="I71" s="181" t="s">
        <v>367</v>
      </c>
      <c r="J71" s="181">
        <v>1</v>
      </c>
      <c r="K71" s="181">
        <v>2</v>
      </c>
      <c r="L71" s="181">
        <v>1</v>
      </c>
      <c r="M71" s="181" t="s">
        <v>367</v>
      </c>
      <c r="N71" s="181">
        <v>2</v>
      </c>
      <c r="P71" s="207" t="s">
        <v>61</v>
      </c>
      <c r="Q71" s="181">
        <f t="shared" si="6"/>
        <v>740</v>
      </c>
      <c r="R71" s="181" t="s">
        <v>367</v>
      </c>
      <c r="S71" s="181" t="s">
        <v>367</v>
      </c>
      <c r="T71" s="181" t="s">
        <v>367</v>
      </c>
      <c r="U71" s="181" t="s">
        <v>367</v>
      </c>
      <c r="V71" s="181">
        <v>702</v>
      </c>
      <c r="W71" s="181" t="s">
        <v>367</v>
      </c>
      <c r="X71" s="181" t="s">
        <v>367</v>
      </c>
      <c r="Y71" s="181" t="s">
        <v>367</v>
      </c>
      <c r="Z71" s="181" t="s">
        <v>367</v>
      </c>
      <c r="AA71" s="181" t="s">
        <v>367</v>
      </c>
      <c r="AB71" s="181" t="s">
        <v>367</v>
      </c>
      <c r="AC71" s="181" t="s">
        <v>367</v>
      </c>
      <c r="AD71" s="181" t="s">
        <v>367</v>
      </c>
      <c r="AE71" s="181" t="s">
        <v>367</v>
      </c>
      <c r="AF71" s="181" t="s">
        <v>367</v>
      </c>
      <c r="AG71" s="181" t="s">
        <v>367</v>
      </c>
      <c r="AH71" s="181">
        <v>38</v>
      </c>
      <c r="AI71" s="181">
        <v>28</v>
      </c>
    </row>
    <row r="72" spans="1:35" ht="17.25" customHeight="1">
      <c r="A72" s="248" t="s">
        <v>62</v>
      </c>
      <c r="B72" s="181">
        <f t="shared" si="7"/>
        <v>1</v>
      </c>
      <c r="C72" s="181" t="s">
        <v>367</v>
      </c>
      <c r="D72" s="181" t="s">
        <v>367</v>
      </c>
      <c r="E72" s="181" t="s">
        <v>367</v>
      </c>
      <c r="F72" s="181" t="s">
        <v>367</v>
      </c>
      <c r="G72" s="181" t="s">
        <v>367</v>
      </c>
      <c r="H72" s="181">
        <v>1</v>
      </c>
      <c r="I72" s="181" t="s">
        <v>367</v>
      </c>
      <c r="J72" s="181" t="s">
        <v>367</v>
      </c>
      <c r="K72" s="181" t="s">
        <v>367</v>
      </c>
      <c r="L72" s="181" t="s">
        <v>367</v>
      </c>
      <c r="M72" s="181" t="s">
        <v>367</v>
      </c>
      <c r="N72" s="181" t="s">
        <v>367</v>
      </c>
      <c r="P72" s="207" t="s">
        <v>62</v>
      </c>
      <c r="Q72" s="181">
        <f t="shared" si="6"/>
        <v>12</v>
      </c>
      <c r="R72" s="181" t="s">
        <v>367</v>
      </c>
      <c r="S72" s="181" t="s">
        <v>367</v>
      </c>
      <c r="T72" s="181" t="s">
        <v>367</v>
      </c>
      <c r="U72" s="181" t="s">
        <v>367</v>
      </c>
      <c r="V72" s="181" t="s">
        <v>367</v>
      </c>
      <c r="W72" s="181" t="s">
        <v>367</v>
      </c>
      <c r="X72" s="181" t="s">
        <v>367</v>
      </c>
      <c r="Y72" s="181" t="s">
        <v>367</v>
      </c>
      <c r="Z72" s="181" t="s">
        <v>367</v>
      </c>
      <c r="AA72" s="181" t="s">
        <v>367</v>
      </c>
      <c r="AB72" s="181" t="s">
        <v>367</v>
      </c>
      <c r="AC72" s="181" t="s">
        <v>367</v>
      </c>
      <c r="AD72" s="181" t="s">
        <v>367</v>
      </c>
      <c r="AE72" s="181" t="s">
        <v>367</v>
      </c>
      <c r="AF72" s="181" t="s">
        <v>367</v>
      </c>
      <c r="AG72" s="181" t="s">
        <v>367</v>
      </c>
      <c r="AH72" s="181">
        <v>12</v>
      </c>
      <c r="AI72" s="181">
        <v>11</v>
      </c>
    </row>
    <row r="73" spans="1:35" ht="17.25" customHeight="1">
      <c r="A73" s="249"/>
      <c r="B73" s="238"/>
      <c r="C73" s="239"/>
      <c r="D73" s="239"/>
      <c r="E73" s="239"/>
      <c r="F73" s="239"/>
      <c r="G73" s="239"/>
      <c r="H73" s="239"/>
      <c r="I73" s="239"/>
      <c r="J73" s="239"/>
      <c r="K73" s="239"/>
      <c r="L73" s="239"/>
      <c r="M73" s="239"/>
      <c r="N73" s="239"/>
      <c r="P73" s="237"/>
      <c r="Q73" s="238"/>
      <c r="R73" s="239"/>
      <c r="S73" s="239"/>
      <c r="T73" s="239"/>
      <c r="U73" s="239"/>
      <c r="V73" s="239"/>
      <c r="W73" s="239"/>
      <c r="X73" s="239"/>
      <c r="Y73" s="239"/>
      <c r="Z73" s="239"/>
      <c r="AA73" s="239"/>
      <c r="AB73" s="239"/>
      <c r="AC73" s="239"/>
      <c r="AD73" s="239"/>
      <c r="AE73" s="239"/>
      <c r="AF73" s="239"/>
      <c r="AG73" s="239"/>
      <c r="AH73" s="239"/>
      <c r="AI73" s="239"/>
    </row>
    <row r="74" spans="1:16" ht="17.25" customHeight="1">
      <c r="A74" s="136" t="s">
        <v>310</v>
      </c>
      <c r="P74" s="133" t="s">
        <v>304</v>
      </c>
    </row>
  </sheetData>
  <sheetProtection/>
  <mergeCells count="75">
    <mergeCell ref="D8:H8"/>
    <mergeCell ref="I8:M8"/>
    <mergeCell ref="A35:C35"/>
    <mergeCell ref="A8:C9"/>
    <mergeCell ref="A11:C11"/>
    <mergeCell ref="A13:C13"/>
    <mergeCell ref="A14:C14"/>
    <mergeCell ref="A15:C15"/>
    <mergeCell ref="A16:C16"/>
    <mergeCell ref="A17:C17"/>
    <mergeCell ref="A19:C19"/>
    <mergeCell ref="A20:C20"/>
    <mergeCell ref="A21:C21"/>
    <mergeCell ref="A22:C22"/>
    <mergeCell ref="A23:C23"/>
    <mergeCell ref="A38:C38"/>
    <mergeCell ref="A37:C37"/>
    <mergeCell ref="A25:C25"/>
    <mergeCell ref="A26:C26"/>
    <mergeCell ref="A29:C29"/>
    <mergeCell ref="A28:C28"/>
    <mergeCell ref="A27:C27"/>
    <mergeCell ref="A42:C42"/>
    <mergeCell ref="A40:C40"/>
    <mergeCell ref="A41:C41"/>
    <mergeCell ref="A31:C31"/>
    <mergeCell ref="AD44:AD48"/>
    <mergeCell ref="AE44:AE48"/>
    <mergeCell ref="A39:C39"/>
    <mergeCell ref="A32:C32"/>
    <mergeCell ref="A33:C33"/>
    <mergeCell ref="A34:C34"/>
    <mergeCell ref="Z44:Z48"/>
    <mergeCell ref="AA44:AA48"/>
    <mergeCell ref="P43:P48"/>
    <mergeCell ref="P41:AI41"/>
    <mergeCell ref="AF44:AF48"/>
    <mergeCell ref="AG43:AG48"/>
    <mergeCell ref="S43:AF43"/>
    <mergeCell ref="V8:V10"/>
    <mergeCell ref="W8:W10"/>
    <mergeCell ref="U8:U10"/>
    <mergeCell ref="AA8:AA10"/>
    <mergeCell ref="AB44:AB48"/>
    <mergeCell ref="AC44:AC48"/>
    <mergeCell ref="Y44:Y48"/>
    <mergeCell ref="AB8:AB10"/>
    <mergeCell ref="AC8:AC10"/>
    <mergeCell ref="Y8:Y10"/>
    <mergeCell ref="X8:X10"/>
    <mergeCell ref="Z8:Z10"/>
    <mergeCell ref="AD7:AD10"/>
    <mergeCell ref="Q7:AC7"/>
    <mergeCell ref="S8:S10"/>
    <mergeCell ref="T8:T10"/>
    <mergeCell ref="A50:N50"/>
    <mergeCell ref="X44:X48"/>
    <mergeCell ref="Q43:Q48"/>
    <mergeCell ref="R43:R48"/>
    <mergeCell ref="S44:S48"/>
    <mergeCell ref="T44:T48"/>
    <mergeCell ref="A43:C43"/>
    <mergeCell ref="U44:U48"/>
    <mergeCell ref="V44:V48"/>
    <mergeCell ref="W44:W48"/>
    <mergeCell ref="A3:M3"/>
    <mergeCell ref="A5:M5"/>
    <mergeCell ref="AI44:AI48"/>
    <mergeCell ref="AH44:AH48"/>
    <mergeCell ref="AH43:AI43"/>
    <mergeCell ref="P3:AD3"/>
    <mergeCell ref="P5:AD5"/>
    <mergeCell ref="P7:P10"/>
    <mergeCell ref="Q8:Q10"/>
    <mergeCell ref="R8:R10"/>
  </mergeCells>
  <printOptions horizontalCentered="1"/>
  <pageMargins left="0.35433070866141736" right="0.35433070866141736" top="0.5905511811023623" bottom="0.3937007874015748" header="0" footer="0"/>
  <pageSetup fitToHeight="1" fitToWidth="1" horizontalDpi="200" verticalDpi="200" orientation="landscape" paperSize="8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8"/>
  <sheetViews>
    <sheetView zoomScale="85" zoomScaleNormal="85" zoomScaleSheetLayoutView="75" zoomScalePageLayoutView="0" workbookViewId="0" topLeftCell="A1">
      <selection activeCell="A1" sqref="A1"/>
    </sheetView>
  </sheetViews>
  <sheetFormatPr defaultColWidth="10.59765625" defaultRowHeight="18" customHeight="1"/>
  <cols>
    <col min="1" max="1" width="11.59765625" style="133" customWidth="1"/>
    <col min="2" max="2" width="10.5" style="133" customWidth="1"/>
    <col min="3" max="20" width="5.8984375" style="133" customWidth="1"/>
    <col min="21" max="21" width="15" style="133" customWidth="1"/>
    <col min="22" max="22" width="10.69921875" style="133" customWidth="1"/>
    <col min="23" max="23" width="7.19921875" style="133" customWidth="1"/>
    <col min="24" max="39" width="5.59765625" style="133" customWidth="1"/>
    <col min="40" max="16384" width="10.59765625" style="133" customWidth="1"/>
  </cols>
  <sheetData>
    <row r="1" spans="1:39" ht="18" customHeight="1">
      <c r="A1" s="1" t="s">
        <v>482</v>
      </c>
      <c r="AM1" s="2" t="s">
        <v>483</v>
      </c>
    </row>
    <row r="2" spans="18:21" ht="18" customHeight="1">
      <c r="R2" s="264"/>
      <c r="U2" s="136"/>
    </row>
    <row r="3" spans="1:39" ht="18" customHeight="1">
      <c r="A3" s="604" t="s">
        <v>484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604"/>
      <c r="M3" s="604"/>
      <c r="N3" s="604"/>
      <c r="O3" s="604"/>
      <c r="P3" s="604"/>
      <c r="Q3" s="604"/>
      <c r="R3" s="604"/>
      <c r="S3" s="604"/>
      <c r="T3" s="458"/>
      <c r="U3" s="201"/>
      <c r="V3" s="513" t="s">
        <v>488</v>
      </c>
      <c r="W3" s="513"/>
      <c r="X3" s="513"/>
      <c r="Y3" s="513"/>
      <c r="Z3" s="513"/>
      <c r="AA3" s="513"/>
      <c r="AB3" s="513"/>
      <c r="AC3" s="513"/>
      <c r="AD3" s="513"/>
      <c r="AE3" s="513"/>
      <c r="AF3" s="513"/>
      <c r="AG3" s="514"/>
      <c r="AH3" s="514"/>
      <c r="AI3" s="514"/>
      <c r="AJ3" s="514"/>
      <c r="AK3" s="514"/>
      <c r="AL3" s="514"/>
      <c r="AM3" s="514"/>
    </row>
    <row r="4" spans="1:21" ht="18" customHeight="1" thickBot="1">
      <c r="A4" s="266"/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135"/>
      <c r="U4" s="201"/>
    </row>
    <row r="5" spans="1:39" ht="18" customHeight="1">
      <c r="A5" s="534" t="s">
        <v>474</v>
      </c>
      <c r="B5" s="534"/>
      <c r="C5" s="534"/>
      <c r="D5" s="535"/>
      <c r="E5" s="610" t="s">
        <v>475</v>
      </c>
      <c r="F5" s="534"/>
      <c r="G5" s="535"/>
      <c r="H5" s="610" t="s">
        <v>476</v>
      </c>
      <c r="I5" s="534"/>
      <c r="J5" s="535"/>
      <c r="K5" s="610" t="s">
        <v>477</v>
      </c>
      <c r="L5" s="534"/>
      <c r="M5" s="535"/>
      <c r="N5" s="610" t="s">
        <v>169</v>
      </c>
      <c r="O5" s="534"/>
      <c r="P5" s="535"/>
      <c r="Q5" s="612" t="s">
        <v>170</v>
      </c>
      <c r="R5" s="601"/>
      <c r="S5" s="601"/>
      <c r="T5" s="458"/>
      <c r="U5" s="201"/>
      <c r="V5" s="383" t="s">
        <v>0</v>
      </c>
      <c r="W5" s="506"/>
      <c r="X5" s="585" t="s">
        <v>489</v>
      </c>
      <c r="Y5" s="498"/>
      <c r="Z5" s="498"/>
      <c r="AA5" s="498"/>
      <c r="AB5" s="498"/>
      <c r="AC5" s="498"/>
      <c r="AD5" s="498"/>
      <c r="AE5" s="499"/>
      <c r="AF5" s="585" t="s">
        <v>491</v>
      </c>
      <c r="AG5" s="498"/>
      <c r="AH5" s="498"/>
      <c r="AI5" s="498"/>
      <c r="AJ5" s="498"/>
      <c r="AK5" s="498"/>
      <c r="AL5" s="498"/>
      <c r="AM5" s="498"/>
    </row>
    <row r="6" spans="1:39" ht="18" customHeight="1">
      <c r="A6" s="531"/>
      <c r="B6" s="531"/>
      <c r="C6" s="531"/>
      <c r="D6" s="532"/>
      <c r="E6" s="611"/>
      <c r="F6" s="531"/>
      <c r="G6" s="532"/>
      <c r="H6" s="611"/>
      <c r="I6" s="531"/>
      <c r="J6" s="532"/>
      <c r="K6" s="611"/>
      <c r="L6" s="531"/>
      <c r="M6" s="532"/>
      <c r="N6" s="611"/>
      <c r="O6" s="531"/>
      <c r="P6" s="532"/>
      <c r="Q6" s="613" t="s">
        <v>171</v>
      </c>
      <c r="R6" s="614"/>
      <c r="S6" s="614"/>
      <c r="T6" s="615"/>
      <c r="U6" s="201"/>
      <c r="V6" s="584"/>
      <c r="W6" s="572"/>
      <c r="X6" s="586" t="s">
        <v>333</v>
      </c>
      <c r="Y6" s="587"/>
      <c r="Z6" s="589" t="s">
        <v>264</v>
      </c>
      <c r="AA6" s="590"/>
      <c r="AB6" s="593" t="s">
        <v>265</v>
      </c>
      <c r="AC6" s="587"/>
      <c r="AD6" s="574" t="s">
        <v>490</v>
      </c>
      <c r="AE6" s="575"/>
      <c r="AF6" s="586" t="s">
        <v>333</v>
      </c>
      <c r="AG6" s="587"/>
      <c r="AH6" s="589" t="s">
        <v>264</v>
      </c>
      <c r="AI6" s="590"/>
      <c r="AJ6" s="593" t="s">
        <v>265</v>
      </c>
      <c r="AK6" s="587"/>
      <c r="AL6" s="574" t="s">
        <v>490</v>
      </c>
      <c r="AM6" s="575"/>
    </row>
    <row r="7" spans="1:39" ht="18" customHeight="1">
      <c r="A7" s="598" t="s">
        <v>314</v>
      </c>
      <c r="B7" s="598"/>
      <c r="C7" s="598"/>
      <c r="D7" s="599"/>
      <c r="E7" s="268"/>
      <c r="F7" s="268"/>
      <c r="G7" s="181">
        <f>SUM(J7,M7,P7,T7)</f>
        <v>51</v>
      </c>
      <c r="H7" s="194"/>
      <c r="I7" s="194"/>
      <c r="J7" s="181">
        <v>25</v>
      </c>
      <c r="K7" s="194"/>
      <c r="L7" s="194"/>
      <c r="M7" s="181">
        <v>26</v>
      </c>
      <c r="N7" s="194"/>
      <c r="O7" s="194"/>
      <c r="P7" s="181" t="s">
        <v>367</v>
      </c>
      <c r="Q7" s="194"/>
      <c r="R7" s="194"/>
      <c r="S7" s="282"/>
      <c r="T7" s="181" t="s">
        <v>367</v>
      </c>
      <c r="U7" s="201"/>
      <c r="V7" s="507"/>
      <c r="W7" s="508"/>
      <c r="X7" s="588"/>
      <c r="Y7" s="553"/>
      <c r="Z7" s="591"/>
      <c r="AA7" s="592"/>
      <c r="AB7" s="594"/>
      <c r="AC7" s="553"/>
      <c r="AD7" s="576"/>
      <c r="AE7" s="577"/>
      <c r="AF7" s="588"/>
      <c r="AG7" s="553"/>
      <c r="AH7" s="591"/>
      <c r="AI7" s="592"/>
      <c r="AJ7" s="594"/>
      <c r="AK7" s="553"/>
      <c r="AL7" s="576"/>
      <c r="AM7" s="577"/>
    </row>
    <row r="8" spans="1:39" ht="18" customHeight="1">
      <c r="A8" s="600" t="s">
        <v>479</v>
      </c>
      <c r="B8" s="600"/>
      <c r="C8" s="600"/>
      <c r="D8" s="568"/>
      <c r="E8" s="268"/>
      <c r="F8" s="268"/>
      <c r="G8" s="181">
        <f>SUM(J8,M8,P8,T8)</f>
        <v>46</v>
      </c>
      <c r="H8" s="194"/>
      <c r="I8" s="194"/>
      <c r="J8" s="181">
        <v>31</v>
      </c>
      <c r="K8" s="194"/>
      <c r="L8" s="194"/>
      <c r="M8" s="181">
        <v>14</v>
      </c>
      <c r="N8" s="194"/>
      <c r="O8" s="194"/>
      <c r="P8" s="181">
        <v>1</v>
      </c>
      <c r="Q8" s="194"/>
      <c r="R8" s="194"/>
      <c r="S8" s="282"/>
      <c r="T8" s="181" t="s">
        <v>367</v>
      </c>
      <c r="U8" s="201"/>
      <c r="V8" s="578"/>
      <c r="W8" s="579"/>
      <c r="X8" s="580"/>
      <c r="Y8" s="581"/>
      <c r="Z8" s="582"/>
      <c r="AA8" s="582"/>
      <c r="AB8" s="582"/>
      <c r="AC8" s="582"/>
      <c r="AD8" s="582"/>
      <c r="AE8" s="582"/>
      <c r="AF8" s="583"/>
      <c r="AG8" s="581"/>
      <c r="AH8" s="582"/>
      <c r="AI8" s="582"/>
      <c r="AJ8" s="582"/>
      <c r="AK8" s="582"/>
      <c r="AL8" s="582"/>
      <c r="AM8" s="582"/>
    </row>
    <row r="9" spans="1:39" ht="18" customHeight="1">
      <c r="A9" s="600" t="s">
        <v>480</v>
      </c>
      <c r="B9" s="600"/>
      <c r="C9" s="600"/>
      <c r="D9" s="568"/>
      <c r="E9" s="268"/>
      <c r="F9" s="268"/>
      <c r="G9" s="181">
        <f>SUM(J9,M9,P9,T9)</f>
        <v>33</v>
      </c>
      <c r="H9" s="194"/>
      <c r="I9" s="194"/>
      <c r="J9" s="181">
        <v>30</v>
      </c>
      <c r="K9" s="194"/>
      <c r="L9" s="194"/>
      <c r="M9" s="181">
        <v>3</v>
      </c>
      <c r="N9" s="194"/>
      <c r="O9" s="194"/>
      <c r="P9" s="181" t="s">
        <v>367</v>
      </c>
      <c r="Q9" s="194"/>
      <c r="R9" s="194"/>
      <c r="S9" s="282"/>
      <c r="T9" s="181" t="s">
        <v>367</v>
      </c>
      <c r="U9" s="201"/>
      <c r="V9" s="572" t="s">
        <v>314</v>
      </c>
      <c r="W9" s="573"/>
      <c r="X9" s="570">
        <f>SUM(AF9,X21,AF21)</f>
        <v>37666</v>
      </c>
      <c r="Y9" s="571"/>
      <c r="Z9" s="567">
        <f>SUM(AH9,Z21,AH21)</f>
        <v>32511</v>
      </c>
      <c r="AA9" s="567"/>
      <c r="AB9" s="567">
        <f>SUM(AJ9,AB21,AJ21)</f>
        <v>3412</v>
      </c>
      <c r="AC9" s="567"/>
      <c r="AD9" s="566">
        <f>SUM(AL9,AD21,AL21)</f>
        <v>387</v>
      </c>
      <c r="AE9" s="567"/>
      <c r="AF9" s="566">
        <v>13544</v>
      </c>
      <c r="AG9" s="571"/>
      <c r="AH9" s="567">
        <v>12048</v>
      </c>
      <c r="AI9" s="567"/>
      <c r="AJ9" s="567">
        <v>191</v>
      </c>
      <c r="AK9" s="567"/>
      <c r="AL9" s="566">
        <v>145</v>
      </c>
      <c r="AM9" s="567"/>
    </row>
    <row r="10" spans="1:39" ht="18" customHeight="1">
      <c r="A10" s="600" t="s">
        <v>481</v>
      </c>
      <c r="B10" s="600"/>
      <c r="C10" s="600"/>
      <c r="D10" s="568"/>
      <c r="E10" s="268"/>
      <c r="F10" s="268"/>
      <c r="G10" s="181">
        <f>SUM(J10,M10,P10,T10)</f>
        <v>20</v>
      </c>
      <c r="H10" s="194"/>
      <c r="I10" s="194"/>
      <c r="J10" s="181">
        <v>17</v>
      </c>
      <c r="K10" s="194"/>
      <c r="L10" s="194"/>
      <c r="M10" s="181">
        <v>2</v>
      </c>
      <c r="N10" s="194"/>
      <c r="O10" s="194"/>
      <c r="P10" s="181">
        <v>1</v>
      </c>
      <c r="Q10" s="194"/>
      <c r="R10" s="194"/>
      <c r="S10" s="282"/>
      <c r="T10" s="181" t="s">
        <v>367</v>
      </c>
      <c r="U10" s="201"/>
      <c r="V10" s="568" t="s">
        <v>479</v>
      </c>
      <c r="W10" s="569"/>
      <c r="X10" s="570">
        <f>SUM(AF10,X22,AF22)</f>
        <v>41527</v>
      </c>
      <c r="Y10" s="571"/>
      <c r="Z10" s="567">
        <f>SUM(AH10,Z22,AH22)</f>
        <v>37347</v>
      </c>
      <c r="AA10" s="567"/>
      <c r="AB10" s="567">
        <f>SUM(AJ10,AB22,AJ22)</f>
        <v>2048</v>
      </c>
      <c r="AC10" s="567"/>
      <c r="AD10" s="566">
        <f>SUM(AL10,AD22,AL22)</f>
        <v>547</v>
      </c>
      <c r="AE10" s="567"/>
      <c r="AF10" s="566">
        <v>16599</v>
      </c>
      <c r="AG10" s="571"/>
      <c r="AH10" s="567">
        <v>14997</v>
      </c>
      <c r="AI10" s="567"/>
      <c r="AJ10" s="567">
        <v>487</v>
      </c>
      <c r="AK10" s="567"/>
      <c r="AL10" s="566">
        <v>378</v>
      </c>
      <c r="AM10" s="567"/>
    </row>
    <row r="11" spans="1:39" ht="18" customHeight="1">
      <c r="A11" s="554" t="s">
        <v>478</v>
      </c>
      <c r="B11" s="554"/>
      <c r="C11" s="554"/>
      <c r="D11" s="555"/>
      <c r="E11" s="263"/>
      <c r="F11" s="263"/>
      <c r="G11" s="252">
        <f>SUM(J13:J25,M13:M25,P13:P25,T13:T25)</f>
        <v>9</v>
      </c>
      <c r="H11" s="196"/>
      <c r="I11" s="196"/>
      <c r="J11" s="252">
        <f>SUM(J13:J25)</f>
        <v>7</v>
      </c>
      <c r="K11" s="196"/>
      <c r="L11" s="196"/>
      <c r="M11" s="252">
        <f>SUM(M13:M25)</f>
        <v>2</v>
      </c>
      <c r="N11" s="196"/>
      <c r="O11" s="196"/>
      <c r="P11" s="252" t="s">
        <v>367</v>
      </c>
      <c r="Q11" s="196"/>
      <c r="R11" s="196"/>
      <c r="S11" s="283"/>
      <c r="T11" s="252" t="s">
        <v>367</v>
      </c>
      <c r="U11" s="201"/>
      <c r="V11" s="568" t="s">
        <v>480</v>
      </c>
      <c r="W11" s="569"/>
      <c r="X11" s="570">
        <f>SUM(AF11,X23,AF23)</f>
        <v>46061</v>
      </c>
      <c r="Y11" s="571"/>
      <c r="Z11" s="567">
        <f>SUM(AH11,Z23,AH23)</f>
        <v>40739</v>
      </c>
      <c r="AA11" s="567"/>
      <c r="AB11" s="567">
        <f>SUM(AJ11,AB23,AJ23)</f>
        <v>2560</v>
      </c>
      <c r="AC11" s="567"/>
      <c r="AD11" s="566">
        <f>SUM(AL11,AD23,AL23)</f>
        <v>582</v>
      </c>
      <c r="AE11" s="567"/>
      <c r="AF11" s="566">
        <v>15976</v>
      </c>
      <c r="AG11" s="571"/>
      <c r="AH11" s="567">
        <v>14671</v>
      </c>
      <c r="AI11" s="567"/>
      <c r="AJ11" s="567">
        <v>523</v>
      </c>
      <c r="AK11" s="567"/>
      <c r="AL11" s="566">
        <v>285</v>
      </c>
      <c r="AM11" s="567"/>
    </row>
    <row r="12" spans="1:39" ht="18" customHeight="1">
      <c r="A12" s="601"/>
      <c r="B12" s="601"/>
      <c r="C12" s="601"/>
      <c r="D12" s="602"/>
      <c r="E12" s="268"/>
      <c r="F12" s="268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282"/>
      <c r="T12" s="194"/>
      <c r="U12" s="201"/>
      <c r="V12" s="568" t="s">
        <v>481</v>
      </c>
      <c r="W12" s="569"/>
      <c r="X12" s="570">
        <f>SUM(AF12,X24,AF24)</f>
        <v>4851</v>
      </c>
      <c r="Y12" s="571"/>
      <c r="Z12" s="567">
        <f>SUM(AH12,Z24,AH24)</f>
        <v>3735</v>
      </c>
      <c r="AA12" s="567"/>
      <c r="AB12" s="567">
        <f>SUM(AJ12,AB24,AJ24)</f>
        <v>924</v>
      </c>
      <c r="AC12" s="567"/>
      <c r="AD12" s="566">
        <f>SUM(AL12,AD24,AL24)</f>
        <v>105</v>
      </c>
      <c r="AE12" s="567"/>
      <c r="AF12" s="566">
        <v>2159</v>
      </c>
      <c r="AG12" s="571"/>
      <c r="AH12" s="567">
        <v>1900</v>
      </c>
      <c r="AI12" s="567"/>
      <c r="AJ12" s="567">
        <v>67</v>
      </c>
      <c r="AK12" s="567"/>
      <c r="AL12" s="566">
        <v>26</v>
      </c>
      <c r="AM12" s="567"/>
    </row>
    <row r="13" spans="1:39" ht="18" customHeight="1">
      <c r="A13" s="534" t="s">
        <v>100</v>
      </c>
      <c r="B13" s="534"/>
      <c r="C13" s="534"/>
      <c r="D13" s="535"/>
      <c r="E13" s="268"/>
      <c r="F13" s="268"/>
      <c r="G13" s="181">
        <f>SUM(J13,M13,P13,T13)</f>
        <v>1</v>
      </c>
      <c r="H13" s="194"/>
      <c r="I13" s="194"/>
      <c r="J13" s="181">
        <v>1</v>
      </c>
      <c r="K13" s="194"/>
      <c r="L13" s="194"/>
      <c r="M13" s="181" t="s">
        <v>367</v>
      </c>
      <c r="N13" s="194"/>
      <c r="O13" s="194"/>
      <c r="P13" s="181" t="s">
        <v>367</v>
      </c>
      <c r="Q13" s="194"/>
      <c r="R13" s="194"/>
      <c r="S13" s="282"/>
      <c r="T13" s="181" t="s">
        <v>367</v>
      </c>
      <c r="U13" s="201"/>
      <c r="V13" s="555" t="s">
        <v>478</v>
      </c>
      <c r="W13" s="562"/>
      <c r="X13" s="563" t="s">
        <v>367</v>
      </c>
      <c r="Y13" s="559"/>
      <c r="Z13" s="558" t="s">
        <v>367</v>
      </c>
      <c r="AA13" s="558"/>
      <c r="AB13" s="558" t="s">
        <v>367</v>
      </c>
      <c r="AC13" s="558"/>
      <c r="AD13" s="557" t="s">
        <v>367</v>
      </c>
      <c r="AE13" s="558"/>
      <c r="AF13" s="557" t="s">
        <v>367</v>
      </c>
      <c r="AG13" s="559"/>
      <c r="AH13" s="558" t="s">
        <v>367</v>
      </c>
      <c r="AI13" s="558"/>
      <c r="AJ13" s="558" t="s">
        <v>367</v>
      </c>
      <c r="AK13" s="558"/>
      <c r="AL13" s="557" t="s">
        <v>367</v>
      </c>
      <c r="AM13" s="558"/>
    </row>
    <row r="14" spans="1:39" ht="18" customHeight="1">
      <c r="A14" s="534" t="s">
        <v>172</v>
      </c>
      <c r="B14" s="534"/>
      <c r="C14" s="534"/>
      <c r="D14" s="535"/>
      <c r="E14" s="268"/>
      <c r="F14" s="268"/>
      <c r="G14" s="181" t="s">
        <v>367</v>
      </c>
      <c r="H14" s="194"/>
      <c r="I14" s="194"/>
      <c r="J14" s="181" t="s">
        <v>367</v>
      </c>
      <c r="K14" s="194"/>
      <c r="L14" s="194"/>
      <c r="M14" s="181" t="s">
        <v>367</v>
      </c>
      <c r="N14" s="194"/>
      <c r="O14" s="194"/>
      <c r="P14" s="181" t="s">
        <v>367</v>
      </c>
      <c r="Q14" s="194"/>
      <c r="R14" s="194"/>
      <c r="S14" s="282"/>
      <c r="T14" s="181" t="s">
        <v>367</v>
      </c>
      <c r="U14" s="201"/>
      <c r="V14" s="403"/>
      <c r="W14" s="564"/>
      <c r="X14" s="565"/>
      <c r="Y14" s="561"/>
      <c r="Z14" s="556"/>
      <c r="AA14" s="556"/>
      <c r="AB14" s="556"/>
      <c r="AC14" s="556"/>
      <c r="AD14" s="556"/>
      <c r="AE14" s="556"/>
      <c r="AF14" s="560"/>
      <c r="AG14" s="561"/>
      <c r="AH14" s="556"/>
      <c r="AI14" s="556"/>
      <c r="AJ14" s="556"/>
      <c r="AK14" s="556"/>
      <c r="AL14" s="556"/>
      <c r="AM14" s="556"/>
    </row>
    <row r="15" spans="1:21" ht="18" customHeight="1">
      <c r="A15" s="534" t="s">
        <v>173</v>
      </c>
      <c r="B15" s="534"/>
      <c r="C15" s="534"/>
      <c r="D15" s="535"/>
      <c r="E15" s="268"/>
      <c r="F15" s="268"/>
      <c r="G15" s="181">
        <f>SUM(J15,M15,P15,T15)</f>
        <v>4</v>
      </c>
      <c r="H15" s="194"/>
      <c r="I15" s="194"/>
      <c r="J15" s="181">
        <v>3</v>
      </c>
      <c r="K15" s="194"/>
      <c r="L15" s="194"/>
      <c r="M15" s="181">
        <v>1</v>
      </c>
      <c r="N15" s="194"/>
      <c r="O15" s="194"/>
      <c r="P15" s="181" t="s">
        <v>367</v>
      </c>
      <c r="Q15" s="194"/>
      <c r="R15" s="194"/>
      <c r="S15" s="282"/>
      <c r="T15" s="181" t="s">
        <v>367</v>
      </c>
      <c r="U15" s="201"/>
    </row>
    <row r="16" spans="1:21" ht="18" customHeight="1" thickBot="1">
      <c r="A16" s="534" t="s">
        <v>174</v>
      </c>
      <c r="B16" s="534"/>
      <c r="C16" s="534"/>
      <c r="D16" s="535"/>
      <c r="E16" s="268"/>
      <c r="F16" s="268"/>
      <c r="G16" s="181" t="s">
        <v>367</v>
      </c>
      <c r="H16" s="194"/>
      <c r="I16" s="194"/>
      <c r="J16" s="181" t="s">
        <v>367</v>
      </c>
      <c r="K16" s="194"/>
      <c r="L16" s="194"/>
      <c r="M16" s="181" t="s">
        <v>367</v>
      </c>
      <c r="N16" s="194"/>
      <c r="O16" s="194"/>
      <c r="P16" s="181" t="s">
        <v>367</v>
      </c>
      <c r="Q16" s="194"/>
      <c r="R16" s="194"/>
      <c r="S16" s="282"/>
      <c r="T16" s="181" t="s">
        <v>367</v>
      </c>
      <c r="U16" s="201"/>
    </row>
    <row r="17" spans="1:39" ht="18" customHeight="1">
      <c r="A17" s="534" t="s">
        <v>175</v>
      </c>
      <c r="B17" s="534"/>
      <c r="C17" s="534"/>
      <c r="D17" s="535"/>
      <c r="E17" s="268"/>
      <c r="F17" s="268"/>
      <c r="G17" s="181" t="s">
        <v>367</v>
      </c>
      <c r="H17" s="194"/>
      <c r="I17" s="194"/>
      <c r="J17" s="181" t="s">
        <v>367</v>
      </c>
      <c r="K17" s="194"/>
      <c r="L17" s="194"/>
      <c r="M17" s="181" t="s">
        <v>367</v>
      </c>
      <c r="N17" s="194"/>
      <c r="O17" s="194"/>
      <c r="P17" s="181" t="s">
        <v>367</v>
      </c>
      <c r="Q17" s="194"/>
      <c r="R17" s="194"/>
      <c r="S17" s="282"/>
      <c r="T17" s="181" t="s">
        <v>367</v>
      </c>
      <c r="U17" s="201"/>
      <c r="V17" s="383" t="s">
        <v>0</v>
      </c>
      <c r="W17" s="506"/>
      <c r="X17" s="585" t="s">
        <v>492</v>
      </c>
      <c r="Y17" s="498"/>
      <c r="Z17" s="498"/>
      <c r="AA17" s="498"/>
      <c r="AB17" s="498"/>
      <c r="AC17" s="498"/>
      <c r="AD17" s="498"/>
      <c r="AE17" s="499"/>
      <c r="AF17" s="585" t="s">
        <v>493</v>
      </c>
      <c r="AG17" s="498"/>
      <c r="AH17" s="498"/>
      <c r="AI17" s="498"/>
      <c r="AJ17" s="498"/>
      <c r="AK17" s="498"/>
      <c r="AL17" s="498"/>
      <c r="AM17" s="498"/>
    </row>
    <row r="18" spans="1:39" ht="18" customHeight="1">
      <c r="A18" s="534" t="s">
        <v>176</v>
      </c>
      <c r="B18" s="534"/>
      <c r="C18" s="534"/>
      <c r="D18" s="535"/>
      <c r="E18" s="269"/>
      <c r="F18" s="268"/>
      <c r="G18" s="181" t="s">
        <v>367</v>
      </c>
      <c r="H18" s="194"/>
      <c r="I18" s="194"/>
      <c r="J18" s="181" t="s">
        <v>367</v>
      </c>
      <c r="K18" s="194"/>
      <c r="L18" s="194"/>
      <c r="M18" s="181" t="s">
        <v>367</v>
      </c>
      <c r="N18" s="194"/>
      <c r="O18" s="194"/>
      <c r="P18" s="181" t="s">
        <v>367</v>
      </c>
      <c r="Q18" s="194"/>
      <c r="R18" s="194"/>
      <c r="S18" s="282"/>
      <c r="T18" s="181" t="s">
        <v>367</v>
      </c>
      <c r="U18" s="201"/>
      <c r="V18" s="584"/>
      <c r="W18" s="572"/>
      <c r="X18" s="586" t="s">
        <v>333</v>
      </c>
      <c r="Y18" s="587"/>
      <c r="Z18" s="589" t="s">
        <v>264</v>
      </c>
      <c r="AA18" s="590"/>
      <c r="AB18" s="593" t="s">
        <v>265</v>
      </c>
      <c r="AC18" s="587"/>
      <c r="AD18" s="574" t="s">
        <v>490</v>
      </c>
      <c r="AE18" s="575"/>
      <c r="AF18" s="586" t="s">
        <v>333</v>
      </c>
      <c r="AG18" s="587"/>
      <c r="AH18" s="589" t="s">
        <v>264</v>
      </c>
      <c r="AI18" s="590"/>
      <c r="AJ18" s="593" t="s">
        <v>265</v>
      </c>
      <c r="AK18" s="587"/>
      <c r="AL18" s="574" t="s">
        <v>490</v>
      </c>
      <c r="AM18" s="575"/>
    </row>
    <row r="19" spans="1:39" ht="18" customHeight="1">
      <c r="A19" s="534" t="s">
        <v>220</v>
      </c>
      <c r="B19" s="534"/>
      <c r="C19" s="534"/>
      <c r="D19" s="535"/>
      <c r="E19" s="268"/>
      <c r="F19" s="268"/>
      <c r="G19" s="181" t="s">
        <v>367</v>
      </c>
      <c r="H19" s="194"/>
      <c r="I19" s="194"/>
      <c r="J19" s="181" t="s">
        <v>367</v>
      </c>
      <c r="K19" s="194"/>
      <c r="L19" s="194"/>
      <c r="M19" s="181" t="s">
        <v>367</v>
      </c>
      <c r="N19" s="194"/>
      <c r="O19" s="194"/>
      <c r="P19" s="181" t="s">
        <v>367</v>
      </c>
      <c r="Q19" s="194"/>
      <c r="R19" s="194"/>
      <c r="S19" s="282"/>
      <c r="T19" s="181" t="s">
        <v>367</v>
      </c>
      <c r="U19" s="201"/>
      <c r="V19" s="507"/>
      <c r="W19" s="508"/>
      <c r="X19" s="588"/>
      <c r="Y19" s="553"/>
      <c r="Z19" s="591"/>
      <c r="AA19" s="592"/>
      <c r="AB19" s="594"/>
      <c r="AC19" s="553"/>
      <c r="AD19" s="576"/>
      <c r="AE19" s="577"/>
      <c r="AF19" s="588"/>
      <c r="AG19" s="553"/>
      <c r="AH19" s="591"/>
      <c r="AI19" s="592"/>
      <c r="AJ19" s="594"/>
      <c r="AK19" s="553"/>
      <c r="AL19" s="576"/>
      <c r="AM19" s="577"/>
    </row>
    <row r="20" spans="1:39" ht="18" customHeight="1">
      <c r="A20" s="534" t="s">
        <v>177</v>
      </c>
      <c r="B20" s="534"/>
      <c r="C20" s="534"/>
      <c r="D20" s="535"/>
      <c r="E20" s="268"/>
      <c r="F20" s="268"/>
      <c r="G20" s="181" t="s">
        <v>367</v>
      </c>
      <c r="H20" s="194"/>
      <c r="I20" s="194"/>
      <c r="J20" s="181" t="s">
        <v>367</v>
      </c>
      <c r="K20" s="194"/>
      <c r="L20" s="194"/>
      <c r="M20" s="181" t="s">
        <v>367</v>
      </c>
      <c r="N20" s="194"/>
      <c r="O20" s="194"/>
      <c r="P20" s="181" t="s">
        <v>367</v>
      </c>
      <c r="Q20" s="194"/>
      <c r="R20" s="194"/>
      <c r="S20" s="282"/>
      <c r="T20" s="181" t="s">
        <v>367</v>
      </c>
      <c r="U20" s="201"/>
      <c r="V20" s="578"/>
      <c r="W20" s="579"/>
      <c r="X20" s="580"/>
      <c r="Y20" s="581"/>
      <c r="Z20" s="582"/>
      <c r="AA20" s="582"/>
      <c r="AB20" s="582"/>
      <c r="AC20" s="582"/>
      <c r="AD20" s="582"/>
      <c r="AE20" s="582"/>
      <c r="AF20" s="583"/>
      <c r="AG20" s="581"/>
      <c r="AH20" s="582"/>
      <c r="AI20" s="582"/>
      <c r="AJ20" s="582"/>
      <c r="AK20" s="582"/>
      <c r="AL20" s="582"/>
      <c r="AM20" s="582"/>
    </row>
    <row r="21" spans="1:39" ht="18" customHeight="1">
      <c r="A21" s="534" t="s">
        <v>221</v>
      </c>
      <c r="B21" s="534"/>
      <c r="C21" s="534"/>
      <c r="D21" s="535"/>
      <c r="E21" s="268"/>
      <c r="F21" s="268"/>
      <c r="G21" s="181" t="s">
        <v>367</v>
      </c>
      <c r="H21" s="194"/>
      <c r="I21" s="194"/>
      <c r="J21" s="181" t="s">
        <v>367</v>
      </c>
      <c r="K21" s="194"/>
      <c r="L21" s="194"/>
      <c r="M21" s="181" t="s">
        <v>367</v>
      </c>
      <c r="N21" s="194"/>
      <c r="O21" s="194"/>
      <c r="P21" s="181" t="s">
        <v>367</v>
      </c>
      <c r="Q21" s="194"/>
      <c r="R21" s="194"/>
      <c r="S21" s="282"/>
      <c r="T21" s="181" t="s">
        <v>367</v>
      </c>
      <c r="U21" s="201"/>
      <c r="V21" s="572" t="s">
        <v>314</v>
      </c>
      <c r="W21" s="573"/>
      <c r="X21" s="566">
        <v>11022</v>
      </c>
      <c r="Y21" s="571"/>
      <c r="Z21" s="567">
        <v>9617</v>
      </c>
      <c r="AA21" s="567"/>
      <c r="AB21" s="567">
        <v>969</v>
      </c>
      <c r="AC21" s="567"/>
      <c r="AD21" s="566">
        <v>82</v>
      </c>
      <c r="AE21" s="567"/>
      <c r="AF21" s="566">
        <v>13100</v>
      </c>
      <c r="AG21" s="571"/>
      <c r="AH21" s="567">
        <v>10846</v>
      </c>
      <c r="AI21" s="567"/>
      <c r="AJ21" s="567">
        <v>2252</v>
      </c>
      <c r="AK21" s="567"/>
      <c r="AL21" s="566">
        <v>160</v>
      </c>
      <c r="AM21" s="567"/>
    </row>
    <row r="22" spans="1:39" ht="18" customHeight="1">
      <c r="A22" s="534" t="s">
        <v>219</v>
      </c>
      <c r="B22" s="534"/>
      <c r="C22" s="534"/>
      <c r="D22" s="535"/>
      <c r="E22" s="268"/>
      <c r="F22" s="268"/>
      <c r="G22" s="181" t="s">
        <v>367</v>
      </c>
      <c r="H22" s="194"/>
      <c r="I22" s="194"/>
      <c r="J22" s="181" t="s">
        <v>367</v>
      </c>
      <c r="K22" s="194"/>
      <c r="L22" s="194"/>
      <c r="M22" s="181" t="s">
        <v>367</v>
      </c>
      <c r="N22" s="194"/>
      <c r="O22" s="194"/>
      <c r="P22" s="181" t="s">
        <v>367</v>
      </c>
      <c r="Q22" s="194"/>
      <c r="R22" s="194"/>
      <c r="S22" s="282"/>
      <c r="T22" s="181" t="s">
        <v>367</v>
      </c>
      <c r="U22" s="201"/>
      <c r="V22" s="568" t="s">
        <v>479</v>
      </c>
      <c r="W22" s="569"/>
      <c r="X22" s="570">
        <v>12637</v>
      </c>
      <c r="Y22" s="571"/>
      <c r="Z22" s="567">
        <v>11265</v>
      </c>
      <c r="AA22" s="567"/>
      <c r="AB22" s="567">
        <v>402</v>
      </c>
      <c r="AC22" s="567"/>
      <c r="AD22" s="566">
        <v>128</v>
      </c>
      <c r="AE22" s="567"/>
      <c r="AF22" s="566">
        <v>12291</v>
      </c>
      <c r="AG22" s="571"/>
      <c r="AH22" s="567">
        <v>11085</v>
      </c>
      <c r="AI22" s="567"/>
      <c r="AJ22" s="567">
        <v>1159</v>
      </c>
      <c r="AK22" s="567"/>
      <c r="AL22" s="566">
        <v>41</v>
      </c>
      <c r="AM22" s="567"/>
    </row>
    <row r="23" spans="1:39" ht="18" customHeight="1">
      <c r="A23" s="534" t="s">
        <v>178</v>
      </c>
      <c r="B23" s="534"/>
      <c r="C23" s="534"/>
      <c r="D23" s="535"/>
      <c r="E23" s="268"/>
      <c r="F23" s="268"/>
      <c r="G23" s="181" t="s">
        <v>367</v>
      </c>
      <c r="H23" s="194"/>
      <c r="I23" s="194"/>
      <c r="J23" s="181" t="s">
        <v>367</v>
      </c>
      <c r="K23" s="194"/>
      <c r="L23" s="194"/>
      <c r="M23" s="181" t="s">
        <v>367</v>
      </c>
      <c r="N23" s="194"/>
      <c r="O23" s="194"/>
      <c r="P23" s="181" t="s">
        <v>367</v>
      </c>
      <c r="Q23" s="194"/>
      <c r="R23" s="194"/>
      <c r="S23" s="282"/>
      <c r="T23" s="181" t="s">
        <v>367</v>
      </c>
      <c r="U23" s="201"/>
      <c r="V23" s="568" t="s">
        <v>480</v>
      </c>
      <c r="W23" s="569"/>
      <c r="X23" s="566">
        <v>15486</v>
      </c>
      <c r="Y23" s="571"/>
      <c r="Z23" s="567">
        <v>13833</v>
      </c>
      <c r="AA23" s="567"/>
      <c r="AB23" s="567">
        <v>745</v>
      </c>
      <c r="AC23" s="567"/>
      <c r="AD23" s="566">
        <v>213</v>
      </c>
      <c r="AE23" s="567"/>
      <c r="AF23" s="566">
        <v>14599</v>
      </c>
      <c r="AG23" s="571"/>
      <c r="AH23" s="567">
        <v>12235</v>
      </c>
      <c r="AI23" s="567"/>
      <c r="AJ23" s="567">
        <v>1292</v>
      </c>
      <c r="AK23" s="567"/>
      <c r="AL23" s="566">
        <v>84</v>
      </c>
      <c r="AM23" s="567"/>
    </row>
    <row r="24" spans="1:39" ht="18" customHeight="1">
      <c r="A24" s="534" t="s">
        <v>3</v>
      </c>
      <c r="B24" s="534"/>
      <c r="C24" s="534"/>
      <c r="D24" s="535"/>
      <c r="E24" s="91"/>
      <c r="F24" s="91"/>
      <c r="G24" s="181">
        <f>SUM(J24,M24,P24,T24)</f>
        <v>4</v>
      </c>
      <c r="H24" s="180"/>
      <c r="I24" s="180"/>
      <c r="J24" s="254">
        <v>3</v>
      </c>
      <c r="K24" s="180"/>
      <c r="L24" s="180"/>
      <c r="M24" s="254">
        <v>1</v>
      </c>
      <c r="N24" s="180"/>
      <c r="O24" s="180"/>
      <c r="P24" s="181" t="s">
        <v>367</v>
      </c>
      <c r="Q24" s="180"/>
      <c r="R24" s="180"/>
      <c r="S24" s="282"/>
      <c r="T24" s="181" t="s">
        <v>367</v>
      </c>
      <c r="U24" s="201"/>
      <c r="V24" s="568" t="s">
        <v>481</v>
      </c>
      <c r="W24" s="569"/>
      <c r="X24" s="566">
        <v>1260</v>
      </c>
      <c r="Y24" s="571"/>
      <c r="Z24" s="567">
        <v>927</v>
      </c>
      <c r="AA24" s="567"/>
      <c r="AB24" s="567">
        <v>333</v>
      </c>
      <c r="AC24" s="567"/>
      <c r="AD24" s="566">
        <v>62</v>
      </c>
      <c r="AE24" s="567"/>
      <c r="AF24" s="566">
        <v>1432</v>
      </c>
      <c r="AG24" s="571"/>
      <c r="AH24" s="567">
        <v>908</v>
      </c>
      <c r="AI24" s="567"/>
      <c r="AJ24" s="567">
        <v>524</v>
      </c>
      <c r="AK24" s="567"/>
      <c r="AL24" s="566">
        <v>17</v>
      </c>
      <c r="AM24" s="567"/>
    </row>
    <row r="25" spans="1:39" ht="18" customHeight="1">
      <c r="A25" s="531" t="s">
        <v>313</v>
      </c>
      <c r="B25" s="531"/>
      <c r="C25" s="531"/>
      <c r="D25" s="532"/>
      <c r="E25" s="270"/>
      <c r="F25" s="270"/>
      <c r="G25" s="284" t="s">
        <v>367</v>
      </c>
      <c r="H25" s="213"/>
      <c r="I25" s="213"/>
      <c r="J25" s="284" t="s">
        <v>367</v>
      </c>
      <c r="K25" s="213"/>
      <c r="L25" s="213"/>
      <c r="M25" s="284" t="s">
        <v>367</v>
      </c>
      <c r="N25" s="213"/>
      <c r="O25" s="213"/>
      <c r="P25" s="284" t="s">
        <v>367</v>
      </c>
      <c r="Q25" s="213"/>
      <c r="R25" s="213"/>
      <c r="S25" s="285"/>
      <c r="T25" s="284" t="s">
        <v>367</v>
      </c>
      <c r="U25" s="201"/>
      <c r="V25" s="555" t="s">
        <v>478</v>
      </c>
      <c r="W25" s="562"/>
      <c r="X25" s="563" t="s">
        <v>367</v>
      </c>
      <c r="Y25" s="559"/>
      <c r="Z25" s="558" t="s">
        <v>367</v>
      </c>
      <c r="AA25" s="558"/>
      <c r="AB25" s="558" t="s">
        <v>367</v>
      </c>
      <c r="AC25" s="558"/>
      <c r="AD25" s="557" t="s">
        <v>367</v>
      </c>
      <c r="AE25" s="558"/>
      <c r="AF25" s="557" t="s">
        <v>367</v>
      </c>
      <c r="AG25" s="559"/>
      <c r="AH25" s="558" t="s">
        <v>367</v>
      </c>
      <c r="AI25" s="558"/>
      <c r="AJ25" s="558" t="s">
        <v>367</v>
      </c>
      <c r="AK25" s="558"/>
      <c r="AL25" s="557" t="s">
        <v>367</v>
      </c>
      <c r="AM25" s="558"/>
    </row>
    <row r="26" spans="1:39" ht="18" customHeight="1">
      <c r="A26" s="133" t="s">
        <v>199</v>
      </c>
      <c r="B26" s="271"/>
      <c r="C26" s="271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71"/>
      <c r="U26" s="201"/>
      <c r="V26" s="403"/>
      <c r="W26" s="564"/>
      <c r="X26" s="565"/>
      <c r="Y26" s="561"/>
      <c r="Z26" s="556"/>
      <c r="AA26" s="556"/>
      <c r="AB26" s="556"/>
      <c r="AC26" s="556"/>
      <c r="AD26" s="556"/>
      <c r="AE26" s="556"/>
      <c r="AF26" s="560"/>
      <c r="AG26" s="561"/>
      <c r="AH26" s="556"/>
      <c r="AI26" s="556"/>
      <c r="AJ26" s="556"/>
      <c r="AK26" s="556"/>
      <c r="AL26" s="556"/>
      <c r="AM26" s="556"/>
    </row>
    <row r="27" spans="21:22" ht="18" customHeight="1">
      <c r="U27" s="201"/>
      <c r="V27" s="271" t="s">
        <v>4</v>
      </c>
    </row>
    <row r="28" ht="18" customHeight="1">
      <c r="U28" s="201"/>
    </row>
    <row r="29" spans="1:21" ht="18" customHeight="1">
      <c r="A29" s="513" t="s">
        <v>485</v>
      </c>
      <c r="B29" s="513"/>
      <c r="C29" s="513"/>
      <c r="D29" s="513"/>
      <c r="E29" s="513"/>
      <c r="F29" s="513"/>
      <c r="G29" s="513"/>
      <c r="H29" s="513"/>
      <c r="I29" s="513"/>
      <c r="J29" s="513"/>
      <c r="K29" s="513"/>
      <c r="L29" s="513"/>
      <c r="M29" s="513"/>
      <c r="N29" s="513"/>
      <c r="O29" s="513"/>
      <c r="P29" s="513"/>
      <c r="Q29" s="513"/>
      <c r="R29" s="513"/>
      <c r="S29" s="513"/>
      <c r="U29" s="201"/>
    </row>
    <row r="30" spans="1:37" ht="18" customHeight="1">
      <c r="A30" s="271"/>
      <c r="B30" s="271"/>
      <c r="C30" s="271"/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271"/>
      <c r="P30" s="271"/>
      <c r="Q30" s="271"/>
      <c r="R30" s="271"/>
      <c r="S30" s="271"/>
      <c r="U30" s="201"/>
      <c r="V30" s="513" t="s">
        <v>494</v>
      </c>
      <c r="W30" s="513"/>
      <c r="X30" s="513"/>
      <c r="Y30" s="513"/>
      <c r="Z30" s="513"/>
      <c r="AA30" s="513"/>
      <c r="AB30" s="513"/>
      <c r="AC30" s="513"/>
      <c r="AD30" s="513"/>
      <c r="AE30" s="513"/>
      <c r="AF30" s="513"/>
      <c r="AG30" s="513"/>
      <c r="AH30" s="513"/>
      <c r="AI30" s="513"/>
      <c r="AJ30" s="513"/>
      <c r="AK30" s="513"/>
    </row>
    <row r="31" spans="1:36" ht="18" customHeight="1" thickBot="1">
      <c r="A31" s="604" t="s">
        <v>486</v>
      </c>
      <c r="B31" s="604"/>
      <c r="C31" s="604"/>
      <c r="D31" s="604"/>
      <c r="E31" s="604"/>
      <c r="F31" s="604"/>
      <c r="G31" s="604"/>
      <c r="H31" s="604"/>
      <c r="I31" s="604"/>
      <c r="J31" s="604"/>
      <c r="K31" s="604"/>
      <c r="L31" s="604"/>
      <c r="M31" s="604"/>
      <c r="N31" s="604"/>
      <c r="O31" s="604"/>
      <c r="P31" s="604"/>
      <c r="Q31" s="604"/>
      <c r="R31" s="604"/>
      <c r="S31" s="604"/>
      <c r="U31" s="201"/>
      <c r="V31" s="266"/>
      <c r="W31" s="266"/>
      <c r="X31" s="266"/>
      <c r="Y31" s="266"/>
      <c r="Z31" s="266"/>
      <c r="AA31" s="266"/>
      <c r="AB31" s="266"/>
      <c r="AC31" s="266"/>
      <c r="AD31" s="135"/>
      <c r="AE31" s="135"/>
      <c r="AF31" s="135"/>
      <c r="AG31" s="227"/>
      <c r="AH31" s="135"/>
      <c r="AI31" s="135"/>
      <c r="AJ31" s="136"/>
    </row>
    <row r="32" spans="1:37" ht="18" customHeight="1" thickBot="1">
      <c r="A32" s="266"/>
      <c r="B32" s="266"/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U32" s="201"/>
      <c r="V32" s="548" t="s">
        <v>474</v>
      </c>
      <c r="W32" s="549"/>
      <c r="X32" s="595" t="s">
        <v>182</v>
      </c>
      <c r="Y32" s="596"/>
      <c r="Z32" s="596"/>
      <c r="AA32" s="538"/>
      <c r="AB32" s="537" t="s">
        <v>495</v>
      </c>
      <c r="AC32" s="538"/>
      <c r="AD32" s="537" t="s">
        <v>319</v>
      </c>
      <c r="AE32" s="538"/>
      <c r="AF32" s="537" t="s">
        <v>318</v>
      </c>
      <c r="AG32" s="538"/>
      <c r="AH32" s="616" t="s">
        <v>317</v>
      </c>
      <c r="AI32" s="617"/>
      <c r="AJ32" s="522" t="s">
        <v>263</v>
      </c>
      <c r="AK32" s="523"/>
    </row>
    <row r="33" spans="1:37" ht="18" customHeight="1">
      <c r="A33" s="535" t="s">
        <v>386</v>
      </c>
      <c r="B33" s="608" t="s">
        <v>97</v>
      </c>
      <c r="C33" s="272">
        <v>0</v>
      </c>
      <c r="D33" s="272">
        <v>5</v>
      </c>
      <c r="E33" s="272">
        <v>10</v>
      </c>
      <c r="F33" s="272">
        <v>15</v>
      </c>
      <c r="G33" s="272">
        <v>20</v>
      </c>
      <c r="H33" s="272">
        <v>25</v>
      </c>
      <c r="I33" s="272">
        <v>30</v>
      </c>
      <c r="J33" s="272">
        <v>35</v>
      </c>
      <c r="K33" s="272">
        <v>40</v>
      </c>
      <c r="L33" s="272">
        <v>45</v>
      </c>
      <c r="M33" s="272">
        <v>50</v>
      </c>
      <c r="N33" s="272">
        <v>55</v>
      </c>
      <c r="O33" s="272">
        <v>60</v>
      </c>
      <c r="P33" s="272">
        <v>65</v>
      </c>
      <c r="Q33" s="272">
        <v>70</v>
      </c>
      <c r="R33" s="272">
        <v>75</v>
      </c>
      <c r="S33" s="273">
        <v>80</v>
      </c>
      <c r="U33" s="201"/>
      <c r="V33" s="550"/>
      <c r="W33" s="551"/>
      <c r="X33" s="543" t="s">
        <v>183</v>
      </c>
      <c r="Y33" s="544"/>
      <c r="Z33" s="546" t="s">
        <v>184</v>
      </c>
      <c r="AA33" s="547"/>
      <c r="AB33" s="539"/>
      <c r="AC33" s="540"/>
      <c r="AD33" s="539"/>
      <c r="AE33" s="540"/>
      <c r="AF33" s="539"/>
      <c r="AG33" s="540"/>
      <c r="AH33" s="618"/>
      <c r="AI33" s="619"/>
      <c r="AJ33" s="524"/>
      <c r="AK33" s="525"/>
    </row>
    <row r="34" spans="1:37" ht="18" customHeight="1">
      <c r="A34" s="535"/>
      <c r="B34" s="608"/>
      <c r="C34" s="272" t="s">
        <v>179</v>
      </c>
      <c r="D34" s="605" t="s">
        <v>315</v>
      </c>
      <c r="E34" s="605" t="s">
        <v>315</v>
      </c>
      <c r="F34" s="605" t="s">
        <v>315</v>
      </c>
      <c r="G34" s="605" t="s">
        <v>315</v>
      </c>
      <c r="H34" s="605" t="s">
        <v>315</v>
      </c>
      <c r="I34" s="605" t="s">
        <v>315</v>
      </c>
      <c r="J34" s="605" t="s">
        <v>315</v>
      </c>
      <c r="K34" s="605" t="s">
        <v>315</v>
      </c>
      <c r="L34" s="605" t="s">
        <v>315</v>
      </c>
      <c r="M34" s="605" t="s">
        <v>315</v>
      </c>
      <c r="N34" s="605" t="s">
        <v>315</v>
      </c>
      <c r="O34" s="605" t="s">
        <v>315</v>
      </c>
      <c r="P34" s="605" t="s">
        <v>315</v>
      </c>
      <c r="Q34" s="605" t="s">
        <v>315</v>
      </c>
      <c r="R34" s="605" t="s">
        <v>315</v>
      </c>
      <c r="S34" s="273" t="s">
        <v>179</v>
      </c>
      <c r="U34" s="201"/>
      <c r="V34" s="552"/>
      <c r="W34" s="553"/>
      <c r="X34" s="545"/>
      <c r="Y34" s="544"/>
      <c r="Z34" s="541"/>
      <c r="AA34" s="542"/>
      <c r="AB34" s="541"/>
      <c r="AC34" s="542"/>
      <c r="AD34" s="541"/>
      <c r="AE34" s="542"/>
      <c r="AF34" s="541"/>
      <c r="AG34" s="542"/>
      <c r="AH34" s="620"/>
      <c r="AI34" s="621"/>
      <c r="AJ34" s="526"/>
      <c r="AK34" s="527"/>
    </row>
    <row r="35" spans="1:37" ht="18" customHeight="1">
      <c r="A35" s="535"/>
      <c r="B35" s="608"/>
      <c r="C35" s="274" t="s">
        <v>315</v>
      </c>
      <c r="D35" s="605"/>
      <c r="E35" s="605"/>
      <c r="F35" s="605"/>
      <c r="G35" s="605"/>
      <c r="H35" s="605"/>
      <c r="I35" s="605"/>
      <c r="J35" s="605"/>
      <c r="K35" s="605"/>
      <c r="L35" s="605"/>
      <c r="M35" s="605"/>
      <c r="N35" s="605"/>
      <c r="O35" s="605"/>
      <c r="P35" s="605"/>
      <c r="Q35" s="605"/>
      <c r="R35" s="605"/>
      <c r="S35" s="275" t="s">
        <v>180</v>
      </c>
      <c r="U35" s="201"/>
      <c r="V35" s="598" t="s">
        <v>312</v>
      </c>
      <c r="W35" s="599"/>
      <c r="X35" s="597">
        <v>227898</v>
      </c>
      <c r="Y35" s="529"/>
      <c r="Z35" s="528">
        <v>157513</v>
      </c>
      <c r="AA35" s="528"/>
      <c r="AB35" s="528">
        <v>42397</v>
      </c>
      <c r="AC35" s="529"/>
      <c r="AD35" s="528">
        <v>412345</v>
      </c>
      <c r="AE35" s="529"/>
      <c r="AF35" s="528">
        <v>7280</v>
      </c>
      <c r="AG35" s="529"/>
      <c r="AH35" s="528">
        <v>186</v>
      </c>
      <c r="AI35" s="529"/>
      <c r="AJ35" s="528">
        <v>1168</v>
      </c>
      <c r="AK35" s="529"/>
    </row>
    <row r="36" spans="1:37" ht="18" customHeight="1">
      <c r="A36" s="532"/>
      <c r="B36" s="609"/>
      <c r="C36" s="276">
        <v>4</v>
      </c>
      <c r="D36" s="276">
        <v>9</v>
      </c>
      <c r="E36" s="276">
        <v>14</v>
      </c>
      <c r="F36" s="276">
        <v>19</v>
      </c>
      <c r="G36" s="276">
        <v>24</v>
      </c>
      <c r="H36" s="276">
        <v>29</v>
      </c>
      <c r="I36" s="276">
        <v>34</v>
      </c>
      <c r="J36" s="276">
        <v>39</v>
      </c>
      <c r="K36" s="276">
        <v>44</v>
      </c>
      <c r="L36" s="276">
        <v>49</v>
      </c>
      <c r="M36" s="276">
        <v>54</v>
      </c>
      <c r="N36" s="276">
        <v>59</v>
      </c>
      <c r="O36" s="276">
        <v>64</v>
      </c>
      <c r="P36" s="276">
        <v>69</v>
      </c>
      <c r="Q36" s="276">
        <v>74</v>
      </c>
      <c r="R36" s="276">
        <v>79</v>
      </c>
      <c r="S36" s="277" t="s">
        <v>181</v>
      </c>
      <c r="U36" s="201"/>
      <c r="V36" s="600" t="s">
        <v>479</v>
      </c>
      <c r="W36" s="568"/>
      <c r="X36" s="603">
        <v>56303</v>
      </c>
      <c r="Y36" s="530"/>
      <c r="Z36" s="519">
        <v>28442</v>
      </c>
      <c r="AA36" s="519"/>
      <c r="AB36" s="519">
        <v>21571</v>
      </c>
      <c r="AC36" s="530"/>
      <c r="AD36" s="519">
        <v>289396</v>
      </c>
      <c r="AE36" s="530"/>
      <c r="AF36" s="519">
        <v>4824</v>
      </c>
      <c r="AG36" s="519"/>
      <c r="AH36" s="519">
        <v>117</v>
      </c>
      <c r="AI36" s="519"/>
      <c r="AJ36" s="519">
        <v>635</v>
      </c>
      <c r="AK36" s="530"/>
    </row>
    <row r="37" spans="1:37" ht="18" customHeight="1">
      <c r="A37" s="267" t="s">
        <v>316</v>
      </c>
      <c r="B37" s="194">
        <f>SUM(C37:S37)</f>
        <v>133</v>
      </c>
      <c r="C37" s="194" t="s">
        <v>367</v>
      </c>
      <c r="D37" s="194">
        <v>1</v>
      </c>
      <c r="E37" s="194" t="s">
        <v>367</v>
      </c>
      <c r="F37" s="194" t="s">
        <v>367</v>
      </c>
      <c r="G37" s="194">
        <v>2</v>
      </c>
      <c r="H37" s="194" t="s">
        <v>367</v>
      </c>
      <c r="I37" s="194">
        <v>4</v>
      </c>
      <c r="J37" s="194">
        <v>4</v>
      </c>
      <c r="K37" s="194">
        <v>13</v>
      </c>
      <c r="L37" s="194">
        <v>9</v>
      </c>
      <c r="M37" s="194">
        <v>9</v>
      </c>
      <c r="N37" s="194">
        <v>8</v>
      </c>
      <c r="O37" s="194">
        <v>9</v>
      </c>
      <c r="P37" s="194">
        <v>16</v>
      </c>
      <c r="Q37" s="194">
        <v>30</v>
      </c>
      <c r="R37" s="194">
        <v>18</v>
      </c>
      <c r="S37" s="194">
        <v>10</v>
      </c>
      <c r="U37" s="201"/>
      <c r="V37" s="600" t="s">
        <v>480</v>
      </c>
      <c r="W37" s="568"/>
      <c r="X37" s="603">
        <v>44150</v>
      </c>
      <c r="Y37" s="530"/>
      <c r="Z37" s="519">
        <v>23746</v>
      </c>
      <c r="AA37" s="519"/>
      <c r="AB37" s="519">
        <v>14217</v>
      </c>
      <c r="AC37" s="530"/>
      <c r="AD37" s="519">
        <v>258192</v>
      </c>
      <c r="AE37" s="530"/>
      <c r="AF37" s="519">
        <v>4856</v>
      </c>
      <c r="AG37" s="519"/>
      <c r="AH37" s="519">
        <v>137</v>
      </c>
      <c r="AI37" s="519"/>
      <c r="AJ37" s="519">
        <v>596</v>
      </c>
      <c r="AK37" s="530"/>
    </row>
    <row r="38" spans="1:37" ht="18" customHeight="1">
      <c r="A38" s="115" t="s">
        <v>479</v>
      </c>
      <c r="B38" s="194">
        <f>SUM(C38:S38)</f>
        <v>131</v>
      </c>
      <c r="C38" s="194" t="s">
        <v>367</v>
      </c>
      <c r="D38" s="194" t="s">
        <v>367</v>
      </c>
      <c r="E38" s="194" t="s">
        <v>367</v>
      </c>
      <c r="F38" s="194" t="s">
        <v>367</v>
      </c>
      <c r="G38" s="194" t="s">
        <v>367</v>
      </c>
      <c r="H38" s="194" t="s">
        <v>367</v>
      </c>
      <c r="I38" s="194">
        <v>5</v>
      </c>
      <c r="J38" s="194">
        <v>1</v>
      </c>
      <c r="K38" s="194">
        <v>4</v>
      </c>
      <c r="L38" s="194">
        <v>11</v>
      </c>
      <c r="M38" s="194">
        <v>10</v>
      </c>
      <c r="N38" s="194">
        <v>11</v>
      </c>
      <c r="O38" s="194">
        <v>11</v>
      </c>
      <c r="P38" s="194">
        <v>20</v>
      </c>
      <c r="Q38" s="194">
        <v>22</v>
      </c>
      <c r="R38" s="194">
        <v>21</v>
      </c>
      <c r="S38" s="194">
        <v>15</v>
      </c>
      <c r="V38" s="600" t="s">
        <v>481</v>
      </c>
      <c r="W38" s="568"/>
      <c r="X38" s="603">
        <v>48489</v>
      </c>
      <c r="Y38" s="530"/>
      <c r="Z38" s="519">
        <v>22268</v>
      </c>
      <c r="AA38" s="519"/>
      <c r="AB38" s="519">
        <v>16987</v>
      </c>
      <c r="AC38" s="530"/>
      <c r="AD38" s="519">
        <v>257766</v>
      </c>
      <c r="AE38" s="530"/>
      <c r="AF38" s="519">
        <v>4341</v>
      </c>
      <c r="AG38" s="519"/>
      <c r="AH38" s="519">
        <v>92</v>
      </c>
      <c r="AI38" s="519"/>
      <c r="AJ38" s="519">
        <v>524</v>
      </c>
      <c r="AK38" s="530"/>
    </row>
    <row r="39" spans="1:37" ht="18" customHeight="1">
      <c r="A39" s="115" t="s">
        <v>480</v>
      </c>
      <c r="B39" s="194">
        <f>SUM(C39:S39)</f>
        <v>115</v>
      </c>
      <c r="C39" s="194">
        <v>1</v>
      </c>
      <c r="D39" s="194" t="s">
        <v>367</v>
      </c>
      <c r="E39" s="194" t="s">
        <v>367</v>
      </c>
      <c r="F39" s="194" t="s">
        <v>367</v>
      </c>
      <c r="G39" s="194" t="s">
        <v>367</v>
      </c>
      <c r="H39" s="194">
        <v>2</v>
      </c>
      <c r="I39" s="194">
        <v>1</v>
      </c>
      <c r="J39" s="194">
        <v>2</v>
      </c>
      <c r="K39" s="194">
        <v>4</v>
      </c>
      <c r="L39" s="194">
        <v>8</v>
      </c>
      <c r="M39" s="194">
        <v>7</v>
      </c>
      <c r="N39" s="194">
        <v>9</v>
      </c>
      <c r="O39" s="194">
        <v>20</v>
      </c>
      <c r="P39" s="194">
        <v>14</v>
      </c>
      <c r="Q39" s="194">
        <v>23</v>
      </c>
      <c r="R39" s="194">
        <v>13</v>
      </c>
      <c r="S39" s="194">
        <v>11</v>
      </c>
      <c r="V39" s="554" t="s">
        <v>478</v>
      </c>
      <c r="W39" s="555"/>
      <c r="X39" s="623">
        <f>SUM(X41:Y53)</f>
        <v>53093</v>
      </c>
      <c r="Y39" s="521"/>
      <c r="Z39" s="520">
        <f>SUM(Z41:AA53)</f>
        <v>22753</v>
      </c>
      <c r="AA39" s="520"/>
      <c r="AB39" s="520">
        <f>SUM(AB41:AC53)</f>
        <v>18712</v>
      </c>
      <c r="AC39" s="521"/>
      <c r="AD39" s="520">
        <f>SUM(AD41:AE53)</f>
        <v>239694</v>
      </c>
      <c r="AE39" s="521"/>
      <c r="AF39" s="520">
        <f>SUM(AF41:AG53)</f>
        <v>3973</v>
      </c>
      <c r="AG39" s="521"/>
      <c r="AH39" s="520">
        <f>SUM(AH41:AI53)</f>
        <v>65</v>
      </c>
      <c r="AI39" s="521"/>
      <c r="AJ39" s="520">
        <f>SUM(AJ41:AK53)</f>
        <v>289</v>
      </c>
      <c r="AK39" s="521"/>
    </row>
    <row r="40" spans="1:37" ht="18" customHeight="1">
      <c r="A40" s="115" t="s">
        <v>481</v>
      </c>
      <c r="B40" s="194">
        <f>SUM(C40:S40)</f>
        <v>86</v>
      </c>
      <c r="C40" s="180">
        <v>1</v>
      </c>
      <c r="D40" s="194" t="s">
        <v>367</v>
      </c>
      <c r="E40" s="194" t="s">
        <v>367</v>
      </c>
      <c r="F40" s="194" t="s">
        <v>367</v>
      </c>
      <c r="G40" s="194" t="s">
        <v>367</v>
      </c>
      <c r="H40" s="180" t="s">
        <v>367</v>
      </c>
      <c r="I40" s="180">
        <v>1</v>
      </c>
      <c r="J40" s="180">
        <v>2</v>
      </c>
      <c r="K40" s="180">
        <v>5</v>
      </c>
      <c r="L40" s="180">
        <v>5</v>
      </c>
      <c r="M40" s="180">
        <v>8</v>
      </c>
      <c r="N40" s="180">
        <v>5</v>
      </c>
      <c r="O40" s="180">
        <v>8</v>
      </c>
      <c r="P40" s="180">
        <v>18</v>
      </c>
      <c r="Q40" s="180">
        <v>13</v>
      </c>
      <c r="R40" s="180">
        <v>15</v>
      </c>
      <c r="S40" s="180">
        <v>5</v>
      </c>
      <c r="V40" s="601"/>
      <c r="W40" s="602"/>
      <c r="X40" s="622"/>
      <c r="Y40" s="516"/>
      <c r="Z40" s="515"/>
      <c r="AA40" s="515"/>
      <c r="AB40" s="515"/>
      <c r="AC40" s="516"/>
      <c r="AD40" s="515"/>
      <c r="AE40" s="516"/>
      <c r="AF40" s="515"/>
      <c r="AG40" s="516"/>
      <c r="AH40" s="515"/>
      <c r="AI40" s="516"/>
      <c r="AJ40" s="515"/>
      <c r="AK40" s="516"/>
    </row>
    <row r="41" spans="1:37" ht="18" customHeight="1">
      <c r="A41" s="286" t="s">
        <v>478</v>
      </c>
      <c r="B41" s="287">
        <f>SUM(C41:S41)</f>
        <v>92</v>
      </c>
      <c r="C41" s="288" t="s">
        <v>367</v>
      </c>
      <c r="D41" s="288" t="s">
        <v>367</v>
      </c>
      <c r="E41" s="288" t="s">
        <v>367</v>
      </c>
      <c r="F41" s="288" t="s">
        <v>367</v>
      </c>
      <c r="G41" s="288" t="s">
        <v>367</v>
      </c>
      <c r="H41" s="288" t="s">
        <v>367</v>
      </c>
      <c r="I41" s="288">
        <v>1</v>
      </c>
      <c r="J41" s="288">
        <v>1</v>
      </c>
      <c r="K41" s="288">
        <v>6</v>
      </c>
      <c r="L41" s="288">
        <v>4</v>
      </c>
      <c r="M41" s="288">
        <v>7</v>
      </c>
      <c r="N41" s="288">
        <v>2</v>
      </c>
      <c r="O41" s="288">
        <v>11</v>
      </c>
      <c r="P41" s="288">
        <v>13</v>
      </c>
      <c r="Q41" s="288">
        <v>20</v>
      </c>
      <c r="R41" s="288">
        <v>14</v>
      </c>
      <c r="S41" s="288">
        <v>13</v>
      </c>
      <c r="V41" s="534" t="s">
        <v>100</v>
      </c>
      <c r="W41" s="535"/>
      <c r="X41" s="536">
        <v>9292</v>
      </c>
      <c r="Y41" s="518"/>
      <c r="Z41" s="517">
        <v>2930</v>
      </c>
      <c r="AA41" s="517"/>
      <c r="AB41" s="517">
        <v>4224</v>
      </c>
      <c r="AC41" s="518"/>
      <c r="AD41" s="517">
        <v>21624</v>
      </c>
      <c r="AE41" s="518"/>
      <c r="AF41" s="517">
        <v>655</v>
      </c>
      <c r="AG41" s="518"/>
      <c r="AH41" s="517">
        <v>7</v>
      </c>
      <c r="AI41" s="518"/>
      <c r="AJ41" s="517">
        <v>16</v>
      </c>
      <c r="AK41" s="518"/>
    </row>
    <row r="42" spans="2:37" ht="18" customHeight="1">
      <c r="B42" s="271"/>
      <c r="C42" s="271"/>
      <c r="D42" s="271"/>
      <c r="E42" s="271"/>
      <c r="F42" s="271"/>
      <c r="G42" s="271"/>
      <c r="H42" s="271"/>
      <c r="I42" s="271"/>
      <c r="J42" s="271"/>
      <c r="K42" s="271"/>
      <c r="L42" s="271"/>
      <c r="M42" s="271"/>
      <c r="N42" s="271"/>
      <c r="O42" s="271"/>
      <c r="P42" s="271"/>
      <c r="Q42" s="271"/>
      <c r="R42" s="271"/>
      <c r="S42" s="271"/>
      <c r="V42" s="534" t="s">
        <v>172</v>
      </c>
      <c r="W42" s="535"/>
      <c r="X42" s="536">
        <v>3743</v>
      </c>
      <c r="Y42" s="518"/>
      <c r="Z42" s="517">
        <v>1856</v>
      </c>
      <c r="AA42" s="517"/>
      <c r="AB42" s="517">
        <v>1606</v>
      </c>
      <c r="AC42" s="518"/>
      <c r="AD42" s="517">
        <v>20542</v>
      </c>
      <c r="AE42" s="518"/>
      <c r="AF42" s="517">
        <v>382</v>
      </c>
      <c r="AG42" s="518"/>
      <c r="AH42" s="517">
        <v>3</v>
      </c>
      <c r="AI42" s="518"/>
      <c r="AJ42" s="517">
        <v>5</v>
      </c>
      <c r="AK42" s="518"/>
    </row>
    <row r="43" spans="2:37" ht="18" customHeight="1">
      <c r="B43" s="271"/>
      <c r="C43" s="271"/>
      <c r="D43" s="271"/>
      <c r="E43" s="271"/>
      <c r="F43" s="271"/>
      <c r="G43" s="271"/>
      <c r="H43" s="271"/>
      <c r="I43" s="271"/>
      <c r="J43" s="271"/>
      <c r="K43" s="271"/>
      <c r="L43" s="271"/>
      <c r="M43" s="271"/>
      <c r="N43" s="271"/>
      <c r="O43" s="271"/>
      <c r="P43" s="271"/>
      <c r="Q43" s="271"/>
      <c r="R43" s="271"/>
      <c r="S43" s="271"/>
      <c r="V43" s="534" t="s">
        <v>173</v>
      </c>
      <c r="W43" s="535"/>
      <c r="X43" s="536">
        <v>4164</v>
      </c>
      <c r="Y43" s="518"/>
      <c r="Z43" s="517">
        <v>1336</v>
      </c>
      <c r="AA43" s="517"/>
      <c r="AB43" s="517">
        <v>1992</v>
      </c>
      <c r="AC43" s="518"/>
      <c r="AD43" s="517">
        <v>20308</v>
      </c>
      <c r="AE43" s="518"/>
      <c r="AF43" s="517">
        <v>283</v>
      </c>
      <c r="AG43" s="518"/>
      <c r="AH43" s="517">
        <v>2</v>
      </c>
      <c r="AI43" s="518"/>
      <c r="AJ43" s="517" t="s">
        <v>367</v>
      </c>
      <c r="AK43" s="518"/>
    </row>
    <row r="44" spans="1:37" ht="18" customHeight="1">
      <c r="A44" s="604" t="s">
        <v>487</v>
      </c>
      <c r="B44" s="604"/>
      <c r="C44" s="604"/>
      <c r="D44" s="604"/>
      <c r="E44" s="604"/>
      <c r="F44" s="604"/>
      <c r="G44" s="604"/>
      <c r="H44" s="604"/>
      <c r="I44" s="604"/>
      <c r="J44" s="604"/>
      <c r="K44" s="604"/>
      <c r="L44" s="604"/>
      <c r="M44" s="604"/>
      <c r="N44" s="604"/>
      <c r="O44" s="271"/>
      <c r="P44" s="271"/>
      <c r="Q44" s="271"/>
      <c r="R44" s="271"/>
      <c r="S44" s="271"/>
      <c r="V44" s="534" t="s">
        <v>174</v>
      </c>
      <c r="W44" s="535"/>
      <c r="X44" s="536">
        <v>4625</v>
      </c>
      <c r="Y44" s="518"/>
      <c r="Z44" s="517">
        <v>2475</v>
      </c>
      <c r="AA44" s="517"/>
      <c r="AB44" s="517">
        <v>1326</v>
      </c>
      <c r="AC44" s="518"/>
      <c r="AD44" s="517">
        <v>13211</v>
      </c>
      <c r="AE44" s="518"/>
      <c r="AF44" s="517">
        <v>469</v>
      </c>
      <c r="AG44" s="518"/>
      <c r="AH44" s="517">
        <v>16</v>
      </c>
      <c r="AI44" s="518"/>
      <c r="AJ44" s="517">
        <v>87</v>
      </c>
      <c r="AK44" s="518"/>
    </row>
    <row r="45" spans="1:37" ht="18" customHeight="1" thickBot="1">
      <c r="A45" s="266"/>
      <c r="B45" s="266"/>
      <c r="C45" s="266"/>
      <c r="D45" s="266"/>
      <c r="E45" s="266"/>
      <c r="F45" s="266"/>
      <c r="G45" s="266"/>
      <c r="H45" s="266"/>
      <c r="I45" s="266"/>
      <c r="J45" s="266"/>
      <c r="K45" s="266"/>
      <c r="L45" s="266"/>
      <c r="M45" s="266"/>
      <c r="N45" s="266"/>
      <c r="O45" s="278"/>
      <c r="P45" s="265"/>
      <c r="Q45" s="265"/>
      <c r="R45" s="265"/>
      <c r="S45" s="265"/>
      <c r="V45" s="534" t="s">
        <v>175</v>
      </c>
      <c r="W45" s="535"/>
      <c r="X45" s="536">
        <v>3463</v>
      </c>
      <c r="Y45" s="518"/>
      <c r="Z45" s="517">
        <v>1852</v>
      </c>
      <c r="AA45" s="517"/>
      <c r="AB45" s="517">
        <v>881</v>
      </c>
      <c r="AC45" s="518"/>
      <c r="AD45" s="517">
        <v>17112</v>
      </c>
      <c r="AE45" s="518"/>
      <c r="AF45" s="517">
        <v>246</v>
      </c>
      <c r="AG45" s="518"/>
      <c r="AH45" s="517">
        <v>3</v>
      </c>
      <c r="AI45" s="518"/>
      <c r="AJ45" s="517">
        <v>30</v>
      </c>
      <c r="AK45" s="518"/>
    </row>
    <row r="46" spans="1:37" ht="18" customHeight="1">
      <c r="A46" s="607" t="s">
        <v>138</v>
      </c>
      <c r="B46" s="626" t="s">
        <v>387</v>
      </c>
      <c r="C46" s="606" t="s">
        <v>412</v>
      </c>
      <c r="D46" s="606" t="s">
        <v>413</v>
      </c>
      <c r="E46" s="606" t="s">
        <v>414</v>
      </c>
      <c r="F46" s="606" t="s">
        <v>415</v>
      </c>
      <c r="G46" s="606" t="s">
        <v>416</v>
      </c>
      <c r="H46" s="606" t="s">
        <v>417</v>
      </c>
      <c r="I46" s="606" t="s">
        <v>418</v>
      </c>
      <c r="J46" s="606" t="s">
        <v>419</v>
      </c>
      <c r="K46" s="606" t="s">
        <v>420</v>
      </c>
      <c r="L46" s="606" t="s">
        <v>402</v>
      </c>
      <c r="M46" s="606" t="s">
        <v>233</v>
      </c>
      <c r="N46" s="624" t="s">
        <v>403</v>
      </c>
      <c r="O46" s="279"/>
      <c r="V46" s="534" t="s">
        <v>176</v>
      </c>
      <c r="W46" s="535"/>
      <c r="X46" s="536">
        <v>1375</v>
      </c>
      <c r="Y46" s="518"/>
      <c r="Z46" s="517">
        <v>606</v>
      </c>
      <c r="AA46" s="517"/>
      <c r="AB46" s="517">
        <v>203</v>
      </c>
      <c r="AC46" s="518"/>
      <c r="AD46" s="517">
        <v>10482</v>
      </c>
      <c r="AE46" s="518"/>
      <c r="AF46" s="517">
        <v>102</v>
      </c>
      <c r="AG46" s="518"/>
      <c r="AH46" s="517">
        <v>3</v>
      </c>
      <c r="AI46" s="518"/>
      <c r="AJ46" s="517">
        <v>9</v>
      </c>
      <c r="AK46" s="518"/>
    </row>
    <row r="47" spans="1:37" ht="18" customHeight="1">
      <c r="A47" s="508"/>
      <c r="B47" s="627"/>
      <c r="C47" s="564"/>
      <c r="D47" s="564"/>
      <c r="E47" s="564"/>
      <c r="F47" s="564"/>
      <c r="G47" s="564"/>
      <c r="H47" s="564"/>
      <c r="I47" s="564"/>
      <c r="J47" s="564"/>
      <c r="K47" s="564"/>
      <c r="L47" s="564"/>
      <c r="M47" s="564"/>
      <c r="N47" s="625"/>
      <c r="O47" s="279"/>
      <c r="V47" s="534" t="s">
        <v>220</v>
      </c>
      <c r="W47" s="535"/>
      <c r="X47" s="536">
        <v>792</v>
      </c>
      <c r="Y47" s="518"/>
      <c r="Z47" s="517">
        <v>451</v>
      </c>
      <c r="AA47" s="517"/>
      <c r="AB47" s="517">
        <v>278</v>
      </c>
      <c r="AC47" s="518"/>
      <c r="AD47" s="517">
        <v>6825</v>
      </c>
      <c r="AE47" s="518"/>
      <c r="AF47" s="517">
        <v>76</v>
      </c>
      <c r="AG47" s="518"/>
      <c r="AH47" s="517" t="s">
        <v>367</v>
      </c>
      <c r="AI47" s="518"/>
      <c r="AJ47" s="517">
        <v>1</v>
      </c>
      <c r="AK47" s="518"/>
    </row>
    <row r="48" spans="1:37" ht="18" customHeight="1">
      <c r="A48" s="247"/>
      <c r="B48" s="279"/>
      <c r="C48" s="138"/>
      <c r="D48" s="138"/>
      <c r="E48" s="280"/>
      <c r="F48" s="145"/>
      <c r="G48" s="145"/>
      <c r="H48" s="145"/>
      <c r="I48" s="279"/>
      <c r="J48" s="145"/>
      <c r="K48" s="145"/>
      <c r="L48" s="279"/>
      <c r="M48" s="145"/>
      <c r="N48" s="145"/>
      <c r="O48" s="281"/>
      <c r="V48" s="534" t="s">
        <v>177</v>
      </c>
      <c r="W48" s="535"/>
      <c r="X48" s="536">
        <v>2259</v>
      </c>
      <c r="Y48" s="518"/>
      <c r="Z48" s="517">
        <v>892</v>
      </c>
      <c r="AA48" s="517"/>
      <c r="AB48" s="517">
        <v>948</v>
      </c>
      <c r="AC48" s="518"/>
      <c r="AD48" s="517">
        <v>13368</v>
      </c>
      <c r="AE48" s="518"/>
      <c r="AF48" s="517">
        <v>74</v>
      </c>
      <c r="AG48" s="518"/>
      <c r="AH48" s="517">
        <v>2</v>
      </c>
      <c r="AI48" s="518"/>
      <c r="AJ48" s="517">
        <v>11</v>
      </c>
      <c r="AK48" s="518"/>
    </row>
    <row r="49" spans="1:37" ht="18" customHeight="1">
      <c r="A49" s="291" t="s">
        <v>97</v>
      </c>
      <c r="B49" s="292">
        <f>SUM(B51:B58,B60:B67)</f>
        <v>92</v>
      </c>
      <c r="C49" s="293" t="s">
        <v>350</v>
      </c>
      <c r="D49" s="293" t="s">
        <v>350</v>
      </c>
      <c r="E49" s="293" t="s">
        <v>350</v>
      </c>
      <c r="F49" s="293" t="s">
        <v>350</v>
      </c>
      <c r="G49" s="293" t="s">
        <v>350</v>
      </c>
      <c r="H49" s="293" t="s">
        <v>350</v>
      </c>
      <c r="I49" s="293" t="s">
        <v>350</v>
      </c>
      <c r="J49" s="293" t="s">
        <v>350</v>
      </c>
      <c r="K49" s="293" t="s">
        <v>350</v>
      </c>
      <c r="L49" s="293" t="s">
        <v>350</v>
      </c>
      <c r="M49" s="293" t="s">
        <v>350</v>
      </c>
      <c r="N49" s="293" t="s">
        <v>350</v>
      </c>
      <c r="O49" s="122"/>
      <c r="V49" s="534" t="s">
        <v>221</v>
      </c>
      <c r="W49" s="535"/>
      <c r="X49" s="536">
        <v>470</v>
      </c>
      <c r="Y49" s="518"/>
      <c r="Z49" s="517">
        <v>240</v>
      </c>
      <c r="AA49" s="517"/>
      <c r="AB49" s="517">
        <v>98</v>
      </c>
      <c r="AC49" s="518"/>
      <c r="AD49" s="517">
        <v>4829</v>
      </c>
      <c r="AE49" s="518"/>
      <c r="AF49" s="517">
        <v>54</v>
      </c>
      <c r="AG49" s="518"/>
      <c r="AH49" s="517" t="s">
        <v>367</v>
      </c>
      <c r="AI49" s="518"/>
      <c r="AJ49" s="517">
        <v>7</v>
      </c>
      <c r="AK49" s="518"/>
    </row>
    <row r="50" spans="1:37" ht="18" customHeight="1">
      <c r="A50" s="262"/>
      <c r="B50" s="177"/>
      <c r="C50" s="282"/>
      <c r="D50" s="178"/>
      <c r="E50" s="178"/>
      <c r="F50" s="178"/>
      <c r="G50" s="178"/>
      <c r="H50" s="178"/>
      <c r="I50" s="294"/>
      <c r="J50" s="294"/>
      <c r="K50" s="294"/>
      <c r="L50" s="178"/>
      <c r="M50" s="178"/>
      <c r="N50" s="178"/>
      <c r="O50" s="226"/>
      <c r="V50" s="534" t="s">
        <v>219</v>
      </c>
      <c r="W50" s="535"/>
      <c r="X50" s="536">
        <v>1677</v>
      </c>
      <c r="Y50" s="518"/>
      <c r="Z50" s="517">
        <v>716</v>
      </c>
      <c r="AA50" s="517"/>
      <c r="AB50" s="517">
        <v>598</v>
      </c>
      <c r="AC50" s="518"/>
      <c r="AD50" s="517">
        <v>6009</v>
      </c>
      <c r="AE50" s="518"/>
      <c r="AF50" s="517">
        <v>170</v>
      </c>
      <c r="AG50" s="518"/>
      <c r="AH50" s="517" t="s">
        <v>367</v>
      </c>
      <c r="AI50" s="518"/>
      <c r="AJ50" s="517">
        <v>3</v>
      </c>
      <c r="AK50" s="518"/>
    </row>
    <row r="51" spans="1:37" ht="18" customHeight="1">
      <c r="A51" s="289" t="s">
        <v>139</v>
      </c>
      <c r="B51" s="211">
        <v>26</v>
      </c>
      <c r="C51" s="194" t="s">
        <v>350</v>
      </c>
      <c r="D51" s="194" t="s">
        <v>350</v>
      </c>
      <c r="E51" s="194" t="s">
        <v>350</v>
      </c>
      <c r="F51" s="194" t="s">
        <v>350</v>
      </c>
      <c r="G51" s="194" t="s">
        <v>350</v>
      </c>
      <c r="H51" s="194" t="s">
        <v>350</v>
      </c>
      <c r="I51" s="194" t="s">
        <v>350</v>
      </c>
      <c r="J51" s="194" t="s">
        <v>350</v>
      </c>
      <c r="K51" s="194" t="s">
        <v>350</v>
      </c>
      <c r="L51" s="194" t="s">
        <v>350</v>
      </c>
      <c r="M51" s="194" t="s">
        <v>350</v>
      </c>
      <c r="N51" s="194" t="s">
        <v>350</v>
      </c>
      <c r="O51" s="145"/>
      <c r="V51" s="534" t="s">
        <v>178</v>
      </c>
      <c r="W51" s="535"/>
      <c r="X51" s="536">
        <v>1951</v>
      </c>
      <c r="Y51" s="518"/>
      <c r="Z51" s="517">
        <v>1000</v>
      </c>
      <c r="AA51" s="517"/>
      <c r="AB51" s="517">
        <v>586</v>
      </c>
      <c r="AC51" s="518"/>
      <c r="AD51" s="517">
        <v>7893</v>
      </c>
      <c r="AE51" s="518"/>
      <c r="AF51" s="517">
        <v>231</v>
      </c>
      <c r="AG51" s="518"/>
      <c r="AH51" s="517">
        <v>8</v>
      </c>
      <c r="AI51" s="518"/>
      <c r="AJ51" s="517">
        <v>18</v>
      </c>
      <c r="AK51" s="518"/>
    </row>
    <row r="52" spans="1:37" ht="18" customHeight="1">
      <c r="A52" s="289" t="s">
        <v>140</v>
      </c>
      <c r="B52" s="211">
        <v>4</v>
      </c>
      <c r="C52" s="194" t="s">
        <v>350</v>
      </c>
      <c r="D52" s="194" t="s">
        <v>350</v>
      </c>
      <c r="E52" s="194" t="s">
        <v>350</v>
      </c>
      <c r="F52" s="194" t="s">
        <v>350</v>
      </c>
      <c r="G52" s="194" t="s">
        <v>350</v>
      </c>
      <c r="H52" s="194" t="s">
        <v>350</v>
      </c>
      <c r="I52" s="194" t="s">
        <v>350</v>
      </c>
      <c r="J52" s="194" t="s">
        <v>350</v>
      </c>
      <c r="K52" s="194" t="s">
        <v>350</v>
      </c>
      <c r="L52" s="194" t="s">
        <v>350</v>
      </c>
      <c r="M52" s="194" t="s">
        <v>350</v>
      </c>
      <c r="N52" s="194" t="s">
        <v>350</v>
      </c>
      <c r="O52" s="145"/>
      <c r="V52" s="534" t="s">
        <v>305</v>
      </c>
      <c r="W52" s="535"/>
      <c r="X52" s="536">
        <v>12032</v>
      </c>
      <c r="Y52" s="518"/>
      <c r="Z52" s="517">
        <v>5390</v>
      </c>
      <c r="AA52" s="517"/>
      <c r="AB52" s="517">
        <v>3921</v>
      </c>
      <c r="AC52" s="518"/>
      <c r="AD52" s="517">
        <v>72438</v>
      </c>
      <c r="AE52" s="518"/>
      <c r="AF52" s="517">
        <v>903</v>
      </c>
      <c r="AG52" s="518"/>
      <c r="AH52" s="517">
        <v>17</v>
      </c>
      <c r="AI52" s="518"/>
      <c r="AJ52" s="517">
        <v>83</v>
      </c>
      <c r="AK52" s="518"/>
    </row>
    <row r="53" spans="1:37" ht="18" customHeight="1">
      <c r="A53" s="289" t="s">
        <v>141</v>
      </c>
      <c r="B53" s="211">
        <v>18</v>
      </c>
      <c r="C53" s="194" t="s">
        <v>350</v>
      </c>
      <c r="D53" s="194" t="s">
        <v>350</v>
      </c>
      <c r="E53" s="194" t="s">
        <v>350</v>
      </c>
      <c r="F53" s="194" t="s">
        <v>350</v>
      </c>
      <c r="G53" s="194" t="s">
        <v>350</v>
      </c>
      <c r="H53" s="194" t="s">
        <v>350</v>
      </c>
      <c r="I53" s="194" t="s">
        <v>350</v>
      </c>
      <c r="J53" s="194" t="s">
        <v>350</v>
      </c>
      <c r="K53" s="194" t="s">
        <v>350</v>
      </c>
      <c r="L53" s="194" t="s">
        <v>350</v>
      </c>
      <c r="M53" s="194" t="s">
        <v>350</v>
      </c>
      <c r="N53" s="194" t="s">
        <v>350</v>
      </c>
      <c r="O53" s="145"/>
      <c r="V53" s="531" t="s">
        <v>313</v>
      </c>
      <c r="W53" s="532"/>
      <c r="X53" s="533">
        <v>7250</v>
      </c>
      <c r="Y53" s="512"/>
      <c r="Z53" s="511">
        <v>3009</v>
      </c>
      <c r="AA53" s="511"/>
      <c r="AB53" s="511">
        <v>2051</v>
      </c>
      <c r="AC53" s="512"/>
      <c r="AD53" s="511">
        <v>25053</v>
      </c>
      <c r="AE53" s="512"/>
      <c r="AF53" s="511">
        <v>328</v>
      </c>
      <c r="AG53" s="512"/>
      <c r="AH53" s="511">
        <v>4</v>
      </c>
      <c r="AI53" s="512"/>
      <c r="AJ53" s="511">
        <v>19</v>
      </c>
      <c r="AK53" s="512"/>
    </row>
    <row r="54" spans="1:29" ht="18" customHeight="1">
      <c r="A54" s="289" t="s">
        <v>142</v>
      </c>
      <c r="B54" s="211">
        <v>8</v>
      </c>
      <c r="C54" s="194" t="s">
        <v>350</v>
      </c>
      <c r="D54" s="194" t="s">
        <v>350</v>
      </c>
      <c r="E54" s="194" t="s">
        <v>350</v>
      </c>
      <c r="F54" s="194" t="s">
        <v>350</v>
      </c>
      <c r="G54" s="194" t="s">
        <v>350</v>
      </c>
      <c r="H54" s="194" t="s">
        <v>350</v>
      </c>
      <c r="I54" s="194" t="s">
        <v>350</v>
      </c>
      <c r="J54" s="194" t="s">
        <v>350</v>
      </c>
      <c r="K54" s="194" t="s">
        <v>350</v>
      </c>
      <c r="L54" s="194" t="s">
        <v>350</v>
      </c>
      <c r="M54" s="194" t="s">
        <v>350</v>
      </c>
      <c r="N54" s="194" t="s">
        <v>350</v>
      </c>
      <c r="O54" s="145"/>
      <c r="V54" s="271" t="s">
        <v>4</v>
      </c>
      <c r="W54" s="271"/>
      <c r="X54" s="271"/>
      <c r="Y54" s="271"/>
      <c r="Z54" s="271"/>
      <c r="AA54" s="271"/>
      <c r="AB54" s="271"/>
      <c r="AC54" s="271"/>
    </row>
    <row r="55" spans="1:15" ht="18" customHeight="1">
      <c r="A55" s="289" t="s">
        <v>143</v>
      </c>
      <c r="B55" s="211">
        <v>1</v>
      </c>
      <c r="C55" s="194" t="s">
        <v>350</v>
      </c>
      <c r="D55" s="194" t="s">
        <v>350</v>
      </c>
      <c r="E55" s="194" t="s">
        <v>350</v>
      </c>
      <c r="F55" s="194" t="s">
        <v>350</v>
      </c>
      <c r="G55" s="194" t="s">
        <v>350</v>
      </c>
      <c r="H55" s="194" t="s">
        <v>350</v>
      </c>
      <c r="I55" s="194" t="s">
        <v>350</v>
      </c>
      <c r="J55" s="194" t="s">
        <v>350</v>
      </c>
      <c r="K55" s="194" t="s">
        <v>350</v>
      </c>
      <c r="L55" s="194" t="s">
        <v>350</v>
      </c>
      <c r="M55" s="194" t="s">
        <v>350</v>
      </c>
      <c r="N55" s="194" t="s">
        <v>350</v>
      </c>
      <c r="O55" s="145"/>
    </row>
    <row r="56" spans="1:15" ht="18" customHeight="1">
      <c r="A56" s="289" t="s">
        <v>144</v>
      </c>
      <c r="B56" s="211">
        <v>7</v>
      </c>
      <c r="C56" s="194" t="s">
        <v>350</v>
      </c>
      <c r="D56" s="194" t="s">
        <v>350</v>
      </c>
      <c r="E56" s="194" t="s">
        <v>350</v>
      </c>
      <c r="F56" s="194" t="s">
        <v>350</v>
      </c>
      <c r="G56" s="194" t="s">
        <v>350</v>
      </c>
      <c r="H56" s="194" t="s">
        <v>350</v>
      </c>
      <c r="I56" s="194" t="s">
        <v>350</v>
      </c>
      <c r="J56" s="194" t="s">
        <v>350</v>
      </c>
      <c r="K56" s="194" t="s">
        <v>350</v>
      </c>
      <c r="L56" s="194" t="s">
        <v>350</v>
      </c>
      <c r="M56" s="194" t="s">
        <v>350</v>
      </c>
      <c r="N56" s="194" t="s">
        <v>350</v>
      </c>
      <c r="O56" s="145"/>
    </row>
    <row r="57" spans="1:15" ht="18" customHeight="1">
      <c r="A57" s="289" t="s">
        <v>145</v>
      </c>
      <c r="B57" s="211">
        <v>2</v>
      </c>
      <c r="C57" s="194" t="s">
        <v>350</v>
      </c>
      <c r="D57" s="194" t="s">
        <v>350</v>
      </c>
      <c r="E57" s="194" t="s">
        <v>350</v>
      </c>
      <c r="F57" s="194" t="s">
        <v>350</v>
      </c>
      <c r="G57" s="194" t="s">
        <v>350</v>
      </c>
      <c r="H57" s="194" t="s">
        <v>350</v>
      </c>
      <c r="I57" s="194" t="s">
        <v>350</v>
      </c>
      <c r="J57" s="194" t="s">
        <v>350</v>
      </c>
      <c r="K57" s="194" t="s">
        <v>350</v>
      </c>
      <c r="L57" s="194" t="s">
        <v>350</v>
      </c>
      <c r="M57" s="194" t="s">
        <v>350</v>
      </c>
      <c r="N57" s="194" t="s">
        <v>350</v>
      </c>
      <c r="O57" s="145"/>
    </row>
    <row r="58" spans="1:15" ht="18" customHeight="1">
      <c r="A58" s="289" t="s">
        <v>146</v>
      </c>
      <c r="B58" s="211">
        <v>4</v>
      </c>
      <c r="C58" s="194" t="s">
        <v>350</v>
      </c>
      <c r="D58" s="194" t="s">
        <v>350</v>
      </c>
      <c r="E58" s="194" t="s">
        <v>350</v>
      </c>
      <c r="F58" s="194" t="s">
        <v>350</v>
      </c>
      <c r="G58" s="194" t="s">
        <v>350</v>
      </c>
      <c r="H58" s="194" t="s">
        <v>350</v>
      </c>
      <c r="I58" s="194" t="s">
        <v>350</v>
      </c>
      <c r="J58" s="194" t="s">
        <v>350</v>
      </c>
      <c r="K58" s="194" t="s">
        <v>350</v>
      </c>
      <c r="L58" s="194" t="s">
        <v>350</v>
      </c>
      <c r="M58" s="194" t="s">
        <v>350</v>
      </c>
      <c r="N58" s="194" t="s">
        <v>350</v>
      </c>
      <c r="O58" s="145"/>
    </row>
    <row r="59" spans="1:15" ht="18" customHeight="1">
      <c r="A59" s="289"/>
      <c r="B59" s="211"/>
      <c r="C59" s="180"/>
      <c r="D59" s="180"/>
      <c r="E59" s="180"/>
      <c r="F59" s="180"/>
      <c r="G59" s="180"/>
      <c r="H59" s="180"/>
      <c r="I59" s="295"/>
      <c r="J59" s="295"/>
      <c r="K59" s="295"/>
      <c r="L59" s="180"/>
      <c r="M59" s="180"/>
      <c r="N59" s="180"/>
      <c r="O59" s="136"/>
    </row>
    <row r="60" spans="1:15" ht="18" customHeight="1">
      <c r="A60" s="289" t="s">
        <v>147</v>
      </c>
      <c r="B60" s="211">
        <v>2</v>
      </c>
      <c r="C60" s="194" t="s">
        <v>350</v>
      </c>
      <c r="D60" s="194" t="s">
        <v>350</v>
      </c>
      <c r="E60" s="194" t="s">
        <v>350</v>
      </c>
      <c r="F60" s="194" t="s">
        <v>350</v>
      </c>
      <c r="G60" s="194" t="s">
        <v>350</v>
      </c>
      <c r="H60" s="194" t="s">
        <v>350</v>
      </c>
      <c r="I60" s="194" t="s">
        <v>350</v>
      </c>
      <c r="J60" s="194" t="s">
        <v>350</v>
      </c>
      <c r="K60" s="194" t="s">
        <v>350</v>
      </c>
      <c r="L60" s="194" t="s">
        <v>350</v>
      </c>
      <c r="M60" s="194" t="s">
        <v>350</v>
      </c>
      <c r="N60" s="194" t="s">
        <v>350</v>
      </c>
      <c r="O60" s="145"/>
    </row>
    <row r="61" spans="1:15" ht="18" customHeight="1">
      <c r="A61" s="289" t="s">
        <v>148</v>
      </c>
      <c r="B61" s="211">
        <v>4</v>
      </c>
      <c r="C61" s="194" t="s">
        <v>350</v>
      </c>
      <c r="D61" s="194" t="s">
        <v>350</v>
      </c>
      <c r="E61" s="194" t="s">
        <v>350</v>
      </c>
      <c r="F61" s="194" t="s">
        <v>350</v>
      </c>
      <c r="G61" s="194" t="s">
        <v>350</v>
      </c>
      <c r="H61" s="194" t="s">
        <v>350</v>
      </c>
      <c r="I61" s="194" t="s">
        <v>350</v>
      </c>
      <c r="J61" s="194" t="s">
        <v>350</v>
      </c>
      <c r="K61" s="194" t="s">
        <v>350</v>
      </c>
      <c r="L61" s="194" t="s">
        <v>350</v>
      </c>
      <c r="M61" s="194" t="s">
        <v>350</v>
      </c>
      <c r="N61" s="194" t="s">
        <v>350</v>
      </c>
      <c r="O61" s="145"/>
    </row>
    <row r="62" spans="1:15" ht="18" customHeight="1">
      <c r="A62" s="289" t="s">
        <v>149</v>
      </c>
      <c r="B62" s="211">
        <v>1</v>
      </c>
      <c r="C62" s="194" t="s">
        <v>350</v>
      </c>
      <c r="D62" s="194" t="s">
        <v>350</v>
      </c>
      <c r="E62" s="194" t="s">
        <v>350</v>
      </c>
      <c r="F62" s="194" t="s">
        <v>350</v>
      </c>
      <c r="G62" s="194" t="s">
        <v>350</v>
      </c>
      <c r="H62" s="194" t="s">
        <v>350</v>
      </c>
      <c r="I62" s="194" t="s">
        <v>350</v>
      </c>
      <c r="J62" s="194" t="s">
        <v>350</v>
      </c>
      <c r="K62" s="194" t="s">
        <v>350</v>
      </c>
      <c r="L62" s="194" t="s">
        <v>350</v>
      </c>
      <c r="M62" s="194" t="s">
        <v>350</v>
      </c>
      <c r="N62" s="194" t="s">
        <v>350</v>
      </c>
      <c r="O62" s="145"/>
    </row>
    <row r="63" spans="1:15" ht="18" customHeight="1">
      <c r="A63" s="289" t="s">
        <v>150</v>
      </c>
      <c r="B63" s="211">
        <v>5</v>
      </c>
      <c r="C63" s="194" t="s">
        <v>350</v>
      </c>
      <c r="D63" s="194" t="s">
        <v>350</v>
      </c>
      <c r="E63" s="194" t="s">
        <v>350</v>
      </c>
      <c r="F63" s="194" t="s">
        <v>350</v>
      </c>
      <c r="G63" s="194" t="s">
        <v>350</v>
      </c>
      <c r="H63" s="194" t="s">
        <v>350</v>
      </c>
      <c r="I63" s="194" t="s">
        <v>350</v>
      </c>
      <c r="J63" s="194" t="s">
        <v>350</v>
      </c>
      <c r="K63" s="194" t="s">
        <v>350</v>
      </c>
      <c r="L63" s="194" t="s">
        <v>350</v>
      </c>
      <c r="M63" s="194" t="s">
        <v>350</v>
      </c>
      <c r="N63" s="194" t="s">
        <v>350</v>
      </c>
      <c r="O63" s="145"/>
    </row>
    <row r="64" spans="1:15" ht="18" customHeight="1">
      <c r="A64" s="289" t="s">
        <v>151</v>
      </c>
      <c r="B64" s="211">
        <v>3</v>
      </c>
      <c r="C64" s="194" t="s">
        <v>350</v>
      </c>
      <c r="D64" s="194" t="s">
        <v>350</v>
      </c>
      <c r="E64" s="194" t="s">
        <v>350</v>
      </c>
      <c r="F64" s="194" t="s">
        <v>350</v>
      </c>
      <c r="G64" s="194" t="s">
        <v>350</v>
      </c>
      <c r="H64" s="194" t="s">
        <v>350</v>
      </c>
      <c r="I64" s="194" t="s">
        <v>350</v>
      </c>
      <c r="J64" s="194" t="s">
        <v>350</v>
      </c>
      <c r="K64" s="194" t="s">
        <v>350</v>
      </c>
      <c r="L64" s="194" t="s">
        <v>350</v>
      </c>
      <c r="M64" s="194" t="s">
        <v>350</v>
      </c>
      <c r="N64" s="194" t="s">
        <v>350</v>
      </c>
      <c r="O64" s="145"/>
    </row>
    <row r="65" spans="1:15" ht="18" customHeight="1">
      <c r="A65" s="289" t="s">
        <v>152</v>
      </c>
      <c r="B65" s="211">
        <v>2</v>
      </c>
      <c r="C65" s="194" t="s">
        <v>350</v>
      </c>
      <c r="D65" s="194" t="s">
        <v>350</v>
      </c>
      <c r="E65" s="194" t="s">
        <v>350</v>
      </c>
      <c r="F65" s="194" t="s">
        <v>350</v>
      </c>
      <c r="G65" s="194" t="s">
        <v>350</v>
      </c>
      <c r="H65" s="194" t="s">
        <v>350</v>
      </c>
      <c r="I65" s="194" t="s">
        <v>350</v>
      </c>
      <c r="J65" s="194" t="s">
        <v>350</v>
      </c>
      <c r="K65" s="194" t="s">
        <v>350</v>
      </c>
      <c r="L65" s="194" t="s">
        <v>350</v>
      </c>
      <c r="M65" s="194" t="s">
        <v>350</v>
      </c>
      <c r="N65" s="194" t="s">
        <v>350</v>
      </c>
      <c r="O65" s="145"/>
    </row>
    <row r="66" spans="1:15" ht="18" customHeight="1">
      <c r="A66" s="289" t="s">
        <v>153</v>
      </c>
      <c r="B66" s="211">
        <v>2</v>
      </c>
      <c r="C66" s="194" t="s">
        <v>350</v>
      </c>
      <c r="D66" s="194" t="s">
        <v>350</v>
      </c>
      <c r="E66" s="194" t="s">
        <v>350</v>
      </c>
      <c r="F66" s="194" t="s">
        <v>350</v>
      </c>
      <c r="G66" s="194" t="s">
        <v>350</v>
      </c>
      <c r="H66" s="194" t="s">
        <v>350</v>
      </c>
      <c r="I66" s="194" t="s">
        <v>350</v>
      </c>
      <c r="J66" s="194" t="s">
        <v>350</v>
      </c>
      <c r="K66" s="194" t="s">
        <v>350</v>
      </c>
      <c r="L66" s="194" t="s">
        <v>350</v>
      </c>
      <c r="M66" s="194" t="s">
        <v>350</v>
      </c>
      <c r="N66" s="194" t="s">
        <v>350</v>
      </c>
      <c r="O66" s="145"/>
    </row>
    <row r="67" spans="1:15" ht="18" customHeight="1">
      <c r="A67" s="290" t="s">
        <v>154</v>
      </c>
      <c r="B67" s="212">
        <v>3</v>
      </c>
      <c r="C67" s="213" t="s">
        <v>350</v>
      </c>
      <c r="D67" s="213" t="s">
        <v>350</v>
      </c>
      <c r="E67" s="213" t="s">
        <v>350</v>
      </c>
      <c r="F67" s="213" t="s">
        <v>350</v>
      </c>
      <c r="G67" s="213" t="s">
        <v>350</v>
      </c>
      <c r="H67" s="213" t="s">
        <v>350</v>
      </c>
      <c r="I67" s="213" t="s">
        <v>350</v>
      </c>
      <c r="J67" s="213" t="s">
        <v>350</v>
      </c>
      <c r="K67" s="213" t="s">
        <v>350</v>
      </c>
      <c r="L67" s="213" t="s">
        <v>350</v>
      </c>
      <c r="M67" s="213" t="s">
        <v>350</v>
      </c>
      <c r="N67" s="213" t="s">
        <v>350</v>
      </c>
      <c r="O67" s="145"/>
    </row>
    <row r="68" spans="1:12" ht="18" customHeight="1">
      <c r="A68" s="133" t="s">
        <v>235</v>
      </c>
      <c r="B68" s="201"/>
      <c r="C68" s="201"/>
      <c r="D68" s="201"/>
      <c r="E68" s="201"/>
      <c r="F68" s="201"/>
      <c r="G68" s="201"/>
      <c r="H68" s="201"/>
      <c r="I68" s="201"/>
      <c r="J68" s="201"/>
      <c r="K68" s="201"/>
      <c r="L68" s="201"/>
    </row>
  </sheetData>
  <sheetProtection/>
  <mergeCells count="372">
    <mergeCell ref="V30:AK30"/>
    <mergeCell ref="J46:J47"/>
    <mergeCell ref="K46:K47"/>
    <mergeCell ref="L46:L47"/>
    <mergeCell ref="M46:M47"/>
    <mergeCell ref="AH44:AI44"/>
    <mergeCell ref="X44:Y44"/>
    <mergeCell ref="Z44:AA44"/>
    <mergeCell ref="AB44:AC44"/>
    <mergeCell ref="AD44:AE44"/>
    <mergeCell ref="AF44:AG44"/>
    <mergeCell ref="Z43:AA43"/>
    <mergeCell ref="AB43:AC43"/>
    <mergeCell ref="AD43:AE43"/>
    <mergeCell ref="B46:B47"/>
    <mergeCell ref="C46:C47"/>
    <mergeCell ref="D46:D47"/>
    <mergeCell ref="G46:G47"/>
    <mergeCell ref="H46:H47"/>
    <mergeCell ref="I46:I47"/>
    <mergeCell ref="N46:N47"/>
    <mergeCell ref="AH41:AI41"/>
    <mergeCell ref="AB40:AC40"/>
    <mergeCell ref="AD40:AE40"/>
    <mergeCell ref="AH42:AI42"/>
    <mergeCell ref="AH43:AI43"/>
    <mergeCell ref="X42:Y42"/>
    <mergeCell ref="Z42:AA42"/>
    <mergeCell ref="AB42:AC42"/>
    <mergeCell ref="AD42:AE42"/>
    <mergeCell ref="X43:Y43"/>
    <mergeCell ref="AB39:AC39"/>
    <mergeCell ref="AD39:AE39"/>
    <mergeCell ref="X41:Y41"/>
    <mergeCell ref="Z41:AA41"/>
    <mergeCell ref="AB41:AC41"/>
    <mergeCell ref="AD41:AE41"/>
    <mergeCell ref="AH39:AI39"/>
    <mergeCell ref="AB38:AC38"/>
    <mergeCell ref="AD38:AE38"/>
    <mergeCell ref="AH38:AI38"/>
    <mergeCell ref="Z38:AA38"/>
    <mergeCell ref="X40:Y40"/>
    <mergeCell ref="Z40:AA40"/>
    <mergeCell ref="AH40:AI40"/>
    <mergeCell ref="X39:Y39"/>
    <mergeCell ref="Z39:AA39"/>
    <mergeCell ref="AH32:AI34"/>
    <mergeCell ref="AF35:AG35"/>
    <mergeCell ref="AH35:AI35"/>
    <mergeCell ref="AF32:AG34"/>
    <mergeCell ref="AD37:AE37"/>
    <mergeCell ref="AH37:AI37"/>
    <mergeCell ref="A5:D6"/>
    <mergeCell ref="E5:G6"/>
    <mergeCell ref="H5:J6"/>
    <mergeCell ref="K5:M6"/>
    <mergeCell ref="N5:P6"/>
    <mergeCell ref="A3:T3"/>
    <mergeCell ref="Q5:T5"/>
    <mergeCell ref="Q6:T6"/>
    <mergeCell ref="A13:D13"/>
    <mergeCell ref="A14:D14"/>
    <mergeCell ref="A16:D16"/>
    <mergeCell ref="A15:D15"/>
    <mergeCell ref="A8:D8"/>
    <mergeCell ref="A7:D7"/>
    <mergeCell ref="N34:N35"/>
    <mergeCell ref="A9:D9"/>
    <mergeCell ref="A10:D10"/>
    <mergeCell ref="A11:D11"/>
    <mergeCell ref="A12:D12"/>
    <mergeCell ref="A18:D18"/>
    <mergeCell ref="A19:D19"/>
    <mergeCell ref="A17:D17"/>
    <mergeCell ref="A21:D21"/>
    <mergeCell ref="A20:D20"/>
    <mergeCell ref="H34:H35"/>
    <mergeCell ref="D34:D35"/>
    <mergeCell ref="B33:B36"/>
    <mergeCell ref="E34:E35"/>
    <mergeCell ref="I34:I35"/>
    <mergeCell ref="J34:J35"/>
    <mergeCell ref="A23:D23"/>
    <mergeCell ref="A24:D24"/>
    <mergeCell ref="A25:D25"/>
    <mergeCell ref="A22:D22"/>
    <mergeCell ref="E46:E47"/>
    <mergeCell ref="F46:F47"/>
    <mergeCell ref="A33:A36"/>
    <mergeCell ref="A46:A47"/>
    <mergeCell ref="A44:N44"/>
    <mergeCell ref="L34:L35"/>
    <mergeCell ref="A29:S29"/>
    <mergeCell ref="A31:S31"/>
    <mergeCell ref="O34:O35"/>
    <mergeCell ref="P34:P35"/>
    <mergeCell ref="Q34:Q35"/>
    <mergeCell ref="R34:R35"/>
    <mergeCell ref="F34:F35"/>
    <mergeCell ref="G34:G35"/>
    <mergeCell ref="M34:M35"/>
    <mergeCell ref="K34:K35"/>
    <mergeCell ref="V37:W37"/>
    <mergeCell ref="X38:Y38"/>
    <mergeCell ref="AB36:AC36"/>
    <mergeCell ref="X37:Y37"/>
    <mergeCell ref="Z37:AA37"/>
    <mergeCell ref="AB37:AC37"/>
    <mergeCell ref="X36:Y36"/>
    <mergeCell ref="Z36:AA36"/>
    <mergeCell ref="V44:W44"/>
    <mergeCell ref="V40:W40"/>
    <mergeCell ref="V41:W41"/>
    <mergeCell ref="V42:W42"/>
    <mergeCell ref="V43:W43"/>
    <mergeCell ref="V38:W38"/>
    <mergeCell ref="V35:W35"/>
    <mergeCell ref="V36:W36"/>
    <mergeCell ref="Z35:AA35"/>
    <mergeCell ref="AB35:AC35"/>
    <mergeCell ref="AD36:AE36"/>
    <mergeCell ref="AH36:AI36"/>
    <mergeCell ref="AD35:AE35"/>
    <mergeCell ref="X32:AA32"/>
    <mergeCell ref="X35:Y35"/>
    <mergeCell ref="AB18:AC19"/>
    <mergeCell ref="AF17:AM17"/>
    <mergeCell ref="X17:AE17"/>
    <mergeCell ref="AD20:AE20"/>
    <mergeCell ref="AF18:AG19"/>
    <mergeCell ref="AH18:AI19"/>
    <mergeCell ref="AJ18:AK19"/>
    <mergeCell ref="AL18:AM19"/>
    <mergeCell ref="AD18:AE19"/>
    <mergeCell ref="V17:W19"/>
    <mergeCell ref="X18:Y19"/>
    <mergeCell ref="Z18:AA19"/>
    <mergeCell ref="X21:Y21"/>
    <mergeCell ref="Z21:AA21"/>
    <mergeCell ref="V20:W20"/>
    <mergeCell ref="X20:Y20"/>
    <mergeCell ref="Z20:AA20"/>
    <mergeCell ref="AD21:AE21"/>
    <mergeCell ref="X24:Y24"/>
    <mergeCell ref="Z24:AA24"/>
    <mergeCell ref="X23:Y23"/>
    <mergeCell ref="Z23:AA23"/>
    <mergeCell ref="AD22:AE22"/>
    <mergeCell ref="X22:Y22"/>
    <mergeCell ref="Z22:AA22"/>
    <mergeCell ref="X26:Y26"/>
    <mergeCell ref="Z26:AA26"/>
    <mergeCell ref="X25:Y25"/>
    <mergeCell ref="Z25:AA25"/>
    <mergeCell ref="V26:W26"/>
    <mergeCell ref="V21:W21"/>
    <mergeCell ref="V22:W22"/>
    <mergeCell ref="V23:W23"/>
    <mergeCell ref="V24:W24"/>
    <mergeCell ref="V25:W25"/>
    <mergeCell ref="AB26:AC26"/>
    <mergeCell ref="AB25:AC25"/>
    <mergeCell ref="AB24:AC24"/>
    <mergeCell ref="AB20:AC20"/>
    <mergeCell ref="AB22:AC22"/>
    <mergeCell ref="AB23:AC23"/>
    <mergeCell ref="AB21:AC21"/>
    <mergeCell ref="AF20:AG20"/>
    <mergeCell ref="AH20:AI20"/>
    <mergeCell ref="AD26:AE26"/>
    <mergeCell ref="AD25:AE25"/>
    <mergeCell ref="AD24:AE24"/>
    <mergeCell ref="AD23:AE23"/>
    <mergeCell ref="AF24:AG24"/>
    <mergeCell ref="AH24:AI24"/>
    <mergeCell ref="AF26:AG26"/>
    <mergeCell ref="AH26:AI26"/>
    <mergeCell ref="AL20:AM20"/>
    <mergeCell ref="AJ21:AK21"/>
    <mergeCell ref="AL21:AM21"/>
    <mergeCell ref="AF22:AG22"/>
    <mergeCell ref="AH22:AI22"/>
    <mergeCell ref="AJ22:AK22"/>
    <mergeCell ref="AL22:AM22"/>
    <mergeCell ref="AF21:AG21"/>
    <mergeCell ref="AH21:AI21"/>
    <mergeCell ref="AJ20:AK20"/>
    <mergeCell ref="AJ24:AK24"/>
    <mergeCell ref="AL24:AM24"/>
    <mergeCell ref="AF23:AG23"/>
    <mergeCell ref="AH23:AI23"/>
    <mergeCell ref="AJ23:AK23"/>
    <mergeCell ref="AL23:AM23"/>
    <mergeCell ref="AJ26:AK26"/>
    <mergeCell ref="AL26:AM26"/>
    <mergeCell ref="AF25:AG25"/>
    <mergeCell ref="AH25:AI25"/>
    <mergeCell ref="AJ25:AK25"/>
    <mergeCell ref="AL25:AM25"/>
    <mergeCell ref="V5:W7"/>
    <mergeCell ref="X5:AE5"/>
    <mergeCell ref="AF5:AM5"/>
    <mergeCell ref="X6:Y7"/>
    <mergeCell ref="Z6:AA7"/>
    <mergeCell ref="AB6:AC7"/>
    <mergeCell ref="AD6:AE7"/>
    <mergeCell ref="AF6:AG7"/>
    <mergeCell ref="AH6:AI7"/>
    <mergeCell ref="AJ6:AK7"/>
    <mergeCell ref="AL6:AM7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AD9:AE9"/>
    <mergeCell ref="AF9:AG9"/>
    <mergeCell ref="AH9:AI9"/>
    <mergeCell ref="AJ9:AK9"/>
    <mergeCell ref="V9:W9"/>
    <mergeCell ref="X9:Y9"/>
    <mergeCell ref="Z9:AA9"/>
    <mergeCell ref="AB9:AC9"/>
    <mergeCell ref="AL9:AM9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AD11:AE11"/>
    <mergeCell ref="AF11:AG11"/>
    <mergeCell ref="AH11:AI11"/>
    <mergeCell ref="AJ11:AK11"/>
    <mergeCell ref="V11:W11"/>
    <mergeCell ref="X11:Y11"/>
    <mergeCell ref="Z11:AA11"/>
    <mergeCell ref="AB11:AC11"/>
    <mergeCell ref="AL11:AM11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V13:W13"/>
    <mergeCell ref="X13:Y13"/>
    <mergeCell ref="Z13:AA13"/>
    <mergeCell ref="AB13:AC13"/>
    <mergeCell ref="V14:W14"/>
    <mergeCell ref="X14:Y14"/>
    <mergeCell ref="Z14:AA14"/>
    <mergeCell ref="AB14:AC14"/>
    <mergeCell ref="AL14:AM14"/>
    <mergeCell ref="AD13:AE13"/>
    <mergeCell ref="AF13:AG13"/>
    <mergeCell ref="AH13:AI13"/>
    <mergeCell ref="AJ13:AK13"/>
    <mergeCell ref="AL13:AM13"/>
    <mergeCell ref="AD14:AE14"/>
    <mergeCell ref="AF14:AG14"/>
    <mergeCell ref="AH14:AI14"/>
    <mergeCell ref="AJ14:AK14"/>
    <mergeCell ref="V45:W45"/>
    <mergeCell ref="X45:Y45"/>
    <mergeCell ref="Z45:AA45"/>
    <mergeCell ref="AB45:AC45"/>
    <mergeCell ref="AB32:AC34"/>
    <mergeCell ref="AD32:AE34"/>
    <mergeCell ref="X33:Y34"/>
    <mergeCell ref="Z33:AA34"/>
    <mergeCell ref="V32:W34"/>
    <mergeCell ref="V39:W39"/>
    <mergeCell ref="AD45:AE45"/>
    <mergeCell ref="AH45:AI45"/>
    <mergeCell ref="V46:W46"/>
    <mergeCell ref="X46:Y46"/>
    <mergeCell ref="Z46:AA46"/>
    <mergeCell ref="AB46:AC46"/>
    <mergeCell ref="AD46:AE46"/>
    <mergeCell ref="AH46:AI46"/>
    <mergeCell ref="AF45:AG45"/>
    <mergeCell ref="AF46:AG46"/>
    <mergeCell ref="AD48:AE48"/>
    <mergeCell ref="AH48:AI48"/>
    <mergeCell ref="AF47:AG47"/>
    <mergeCell ref="AF48:AG48"/>
    <mergeCell ref="V47:W47"/>
    <mergeCell ref="X47:Y47"/>
    <mergeCell ref="Z47:AA47"/>
    <mergeCell ref="AB47:AC47"/>
    <mergeCell ref="V49:W49"/>
    <mergeCell ref="X49:Y49"/>
    <mergeCell ref="Z49:AA49"/>
    <mergeCell ref="AB49:AC49"/>
    <mergeCell ref="AD47:AE47"/>
    <mergeCell ref="AH47:AI47"/>
    <mergeCell ref="V48:W48"/>
    <mergeCell ref="X48:Y48"/>
    <mergeCell ref="Z48:AA48"/>
    <mergeCell ref="AB48:AC48"/>
    <mergeCell ref="V51:W51"/>
    <mergeCell ref="X51:Y51"/>
    <mergeCell ref="Z51:AA51"/>
    <mergeCell ref="AB51:AC51"/>
    <mergeCell ref="AD49:AE49"/>
    <mergeCell ref="AH49:AI49"/>
    <mergeCell ref="V50:W50"/>
    <mergeCell ref="X50:Y50"/>
    <mergeCell ref="Z50:AA50"/>
    <mergeCell ref="AB50:AC50"/>
    <mergeCell ref="Z52:AA52"/>
    <mergeCell ref="AB52:AC52"/>
    <mergeCell ref="AD52:AE52"/>
    <mergeCell ref="AH52:AI52"/>
    <mergeCell ref="AF51:AG51"/>
    <mergeCell ref="AF52:AG52"/>
    <mergeCell ref="AJ40:AK40"/>
    <mergeCell ref="AJ41:AK41"/>
    <mergeCell ref="V53:W53"/>
    <mergeCell ref="X53:Y53"/>
    <mergeCell ref="Z53:AA53"/>
    <mergeCell ref="AB53:AC53"/>
    <mergeCell ref="AD51:AE51"/>
    <mergeCell ref="AH51:AI51"/>
    <mergeCell ref="V52:W52"/>
    <mergeCell ref="X52:Y52"/>
    <mergeCell ref="AJ32:AK34"/>
    <mergeCell ref="AJ35:AK35"/>
    <mergeCell ref="AJ36:AK36"/>
    <mergeCell ref="AJ37:AK37"/>
    <mergeCell ref="AJ38:AK38"/>
    <mergeCell ref="AJ39:AK39"/>
    <mergeCell ref="AJ42:AK42"/>
    <mergeCell ref="AJ43:AK43"/>
    <mergeCell ref="AJ44:AK44"/>
    <mergeCell ref="AJ45:AK45"/>
    <mergeCell ref="AD53:AE53"/>
    <mergeCell ref="AH53:AI53"/>
    <mergeCell ref="AD50:AE50"/>
    <mergeCell ref="AH50:AI50"/>
    <mergeCell ref="AF49:AG49"/>
    <mergeCell ref="AF50:AG50"/>
    <mergeCell ref="AJ50:AK50"/>
    <mergeCell ref="AJ51:AK51"/>
    <mergeCell ref="AJ52:AK52"/>
    <mergeCell ref="AJ53:AK53"/>
    <mergeCell ref="AJ46:AK46"/>
    <mergeCell ref="AJ47:AK47"/>
    <mergeCell ref="AJ48:AK48"/>
    <mergeCell ref="AJ49:AK49"/>
    <mergeCell ref="AF53:AG53"/>
    <mergeCell ref="V3:AM3"/>
    <mergeCell ref="AF40:AG40"/>
    <mergeCell ref="AF41:AG41"/>
    <mergeCell ref="AF42:AG42"/>
    <mergeCell ref="AF43:AG43"/>
    <mergeCell ref="AF36:AG36"/>
    <mergeCell ref="AF37:AG37"/>
    <mergeCell ref="AF38:AG38"/>
    <mergeCell ref="AF39:AG39"/>
  </mergeCells>
  <printOptions horizontalCentered="1"/>
  <pageMargins left="0.35433070866141736" right="0.35433070866141736" top="0.5905511811023623" bottom="0.3937007874015748" header="0" footer="0"/>
  <pageSetup fitToHeight="1" fitToWidth="1" horizontalDpi="600" verticalDpi="600" orientation="landscape" paperSize="8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9"/>
  <sheetViews>
    <sheetView zoomScaleSheetLayoutView="75" zoomScalePageLayoutView="0" workbookViewId="0" topLeftCell="A1">
      <selection activeCell="A1" sqref="A1"/>
    </sheetView>
  </sheetViews>
  <sheetFormatPr defaultColWidth="10.59765625" defaultRowHeight="22.5" customHeight="1"/>
  <cols>
    <col min="1" max="1" width="11.59765625" style="271" customWidth="1"/>
    <col min="2" max="3" width="8.8984375" style="271" customWidth="1"/>
    <col min="4" max="5" width="6.59765625" style="271" customWidth="1"/>
    <col min="6" max="11" width="8.8984375" style="271" customWidth="1"/>
    <col min="12" max="12" width="25" style="271" customWidth="1"/>
    <col min="13" max="14" width="12.5" style="271" customWidth="1"/>
    <col min="15" max="15" width="12.3984375" style="271" customWidth="1"/>
    <col min="16" max="16" width="12.69921875" style="271" customWidth="1"/>
    <col min="17" max="23" width="12.3984375" style="271" customWidth="1"/>
    <col min="24" max="27" width="10.09765625" style="271" customWidth="1"/>
    <col min="28" max="16384" width="10.59765625" style="271" customWidth="1"/>
  </cols>
  <sheetData>
    <row r="1" spans="1:24" ht="22.5" customHeight="1">
      <c r="A1" s="32" t="s">
        <v>501</v>
      </c>
      <c r="X1" s="33" t="s">
        <v>502</v>
      </c>
    </row>
    <row r="3" spans="1:24" ht="22.5" customHeight="1">
      <c r="A3" s="513" t="s">
        <v>506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  <c r="M3" s="630" t="s">
        <v>516</v>
      </c>
      <c r="N3" s="630"/>
      <c r="O3" s="630"/>
      <c r="P3" s="630"/>
      <c r="Q3" s="630"/>
      <c r="R3" s="630"/>
      <c r="S3" s="630"/>
      <c r="T3" s="630"/>
      <c r="U3" s="630"/>
      <c r="V3" s="630"/>
      <c r="W3" s="630"/>
      <c r="X3" s="630"/>
    </row>
    <row r="4" spans="1:23" ht="22.5" customHeight="1" thickBot="1">
      <c r="A4" s="266"/>
      <c r="B4" s="266"/>
      <c r="C4" s="266"/>
      <c r="D4" s="266"/>
      <c r="E4" s="266"/>
      <c r="F4" s="266"/>
      <c r="G4" s="266"/>
      <c r="H4" s="266"/>
      <c r="I4" s="266"/>
      <c r="J4" s="266"/>
      <c r="K4" s="266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</row>
    <row r="5" spans="1:24" ht="22.5" customHeight="1">
      <c r="A5" s="534" t="s">
        <v>168</v>
      </c>
      <c r="B5" s="535"/>
      <c r="C5" s="537" t="s">
        <v>31</v>
      </c>
      <c r="D5" s="633" t="s">
        <v>504</v>
      </c>
      <c r="E5" s="506"/>
      <c r="F5" s="531" t="s">
        <v>34</v>
      </c>
      <c r="G5" s="531"/>
      <c r="H5" s="531"/>
      <c r="I5" s="531"/>
      <c r="J5" s="531"/>
      <c r="K5" s="531"/>
      <c r="M5" s="643" t="s">
        <v>375</v>
      </c>
      <c r="N5" s="506"/>
      <c r="O5" s="649" t="s">
        <v>509</v>
      </c>
      <c r="P5" s="649"/>
      <c r="Q5" s="646" t="s">
        <v>227</v>
      </c>
      <c r="R5" s="647"/>
      <c r="S5" s="646" t="s">
        <v>228</v>
      </c>
      <c r="T5" s="647"/>
      <c r="U5" s="646" t="s">
        <v>229</v>
      </c>
      <c r="V5" s="647"/>
      <c r="W5" s="646" t="s">
        <v>230</v>
      </c>
      <c r="X5" s="648"/>
    </row>
    <row r="6" spans="1:24" ht="22.5" customHeight="1">
      <c r="A6" s="534"/>
      <c r="B6" s="535"/>
      <c r="C6" s="612"/>
      <c r="D6" s="634"/>
      <c r="E6" s="572"/>
      <c r="F6" s="628" t="s">
        <v>32</v>
      </c>
      <c r="G6" s="631" t="s">
        <v>496</v>
      </c>
      <c r="H6" s="628" t="s">
        <v>33</v>
      </c>
      <c r="I6" s="628" t="s">
        <v>266</v>
      </c>
      <c r="J6" s="640" t="s">
        <v>503</v>
      </c>
      <c r="K6" s="546" t="s">
        <v>99</v>
      </c>
      <c r="M6" s="644"/>
      <c r="N6" s="508"/>
      <c r="O6" s="300" t="s">
        <v>35</v>
      </c>
      <c r="P6" s="301" t="s">
        <v>36</v>
      </c>
      <c r="Q6" s="302" t="s">
        <v>35</v>
      </c>
      <c r="R6" s="302" t="s">
        <v>36</v>
      </c>
      <c r="S6" s="302" t="s">
        <v>35</v>
      </c>
      <c r="T6" s="302" t="s">
        <v>36</v>
      </c>
      <c r="U6" s="302" t="s">
        <v>35</v>
      </c>
      <c r="V6" s="302" t="s">
        <v>36</v>
      </c>
      <c r="W6" s="299" t="s">
        <v>35</v>
      </c>
      <c r="X6" s="303" t="s">
        <v>36</v>
      </c>
    </row>
    <row r="7" spans="1:24" ht="22.5" customHeight="1">
      <c r="A7" s="534"/>
      <c r="B7" s="535"/>
      <c r="C7" s="612"/>
      <c r="D7" s="634"/>
      <c r="E7" s="572"/>
      <c r="F7" s="629"/>
      <c r="G7" s="602"/>
      <c r="H7" s="629"/>
      <c r="I7" s="629"/>
      <c r="J7" s="641"/>
      <c r="K7" s="612"/>
      <c r="M7" s="650"/>
      <c r="N7" s="651"/>
      <c r="O7" s="116"/>
      <c r="P7" s="116"/>
      <c r="Q7" s="116"/>
      <c r="R7" s="116"/>
      <c r="S7" s="116"/>
      <c r="T7" s="116"/>
      <c r="U7" s="116"/>
      <c r="V7" s="116"/>
      <c r="W7" s="116"/>
      <c r="X7" s="116"/>
    </row>
    <row r="8" spans="1:24" ht="22.5" customHeight="1">
      <c r="A8" s="531"/>
      <c r="B8" s="532"/>
      <c r="C8" s="613"/>
      <c r="D8" s="635"/>
      <c r="E8" s="508"/>
      <c r="F8" s="450"/>
      <c r="G8" s="632"/>
      <c r="H8" s="450"/>
      <c r="I8" s="450"/>
      <c r="J8" s="642"/>
      <c r="K8" s="639"/>
      <c r="M8" s="645" t="s">
        <v>518</v>
      </c>
      <c r="N8" s="572"/>
      <c r="O8" s="180">
        <v>3657</v>
      </c>
      <c r="P8" s="180">
        <v>5255</v>
      </c>
      <c r="Q8" s="312">
        <v>168.37</v>
      </c>
      <c r="R8" s="312">
        <v>155.59</v>
      </c>
      <c r="S8" s="312">
        <v>58.51</v>
      </c>
      <c r="T8" s="312">
        <v>50.67</v>
      </c>
      <c r="U8" s="312">
        <v>86.49</v>
      </c>
      <c r="V8" s="312">
        <v>81.02</v>
      </c>
      <c r="W8" s="312">
        <v>90.89</v>
      </c>
      <c r="X8" s="312">
        <v>84.86</v>
      </c>
    </row>
    <row r="9" spans="1:24" ht="22.5" customHeight="1">
      <c r="A9" s="598" t="s">
        <v>320</v>
      </c>
      <c r="B9" s="599"/>
      <c r="C9" s="211">
        <v>453</v>
      </c>
      <c r="D9" s="528">
        <f>SUM(F9:K9)</f>
        <v>11</v>
      </c>
      <c r="E9" s="528"/>
      <c r="F9" s="180">
        <v>2</v>
      </c>
      <c r="G9" s="180">
        <v>1</v>
      </c>
      <c r="H9" s="180">
        <v>2</v>
      </c>
      <c r="I9" s="180" t="s">
        <v>367</v>
      </c>
      <c r="J9" s="180" t="s">
        <v>367</v>
      </c>
      <c r="K9" s="180">
        <v>6</v>
      </c>
      <c r="M9" s="600" t="s">
        <v>519</v>
      </c>
      <c r="N9" s="568"/>
      <c r="O9" s="180">
        <v>3799</v>
      </c>
      <c r="P9" s="180">
        <v>5020</v>
      </c>
      <c r="Q9" s="312">
        <v>168.82</v>
      </c>
      <c r="R9" s="312">
        <v>155.92</v>
      </c>
      <c r="S9" s="312">
        <v>59.42</v>
      </c>
      <c r="T9" s="312">
        <v>51.06</v>
      </c>
      <c r="U9" s="312">
        <v>86.92</v>
      </c>
      <c r="V9" s="312">
        <v>80.89</v>
      </c>
      <c r="W9" s="312">
        <v>90.96</v>
      </c>
      <c r="X9" s="312">
        <v>84.99</v>
      </c>
    </row>
    <row r="10" spans="1:24" ht="22.5" customHeight="1">
      <c r="A10" s="600" t="s">
        <v>497</v>
      </c>
      <c r="B10" s="568"/>
      <c r="C10" s="211">
        <v>301</v>
      </c>
      <c r="D10" s="519">
        <f>SUM(F10:K10)</f>
        <v>19</v>
      </c>
      <c r="E10" s="519"/>
      <c r="F10" s="180">
        <v>1</v>
      </c>
      <c r="G10" s="180">
        <v>2</v>
      </c>
      <c r="H10" s="180">
        <v>3</v>
      </c>
      <c r="I10" s="180" t="s">
        <v>367</v>
      </c>
      <c r="J10" s="180" t="s">
        <v>367</v>
      </c>
      <c r="K10" s="180">
        <v>13</v>
      </c>
      <c r="M10" s="600" t="s">
        <v>520</v>
      </c>
      <c r="N10" s="568"/>
      <c r="O10" s="180">
        <v>3596</v>
      </c>
      <c r="P10" s="180">
        <v>4625</v>
      </c>
      <c r="Q10" s="312">
        <v>169.28</v>
      </c>
      <c r="R10" s="312">
        <v>156.16</v>
      </c>
      <c r="S10" s="312">
        <v>59.06</v>
      </c>
      <c r="T10" s="312">
        <v>50.66</v>
      </c>
      <c r="U10" s="312">
        <v>86.47</v>
      </c>
      <c r="V10" s="312">
        <v>80.71</v>
      </c>
      <c r="W10" s="312">
        <v>91.08</v>
      </c>
      <c r="X10" s="312">
        <v>85</v>
      </c>
    </row>
    <row r="11" spans="1:24" ht="22.5" customHeight="1">
      <c r="A11" s="600" t="s">
        <v>498</v>
      </c>
      <c r="B11" s="568"/>
      <c r="C11" s="211">
        <v>666</v>
      </c>
      <c r="D11" s="519">
        <f>SUM(F11:K11)</f>
        <v>9</v>
      </c>
      <c r="E11" s="519"/>
      <c r="F11" s="180">
        <v>3</v>
      </c>
      <c r="G11" s="180" t="s">
        <v>367</v>
      </c>
      <c r="H11" s="180" t="s">
        <v>367</v>
      </c>
      <c r="I11" s="180" t="s">
        <v>367</v>
      </c>
      <c r="J11" s="180" t="s">
        <v>367</v>
      </c>
      <c r="K11" s="180">
        <v>6</v>
      </c>
      <c r="M11" s="600" t="s">
        <v>521</v>
      </c>
      <c r="N11" s="568"/>
      <c r="O11" s="180">
        <v>3426</v>
      </c>
      <c r="P11" s="180">
        <v>4090</v>
      </c>
      <c r="Q11" s="222">
        <v>169.5</v>
      </c>
      <c r="R11" s="222">
        <v>156.6</v>
      </c>
      <c r="S11" s="222">
        <v>59.7</v>
      </c>
      <c r="T11" s="222">
        <v>51.2</v>
      </c>
      <c r="U11" s="222">
        <v>86.1</v>
      </c>
      <c r="V11" s="222">
        <v>80.9</v>
      </c>
      <c r="W11" s="222">
        <v>91.4</v>
      </c>
      <c r="X11" s="222">
        <v>85.4</v>
      </c>
    </row>
    <row r="12" spans="1:24" ht="22.5" customHeight="1">
      <c r="A12" s="600" t="s">
        <v>499</v>
      </c>
      <c r="B12" s="568"/>
      <c r="C12" s="211">
        <v>808</v>
      </c>
      <c r="D12" s="519">
        <f>SUM(F12:K12)</f>
        <v>32</v>
      </c>
      <c r="E12" s="519"/>
      <c r="F12" s="180">
        <v>3</v>
      </c>
      <c r="G12" s="180" t="s">
        <v>367</v>
      </c>
      <c r="H12" s="180">
        <v>2</v>
      </c>
      <c r="I12" s="180" t="s">
        <v>367</v>
      </c>
      <c r="J12" s="180" t="s">
        <v>367</v>
      </c>
      <c r="K12" s="180">
        <v>27</v>
      </c>
      <c r="M12" s="554" t="s">
        <v>522</v>
      </c>
      <c r="N12" s="555"/>
      <c r="O12" s="197">
        <v>3909</v>
      </c>
      <c r="P12" s="197">
        <v>4662</v>
      </c>
      <c r="Q12" s="313">
        <v>169.9</v>
      </c>
      <c r="R12" s="313">
        <v>156.8</v>
      </c>
      <c r="S12" s="313">
        <v>59.8</v>
      </c>
      <c r="T12" s="313">
        <v>51.3</v>
      </c>
      <c r="U12" s="313">
        <v>86</v>
      </c>
      <c r="V12" s="313">
        <v>80.5</v>
      </c>
      <c r="W12" s="313">
        <v>91.3</v>
      </c>
      <c r="X12" s="313">
        <v>85.5</v>
      </c>
    </row>
    <row r="13" spans="1:24" ht="22.5" customHeight="1">
      <c r="A13" s="554" t="s">
        <v>505</v>
      </c>
      <c r="B13" s="555"/>
      <c r="C13" s="292">
        <f>SUM(C15:C27)</f>
        <v>690</v>
      </c>
      <c r="D13" s="520">
        <f>SUM(F15:K27)</f>
        <v>10</v>
      </c>
      <c r="E13" s="520">
        <f>SUM(E15:E27)</f>
        <v>0</v>
      </c>
      <c r="F13" s="196" t="s">
        <v>367</v>
      </c>
      <c r="G13" s="196" t="s">
        <v>367</v>
      </c>
      <c r="H13" s="196" t="s">
        <v>367</v>
      </c>
      <c r="I13" s="196" t="s">
        <v>367</v>
      </c>
      <c r="J13" s="196" t="s">
        <v>367</v>
      </c>
      <c r="K13" s="196">
        <f>SUM(K15:K27)</f>
        <v>10</v>
      </c>
      <c r="M13" s="637"/>
      <c r="N13" s="638"/>
      <c r="O13" s="304"/>
      <c r="P13" s="304"/>
      <c r="Q13" s="304"/>
      <c r="R13" s="304"/>
      <c r="S13" s="304"/>
      <c r="T13" s="304"/>
      <c r="U13" s="304"/>
      <c r="V13" s="304"/>
      <c r="W13" s="304"/>
      <c r="X13" s="304"/>
    </row>
    <row r="14" spans="1:13" ht="22.5" customHeight="1">
      <c r="A14" s="278"/>
      <c r="B14" s="305"/>
      <c r="C14" s="211"/>
      <c r="D14" s="519"/>
      <c r="E14" s="519"/>
      <c r="F14" s="194"/>
      <c r="G14" s="194"/>
      <c r="H14" s="194"/>
      <c r="I14" s="194"/>
      <c r="J14" s="194"/>
      <c r="K14" s="194"/>
      <c r="M14" s="271" t="s">
        <v>321</v>
      </c>
    </row>
    <row r="15" spans="1:22" ht="22.5" customHeight="1">
      <c r="A15" s="416" t="s">
        <v>100</v>
      </c>
      <c r="B15" s="540"/>
      <c r="C15" s="211">
        <v>81</v>
      </c>
      <c r="D15" s="519" t="s">
        <v>367</v>
      </c>
      <c r="E15" s="519"/>
      <c r="F15" s="194" t="s">
        <v>367</v>
      </c>
      <c r="G15" s="194" t="s">
        <v>367</v>
      </c>
      <c r="H15" s="194" t="s">
        <v>367</v>
      </c>
      <c r="I15" s="194" t="s">
        <v>367</v>
      </c>
      <c r="J15" s="194" t="s">
        <v>367</v>
      </c>
      <c r="K15" s="194" t="s">
        <v>367</v>
      </c>
      <c r="M15" s="201"/>
      <c r="N15" s="201"/>
      <c r="O15" s="201"/>
      <c r="P15" s="201"/>
      <c r="Q15" s="201"/>
      <c r="R15" s="201"/>
      <c r="S15" s="201"/>
      <c r="T15" s="201"/>
      <c r="U15" s="201"/>
      <c r="V15" s="201"/>
    </row>
    <row r="16" spans="1:22" ht="22.5" customHeight="1">
      <c r="A16" s="378" t="s">
        <v>101</v>
      </c>
      <c r="B16" s="540"/>
      <c r="C16" s="211">
        <v>7</v>
      </c>
      <c r="D16" s="519" t="s">
        <v>367</v>
      </c>
      <c r="E16" s="519"/>
      <c r="F16" s="194" t="s">
        <v>367</v>
      </c>
      <c r="G16" s="194" t="s">
        <v>367</v>
      </c>
      <c r="H16" s="194" t="s">
        <v>367</v>
      </c>
      <c r="I16" s="194" t="s">
        <v>367</v>
      </c>
      <c r="J16" s="194" t="s">
        <v>367</v>
      </c>
      <c r="K16" s="194" t="s">
        <v>367</v>
      </c>
      <c r="M16" s="201"/>
      <c r="N16" s="201"/>
      <c r="O16" s="201"/>
      <c r="P16" s="201"/>
      <c r="Q16" s="201"/>
      <c r="R16" s="201"/>
      <c r="S16" s="201"/>
      <c r="T16" s="201"/>
      <c r="U16" s="201"/>
      <c r="V16" s="201"/>
    </row>
    <row r="17" spans="1:22" ht="22.5" customHeight="1">
      <c r="A17" s="378" t="s">
        <v>102</v>
      </c>
      <c r="B17" s="540"/>
      <c r="C17" s="211">
        <v>52</v>
      </c>
      <c r="D17" s="519" t="s">
        <v>367</v>
      </c>
      <c r="E17" s="519"/>
      <c r="F17" s="194" t="s">
        <v>367</v>
      </c>
      <c r="G17" s="194" t="s">
        <v>367</v>
      </c>
      <c r="H17" s="194" t="s">
        <v>367</v>
      </c>
      <c r="I17" s="194" t="s">
        <v>367</v>
      </c>
      <c r="J17" s="194" t="s">
        <v>367</v>
      </c>
      <c r="K17" s="194" t="s">
        <v>367</v>
      </c>
      <c r="M17" s="201"/>
      <c r="N17" s="201"/>
      <c r="O17" s="201"/>
      <c r="P17" s="201"/>
      <c r="Q17" s="201"/>
      <c r="R17" s="201"/>
      <c r="S17" s="201"/>
      <c r="T17" s="201"/>
      <c r="U17" s="201"/>
      <c r="V17" s="201"/>
    </row>
    <row r="18" spans="1:20" ht="22.5" customHeight="1">
      <c r="A18" s="378" t="s">
        <v>103</v>
      </c>
      <c r="B18" s="540"/>
      <c r="C18" s="211">
        <v>131</v>
      </c>
      <c r="D18" s="519" t="s">
        <v>367</v>
      </c>
      <c r="E18" s="519"/>
      <c r="F18" s="194" t="s">
        <v>367</v>
      </c>
      <c r="G18" s="194" t="s">
        <v>367</v>
      </c>
      <c r="H18" s="194" t="s">
        <v>367</v>
      </c>
      <c r="I18" s="194" t="s">
        <v>367</v>
      </c>
      <c r="J18" s="194" t="s">
        <v>367</v>
      </c>
      <c r="K18" s="194" t="s">
        <v>367</v>
      </c>
      <c r="M18" s="513" t="s">
        <v>517</v>
      </c>
      <c r="N18" s="513"/>
      <c r="O18" s="513"/>
      <c r="P18" s="513"/>
      <c r="Q18" s="513"/>
      <c r="R18" s="513"/>
      <c r="S18" s="513"/>
      <c r="T18" s="513"/>
    </row>
    <row r="19" spans="1:11" ht="22.5" customHeight="1">
      <c r="A19" s="378" t="s">
        <v>104</v>
      </c>
      <c r="B19" s="540"/>
      <c r="C19" s="211">
        <v>7</v>
      </c>
      <c r="D19" s="519" t="s">
        <v>367</v>
      </c>
      <c r="E19" s="519"/>
      <c r="F19" s="194" t="s">
        <v>367</v>
      </c>
      <c r="G19" s="194" t="s">
        <v>367</v>
      </c>
      <c r="H19" s="194" t="s">
        <v>367</v>
      </c>
      <c r="I19" s="194" t="s">
        <v>367</v>
      </c>
      <c r="J19" s="194" t="s">
        <v>367</v>
      </c>
      <c r="K19" s="194" t="s">
        <v>367</v>
      </c>
    </row>
    <row r="20" spans="1:20" ht="22.5" customHeight="1" thickBot="1">
      <c r="A20" s="378" t="s">
        <v>105</v>
      </c>
      <c r="B20" s="540"/>
      <c r="C20" s="211">
        <v>65</v>
      </c>
      <c r="D20" s="519" t="s">
        <v>367</v>
      </c>
      <c r="E20" s="519"/>
      <c r="F20" s="194" t="s">
        <v>367</v>
      </c>
      <c r="G20" s="194" t="s">
        <v>367</v>
      </c>
      <c r="H20" s="194" t="s">
        <v>367</v>
      </c>
      <c r="I20" s="194" t="s">
        <v>367</v>
      </c>
      <c r="J20" s="194" t="s">
        <v>367</v>
      </c>
      <c r="K20" s="194" t="s">
        <v>367</v>
      </c>
      <c r="M20" s="266"/>
      <c r="N20" s="266"/>
      <c r="O20" s="266"/>
      <c r="P20" s="266"/>
      <c r="Q20" s="266"/>
      <c r="R20" s="266"/>
      <c r="S20" s="266"/>
      <c r="T20" s="306" t="s">
        <v>40</v>
      </c>
    </row>
    <row r="21" spans="1:20" ht="22.5" customHeight="1">
      <c r="A21" s="378" t="s">
        <v>223</v>
      </c>
      <c r="B21" s="540"/>
      <c r="C21" s="211" t="s">
        <v>367</v>
      </c>
      <c r="D21" s="519" t="s">
        <v>367</v>
      </c>
      <c r="E21" s="519"/>
      <c r="F21" s="194" t="s">
        <v>367</v>
      </c>
      <c r="G21" s="194" t="s">
        <v>367</v>
      </c>
      <c r="H21" s="194" t="s">
        <v>367</v>
      </c>
      <c r="I21" s="194" t="s">
        <v>367</v>
      </c>
      <c r="J21" s="194" t="s">
        <v>367</v>
      </c>
      <c r="K21" s="194" t="s">
        <v>367</v>
      </c>
      <c r="M21" s="636" t="s">
        <v>375</v>
      </c>
      <c r="N21" s="636"/>
      <c r="O21" s="654" t="s">
        <v>523</v>
      </c>
      <c r="P21" s="656"/>
      <c r="Q21" s="656"/>
      <c r="R21" s="656"/>
      <c r="S21" s="659" t="s">
        <v>500</v>
      </c>
      <c r="T21" s="636"/>
    </row>
    <row r="22" spans="1:20" ht="22.5" customHeight="1">
      <c r="A22" s="378" t="s">
        <v>106</v>
      </c>
      <c r="B22" s="379"/>
      <c r="C22" s="211">
        <v>42</v>
      </c>
      <c r="D22" s="519" t="s">
        <v>367</v>
      </c>
      <c r="E22" s="519"/>
      <c r="F22" s="194" t="s">
        <v>367</v>
      </c>
      <c r="G22" s="194" t="s">
        <v>367</v>
      </c>
      <c r="H22" s="194" t="s">
        <v>367</v>
      </c>
      <c r="I22" s="194" t="s">
        <v>367</v>
      </c>
      <c r="J22" s="194" t="s">
        <v>367</v>
      </c>
      <c r="K22" s="194" t="s">
        <v>367</v>
      </c>
      <c r="M22" s="534"/>
      <c r="N22" s="534"/>
      <c r="O22" s="657" t="s">
        <v>231</v>
      </c>
      <c r="P22" s="658"/>
      <c r="Q22" s="660" t="s">
        <v>524</v>
      </c>
      <c r="R22" s="658"/>
      <c r="S22" s="611"/>
      <c r="T22" s="531"/>
    </row>
    <row r="23" spans="1:20" ht="22.5" customHeight="1">
      <c r="A23" s="378" t="s">
        <v>224</v>
      </c>
      <c r="B23" s="540"/>
      <c r="C23" s="211">
        <v>8</v>
      </c>
      <c r="D23" s="519" t="s">
        <v>367</v>
      </c>
      <c r="E23" s="519"/>
      <c r="F23" s="194" t="s">
        <v>367</v>
      </c>
      <c r="G23" s="194" t="s">
        <v>367</v>
      </c>
      <c r="H23" s="194" t="s">
        <v>367</v>
      </c>
      <c r="I23" s="194" t="s">
        <v>367</v>
      </c>
      <c r="J23" s="194" t="s">
        <v>367</v>
      </c>
      <c r="K23" s="194" t="s">
        <v>367</v>
      </c>
      <c r="M23" s="531"/>
      <c r="N23" s="531"/>
      <c r="O23" s="90" t="s">
        <v>525</v>
      </c>
      <c r="P23" s="90" t="s">
        <v>37</v>
      </c>
      <c r="Q23" s="90" t="s">
        <v>525</v>
      </c>
      <c r="R23" s="90" t="s">
        <v>37</v>
      </c>
      <c r="S23" s="90" t="s">
        <v>525</v>
      </c>
      <c r="T23" s="90" t="s">
        <v>37</v>
      </c>
    </row>
    <row r="24" spans="1:20" ht="22.5" customHeight="1">
      <c r="A24" s="378" t="s">
        <v>222</v>
      </c>
      <c r="B24" s="379"/>
      <c r="C24" s="211">
        <v>8</v>
      </c>
      <c r="D24" s="519" t="s">
        <v>367</v>
      </c>
      <c r="E24" s="519"/>
      <c r="F24" s="194" t="s">
        <v>367</v>
      </c>
      <c r="G24" s="194" t="s">
        <v>367</v>
      </c>
      <c r="H24" s="194" t="s">
        <v>367</v>
      </c>
      <c r="I24" s="194" t="s">
        <v>367</v>
      </c>
      <c r="J24" s="194" t="s">
        <v>367</v>
      </c>
      <c r="K24" s="194" t="s">
        <v>367</v>
      </c>
      <c r="M24" s="598" t="s">
        <v>518</v>
      </c>
      <c r="N24" s="599"/>
      <c r="O24" s="314">
        <v>2490</v>
      </c>
      <c r="P24" s="315">
        <v>804673</v>
      </c>
      <c r="Q24" s="194">
        <v>5757</v>
      </c>
      <c r="R24" s="315">
        <v>1952046</v>
      </c>
      <c r="S24" s="315">
        <v>133</v>
      </c>
      <c r="T24" s="194">
        <v>4767</v>
      </c>
    </row>
    <row r="25" spans="1:20" ht="22.5" customHeight="1">
      <c r="A25" s="378" t="s">
        <v>107</v>
      </c>
      <c r="B25" s="540"/>
      <c r="C25" s="211" t="s">
        <v>367</v>
      </c>
      <c r="D25" s="519" t="s">
        <v>367</v>
      </c>
      <c r="E25" s="519"/>
      <c r="F25" s="194" t="s">
        <v>367</v>
      </c>
      <c r="G25" s="194" t="s">
        <v>367</v>
      </c>
      <c r="H25" s="194" t="s">
        <v>367</v>
      </c>
      <c r="I25" s="194" t="s">
        <v>367</v>
      </c>
      <c r="J25" s="194" t="s">
        <v>367</v>
      </c>
      <c r="K25" s="194" t="s">
        <v>367</v>
      </c>
      <c r="M25" s="600" t="s">
        <v>519</v>
      </c>
      <c r="N25" s="568"/>
      <c r="O25" s="177">
        <v>1829</v>
      </c>
      <c r="P25" s="178">
        <v>652323</v>
      </c>
      <c r="Q25" s="194">
        <v>7152</v>
      </c>
      <c r="R25" s="178">
        <v>2570666</v>
      </c>
      <c r="S25" s="178">
        <v>1140</v>
      </c>
      <c r="T25" s="194">
        <v>32471</v>
      </c>
    </row>
    <row r="26" spans="1:20" ht="22.5" customHeight="1">
      <c r="A26" s="378" t="s">
        <v>108</v>
      </c>
      <c r="B26" s="540"/>
      <c r="C26" s="211">
        <v>222</v>
      </c>
      <c r="D26" s="519">
        <f>SUM(F26:K26)</f>
        <v>8</v>
      </c>
      <c r="E26" s="519"/>
      <c r="F26" s="194" t="s">
        <v>367</v>
      </c>
      <c r="G26" s="194" t="s">
        <v>367</v>
      </c>
      <c r="H26" s="194" t="s">
        <v>367</v>
      </c>
      <c r="I26" s="194" t="s">
        <v>367</v>
      </c>
      <c r="J26" s="194" t="s">
        <v>367</v>
      </c>
      <c r="K26" s="194">
        <v>8</v>
      </c>
      <c r="M26" s="600" t="s">
        <v>520</v>
      </c>
      <c r="N26" s="568"/>
      <c r="O26" s="177">
        <v>1679</v>
      </c>
      <c r="P26" s="178">
        <v>575465</v>
      </c>
      <c r="Q26" s="194">
        <v>9478</v>
      </c>
      <c r="R26" s="178">
        <v>3221499</v>
      </c>
      <c r="S26" s="178">
        <v>954</v>
      </c>
      <c r="T26" s="194">
        <v>26230</v>
      </c>
    </row>
    <row r="27" spans="1:20" ht="22.5" customHeight="1">
      <c r="A27" s="384" t="s">
        <v>529</v>
      </c>
      <c r="B27" s="542"/>
      <c r="C27" s="212">
        <v>67</v>
      </c>
      <c r="D27" s="664">
        <f>SUM(F27:K27)</f>
        <v>2</v>
      </c>
      <c r="E27" s="664"/>
      <c r="F27" s="213" t="s">
        <v>367</v>
      </c>
      <c r="G27" s="213" t="s">
        <v>367</v>
      </c>
      <c r="H27" s="213" t="s">
        <v>367</v>
      </c>
      <c r="I27" s="213" t="s">
        <v>367</v>
      </c>
      <c r="J27" s="213" t="s">
        <v>367</v>
      </c>
      <c r="K27" s="213">
        <v>2</v>
      </c>
      <c r="M27" s="600" t="s">
        <v>521</v>
      </c>
      <c r="N27" s="568"/>
      <c r="O27" s="177">
        <v>1735</v>
      </c>
      <c r="P27" s="178">
        <v>610684</v>
      </c>
      <c r="Q27" s="194">
        <v>8166</v>
      </c>
      <c r="R27" s="178">
        <v>2865423</v>
      </c>
      <c r="S27" s="178">
        <v>335</v>
      </c>
      <c r="T27" s="194">
        <v>8983</v>
      </c>
    </row>
    <row r="28" spans="1:20" ht="22.5" customHeight="1">
      <c r="A28" s="271" t="s">
        <v>4</v>
      </c>
      <c r="M28" s="661" t="s">
        <v>526</v>
      </c>
      <c r="N28" s="662"/>
      <c r="O28" s="316">
        <v>1861</v>
      </c>
      <c r="P28" s="288" t="s">
        <v>346</v>
      </c>
      <c r="Q28" s="288">
        <v>9110</v>
      </c>
      <c r="R28" s="288" t="s">
        <v>346</v>
      </c>
      <c r="S28" s="317">
        <v>452</v>
      </c>
      <c r="T28" s="288" t="s">
        <v>346</v>
      </c>
    </row>
    <row r="29" spans="13:20" ht="22.5" customHeight="1">
      <c r="M29" s="307"/>
      <c r="N29" s="92"/>
      <c r="O29" s="92"/>
      <c r="P29" s="92"/>
      <c r="Q29" s="92"/>
      <c r="R29" s="92"/>
      <c r="S29" s="92"/>
      <c r="T29" s="92"/>
    </row>
    <row r="30" spans="13:23" ht="22.5" customHeight="1">
      <c r="M30" s="83"/>
      <c r="N30" s="92"/>
      <c r="O30" s="92"/>
      <c r="P30" s="92"/>
      <c r="Q30" s="92"/>
      <c r="R30" s="92"/>
      <c r="S30" s="92"/>
      <c r="T30" s="92"/>
      <c r="U30" s="92"/>
      <c r="V30" s="92"/>
      <c r="W30" s="92"/>
    </row>
    <row r="31" spans="13:23" ht="22.5" customHeight="1">
      <c r="M31" s="83"/>
      <c r="N31" s="92"/>
      <c r="O31" s="92"/>
      <c r="P31" s="92"/>
      <c r="Q31" s="92"/>
      <c r="R31" s="92"/>
      <c r="S31" s="92"/>
      <c r="T31" s="92"/>
      <c r="U31" s="92"/>
      <c r="V31" s="92"/>
      <c r="W31" s="92"/>
    </row>
    <row r="32" spans="1:11" ht="22.5" customHeight="1">
      <c r="A32" s="663" t="s">
        <v>507</v>
      </c>
      <c r="B32" s="663"/>
      <c r="C32" s="663"/>
      <c r="D32" s="663"/>
      <c r="E32" s="663"/>
      <c r="F32" s="663"/>
      <c r="G32" s="663"/>
      <c r="H32" s="663"/>
      <c r="I32" s="663"/>
      <c r="J32" s="663"/>
      <c r="K32" s="663"/>
    </row>
    <row r="33" spans="13:22" ht="22.5" customHeight="1">
      <c r="M33" s="513" t="s">
        <v>527</v>
      </c>
      <c r="N33" s="513"/>
      <c r="O33" s="513"/>
      <c r="P33" s="513"/>
      <c r="Q33" s="513"/>
      <c r="R33" s="513"/>
      <c r="S33" s="513"/>
      <c r="T33" s="513"/>
      <c r="U33" s="513"/>
      <c r="V33" s="513"/>
    </row>
    <row r="34" spans="1:22" ht="22.5" customHeight="1" thickBot="1">
      <c r="A34" s="604" t="s">
        <v>508</v>
      </c>
      <c r="B34" s="604"/>
      <c r="C34" s="604"/>
      <c r="D34" s="604"/>
      <c r="E34" s="604"/>
      <c r="F34" s="604"/>
      <c r="G34" s="604"/>
      <c r="H34" s="604"/>
      <c r="I34" s="604"/>
      <c r="J34" s="604"/>
      <c r="K34" s="604"/>
      <c r="V34" s="306" t="s">
        <v>377</v>
      </c>
    </row>
    <row r="35" spans="13:22" ht="22.5" customHeight="1" thickBot="1">
      <c r="M35" s="643" t="s">
        <v>375</v>
      </c>
      <c r="N35" s="506"/>
      <c r="O35" s="652" t="s">
        <v>213</v>
      </c>
      <c r="P35" s="653"/>
      <c r="Q35" s="652" t="s">
        <v>38</v>
      </c>
      <c r="R35" s="653"/>
      <c r="S35" s="654" t="s">
        <v>39</v>
      </c>
      <c r="T35" s="655"/>
      <c r="U35" s="654" t="s">
        <v>528</v>
      </c>
      <c r="V35" s="656"/>
    </row>
    <row r="36" spans="1:22" ht="22.5" customHeight="1">
      <c r="A36" s="607" t="s">
        <v>386</v>
      </c>
      <c r="B36" s="649" t="s">
        <v>509</v>
      </c>
      <c r="C36" s="649"/>
      <c r="D36" s="649" t="s">
        <v>267</v>
      </c>
      <c r="E36" s="649"/>
      <c r="F36" s="649" t="s">
        <v>268</v>
      </c>
      <c r="G36" s="649"/>
      <c r="H36" s="649" t="s">
        <v>515</v>
      </c>
      <c r="I36" s="649"/>
      <c r="J36" s="649" t="s">
        <v>269</v>
      </c>
      <c r="K36" s="654"/>
      <c r="M36" s="644"/>
      <c r="N36" s="508"/>
      <c r="O36" s="90" t="s">
        <v>525</v>
      </c>
      <c r="P36" s="90" t="s">
        <v>37</v>
      </c>
      <c r="Q36" s="90" t="s">
        <v>525</v>
      </c>
      <c r="R36" s="90" t="s">
        <v>37</v>
      </c>
      <c r="S36" s="90" t="s">
        <v>525</v>
      </c>
      <c r="T36" s="90" t="s">
        <v>37</v>
      </c>
      <c r="U36" s="90" t="s">
        <v>525</v>
      </c>
      <c r="V36" s="90" t="s">
        <v>37</v>
      </c>
    </row>
    <row r="37" spans="1:22" ht="22.5" customHeight="1">
      <c r="A37" s="532"/>
      <c r="B37" s="118" t="s">
        <v>35</v>
      </c>
      <c r="C37" s="89" t="s">
        <v>36</v>
      </c>
      <c r="D37" s="89" t="s">
        <v>35</v>
      </c>
      <c r="E37" s="89" t="s">
        <v>36</v>
      </c>
      <c r="F37" s="89" t="s">
        <v>35</v>
      </c>
      <c r="G37" s="89" t="s">
        <v>36</v>
      </c>
      <c r="H37" s="89" t="s">
        <v>35</v>
      </c>
      <c r="I37" s="89" t="s">
        <v>36</v>
      </c>
      <c r="J37" s="89" t="s">
        <v>35</v>
      </c>
      <c r="K37" s="90" t="s">
        <v>36</v>
      </c>
      <c r="M37" s="645" t="s">
        <v>518</v>
      </c>
      <c r="N37" s="572"/>
      <c r="O37" s="297">
        <v>39</v>
      </c>
      <c r="P37" s="296">
        <v>9854</v>
      </c>
      <c r="Q37" s="194">
        <v>62278</v>
      </c>
      <c r="R37" s="296">
        <v>4056698</v>
      </c>
      <c r="S37" s="296" t="s">
        <v>367</v>
      </c>
      <c r="T37" s="296" t="s">
        <v>367</v>
      </c>
      <c r="U37" s="296">
        <v>2</v>
      </c>
      <c r="V37" s="296">
        <v>62</v>
      </c>
    </row>
    <row r="38" spans="1:22" ht="22.5" customHeight="1">
      <c r="A38" s="308"/>
      <c r="M38" s="600" t="s">
        <v>519</v>
      </c>
      <c r="N38" s="568"/>
      <c r="O38" s="211">
        <v>66</v>
      </c>
      <c r="P38" s="180">
        <v>17399</v>
      </c>
      <c r="Q38" s="194">
        <v>67063</v>
      </c>
      <c r="R38" s="180">
        <v>4426583</v>
      </c>
      <c r="S38" s="180" t="s">
        <v>367</v>
      </c>
      <c r="T38" s="180" t="s">
        <v>367</v>
      </c>
      <c r="U38" s="180">
        <v>1</v>
      </c>
      <c r="V38" s="180">
        <v>20</v>
      </c>
    </row>
    <row r="39" spans="1:22" ht="22.5" customHeight="1">
      <c r="A39" s="147" t="s">
        <v>312</v>
      </c>
      <c r="B39" s="282">
        <v>3659</v>
      </c>
      <c r="C39" s="282">
        <v>5256</v>
      </c>
      <c r="D39" s="282">
        <f>SUM(F39,H39,J39,)</f>
        <v>4</v>
      </c>
      <c r="E39" s="194" t="s">
        <v>512</v>
      </c>
      <c r="F39" s="282">
        <v>4</v>
      </c>
      <c r="G39" s="194" t="s">
        <v>512</v>
      </c>
      <c r="H39" s="194" t="s">
        <v>512</v>
      </c>
      <c r="I39" s="194" t="s">
        <v>512</v>
      </c>
      <c r="J39" s="194" t="s">
        <v>512</v>
      </c>
      <c r="K39" s="194" t="s">
        <v>512</v>
      </c>
      <c r="M39" s="600" t="s">
        <v>520</v>
      </c>
      <c r="N39" s="568"/>
      <c r="O39" s="211">
        <v>62</v>
      </c>
      <c r="P39" s="180">
        <v>15268</v>
      </c>
      <c r="Q39" s="194">
        <v>70683</v>
      </c>
      <c r="R39" s="180">
        <v>4599879</v>
      </c>
      <c r="S39" s="180" t="s">
        <v>367</v>
      </c>
      <c r="T39" s="180" t="s">
        <v>367</v>
      </c>
      <c r="U39" s="180" t="s">
        <v>367</v>
      </c>
      <c r="V39" s="180" t="s">
        <v>367</v>
      </c>
    </row>
    <row r="40" spans="1:22" ht="22.5" customHeight="1">
      <c r="A40" s="115" t="s">
        <v>497</v>
      </c>
      <c r="B40" s="282">
        <v>3799</v>
      </c>
      <c r="C40" s="282">
        <v>5020</v>
      </c>
      <c r="D40" s="282">
        <f>SUM(F40,H40,J40,)</f>
        <v>1</v>
      </c>
      <c r="E40" s="282">
        <f>SUM(G40,I40,K40,)</f>
        <v>3</v>
      </c>
      <c r="F40" s="282">
        <v>1</v>
      </c>
      <c r="G40" s="282">
        <v>2</v>
      </c>
      <c r="H40" s="194" t="s">
        <v>512</v>
      </c>
      <c r="I40" s="282">
        <v>1</v>
      </c>
      <c r="J40" s="194" t="s">
        <v>512</v>
      </c>
      <c r="K40" s="194" t="s">
        <v>512</v>
      </c>
      <c r="M40" s="600" t="s">
        <v>521</v>
      </c>
      <c r="N40" s="568"/>
      <c r="O40" s="211">
        <v>29</v>
      </c>
      <c r="P40" s="180">
        <v>7795</v>
      </c>
      <c r="Q40" s="194">
        <v>73866</v>
      </c>
      <c r="R40" s="180">
        <v>4851291</v>
      </c>
      <c r="S40" s="180" t="s">
        <v>367</v>
      </c>
      <c r="T40" s="180" t="s">
        <v>367</v>
      </c>
      <c r="U40" s="180">
        <v>1</v>
      </c>
      <c r="V40" s="180">
        <v>30</v>
      </c>
    </row>
    <row r="41" spans="1:22" ht="22.5" customHeight="1">
      <c r="A41" s="115" t="s">
        <v>498</v>
      </c>
      <c r="B41" s="282">
        <v>3596</v>
      </c>
      <c r="C41" s="282">
        <v>4626</v>
      </c>
      <c r="D41" s="194" t="s">
        <v>512</v>
      </c>
      <c r="E41" s="194" t="s">
        <v>512</v>
      </c>
      <c r="F41" s="194" t="s">
        <v>512</v>
      </c>
      <c r="G41" s="194" t="s">
        <v>512</v>
      </c>
      <c r="H41" s="194" t="s">
        <v>512</v>
      </c>
      <c r="I41" s="194" t="s">
        <v>512</v>
      </c>
      <c r="J41" s="194" t="s">
        <v>512</v>
      </c>
      <c r="K41" s="194" t="s">
        <v>512</v>
      </c>
      <c r="M41" s="661" t="s">
        <v>526</v>
      </c>
      <c r="N41" s="662"/>
      <c r="O41" s="287">
        <v>18</v>
      </c>
      <c r="P41" s="288" t="s">
        <v>346</v>
      </c>
      <c r="Q41" s="288">
        <v>91423</v>
      </c>
      <c r="R41" s="288" t="s">
        <v>346</v>
      </c>
      <c r="S41" s="288" t="s">
        <v>367</v>
      </c>
      <c r="T41" s="288" t="s">
        <v>367</v>
      </c>
      <c r="U41" s="288" t="s">
        <v>367</v>
      </c>
      <c r="V41" s="288" t="s">
        <v>367</v>
      </c>
    </row>
    <row r="42" spans="1:13" ht="22.5" customHeight="1">
      <c r="A42" s="115" t="s">
        <v>499</v>
      </c>
      <c r="B42" s="194" t="s">
        <v>367</v>
      </c>
      <c r="C42" s="194" t="s">
        <v>512</v>
      </c>
      <c r="D42" s="194" t="s">
        <v>512</v>
      </c>
      <c r="E42" s="194" t="s">
        <v>512</v>
      </c>
      <c r="F42" s="194" t="s">
        <v>512</v>
      </c>
      <c r="G42" s="194" t="s">
        <v>512</v>
      </c>
      <c r="H42" s="194" t="s">
        <v>512</v>
      </c>
      <c r="I42" s="194" t="s">
        <v>512</v>
      </c>
      <c r="J42" s="194" t="s">
        <v>512</v>
      </c>
      <c r="K42" s="194" t="s">
        <v>512</v>
      </c>
      <c r="M42" s="271" t="s">
        <v>214</v>
      </c>
    </row>
    <row r="43" spans="1:11" ht="22.5" customHeight="1">
      <c r="A43" s="198" t="s">
        <v>511</v>
      </c>
      <c r="B43" s="196" t="s">
        <v>367</v>
      </c>
      <c r="C43" s="196" t="s">
        <v>367</v>
      </c>
      <c r="D43" s="196" t="s">
        <v>367</v>
      </c>
      <c r="E43" s="196" t="s">
        <v>367</v>
      </c>
      <c r="F43" s="196" t="s">
        <v>367</v>
      </c>
      <c r="G43" s="196" t="s">
        <v>367</v>
      </c>
      <c r="H43" s="196" t="s">
        <v>367</v>
      </c>
      <c r="I43" s="196" t="s">
        <v>367</v>
      </c>
      <c r="J43" s="196" t="s">
        <v>367</v>
      </c>
      <c r="K43" s="196" t="s">
        <v>367</v>
      </c>
    </row>
    <row r="44" spans="1:11" ht="22.5" customHeight="1">
      <c r="A44" s="309"/>
      <c r="B44" s="310"/>
      <c r="C44" s="304"/>
      <c r="D44" s="304"/>
      <c r="E44" s="304"/>
      <c r="F44" s="304"/>
      <c r="G44" s="304"/>
      <c r="H44" s="304"/>
      <c r="I44" s="304"/>
      <c r="J44" s="304"/>
      <c r="K44" s="304"/>
    </row>
    <row r="45" spans="1:11" ht="22.5" customHeight="1">
      <c r="A45" s="278" t="s">
        <v>271</v>
      </c>
      <c r="B45" s="278"/>
      <c r="C45" s="278"/>
      <c r="D45" s="278"/>
      <c r="E45" s="278"/>
      <c r="F45" s="278"/>
      <c r="G45" s="278"/>
      <c r="H45" s="278"/>
      <c r="I45" s="278"/>
      <c r="J45" s="278"/>
      <c r="K45" s="278"/>
    </row>
    <row r="46" spans="1:11" ht="22.5" customHeight="1">
      <c r="A46" s="278"/>
      <c r="B46" s="278"/>
      <c r="C46" s="278"/>
      <c r="D46" s="278"/>
      <c r="E46" s="278"/>
      <c r="F46" s="278"/>
      <c r="G46" s="278"/>
      <c r="H46" s="278"/>
      <c r="I46" s="278"/>
      <c r="J46" s="278"/>
      <c r="K46" s="278"/>
    </row>
    <row r="47" spans="1:11" ht="22.5" customHeight="1">
      <c r="A47" s="278"/>
      <c r="B47" s="278"/>
      <c r="C47" s="278"/>
      <c r="D47" s="278"/>
      <c r="E47" s="278"/>
      <c r="F47" s="278"/>
      <c r="G47" s="278"/>
      <c r="H47" s="278"/>
      <c r="I47" s="278"/>
      <c r="J47" s="278"/>
      <c r="K47" s="278"/>
    </row>
    <row r="49" spans="1:9" ht="22.5" customHeight="1">
      <c r="A49" s="604" t="s">
        <v>513</v>
      </c>
      <c r="B49" s="604"/>
      <c r="C49" s="604"/>
      <c r="D49" s="604"/>
      <c r="E49" s="604"/>
      <c r="F49" s="604"/>
      <c r="G49" s="604"/>
      <c r="H49" s="604"/>
      <c r="I49" s="604"/>
    </row>
    <row r="50" ht="22.5" customHeight="1" thickBot="1"/>
    <row r="51" spans="1:9" ht="22.5" customHeight="1">
      <c r="A51" s="607" t="s">
        <v>386</v>
      </c>
      <c r="B51" s="649" t="s">
        <v>509</v>
      </c>
      <c r="C51" s="649"/>
      <c r="D51" s="649" t="s">
        <v>510</v>
      </c>
      <c r="E51" s="649"/>
      <c r="F51" s="649" t="s">
        <v>514</v>
      </c>
      <c r="G51" s="649"/>
      <c r="H51" s="649" t="s">
        <v>270</v>
      </c>
      <c r="I51" s="654"/>
    </row>
    <row r="52" spans="1:9" ht="22.5" customHeight="1">
      <c r="A52" s="532"/>
      <c r="B52" s="118" t="s">
        <v>35</v>
      </c>
      <c r="C52" s="89" t="s">
        <v>36</v>
      </c>
      <c r="D52" s="89" t="s">
        <v>35</v>
      </c>
      <c r="E52" s="89" t="s">
        <v>36</v>
      </c>
      <c r="F52" s="89" t="s">
        <v>35</v>
      </c>
      <c r="G52" s="89" t="s">
        <v>36</v>
      </c>
      <c r="H52" s="89" t="s">
        <v>35</v>
      </c>
      <c r="I52" s="90" t="s">
        <v>36</v>
      </c>
    </row>
    <row r="53" ht="22.5" customHeight="1">
      <c r="A53" s="308"/>
    </row>
    <row r="54" spans="1:9" ht="22.5" customHeight="1">
      <c r="A54" s="147" t="s">
        <v>312</v>
      </c>
      <c r="B54" s="282">
        <v>3659</v>
      </c>
      <c r="C54" s="282">
        <v>5256</v>
      </c>
      <c r="D54" s="194" t="s">
        <v>367</v>
      </c>
      <c r="E54" s="282">
        <v>1</v>
      </c>
      <c r="F54" s="194" t="s">
        <v>367</v>
      </c>
      <c r="G54" s="194" t="s">
        <v>367</v>
      </c>
      <c r="H54" s="194" t="s">
        <v>367</v>
      </c>
      <c r="I54" s="194" t="s">
        <v>367</v>
      </c>
    </row>
    <row r="55" spans="1:9" ht="22.5" customHeight="1">
      <c r="A55" s="115" t="s">
        <v>497</v>
      </c>
      <c r="B55" s="282">
        <v>3799</v>
      </c>
      <c r="C55" s="282">
        <v>5020</v>
      </c>
      <c r="D55" s="194">
        <v>1</v>
      </c>
      <c r="E55" s="282">
        <v>2</v>
      </c>
      <c r="F55" s="194" t="s">
        <v>367</v>
      </c>
      <c r="G55" s="194" t="s">
        <v>367</v>
      </c>
      <c r="H55" s="194" t="s">
        <v>367</v>
      </c>
      <c r="I55" s="194" t="s">
        <v>367</v>
      </c>
    </row>
    <row r="56" spans="1:9" ht="22.5" customHeight="1">
      <c r="A56" s="115" t="s">
        <v>498</v>
      </c>
      <c r="B56" s="282">
        <v>3596</v>
      </c>
      <c r="C56" s="282">
        <v>4626</v>
      </c>
      <c r="D56" s="194" t="s">
        <v>367</v>
      </c>
      <c r="E56" s="282">
        <v>1</v>
      </c>
      <c r="F56" s="194" t="s">
        <v>367</v>
      </c>
      <c r="G56" s="194" t="s">
        <v>367</v>
      </c>
      <c r="H56" s="194" t="s">
        <v>367</v>
      </c>
      <c r="I56" s="194" t="s">
        <v>367</v>
      </c>
    </row>
    <row r="57" spans="1:9" ht="22.5" customHeight="1">
      <c r="A57" s="115" t="s">
        <v>499</v>
      </c>
      <c r="B57" s="282">
        <v>3426</v>
      </c>
      <c r="C57" s="282">
        <v>4090</v>
      </c>
      <c r="D57" s="194" t="s">
        <v>367</v>
      </c>
      <c r="E57" s="194" t="s">
        <v>367</v>
      </c>
      <c r="F57" s="194" t="s">
        <v>367</v>
      </c>
      <c r="G57" s="194" t="s">
        <v>367</v>
      </c>
      <c r="H57" s="194" t="s">
        <v>367</v>
      </c>
      <c r="I57" s="194" t="s">
        <v>367</v>
      </c>
    </row>
    <row r="58" spans="1:9" ht="22.5" customHeight="1">
      <c r="A58" s="198" t="s">
        <v>511</v>
      </c>
      <c r="B58" s="311">
        <v>3909</v>
      </c>
      <c r="C58" s="311">
        <v>4662</v>
      </c>
      <c r="D58" s="196" t="s">
        <v>367</v>
      </c>
      <c r="E58" s="196" t="s">
        <v>367</v>
      </c>
      <c r="F58" s="196" t="s">
        <v>367</v>
      </c>
      <c r="G58" s="196" t="s">
        <v>367</v>
      </c>
      <c r="H58" s="196" t="s">
        <v>367</v>
      </c>
      <c r="I58" s="196" t="s">
        <v>367</v>
      </c>
    </row>
    <row r="59" spans="1:9" ht="22.5" customHeight="1">
      <c r="A59" s="309"/>
      <c r="B59" s="310"/>
      <c r="C59" s="304"/>
      <c r="D59" s="304"/>
      <c r="E59" s="304"/>
      <c r="F59" s="304"/>
      <c r="G59" s="304"/>
      <c r="H59" s="304"/>
      <c r="I59" s="304"/>
    </row>
  </sheetData>
  <sheetProtection/>
  <mergeCells count="98">
    <mergeCell ref="J36:K36"/>
    <mergeCell ref="H36:I36"/>
    <mergeCell ref="F36:G36"/>
    <mergeCell ref="A36:A37"/>
    <mergeCell ref="A51:A52"/>
    <mergeCell ref="B51:C51"/>
    <mergeCell ref="D51:E51"/>
    <mergeCell ref="F51:G51"/>
    <mergeCell ref="H51:I51"/>
    <mergeCell ref="D36:E36"/>
    <mergeCell ref="A34:K34"/>
    <mergeCell ref="M25:N25"/>
    <mergeCell ref="M26:N26"/>
    <mergeCell ref="M24:N24"/>
    <mergeCell ref="D25:E25"/>
    <mergeCell ref="D26:E26"/>
    <mergeCell ref="A24:B24"/>
    <mergeCell ref="A25:B25"/>
    <mergeCell ref="A26:B26"/>
    <mergeCell ref="B36:C36"/>
    <mergeCell ref="A20:B20"/>
    <mergeCell ref="A21:B21"/>
    <mergeCell ref="A23:B23"/>
    <mergeCell ref="A32:K32"/>
    <mergeCell ref="A27:B27"/>
    <mergeCell ref="D27:E27"/>
    <mergeCell ref="D22:E22"/>
    <mergeCell ref="D23:E23"/>
    <mergeCell ref="D21:E21"/>
    <mergeCell ref="M41:N41"/>
    <mergeCell ref="M27:N27"/>
    <mergeCell ref="M28:N28"/>
    <mergeCell ref="M35:N36"/>
    <mergeCell ref="M37:N37"/>
    <mergeCell ref="M38:N38"/>
    <mergeCell ref="M39:N39"/>
    <mergeCell ref="M40:N40"/>
    <mergeCell ref="Q35:R35"/>
    <mergeCell ref="S35:T35"/>
    <mergeCell ref="U35:V35"/>
    <mergeCell ref="O22:P22"/>
    <mergeCell ref="S21:T22"/>
    <mergeCell ref="O21:R21"/>
    <mergeCell ref="Q22:R22"/>
    <mergeCell ref="O35:P35"/>
    <mergeCell ref="U5:V5"/>
    <mergeCell ref="W5:X5"/>
    <mergeCell ref="O5:P5"/>
    <mergeCell ref="Q5:R5"/>
    <mergeCell ref="S5:T5"/>
    <mergeCell ref="M7:N7"/>
    <mergeCell ref="K6:K8"/>
    <mergeCell ref="I6:I8"/>
    <mergeCell ref="J6:J8"/>
    <mergeCell ref="D10:E10"/>
    <mergeCell ref="M5:N6"/>
    <mergeCell ref="M8:N8"/>
    <mergeCell ref="M9:N9"/>
    <mergeCell ref="D9:E9"/>
    <mergeCell ref="F5:K5"/>
    <mergeCell ref="M21:N23"/>
    <mergeCell ref="M13:N13"/>
    <mergeCell ref="M10:N10"/>
    <mergeCell ref="D24:E24"/>
    <mergeCell ref="D20:E20"/>
    <mergeCell ref="D12:E12"/>
    <mergeCell ref="D13:E13"/>
    <mergeCell ref="M12:N12"/>
    <mergeCell ref="M11:N11"/>
    <mergeCell ref="D18:E18"/>
    <mergeCell ref="A22:B22"/>
    <mergeCell ref="D14:E14"/>
    <mergeCell ref="D15:E15"/>
    <mergeCell ref="D16:E16"/>
    <mergeCell ref="A18:B18"/>
    <mergeCell ref="A19:B19"/>
    <mergeCell ref="A15:B15"/>
    <mergeCell ref="D19:E19"/>
    <mergeCell ref="D17:E17"/>
    <mergeCell ref="G6:G8"/>
    <mergeCell ref="D11:E11"/>
    <mergeCell ref="A5:B8"/>
    <mergeCell ref="A13:B13"/>
    <mergeCell ref="A12:B12"/>
    <mergeCell ref="C5:C8"/>
    <mergeCell ref="A9:B9"/>
    <mergeCell ref="D5:E8"/>
    <mergeCell ref="F6:F8"/>
    <mergeCell ref="H6:H8"/>
    <mergeCell ref="A49:I49"/>
    <mergeCell ref="M3:X3"/>
    <mergeCell ref="M18:T18"/>
    <mergeCell ref="M33:V33"/>
    <mergeCell ref="A10:B10"/>
    <mergeCell ref="A11:B11"/>
    <mergeCell ref="A3:K3"/>
    <mergeCell ref="A16:B16"/>
    <mergeCell ref="A17:B17"/>
  </mergeCells>
  <printOptions horizontalCentered="1"/>
  <pageMargins left="0.35433070866141736" right="0.35433070866141736" top="0.5905511811023623" bottom="0.3937007874015748" header="0" footer="0"/>
  <pageSetup fitToHeight="1" fitToWidth="1" horizontalDpi="600" verticalDpi="600" orientation="landscape" paperSize="8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4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1" width="28.69921875" style="12" customWidth="1"/>
    <col min="2" max="10" width="9" style="12" customWidth="1"/>
    <col min="11" max="11" width="10" style="12" customWidth="1"/>
    <col min="12" max="18" width="9" style="12" customWidth="1"/>
    <col min="19" max="22" width="13.09765625" style="12" customWidth="1"/>
    <col min="23" max="23" width="11.5" style="12" customWidth="1"/>
    <col min="24" max="24" width="12.8984375" style="12" customWidth="1"/>
    <col min="25" max="25" width="12" style="12" customWidth="1"/>
    <col min="26" max="26" width="11.09765625" style="12" customWidth="1"/>
    <col min="27" max="16384" width="10.59765625" style="12" customWidth="1"/>
  </cols>
  <sheetData>
    <row r="1" spans="1:25" s="11" customFormat="1" ht="19.5" customHeight="1">
      <c r="A1" s="6" t="s">
        <v>202</v>
      </c>
      <c r="B1" s="6"/>
      <c r="C1" s="7"/>
      <c r="D1" s="7"/>
      <c r="E1" s="7"/>
      <c r="F1" s="7"/>
      <c r="G1" s="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10" t="s">
        <v>203</v>
      </c>
      <c r="Y1" s="7"/>
    </row>
    <row r="2" spans="1:25" s="11" customFormat="1" ht="19.5" customHeight="1">
      <c r="A2" s="6"/>
      <c r="B2" s="6"/>
      <c r="C2" s="7"/>
      <c r="D2" s="7"/>
      <c r="E2" s="7"/>
      <c r="F2" s="7"/>
      <c r="G2" s="8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0"/>
      <c r="Y2" s="7"/>
    </row>
    <row r="3" spans="1:26" ht="19.5" customHeight="1">
      <c r="A3" s="702" t="s">
        <v>530</v>
      </c>
      <c r="B3" s="702"/>
      <c r="C3" s="702"/>
      <c r="D3" s="702"/>
      <c r="E3" s="702"/>
      <c r="F3" s="702"/>
      <c r="G3" s="702"/>
      <c r="H3" s="702"/>
      <c r="I3" s="702"/>
      <c r="J3" s="702"/>
      <c r="K3" s="702"/>
      <c r="L3" s="702"/>
      <c r="M3" s="702"/>
      <c r="N3" s="702"/>
      <c r="O3" s="702"/>
      <c r="P3" s="702"/>
      <c r="Q3" s="702"/>
      <c r="R3" s="702"/>
      <c r="S3" s="702"/>
      <c r="T3" s="702"/>
      <c r="U3" s="702"/>
      <c r="V3" s="702"/>
      <c r="W3" s="702"/>
      <c r="X3" s="702"/>
      <c r="Y3" s="318"/>
      <c r="Z3" s="318"/>
    </row>
    <row r="4" spans="1:26" ht="18" customHeight="1" thickBo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44"/>
      <c r="Y4" s="13"/>
      <c r="Z4" s="13"/>
    </row>
    <row r="5" spans="1:24" ht="18" customHeight="1">
      <c r="A5" s="93"/>
      <c r="B5" s="94"/>
      <c r="C5" s="95"/>
      <c r="D5" s="768" t="s">
        <v>548</v>
      </c>
      <c r="E5" s="769"/>
      <c r="F5" s="769"/>
      <c r="G5" s="769"/>
      <c r="H5" s="769"/>
      <c r="I5" s="769"/>
      <c r="J5" s="769"/>
      <c r="K5" s="769"/>
      <c r="L5" s="769"/>
      <c r="M5" s="769"/>
      <c r="N5" s="769"/>
      <c r="O5" s="770"/>
      <c r="P5" s="748" t="s">
        <v>563</v>
      </c>
      <c r="Q5" s="749"/>
      <c r="R5" s="749"/>
      <c r="S5" s="749"/>
      <c r="T5" s="749"/>
      <c r="U5" s="749"/>
      <c r="V5" s="749"/>
      <c r="W5" s="749"/>
      <c r="X5" s="749"/>
    </row>
    <row r="6" spans="1:24" ht="18" customHeight="1">
      <c r="A6" s="671" t="s">
        <v>6</v>
      </c>
      <c r="B6" s="672"/>
      <c r="C6" s="673"/>
      <c r="D6" s="722" t="s">
        <v>68</v>
      </c>
      <c r="E6" s="682"/>
      <c r="F6" s="741" t="s">
        <v>547</v>
      </c>
      <c r="G6" s="742"/>
      <c r="H6" s="742"/>
      <c r="I6" s="742"/>
      <c r="J6" s="742"/>
      <c r="K6" s="742"/>
      <c r="L6" s="742"/>
      <c r="M6" s="742"/>
      <c r="N6" s="754" t="s">
        <v>546</v>
      </c>
      <c r="O6" s="755"/>
      <c r="P6" s="724" t="s">
        <v>564</v>
      </c>
      <c r="Q6" s="725"/>
      <c r="R6" s="733" t="s">
        <v>549</v>
      </c>
      <c r="S6" s="734"/>
      <c r="T6" s="734"/>
      <c r="U6" s="735"/>
      <c r="V6" s="762" t="s">
        <v>215</v>
      </c>
      <c r="W6" s="763"/>
      <c r="X6" s="716" t="s">
        <v>9</v>
      </c>
    </row>
    <row r="7" spans="1:24" ht="18" customHeight="1">
      <c r="A7" s="96"/>
      <c r="B7" s="82"/>
      <c r="C7" s="97"/>
      <c r="D7" s="723"/>
      <c r="E7" s="682"/>
      <c r="F7" s="743"/>
      <c r="G7" s="744"/>
      <c r="H7" s="744"/>
      <c r="I7" s="744"/>
      <c r="J7" s="744"/>
      <c r="K7" s="744"/>
      <c r="L7" s="744"/>
      <c r="M7" s="744"/>
      <c r="N7" s="756"/>
      <c r="O7" s="757"/>
      <c r="P7" s="681"/>
      <c r="Q7" s="726"/>
      <c r="R7" s="736"/>
      <c r="S7" s="737"/>
      <c r="T7" s="737"/>
      <c r="U7" s="738"/>
      <c r="V7" s="764"/>
      <c r="W7" s="765"/>
      <c r="X7" s="717"/>
    </row>
    <row r="8" spans="1:24" ht="18" customHeight="1">
      <c r="A8" s="671" t="s">
        <v>7</v>
      </c>
      <c r="B8" s="672"/>
      <c r="C8" s="673"/>
      <c r="D8" s="723"/>
      <c r="E8" s="682"/>
      <c r="F8" s="669" t="s">
        <v>544</v>
      </c>
      <c r="G8" s="666"/>
      <c r="H8" s="665" t="s">
        <v>8</v>
      </c>
      <c r="I8" s="666"/>
      <c r="J8" s="669" t="s">
        <v>545</v>
      </c>
      <c r="K8" s="666"/>
      <c r="L8" s="665" t="s">
        <v>67</v>
      </c>
      <c r="M8" s="731"/>
      <c r="N8" s="756"/>
      <c r="O8" s="757"/>
      <c r="P8" s="681"/>
      <c r="Q8" s="726"/>
      <c r="R8" s="718" t="s">
        <v>550</v>
      </c>
      <c r="S8" s="719"/>
      <c r="T8" s="720" t="s">
        <v>343</v>
      </c>
      <c r="U8" s="739" t="s">
        <v>344</v>
      </c>
      <c r="V8" s="764"/>
      <c r="W8" s="765"/>
      <c r="X8" s="717"/>
    </row>
    <row r="9" spans="1:24" ht="18" customHeight="1">
      <c r="A9" s="87"/>
      <c r="B9" s="88"/>
      <c r="C9" s="98"/>
      <c r="D9" s="745" t="s">
        <v>69</v>
      </c>
      <c r="E9" s="746"/>
      <c r="F9" s="667"/>
      <c r="G9" s="668"/>
      <c r="H9" s="667"/>
      <c r="I9" s="668"/>
      <c r="J9" s="667"/>
      <c r="K9" s="668"/>
      <c r="L9" s="667"/>
      <c r="M9" s="732"/>
      <c r="N9" s="758"/>
      <c r="O9" s="759"/>
      <c r="P9" s="747" t="s">
        <v>70</v>
      </c>
      <c r="Q9" s="746"/>
      <c r="R9" s="667"/>
      <c r="S9" s="668"/>
      <c r="T9" s="721"/>
      <c r="U9" s="740"/>
      <c r="V9" s="681" t="s">
        <v>70</v>
      </c>
      <c r="W9" s="682"/>
      <c r="X9" s="123" t="s">
        <v>70</v>
      </c>
    </row>
    <row r="10" spans="1:24" ht="18" customHeight="1">
      <c r="A10" s="674" t="s">
        <v>322</v>
      </c>
      <c r="B10" s="675"/>
      <c r="C10" s="676"/>
      <c r="D10" s="715">
        <v>1000009</v>
      </c>
      <c r="E10" s="714"/>
      <c r="F10" s="714">
        <f>SUM(H10:M10)</f>
        <v>308384</v>
      </c>
      <c r="G10" s="714"/>
      <c r="H10" s="714">
        <v>168092</v>
      </c>
      <c r="I10" s="714"/>
      <c r="J10" s="714">
        <v>122580</v>
      </c>
      <c r="K10" s="714"/>
      <c r="L10" s="714">
        <v>17712</v>
      </c>
      <c r="M10" s="714"/>
      <c r="N10" s="730">
        <v>53055</v>
      </c>
      <c r="O10" s="730"/>
      <c r="P10" s="714">
        <v>1014439</v>
      </c>
      <c r="Q10" s="714"/>
      <c r="R10" s="714">
        <f>SUM(T10:U10)</f>
        <v>351580</v>
      </c>
      <c r="S10" s="714"/>
      <c r="T10" s="319">
        <v>337103</v>
      </c>
      <c r="U10" s="320">
        <v>14477</v>
      </c>
      <c r="V10" s="760" t="s">
        <v>346</v>
      </c>
      <c r="W10" s="760"/>
      <c r="X10" s="320">
        <v>237856</v>
      </c>
    </row>
    <row r="11" spans="1:24" ht="18" customHeight="1">
      <c r="A11" s="677">
        <v>49</v>
      </c>
      <c r="B11" s="677"/>
      <c r="C11" s="678"/>
      <c r="D11" s="683">
        <v>1040053</v>
      </c>
      <c r="E11" s="670"/>
      <c r="F11" s="670">
        <f>SUM(H11:M11)</f>
        <v>553393</v>
      </c>
      <c r="G11" s="670"/>
      <c r="H11" s="670">
        <v>162444</v>
      </c>
      <c r="I11" s="670"/>
      <c r="J11" s="670">
        <v>388772</v>
      </c>
      <c r="K11" s="670"/>
      <c r="L11" s="670">
        <v>2177</v>
      </c>
      <c r="M11" s="670"/>
      <c r="N11" s="670">
        <v>47105</v>
      </c>
      <c r="O11" s="670"/>
      <c r="P11" s="670">
        <v>1039412</v>
      </c>
      <c r="Q11" s="670"/>
      <c r="R11" s="670">
        <f>SUM(T11:U11)</f>
        <v>357340</v>
      </c>
      <c r="S11" s="670"/>
      <c r="T11" s="321">
        <v>331509</v>
      </c>
      <c r="U11" s="321">
        <v>25831</v>
      </c>
      <c r="V11" s="761">
        <v>139017</v>
      </c>
      <c r="W11" s="761"/>
      <c r="X11" s="321">
        <v>292503</v>
      </c>
    </row>
    <row r="12" spans="1:24" ht="18" customHeight="1">
      <c r="A12" s="677">
        <v>50</v>
      </c>
      <c r="B12" s="677"/>
      <c r="C12" s="678"/>
      <c r="D12" s="683">
        <v>1043577</v>
      </c>
      <c r="E12" s="670"/>
      <c r="F12" s="670">
        <f>SUM(H12:M12)</f>
        <v>578239</v>
      </c>
      <c r="G12" s="670"/>
      <c r="H12" s="670">
        <v>168939</v>
      </c>
      <c r="I12" s="670"/>
      <c r="J12" s="670">
        <v>408358</v>
      </c>
      <c r="K12" s="670"/>
      <c r="L12" s="670">
        <v>942</v>
      </c>
      <c r="M12" s="670"/>
      <c r="N12" s="670">
        <v>40342</v>
      </c>
      <c r="O12" s="670"/>
      <c r="P12" s="670">
        <v>1070400</v>
      </c>
      <c r="Q12" s="670"/>
      <c r="R12" s="670">
        <f>SUM(T12:U12)</f>
        <v>344380</v>
      </c>
      <c r="S12" s="670"/>
      <c r="T12" s="321">
        <v>330696</v>
      </c>
      <c r="U12" s="321">
        <v>13684</v>
      </c>
      <c r="V12" s="761">
        <v>137065</v>
      </c>
      <c r="W12" s="761"/>
      <c r="X12" s="321">
        <v>337648</v>
      </c>
    </row>
    <row r="13" spans="1:24" ht="18" customHeight="1">
      <c r="A13" s="677">
        <v>51</v>
      </c>
      <c r="B13" s="677"/>
      <c r="C13" s="678"/>
      <c r="D13" s="683">
        <v>1033506</v>
      </c>
      <c r="E13" s="670"/>
      <c r="F13" s="670">
        <f>SUM(H13:M13)</f>
        <v>572772</v>
      </c>
      <c r="G13" s="670"/>
      <c r="H13" s="670">
        <v>185556</v>
      </c>
      <c r="I13" s="670"/>
      <c r="J13" s="670">
        <v>385774</v>
      </c>
      <c r="K13" s="670"/>
      <c r="L13" s="670">
        <v>1442</v>
      </c>
      <c r="M13" s="670"/>
      <c r="N13" s="670">
        <v>33834</v>
      </c>
      <c r="O13" s="670"/>
      <c r="P13" s="670">
        <v>1003513</v>
      </c>
      <c r="Q13" s="670"/>
      <c r="R13" s="670">
        <f>SUM(T13:U13)</f>
        <v>348484</v>
      </c>
      <c r="S13" s="670"/>
      <c r="T13" s="321">
        <v>335272</v>
      </c>
      <c r="U13" s="321">
        <v>13212</v>
      </c>
      <c r="V13" s="761">
        <v>86719</v>
      </c>
      <c r="W13" s="761"/>
      <c r="X13" s="321">
        <v>362634</v>
      </c>
    </row>
    <row r="14" spans="1:25" s="40" customFormat="1" ht="18" customHeight="1">
      <c r="A14" s="679">
        <v>52</v>
      </c>
      <c r="B14" s="679"/>
      <c r="C14" s="680"/>
      <c r="D14" s="727">
        <f>SUM(D28,D40)</f>
        <v>1071810</v>
      </c>
      <c r="E14" s="728">
        <f>SUM(E28,E30:E39)</f>
        <v>0</v>
      </c>
      <c r="F14" s="729">
        <f>SUM(H16:M27,H30:M39)</f>
        <v>650539</v>
      </c>
      <c r="G14" s="729"/>
      <c r="H14" s="728">
        <f>SUM(H28,H40)</f>
        <v>181354</v>
      </c>
      <c r="I14" s="728">
        <f>SUM(I28,I30:I39)</f>
        <v>0</v>
      </c>
      <c r="J14" s="728">
        <f>SUM(J28,J40)</f>
        <v>467734</v>
      </c>
      <c r="K14" s="728">
        <f>SUM(K28,K30:K39)</f>
        <v>0</v>
      </c>
      <c r="L14" s="728">
        <f>SUM(L28,L40)</f>
        <v>1451</v>
      </c>
      <c r="M14" s="728">
        <f>SUM(M28,M30:M39)</f>
        <v>0</v>
      </c>
      <c r="N14" s="728">
        <f>SUM(N28,N40)</f>
        <v>10818</v>
      </c>
      <c r="O14" s="728">
        <f>SUM(O28,O30:O39)</f>
        <v>0</v>
      </c>
      <c r="P14" s="728">
        <f>SUM(P28,P40)</f>
        <v>1083908</v>
      </c>
      <c r="Q14" s="728">
        <f>SUM(Q28,Q30:Q39)</f>
        <v>0</v>
      </c>
      <c r="R14" s="729">
        <f>SUM(T16:U27,T30:U39)</f>
        <v>345399</v>
      </c>
      <c r="S14" s="729"/>
      <c r="T14" s="324">
        <f>SUM(T28,T40)</f>
        <v>340152</v>
      </c>
      <c r="U14" s="324">
        <f>SUM(U28,U40)</f>
        <v>5247</v>
      </c>
      <c r="V14" s="728">
        <f>SUM(V28,V40)</f>
        <v>137239</v>
      </c>
      <c r="W14" s="728">
        <f>SUM(W28,W30:W39)</f>
        <v>0</v>
      </c>
      <c r="X14" s="324">
        <f>SUM(X28,X40)</f>
        <v>406554</v>
      </c>
      <c r="Y14" s="41"/>
    </row>
    <row r="15" spans="1:24" ht="18" customHeight="1">
      <c r="A15" s="99"/>
      <c r="B15" s="82"/>
      <c r="C15" s="97"/>
      <c r="D15" s="684"/>
      <c r="E15" s="530"/>
      <c r="F15" s="670"/>
      <c r="G15" s="670"/>
      <c r="H15" s="670"/>
      <c r="I15" s="670"/>
      <c r="J15" s="670"/>
      <c r="K15" s="670"/>
      <c r="L15" s="670"/>
      <c r="M15" s="670"/>
      <c r="N15" s="670"/>
      <c r="O15" s="670"/>
      <c r="P15" s="670"/>
      <c r="Q15" s="670"/>
      <c r="R15" s="670"/>
      <c r="S15" s="670"/>
      <c r="T15" s="321"/>
      <c r="U15" s="321"/>
      <c r="V15" s="670"/>
      <c r="W15" s="670"/>
      <c r="X15" s="321"/>
    </row>
    <row r="16" spans="1:24" ht="18" customHeight="1">
      <c r="A16" s="706" t="s">
        <v>531</v>
      </c>
      <c r="B16" s="707"/>
      <c r="C16" s="708"/>
      <c r="D16" s="684">
        <v>395883</v>
      </c>
      <c r="E16" s="530"/>
      <c r="F16" s="670">
        <f>SUM(H16:M16)</f>
        <v>361855</v>
      </c>
      <c r="G16" s="670"/>
      <c r="H16" s="670">
        <v>36529</v>
      </c>
      <c r="I16" s="670"/>
      <c r="J16" s="670">
        <v>324019</v>
      </c>
      <c r="K16" s="670"/>
      <c r="L16" s="670">
        <v>1307</v>
      </c>
      <c r="M16" s="670"/>
      <c r="N16" s="670" t="s">
        <v>367</v>
      </c>
      <c r="O16" s="670"/>
      <c r="P16" s="670">
        <v>395883</v>
      </c>
      <c r="Q16" s="670"/>
      <c r="R16" s="670">
        <f>SUM(T16:U16)</f>
        <v>139695</v>
      </c>
      <c r="S16" s="670"/>
      <c r="T16" s="321">
        <v>139695</v>
      </c>
      <c r="U16" s="321" t="s">
        <v>367</v>
      </c>
      <c r="V16" s="670">
        <v>1344</v>
      </c>
      <c r="W16" s="670"/>
      <c r="X16" s="321">
        <v>245727</v>
      </c>
    </row>
    <row r="17" spans="1:24" ht="18" customHeight="1">
      <c r="A17" s="706" t="s">
        <v>532</v>
      </c>
      <c r="B17" s="707"/>
      <c r="C17" s="708"/>
      <c r="D17" s="684">
        <v>103522</v>
      </c>
      <c r="E17" s="530"/>
      <c r="F17" s="670">
        <f aca="true" t="shared" si="0" ref="F17:F26">SUM(H17:M17)</f>
        <v>50454</v>
      </c>
      <c r="G17" s="670"/>
      <c r="H17" s="670">
        <v>34901</v>
      </c>
      <c r="I17" s="670"/>
      <c r="J17" s="670">
        <v>15553</v>
      </c>
      <c r="K17" s="670"/>
      <c r="L17" s="670" t="s">
        <v>367</v>
      </c>
      <c r="M17" s="670"/>
      <c r="N17" s="670" t="s">
        <v>367</v>
      </c>
      <c r="O17" s="670"/>
      <c r="P17" s="530">
        <v>103522</v>
      </c>
      <c r="Q17" s="530"/>
      <c r="R17" s="670">
        <f aca="true" t="shared" si="1" ref="R17:R23">SUM(T17:U17)</f>
        <v>38360</v>
      </c>
      <c r="S17" s="670"/>
      <c r="T17" s="254">
        <v>38063</v>
      </c>
      <c r="U17" s="254">
        <v>297</v>
      </c>
      <c r="V17" s="530" t="s">
        <v>367</v>
      </c>
      <c r="W17" s="530"/>
      <c r="X17" s="254">
        <v>17000</v>
      </c>
    </row>
    <row r="18" spans="1:24" ht="18" customHeight="1">
      <c r="A18" s="706" t="s">
        <v>533</v>
      </c>
      <c r="B18" s="707"/>
      <c r="C18" s="708"/>
      <c r="D18" s="684">
        <v>34544</v>
      </c>
      <c r="E18" s="530"/>
      <c r="F18" s="670">
        <f t="shared" si="0"/>
        <v>28156</v>
      </c>
      <c r="G18" s="670"/>
      <c r="H18" s="670">
        <v>10646</v>
      </c>
      <c r="I18" s="670"/>
      <c r="J18" s="670">
        <v>17510</v>
      </c>
      <c r="K18" s="670"/>
      <c r="L18" s="670" t="s">
        <v>367</v>
      </c>
      <c r="M18" s="670"/>
      <c r="N18" s="670">
        <v>1557</v>
      </c>
      <c r="O18" s="670"/>
      <c r="P18" s="670">
        <v>34544</v>
      </c>
      <c r="Q18" s="670"/>
      <c r="R18" s="670">
        <f t="shared" si="1"/>
        <v>10755</v>
      </c>
      <c r="S18" s="670"/>
      <c r="T18" s="321">
        <v>10755</v>
      </c>
      <c r="U18" s="321" t="s">
        <v>367</v>
      </c>
      <c r="V18" s="670">
        <v>7772</v>
      </c>
      <c r="W18" s="670"/>
      <c r="X18" s="321">
        <v>3800</v>
      </c>
    </row>
    <row r="19" spans="1:24" ht="18" customHeight="1">
      <c r="A19" s="706" t="s">
        <v>534</v>
      </c>
      <c r="B19" s="707"/>
      <c r="C19" s="708"/>
      <c r="D19" s="684">
        <v>27560</v>
      </c>
      <c r="E19" s="530"/>
      <c r="F19" s="670">
        <f t="shared" si="0"/>
        <v>11900</v>
      </c>
      <c r="G19" s="670"/>
      <c r="H19" s="670">
        <v>5301</v>
      </c>
      <c r="I19" s="670"/>
      <c r="J19" s="670">
        <v>6599</v>
      </c>
      <c r="K19" s="670"/>
      <c r="L19" s="670" t="s">
        <v>367</v>
      </c>
      <c r="M19" s="670"/>
      <c r="N19" s="670" t="s">
        <v>367</v>
      </c>
      <c r="O19" s="670"/>
      <c r="P19" s="530" t="s">
        <v>367</v>
      </c>
      <c r="Q19" s="530"/>
      <c r="R19" s="670" t="s">
        <v>367</v>
      </c>
      <c r="S19" s="670"/>
      <c r="T19" s="254" t="s">
        <v>367</v>
      </c>
      <c r="U19" s="321" t="s">
        <v>367</v>
      </c>
      <c r="V19" s="530" t="s">
        <v>367</v>
      </c>
      <c r="W19" s="530"/>
      <c r="X19" s="254" t="s">
        <v>367</v>
      </c>
    </row>
    <row r="20" spans="1:24" ht="18" customHeight="1">
      <c r="A20" s="706" t="s">
        <v>535</v>
      </c>
      <c r="B20" s="707"/>
      <c r="C20" s="708"/>
      <c r="D20" s="684">
        <v>62766</v>
      </c>
      <c r="E20" s="530"/>
      <c r="F20" s="670">
        <f t="shared" si="0"/>
        <v>66479</v>
      </c>
      <c r="G20" s="670"/>
      <c r="H20" s="670">
        <v>13630</v>
      </c>
      <c r="I20" s="670"/>
      <c r="J20" s="670">
        <v>52849</v>
      </c>
      <c r="K20" s="670"/>
      <c r="L20" s="670" t="s">
        <v>367</v>
      </c>
      <c r="M20" s="670"/>
      <c r="N20" s="670" t="s">
        <v>367</v>
      </c>
      <c r="O20" s="670"/>
      <c r="P20" s="530">
        <v>62766</v>
      </c>
      <c r="Q20" s="530"/>
      <c r="R20" s="670">
        <f t="shared" si="1"/>
        <v>19716</v>
      </c>
      <c r="S20" s="670"/>
      <c r="T20" s="254">
        <v>19716</v>
      </c>
      <c r="U20" s="321" t="s">
        <v>367</v>
      </c>
      <c r="V20" s="670">
        <v>5265</v>
      </c>
      <c r="W20" s="670"/>
      <c r="X20" s="254">
        <v>28581</v>
      </c>
    </row>
    <row r="21" spans="1:24" ht="18" customHeight="1">
      <c r="A21" s="706" t="s">
        <v>536</v>
      </c>
      <c r="B21" s="707"/>
      <c r="C21" s="708"/>
      <c r="D21" s="684">
        <v>11765</v>
      </c>
      <c r="E21" s="530"/>
      <c r="F21" s="670">
        <f t="shared" si="0"/>
        <v>5423</v>
      </c>
      <c r="G21" s="670"/>
      <c r="H21" s="670">
        <v>5316</v>
      </c>
      <c r="I21" s="670"/>
      <c r="J21" s="670">
        <v>107</v>
      </c>
      <c r="K21" s="670"/>
      <c r="L21" s="670" t="s">
        <v>367</v>
      </c>
      <c r="M21" s="670"/>
      <c r="N21" s="670" t="s">
        <v>367</v>
      </c>
      <c r="O21" s="670"/>
      <c r="P21" s="670">
        <v>11765</v>
      </c>
      <c r="Q21" s="670"/>
      <c r="R21" s="670">
        <f t="shared" si="1"/>
        <v>4264</v>
      </c>
      <c r="S21" s="670"/>
      <c r="T21" s="321">
        <v>4264</v>
      </c>
      <c r="U21" s="321" t="s">
        <v>367</v>
      </c>
      <c r="V21" s="670">
        <v>1035</v>
      </c>
      <c r="W21" s="670"/>
      <c r="X21" s="321">
        <v>5054</v>
      </c>
    </row>
    <row r="22" spans="1:24" ht="18" customHeight="1">
      <c r="A22" s="706" t="s">
        <v>537</v>
      </c>
      <c r="B22" s="707"/>
      <c r="C22" s="708"/>
      <c r="D22" s="684">
        <v>12722</v>
      </c>
      <c r="E22" s="530"/>
      <c r="F22" s="670">
        <f t="shared" si="0"/>
        <v>3500</v>
      </c>
      <c r="G22" s="670"/>
      <c r="H22" s="670">
        <v>3100</v>
      </c>
      <c r="I22" s="670"/>
      <c r="J22" s="670">
        <v>400</v>
      </c>
      <c r="K22" s="670"/>
      <c r="L22" s="670" t="s">
        <v>367</v>
      </c>
      <c r="M22" s="670"/>
      <c r="N22" s="670">
        <v>350</v>
      </c>
      <c r="O22" s="670"/>
      <c r="P22" s="530" t="s">
        <v>367</v>
      </c>
      <c r="Q22" s="530"/>
      <c r="R22" s="670" t="s">
        <v>367</v>
      </c>
      <c r="S22" s="670"/>
      <c r="T22" s="254" t="s">
        <v>367</v>
      </c>
      <c r="U22" s="321" t="s">
        <v>367</v>
      </c>
      <c r="V22" s="670" t="s">
        <v>367</v>
      </c>
      <c r="W22" s="670"/>
      <c r="X22" s="254" t="s">
        <v>367</v>
      </c>
    </row>
    <row r="23" spans="1:24" ht="18" customHeight="1">
      <c r="A23" s="706" t="s">
        <v>538</v>
      </c>
      <c r="B23" s="707"/>
      <c r="C23" s="708"/>
      <c r="D23" s="684">
        <v>13912</v>
      </c>
      <c r="E23" s="530"/>
      <c r="F23" s="670">
        <f t="shared" si="0"/>
        <v>3287</v>
      </c>
      <c r="G23" s="670"/>
      <c r="H23" s="670">
        <v>2463</v>
      </c>
      <c r="I23" s="670"/>
      <c r="J23" s="670">
        <v>824</v>
      </c>
      <c r="K23" s="670"/>
      <c r="L23" s="670" t="s">
        <v>367</v>
      </c>
      <c r="M23" s="670"/>
      <c r="N23" s="670" t="s">
        <v>367</v>
      </c>
      <c r="O23" s="670"/>
      <c r="P23" s="670">
        <v>13912</v>
      </c>
      <c r="Q23" s="670"/>
      <c r="R23" s="670">
        <f t="shared" si="1"/>
        <v>5598</v>
      </c>
      <c r="S23" s="670"/>
      <c r="T23" s="321">
        <v>648</v>
      </c>
      <c r="U23" s="321">
        <v>4950</v>
      </c>
      <c r="V23" s="670">
        <v>1106</v>
      </c>
      <c r="W23" s="670"/>
      <c r="X23" s="321">
        <v>3165</v>
      </c>
    </row>
    <row r="24" spans="1:24" ht="18" customHeight="1">
      <c r="A24" s="706" t="s">
        <v>539</v>
      </c>
      <c r="B24" s="707"/>
      <c r="C24" s="708"/>
      <c r="D24" s="684">
        <v>12879</v>
      </c>
      <c r="E24" s="530"/>
      <c r="F24" s="670">
        <f t="shared" si="0"/>
        <v>9327</v>
      </c>
      <c r="G24" s="670"/>
      <c r="H24" s="530">
        <v>4425</v>
      </c>
      <c r="I24" s="530"/>
      <c r="J24" s="530">
        <v>4902</v>
      </c>
      <c r="K24" s="530"/>
      <c r="L24" s="670" t="s">
        <v>367</v>
      </c>
      <c r="M24" s="670"/>
      <c r="N24" s="530">
        <v>1180</v>
      </c>
      <c r="O24" s="530"/>
      <c r="P24" s="530" t="s">
        <v>367</v>
      </c>
      <c r="Q24" s="530"/>
      <c r="R24" s="670" t="s">
        <v>367</v>
      </c>
      <c r="S24" s="670"/>
      <c r="T24" s="254" t="s">
        <v>367</v>
      </c>
      <c r="U24" s="321" t="s">
        <v>367</v>
      </c>
      <c r="V24" s="670" t="s">
        <v>367</v>
      </c>
      <c r="W24" s="670"/>
      <c r="X24" s="254" t="s">
        <v>367</v>
      </c>
    </row>
    <row r="25" spans="1:24" ht="18" customHeight="1">
      <c r="A25" s="706" t="s">
        <v>540</v>
      </c>
      <c r="B25" s="707"/>
      <c r="C25" s="708"/>
      <c r="D25" s="684">
        <v>6227</v>
      </c>
      <c r="E25" s="530"/>
      <c r="F25" s="670">
        <f t="shared" si="0"/>
        <v>2565</v>
      </c>
      <c r="G25" s="670"/>
      <c r="H25" s="530">
        <v>0</v>
      </c>
      <c r="I25" s="530"/>
      <c r="J25" s="530">
        <v>2565</v>
      </c>
      <c r="K25" s="530"/>
      <c r="L25" s="670" t="s">
        <v>367</v>
      </c>
      <c r="M25" s="670"/>
      <c r="N25" s="530">
        <v>150</v>
      </c>
      <c r="O25" s="530"/>
      <c r="P25" s="530" t="s">
        <v>367</v>
      </c>
      <c r="Q25" s="530"/>
      <c r="R25" s="670" t="s">
        <v>367</v>
      </c>
      <c r="S25" s="670"/>
      <c r="T25" s="254" t="s">
        <v>367</v>
      </c>
      <c r="U25" s="321" t="s">
        <v>367</v>
      </c>
      <c r="V25" s="670" t="s">
        <v>367</v>
      </c>
      <c r="W25" s="670"/>
      <c r="X25" s="254" t="s">
        <v>367</v>
      </c>
    </row>
    <row r="26" spans="1:24" ht="18" customHeight="1">
      <c r="A26" s="706" t="s">
        <v>541</v>
      </c>
      <c r="B26" s="707"/>
      <c r="C26" s="708"/>
      <c r="D26" s="684">
        <v>10195</v>
      </c>
      <c r="E26" s="530"/>
      <c r="F26" s="670">
        <f t="shared" si="0"/>
        <v>3453</v>
      </c>
      <c r="G26" s="670"/>
      <c r="H26" s="670">
        <v>1906</v>
      </c>
      <c r="I26" s="670"/>
      <c r="J26" s="670">
        <v>1547</v>
      </c>
      <c r="K26" s="670"/>
      <c r="L26" s="670" t="s">
        <v>367</v>
      </c>
      <c r="M26" s="670"/>
      <c r="N26" s="670" t="s">
        <v>367</v>
      </c>
      <c r="O26" s="670"/>
      <c r="P26" s="530" t="s">
        <v>367</v>
      </c>
      <c r="Q26" s="530"/>
      <c r="R26" s="670" t="s">
        <v>367</v>
      </c>
      <c r="S26" s="670"/>
      <c r="T26" s="254" t="s">
        <v>367</v>
      </c>
      <c r="U26" s="321" t="s">
        <v>367</v>
      </c>
      <c r="V26" s="670" t="s">
        <v>367</v>
      </c>
      <c r="W26" s="670"/>
      <c r="X26" s="254" t="s">
        <v>367</v>
      </c>
    </row>
    <row r="27" spans="1:24" ht="18" customHeight="1">
      <c r="A27" s="711" t="s">
        <v>542</v>
      </c>
      <c r="B27" s="712"/>
      <c r="C27" s="713"/>
      <c r="D27" s="684" t="s">
        <v>551</v>
      </c>
      <c r="E27" s="530"/>
      <c r="F27" s="670" t="s">
        <v>565</v>
      </c>
      <c r="G27" s="670"/>
      <c r="H27" s="530" t="s">
        <v>367</v>
      </c>
      <c r="I27" s="530"/>
      <c r="J27" s="530" t="s">
        <v>367</v>
      </c>
      <c r="K27" s="530"/>
      <c r="L27" s="670" t="s">
        <v>367</v>
      </c>
      <c r="M27" s="670"/>
      <c r="N27" s="670" t="s">
        <v>367</v>
      </c>
      <c r="O27" s="670"/>
      <c r="P27" s="530" t="s">
        <v>367</v>
      </c>
      <c r="Q27" s="530"/>
      <c r="R27" s="670" t="s">
        <v>367</v>
      </c>
      <c r="S27" s="670"/>
      <c r="T27" s="321" t="s">
        <v>367</v>
      </c>
      <c r="U27" s="321" t="s">
        <v>367</v>
      </c>
      <c r="V27" s="670">
        <v>9196</v>
      </c>
      <c r="W27" s="670"/>
      <c r="X27" s="254" t="s">
        <v>367</v>
      </c>
    </row>
    <row r="28" spans="1:24" ht="18" customHeight="1">
      <c r="A28" s="706" t="s">
        <v>543</v>
      </c>
      <c r="B28" s="709"/>
      <c r="C28" s="710"/>
      <c r="D28" s="684">
        <f>SUM(D16:E27)</f>
        <v>691975</v>
      </c>
      <c r="E28" s="530"/>
      <c r="F28" s="670">
        <f>SUM(H16:M27)</f>
        <v>546399</v>
      </c>
      <c r="G28" s="670"/>
      <c r="H28" s="530">
        <f>SUM(H16:I27)</f>
        <v>118217</v>
      </c>
      <c r="I28" s="530"/>
      <c r="J28" s="530">
        <f>SUM(J16:K27)</f>
        <v>426875</v>
      </c>
      <c r="K28" s="530"/>
      <c r="L28" s="530">
        <f>SUM(L16:M27)</f>
        <v>1307</v>
      </c>
      <c r="M28" s="530"/>
      <c r="N28" s="530">
        <f>SUM(N16:O27)</f>
        <v>3237</v>
      </c>
      <c r="O28" s="530"/>
      <c r="P28" s="530">
        <f>SUM(P16:Q27)</f>
        <v>622392</v>
      </c>
      <c r="Q28" s="530"/>
      <c r="R28" s="530">
        <f>SUM(T16:U27)</f>
        <v>218388</v>
      </c>
      <c r="S28" s="530"/>
      <c r="T28" s="321">
        <f>SUM(T16:T27)</f>
        <v>213141</v>
      </c>
      <c r="U28" s="321">
        <f>SUM(U16:U27)</f>
        <v>5247</v>
      </c>
      <c r="V28" s="530">
        <f>SUM(V16:W27)</f>
        <v>25718</v>
      </c>
      <c r="W28" s="530"/>
      <c r="X28" s="321">
        <f>SUM(X16:X27)</f>
        <v>303327</v>
      </c>
    </row>
    <row r="29" spans="1:24" ht="18" customHeight="1">
      <c r="A29" s="100"/>
      <c r="B29" s="82"/>
      <c r="C29" s="97"/>
      <c r="D29" s="253"/>
      <c r="E29" s="254"/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1"/>
      <c r="Q29" s="321"/>
      <c r="R29" s="670"/>
      <c r="S29" s="670"/>
      <c r="T29" s="321"/>
      <c r="U29" s="321"/>
      <c r="V29" s="321"/>
      <c r="W29" s="321"/>
      <c r="X29" s="321"/>
    </row>
    <row r="30" spans="1:24" ht="18" customHeight="1">
      <c r="A30" s="697" t="s">
        <v>10</v>
      </c>
      <c r="B30" s="698"/>
      <c r="C30" s="699"/>
      <c r="D30" s="684">
        <v>26970</v>
      </c>
      <c r="E30" s="530"/>
      <c r="F30" s="670">
        <f aca="true" t="shared" si="2" ref="F30:F37">SUM(H30:M30)</f>
        <v>12678</v>
      </c>
      <c r="G30" s="670"/>
      <c r="H30" s="670">
        <v>3898</v>
      </c>
      <c r="I30" s="670"/>
      <c r="J30" s="670">
        <v>8780</v>
      </c>
      <c r="K30" s="670"/>
      <c r="L30" s="670" t="s">
        <v>367</v>
      </c>
      <c r="M30" s="670"/>
      <c r="N30" s="670">
        <v>700</v>
      </c>
      <c r="O30" s="670"/>
      <c r="P30" s="670" t="s">
        <v>367</v>
      </c>
      <c r="Q30" s="670"/>
      <c r="R30" s="670" t="s">
        <v>367</v>
      </c>
      <c r="S30" s="670"/>
      <c r="T30" s="321" t="s">
        <v>367</v>
      </c>
      <c r="U30" s="321" t="s">
        <v>367</v>
      </c>
      <c r="V30" s="670" t="s">
        <v>367</v>
      </c>
      <c r="W30" s="670"/>
      <c r="X30" s="321" t="s">
        <v>367</v>
      </c>
    </row>
    <row r="31" spans="1:24" ht="18" customHeight="1">
      <c r="A31" s="697" t="s">
        <v>71</v>
      </c>
      <c r="B31" s="698"/>
      <c r="C31" s="699"/>
      <c r="D31" s="684" t="s">
        <v>367</v>
      </c>
      <c r="E31" s="530"/>
      <c r="F31" s="670" t="s">
        <v>367</v>
      </c>
      <c r="G31" s="670"/>
      <c r="H31" s="670" t="s">
        <v>367</v>
      </c>
      <c r="I31" s="670"/>
      <c r="J31" s="670" t="s">
        <v>367</v>
      </c>
      <c r="K31" s="670"/>
      <c r="L31" s="670" t="s">
        <v>367</v>
      </c>
      <c r="M31" s="670"/>
      <c r="N31" s="670" t="s">
        <v>367</v>
      </c>
      <c r="O31" s="670"/>
      <c r="P31" s="670">
        <v>56934</v>
      </c>
      <c r="Q31" s="670"/>
      <c r="R31" s="670">
        <f aca="true" t="shared" si="3" ref="R31:R39">SUM(T31:U31)</f>
        <v>18353</v>
      </c>
      <c r="S31" s="670"/>
      <c r="T31" s="321">
        <v>18353</v>
      </c>
      <c r="U31" s="321" t="s">
        <v>367</v>
      </c>
      <c r="V31" s="670">
        <v>6783</v>
      </c>
      <c r="W31" s="670"/>
      <c r="X31" s="321">
        <v>14236</v>
      </c>
    </row>
    <row r="32" spans="1:24" ht="18" customHeight="1">
      <c r="A32" s="705" t="s">
        <v>1</v>
      </c>
      <c r="B32" s="698"/>
      <c r="C32" s="699"/>
      <c r="D32" s="684" t="s">
        <v>367</v>
      </c>
      <c r="E32" s="530"/>
      <c r="F32" s="670" t="s">
        <v>367</v>
      </c>
      <c r="G32" s="670"/>
      <c r="H32" s="670" t="s">
        <v>367</v>
      </c>
      <c r="I32" s="670"/>
      <c r="J32" s="670" t="s">
        <v>367</v>
      </c>
      <c r="K32" s="670"/>
      <c r="L32" s="670" t="s">
        <v>367</v>
      </c>
      <c r="M32" s="670"/>
      <c r="N32" s="670" t="s">
        <v>367</v>
      </c>
      <c r="O32" s="670"/>
      <c r="P32" s="670">
        <v>78037</v>
      </c>
      <c r="Q32" s="670"/>
      <c r="R32" s="670">
        <f t="shared" si="3"/>
        <v>26257</v>
      </c>
      <c r="S32" s="670"/>
      <c r="T32" s="321">
        <v>26257</v>
      </c>
      <c r="U32" s="321" t="s">
        <v>367</v>
      </c>
      <c r="V32" s="670" t="s">
        <v>367</v>
      </c>
      <c r="W32" s="670"/>
      <c r="X32" s="321">
        <v>27414</v>
      </c>
    </row>
    <row r="33" spans="1:24" ht="18" customHeight="1">
      <c r="A33" s="697" t="s">
        <v>241</v>
      </c>
      <c r="B33" s="698"/>
      <c r="C33" s="699"/>
      <c r="D33" s="684">
        <v>103275</v>
      </c>
      <c r="E33" s="530"/>
      <c r="F33" s="670">
        <f t="shared" si="2"/>
        <v>18591</v>
      </c>
      <c r="G33" s="670"/>
      <c r="H33" s="670">
        <v>17480</v>
      </c>
      <c r="I33" s="670"/>
      <c r="J33" s="670">
        <v>967</v>
      </c>
      <c r="K33" s="670"/>
      <c r="L33" s="670">
        <v>144</v>
      </c>
      <c r="M33" s="670"/>
      <c r="N33" s="670" t="s">
        <v>367</v>
      </c>
      <c r="O33" s="670"/>
      <c r="P33" s="670" t="s">
        <v>367</v>
      </c>
      <c r="Q33" s="670"/>
      <c r="R33" s="670" t="s">
        <v>367</v>
      </c>
      <c r="S33" s="670"/>
      <c r="T33" s="321" t="s">
        <v>367</v>
      </c>
      <c r="U33" s="321" t="s">
        <v>367</v>
      </c>
      <c r="V33" s="670" t="s">
        <v>367</v>
      </c>
      <c r="W33" s="670"/>
      <c r="X33" s="321" t="s">
        <v>367</v>
      </c>
    </row>
    <row r="34" spans="1:24" ht="18" customHeight="1">
      <c r="A34" s="697" t="s">
        <v>216</v>
      </c>
      <c r="B34" s="698"/>
      <c r="C34" s="699"/>
      <c r="D34" s="684">
        <v>74739</v>
      </c>
      <c r="E34" s="530"/>
      <c r="F34" s="670">
        <f t="shared" si="2"/>
        <v>19023</v>
      </c>
      <c r="G34" s="670"/>
      <c r="H34" s="670">
        <v>12740</v>
      </c>
      <c r="I34" s="670"/>
      <c r="J34" s="670">
        <v>6283</v>
      </c>
      <c r="K34" s="670"/>
      <c r="L34" s="670" t="s">
        <v>367</v>
      </c>
      <c r="M34" s="670"/>
      <c r="N34" s="670" t="s">
        <v>367</v>
      </c>
      <c r="O34" s="670"/>
      <c r="P34" s="670">
        <v>76421</v>
      </c>
      <c r="Q34" s="670"/>
      <c r="R34" s="670">
        <f t="shared" si="3"/>
        <v>20957</v>
      </c>
      <c r="S34" s="670"/>
      <c r="T34" s="321">
        <v>20957</v>
      </c>
      <c r="U34" s="321" t="s">
        <v>367</v>
      </c>
      <c r="V34" s="670">
        <v>25541</v>
      </c>
      <c r="W34" s="670"/>
      <c r="X34" s="321">
        <v>18561</v>
      </c>
    </row>
    <row r="35" spans="1:24" ht="18" customHeight="1">
      <c r="A35" s="771" t="s">
        <v>242</v>
      </c>
      <c r="B35" s="772"/>
      <c r="C35" s="773"/>
      <c r="D35" s="684">
        <v>65381</v>
      </c>
      <c r="E35" s="530"/>
      <c r="F35" s="670">
        <f t="shared" si="2"/>
        <v>21924</v>
      </c>
      <c r="G35" s="670"/>
      <c r="H35" s="670">
        <v>12803</v>
      </c>
      <c r="I35" s="670"/>
      <c r="J35" s="670">
        <v>9121</v>
      </c>
      <c r="K35" s="670"/>
      <c r="L35" s="670" t="s">
        <v>367</v>
      </c>
      <c r="M35" s="670"/>
      <c r="N35" s="670" t="s">
        <v>367</v>
      </c>
      <c r="O35" s="670"/>
      <c r="P35" s="670">
        <v>65381</v>
      </c>
      <c r="Q35" s="670"/>
      <c r="R35" s="670">
        <f t="shared" si="3"/>
        <v>13572</v>
      </c>
      <c r="S35" s="670"/>
      <c r="T35" s="321">
        <v>13572</v>
      </c>
      <c r="U35" s="321" t="s">
        <v>367</v>
      </c>
      <c r="V35" s="670">
        <v>35207</v>
      </c>
      <c r="W35" s="670"/>
      <c r="X35" s="321">
        <v>5884</v>
      </c>
    </row>
    <row r="36" spans="1:24" ht="18" customHeight="1">
      <c r="A36" s="697" t="s">
        <v>11</v>
      </c>
      <c r="B36" s="698"/>
      <c r="C36" s="699"/>
      <c r="D36" s="684">
        <v>20971</v>
      </c>
      <c r="E36" s="530"/>
      <c r="F36" s="670">
        <f t="shared" si="2"/>
        <v>4153</v>
      </c>
      <c r="G36" s="670"/>
      <c r="H36" s="670">
        <v>3200</v>
      </c>
      <c r="I36" s="670"/>
      <c r="J36" s="670">
        <v>953</v>
      </c>
      <c r="K36" s="670"/>
      <c r="L36" s="670" t="s">
        <v>367</v>
      </c>
      <c r="M36" s="670"/>
      <c r="N36" s="670">
        <v>1458</v>
      </c>
      <c r="O36" s="670"/>
      <c r="P36" s="670">
        <v>28958</v>
      </c>
      <c r="Q36" s="670"/>
      <c r="R36" s="670">
        <f t="shared" si="3"/>
        <v>4502</v>
      </c>
      <c r="S36" s="670"/>
      <c r="T36" s="321">
        <v>4502</v>
      </c>
      <c r="U36" s="321" t="s">
        <v>367</v>
      </c>
      <c r="V36" s="670">
        <v>13745</v>
      </c>
      <c r="W36" s="670"/>
      <c r="X36" s="321">
        <v>3174</v>
      </c>
    </row>
    <row r="37" spans="1:24" ht="18" customHeight="1">
      <c r="A37" s="697" t="s">
        <v>72</v>
      </c>
      <c r="B37" s="698"/>
      <c r="C37" s="699"/>
      <c r="D37" s="684">
        <v>88499</v>
      </c>
      <c r="E37" s="530"/>
      <c r="F37" s="670">
        <f t="shared" si="2"/>
        <v>27771</v>
      </c>
      <c r="G37" s="670"/>
      <c r="H37" s="670">
        <v>13016</v>
      </c>
      <c r="I37" s="670"/>
      <c r="J37" s="670">
        <v>14755</v>
      </c>
      <c r="K37" s="670"/>
      <c r="L37" s="670" t="s">
        <v>367</v>
      </c>
      <c r="M37" s="670"/>
      <c r="N37" s="670">
        <v>5423</v>
      </c>
      <c r="O37" s="670"/>
      <c r="P37" s="670">
        <v>93307</v>
      </c>
      <c r="Q37" s="670"/>
      <c r="R37" s="670">
        <f t="shared" si="3"/>
        <v>27500</v>
      </c>
      <c r="S37" s="670"/>
      <c r="T37" s="321">
        <v>27500</v>
      </c>
      <c r="U37" s="321" t="s">
        <v>367</v>
      </c>
      <c r="V37" s="670">
        <v>3975</v>
      </c>
      <c r="W37" s="670"/>
      <c r="X37" s="321">
        <v>26583</v>
      </c>
    </row>
    <row r="38" spans="1:24" ht="18" customHeight="1">
      <c r="A38" s="697" t="s">
        <v>12</v>
      </c>
      <c r="B38" s="698"/>
      <c r="C38" s="699"/>
      <c r="D38" s="684" t="s">
        <v>367</v>
      </c>
      <c r="E38" s="530"/>
      <c r="F38" s="670" t="s">
        <v>367</v>
      </c>
      <c r="G38" s="670"/>
      <c r="H38" s="670" t="s">
        <v>367</v>
      </c>
      <c r="I38" s="670"/>
      <c r="J38" s="670" t="s">
        <v>367</v>
      </c>
      <c r="K38" s="670"/>
      <c r="L38" s="670" t="s">
        <v>367</v>
      </c>
      <c r="M38" s="670"/>
      <c r="N38" s="670" t="s">
        <v>367</v>
      </c>
      <c r="O38" s="670"/>
      <c r="P38" s="670">
        <v>22698</v>
      </c>
      <c r="Q38" s="670"/>
      <c r="R38" s="670">
        <f t="shared" si="3"/>
        <v>5438</v>
      </c>
      <c r="S38" s="670"/>
      <c r="T38" s="321">
        <v>5438</v>
      </c>
      <c r="U38" s="321" t="s">
        <v>367</v>
      </c>
      <c r="V38" s="670">
        <v>10334</v>
      </c>
      <c r="W38" s="670"/>
      <c r="X38" s="321">
        <v>3548</v>
      </c>
    </row>
    <row r="39" spans="1:24" ht="18" customHeight="1">
      <c r="A39" s="697" t="s">
        <v>13</v>
      </c>
      <c r="B39" s="698"/>
      <c r="C39" s="699"/>
      <c r="D39" s="684" t="s">
        <v>367</v>
      </c>
      <c r="E39" s="530"/>
      <c r="F39" s="670" t="s">
        <v>367</v>
      </c>
      <c r="G39" s="670"/>
      <c r="H39" s="670" t="s">
        <v>367</v>
      </c>
      <c r="I39" s="670"/>
      <c r="J39" s="670" t="s">
        <v>367</v>
      </c>
      <c r="K39" s="670"/>
      <c r="L39" s="670" t="s">
        <v>367</v>
      </c>
      <c r="M39" s="670"/>
      <c r="N39" s="670" t="s">
        <v>367</v>
      </c>
      <c r="O39" s="670"/>
      <c r="P39" s="670">
        <v>39780</v>
      </c>
      <c r="Q39" s="670"/>
      <c r="R39" s="670">
        <f t="shared" si="3"/>
        <v>10432</v>
      </c>
      <c r="S39" s="670"/>
      <c r="T39" s="254">
        <v>10432</v>
      </c>
      <c r="U39" s="321" t="s">
        <v>367</v>
      </c>
      <c r="V39" s="670">
        <v>15936</v>
      </c>
      <c r="W39" s="670"/>
      <c r="X39" s="254">
        <v>3827</v>
      </c>
    </row>
    <row r="40" spans="1:24" s="39" customFormat="1" ht="18" customHeight="1">
      <c r="A40" s="700" t="s">
        <v>543</v>
      </c>
      <c r="B40" s="700"/>
      <c r="C40" s="701"/>
      <c r="D40" s="703">
        <f>SUM(D30:E39)</f>
        <v>379835</v>
      </c>
      <c r="E40" s="704"/>
      <c r="F40" s="704">
        <f>SUM(H30:M39)</f>
        <v>104140</v>
      </c>
      <c r="G40" s="704"/>
      <c r="H40" s="704">
        <f>SUM(H30:I39)</f>
        <v>63137</v>
      </c>
      <c r="I40" s="704"/>
      <c r="J40" s="704">
        <f>SUM(J30:K39)</f>
        <v>40859</v>
      </c>
      <c r="K40" s="704"/>
      <c r="L40" s="704">
        <f>SUM(L30:M39)</f>
        <v>144</v>
      </c>
      <c r="M40" s="704"/>
      <c r="N40" s="704">
        <f>SUM(N30:O39)</f>
        <v>7581</v>
      </c>
      <c r="O40" s="704"/>
      <c r="P40" s="704">
        <f>SUM(P30:Q39)</f>
        <v>461516</v>
      </c>
      <c r="Q40" s="704"/>
      <c r="R40" s="704">
        <f>SUM(T30:U39)</f>
        <v>127011</v>
      </c>
      <c r="S40" s="704"/>
      <c r="T40" s="322">
        <f>SUM(T30:T39)</f>
        <v>127011</v>
      </c>
      <c r="U40" s="325" t="s">
        <v>367</v>
      </c>
      <c r="V40" s="704">
        <f>SUM(V30:W39)</f>
        <v>111521</v>
      </c>
      <c r="W40" s="704"/>
      <c r="X40" s="322">
        <f>SUM(X30:X39)</f>
        <v>103227</v>
      </c>
    </row>
    <row r="41" spans="1:26" ht="15" customHeight="1">
      <c r="A41" s="13" t="s">
        <v>331</v>
      </c>
      <c r="B41" s="13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6"/>
      <c r="P41" s="16"/>
      <c r="Q41" s="14"/>
      <c r="R41" s="14"/>
      <c r="S41" s="13"/>
      <c r="T41" s="13"/>
      <c r="U41" s="13"/>
      <c r="V41" s="13"/>
      <c r="W41" s="13"/>
      <c r="X41" s="13"/>
      <c r="Y41" s="13"/>
      <c r="Z41" s="13"/>
    </row>
    <row r="42" spans="1:26" ht="15" customHeight="1">
      <c r="A42" s="13"/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6"/>
      <c r="P42" s="16"/>
      <c r="Q42" s="14"/>
      <c r="R42" s="14"/>
      <c r="S42" s="13"/>
      <c r="T42" s="13"/>
      <c r="U42" s="13"/>
      <c r="V42" s="13"/>
      <c r="W42" s="13"/>
      <c r="X42" s="13"/>
      <c r="Y42" s="13"/>
      <c r="Z42" s="13"/>
    </row>
    <row r="43" spans="1:26" ht="18" customHeight="1">
      <c r="A43" s="15"/>
      <c r="B43" s="13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3"/>
      <c r="T43" s="13"/>
      <c r="U43" s="13"/>
      <c r="V43" s="13"/>
      <c r="W43" s="13"/>
      <c r="X43" s="13"/>
      <c r="Y43" s="13"/>
      <c r="Z43" s="13"/>
    </row>
    <row r="44" spans="1:24" ht="19.5" customHeight="1">
      <c r="A44" s="13"/>
      <c r="B44" s="13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3"/>
      <c r="T44" s="13"/>
      <c r="U44" s="13"/>
      <c r="V44" s="13"/>
      <c r="W44" s="13"/>
      <c r="X44" s="13"/>
    </row>
    <row r="45" spans="1:24" ht="18" customHeight="1">
      <c r="A45" s="702" t="s">
        <v>323</v>
      </c>
      <c r="B45" s="702"/>
      <c r="C45" s="702"/>
      <c r="D45" s="702"/>
      <c r="E45" s="702"/>
      <c r="F45" s="702"/>
      <c r="G45" s="702"/>
      <c r="H45" s="702"/>
      <c r="I45" s="702"/>
      <c r="J45" s="702"/>
      <c r="K45" s="702"/>
      <c r="L45" s="702"/>
      <c r="M45" s="702"/>
      <c r="N45" s="702"/>
      <c r="O45" s="702"/>
      <c r="P45" s="702"/>
      <c r="Q45" s="702"/>
      <c r="R45" s="702"/>
      <c r="S45" s="702"/>
      <c r="T45" s="702"/>
      <c r="U45" s="702"/>
      <c r="V45" s="702"/>
      <c r="W45" s="702"/>
      <c r="X45" s="702"/>
    </row>
    <row r="46" spans="3:26" ht="18" customHeight="1" thickBot="1"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S46" s="42"/>
      <c r="T46" s="42"/>
      <c r="U46" s="42"/>
      <c r="V46" s="42"/>
      <c r="W46" s="42"/>
      <c r="X46" s="42"/>
      <c r="Y46" s="15"/>
      <c r="Z46" s="15"/>
    </row>
    <row r="47" spans="1:24" ht="18" customHeight="1">
      <c r="A47" s="688" t="s">
        <v>334</v>
      </c>
      <c r="B47" s="690" t="s">
        <v>552</v>
      </c>
      <c r="C47" s="691"/>
      <c r="D47" s="691"/>
      <c r="E47" s="691"/>
      <c r="F47" s="691"/>
      <c r="G47" s="692"/>
      <c r="H47" s="752" t="s">
        <v>553</v>
      </c>
      <c r="I47" s="691"/>
      <c r="J47" s="691"/>
      <c r="K47" s="691"/>
      <c r="L47" s="692"/>
      <c r="M47" s="752" t="s">
        <v>554</v>
      </c>
      <c r="N47" s="691"/>
      <c r="O47" s="691"/>
      <c r="P47" s="691"/>
      <c r="Q47" s="691"/>
      <c r="R47" s="692"/>
      <c r="S47" s="775" t="s">
        <v>556</v>
      </c>
      <c r="T47" s="776"/>
      <c r="U47" s="776"/>
      <c r="V47" s="777"/>
      <c r="W47" s="86" t="s">
        <v>14</v>
      </c>
      <c r="X47" s="86" t="s">
        <v>73</v>
      </c>
    </row>
    <row r="48" spans="1:24" ht="18" customHeight="1">
      <c r="A48" s="673"/>
      <c r="B48" s="693"/>
      <c r="C48" s="693"/>
      <c r="D48" s="693"/>
      <c r="E48" s="693"/>
      <c r="F48" s="693"/>
      <c r="G48" s="694"/>
      <c r="H48" s="753"/>
      <c r="I48" s="693"/>
      <c r="J48" s="693"/>
      <c r="K48" s="693"/>
      <c r="L48" s="694"/>
      <c r="M48" s="753"/>
      <c r="N48" s="693"/>
      <c r="O48" s="693"/>
      <c r="P48" s="693"/>
      <c r="Q48" s="693"/>
      <c r="R48" s="694"/>
      <c r="S48" s="778"/>
      <c r="T48" s="779"/>
      <c r="U48" s="779"/>
      <c r="V48" s="757"/>
      <c r="W48" s="84" t="s">
        <v>15</v>
      </c>
      <c r="X48" s="85" t="s">
        <v>16</v>
      </c>
    </row>
    <row r="49" spans="1:24" ht="18" customHeight="1">
      <c r="A49" s="673"/>
      <c r="B49" s="695" t="s">
        <v>336</v>
      </c>
      <c r="C49" s="687" t="s">
        <v>337</v>
      </c>
      <c r="D49" s="687" t="s">
        <v>338</v>
      </c>
      <c r="E49" s="687" t="s">
        <v>339</v>
      </c>
      <c r="F49" s="687" t="s">
        <v>340</v>
      </c>
      <c r="G49" s="687" t="s">
        <v>341</v>
      </c>
      <c r="H49" s="687" t="s">
        <v>335</v>
      </c>
      <c r="I49" s="687" t="s">
        <v>337</v>
      </c>
      <c r="J49" s="687" t="s">
        <v>339</v>
      </c>
      <c r="K49" s="687" t="s">
        <v>340</v>
      </c>
      <c r="L49" s="687" t="s">
        <v>341</v>
      </c>
      <c r="M49" s="687" t="s">
        <v>335</v>
      </c>
      <c r="N49" s="687" t="s">
        <v>337</v>
      </c>
      <c r="O49" s="687" t="s">
        <v>338</v>
      </c>
      <c r="P49" s="687" t="s">
        <v>339</v>
      </c>
      <c r="Q49" s="687" t="s">
        <v>340</v>
      </c>
      <c r="R49" s="687" t="s">
        <v>341</v>
      </c>
      <c r="S49" s="750" t="s">
        <v>557</v>
      </c>
      <c r="T49" s="685" t="s">
        <v>558</v>
      </c>
      <c r="U49" s="685" t="s">
        <v>559</v>
      </c>
      <c r="V49" s="685" t="s">
        <v>560</v>
      </c>
      <c r="W49" s="774" t="s">
        <v>342</v>
      </c>
      <c r="X49" s="766" t="s">
        <v>561</v>
      </c>
    </row>
    <row r="50" spans="1:24" ht="18" customHeight="1">
      <c r="A50" s="689"/>
      <c r="B50" s="696"/>
      <c r="C50" s="686"/>
      <c r="D50" s="686"/>
      <c r="E50" s="686"/>
      <c r="F50" s="686"/>
      <c r="G50" s="686"/>
      <c r="H50" s="686"/>
      <c r="I50" s="686"/>
      <c r="J50" s="686"/>
      <c r="K50" s="686"/>
      <c r="L50" s="686"/>
      <c r="M50" s="686"/>
      <c r="N50" s="686"/>
      <c r="O50" s="686"/>
      <c r="P50" s="686"/>
      <c r="Q50" s="686"/>
      <c r="R50" s="686"/>
      <c r="S50" s="751"/>
      <c r="T50" s="686"/>
      <c r="U50" s="686"/>
      <c r="V50" s="686"/>
      <c r="W50" s="751"/>
      <c r="X50" s="767"/>
    </row>
    <row r="51" spans="1:24" ht="18" customHeight="1">
      <c r="A51" s="326" t="s">
        <v>322</v>
      </c>
      <c r="B51" s="327">
        <v>0.01</v>
      </c>
      <c r="C51" s="327">
        <v>0.01</v>
      </c>
      <c r="D51" s="327">
        <v>0.006</v>
      </c>
      <c r="E51" s="327">
        <v>0.011</v>
      </c>
      <c r="F51" s="327">
        <v>0.007</v>
      </c>
      <c r="G51" s="327">
        <v>0.01</v>
      </c>
      <c r="H51" s="328" t="s">
        <v>367</v>
      </c>
      <c r="I51" s="328" t="s">
        <v>367</v>
      </c>
      <c r="J51" s="328" t="s">
        <v>367</v>
      </c>
      <c r="K51" s="328" t="s">
        <v>367</v>
      </c>
      <c r="L51" s="328" t="s">
        <v>367</v>
      </c>
      <c r="M51" s="328">
        <v>0.018</v>
      </c>
      <c r="N51" s="328" t="s">
        <v>367</v>
      </c>
      <c r="O51" s="328" t="s">
        <v>367</v>
      </c>
      <c r="P51" s="328" t="s">
        <v>367</v>
      </c>
      <c r="Q51" s="328" t="s">
        <v>367</v>
      </c>
      <c r="R51" s="328" t="s">
        <v>367</v>
      </c>
      <c r="S51" s="336">
        <v>0</v>
      </c>
      <c r="T51" s="336" t="s">
        <v>367</v>
      </c>
      <c r="U51" s="336" t="s">
        <v>367</v>
      </c>
      <c r="V51" s="336" t="s">
        <v>367</v>
      </c>
      <c r="W51" s="339">
        <v>2.6</v>
      </c>
      <c r="X51" s="351">
        <v>-0.98</v>
      </c>
    </row>
    <row r="52" spans="1:24" ht="18" customHeight="1">
      <c r="A52" s="35">
        <v>49</v>
      </c>
      <c r="B52" s="329">
        <v>0.007</v>
      </c>
      <c r="C52" s="329">
        <v>0.011</v>
      </c>
      <c r="D52" s="353">
        <v>-0.005</v>
      </c>
      <c r="E52" s="329">
        <v>0.01</v>
      </c>
      <c r="F52" s="329">
        <v>0.008</v>
      </c>
      <c r="G52" s="329">
        <v>0.008</v>
      </c>
      <c r="H52" s="329">
        <v>0.025</v>
      </c>
      <c r="I52" s="329">
        <v>0.026</v>
      </c>
      <c r="J52" s="329">
        <v>0.027</v>
      </c>
      <c r="K52" s="329">
        <v>0.026</v>
      </c>
      <c r="L52" s="329">
        <v>0.033</v>
      </c>
      <c r="M52" s="328">
        <v>0.009</v>
      </c>
      <c r="N52" s="329">
        <v>0.015</v>
      </c>
      <c r="O52" s="353">
        <v>-0.01</v>
      </c>
      <c r="P52" s="330" t="s">
        <v>367</v>
      </c>
      <c r="Q52" s="329">
        <v>0.017</v>
      </c>
      <c r="R52" s="329">
        <v>0.016</v>
      </c>
      <c r="S52" s="336">
        <v>83</v>
      </c>
      <c r="T52" s="336">
        <v>10</v>
      </c>
      <c r="U52" s="336">
        <v>75</v>
      </c>
      <c r="V52" s="336">
        <v>4</v>
      </c>
      <c r="W52" s="339">
        <v>1.3</v>
      </c>
      <c r="X52" s="343">
        <v>0.8</v>
      </c>
    </row>
    <row r="53" spans="1:24" ht="18" customHeight="1">
      <c r="A53" s="35">
        <v>50</v>
      </c>
      <c r="B53" s="331">
        <v>0.007</v>
      </c>
      <c r="C53" s="329">
        <v>0.012</v>
      </c>
      <c r="D53" s="329">
        <v>0.013</v>
      </c>
      <c r="E53" s="329">
        <v>0.009</v>
      </c>
      <c r="F53" s="329">
        <v>0.008</v>
      </c>
      <c r="G53" s="329">
        <v>0.006</v>
      </c>
      <c r="H53" s="329">
        <v>0.029</v>
      </c>
      <c r="I53" s="329">
        <v>0.024</v>
      </c>
      <c r="J53" s="329">
        <v>0.031</v>
      </c>
      <c r="K53" s="329">
        <v>0.026</v>
      </c>
      <c r="L53" s="329">
        <v>0.032</v>
      </c>
      <c r="M53" s="328">
        <v>0.011</v>
      </c>
      <c r="N53" s="329">
        <v>0.02</v>
      </c>
      <c r="O53" s="329">
        <v>0.014</v>
      </c>
      <c r="P53" s="329">
        <v>0.023</v>
      </c>
      <c r="Q53" s="329">
        <v>0.01</v>
      </c>
      <c r="R53" s="329">
        <v>0.016</v>
      </c>
      <c r="S53" s="336">
        <v>160</v>
      </c>
      <c r="T53" s="336">
        <v>19</v>
      </c>
      <c r="U53" s="336">
        <v>89</v>
      </c>
      <c r="V53" s="336">
        <v>29</v>
      </c>
      <c r="W53" s="339">
        <v>1.1</v>
      </c>
      <c r="X53" s="343">
        <v>0.8</v>
      </c>
    </row>
    <row r="54" spans="1:24" ht="18" customHeight="1">
      <c r="A54" s="35">
        <v>51</v>
      </c>
      <c r="B54" s="329">
        <v>0.006</v>
      </c>
      <c r="C54" s="329">
        <v>0.012</v>
      </c>
      <c r="D54" s="329">
        <v>0.012</v>
      </c>
      <c r="E54" s="329">
        <v>0.009</v>
      </c>
      <c r="F54" s="329">
        <v>0.008</v>
      </c>
      <c r="G54" s="329">
        <v>0.008</v>
      </c>
      <c r="H54" s="329">
        <v>0.029</v>
      </c>
      <c r="I54" s="329">
        <v>0.026</v>
      </c>
      <c r="J54" s="329">
        <v>0.03</v>
      </c>
      <c r="K54" s="329">
        <v>0.029</v>
      </c>
      <c r="L54" s="330">
        <v>0.03</v>
      </c>
      <c r="M54" s="330">
        <v>0.01</v>
      </c>
      <c r="N54" s="329">
        <v>0.019</v>
      </c>
      <c r="O54" s="329">
        <v>0.013</v>
      </c>
      <c r="P54" s="329">
        <v>0.022</v>
      </c>
      <c r="Q54" s="329">
        <v>0.015</v>
      </c>
      <c r="R54" s="329">
        <v>0.015</v>
      </c>
      <c r="S54" s="336">
        <v>27</v>
      </c>
      <c r="T54" s="336">
        <v>23</v>
      </c>
      <c r="U54" s="336">
        <v>89</v>
      </c>
      <c r="V54" s="336">
        <v>31</v>
      </c>
      <c r="W54" s="339">
        <v>0.9</v>
      </c>
      <c r="X54" s="343">
        <v>0.66</v>
      </c>
    </row>
    <row r="55" spans="1:24" ht="18" customHeight="1">
      <c r="A55" s="323">
        <v>52</v>
      </c>
      <c r="B55" s="347">
        <v>0.005</v>
      </c>
      <c r="C55" s="347">
        <f aca="true" t="shared" si="4" ref="C55:L55">AVERAGE(C57:C60,C62:C65,C67:C70)</f>
        <v>0.008249999999999999</v>
      </c>
      <c r="D55" s="347">
        <f t="shared" si="4"/>
        <v>0.006000000000000001</v>
      </c>
      <c r="E55" s="354">
        <v>-0.008</v>
      </c>
      <c r="F55" s="347">
        <f t="shared" si="4"/>
        <v>0.006083333333333332</v>
      </c>
      <c r="G55" s="347">
        <v>0.007</v>
      </c>
      <c r="H55" s="347">
        <f t="shared" si="4"/>
        <v>0.03058333333333334</v>
      </c>
      <c r="I55" s="347">
        <f t="shared" si="4"/>
        <v>0.025750000000000006</v>
      </c>
      <c r="J55" s="354">
        <v>-0.035</v>
      </c>
      <c r="K55" s="347">
        <f t="shared" si="4"/>
        <v>0.03291666666666667</v>
      </c>
      <c r="L55" s="347">
        <f t="shared" si="4"/>
        <v>0.03366666666666667</v>
      </c>
      <c r="M55" s="347">
        <f>AVERAGE(M57:M60,M62:M65,M67:M70)</f>
        <v>0.011666666666666667</v>
      </c>
      <c r="N55" s="347">
        <f>AVERAGE(N57:N60,N62:N65,N67:N70)</f>
        <v>0.014833333333333337</v>
      </c>
      <c r="O55" s="347">
        <v>0.012</v>
      </c>
      <c r="P55" s="354">
        <v>-0.022</v>
      </c>
      <c r="Q55" s="347">
        <f>AVERAGE(Q57:Q60,Q62:Q65,Q67:Q70)</f>
        <v>0.012416666666666668</v>
      </c>
      <c r="R55" s="347">
        <f>AVERAGE(R57:R60,R62:R65,R67:R70)</f>
        <v>0.013083333333333336</v>
      </c>
      <c r="S55" s="348">
        <f>SUM(S57:S60,S62:S65,S67:S70)</f>
        <v>13</v>
      </c>
      <c r="T55" s="348">
        <f>SUM(T57:T60,T62:T65,T67:T70)</f>
        <v>43</v>
      </c>
      <c r="U55" s="348">
        <f>SUM(U57:U60,U62:U65,U67:U70)</f>
        <v>27</v>
      </c>
      <c r="V55" s="348">
        <f>SUM(V57:V60,V62:V65,V67:V70)</f>
        <v>41</v>
      </c>
      <c r="W55" s="349">
        <v>0.9</v>
      </c>
      <c r="X55" s="352">
        <v>-0.64</v>
      </c>
    </row>
    <row r="56" spans="1:24" ht="18" customHeight="1">
      <c r="A56" s="36"/>
      <c r="B56" s="333"/>
      <c r="C56" s="334"/>
      <c r="D56" s="334"/>
      <c r="E56" s="328"/>
      <c r="F56" s="334"/>
      <c r="G56" s="332"/>
      <c r="H56" s="334"/>
      <c r="I56" s="334"/>
      <c r="J56" s="328"/>
      <c r="K56" s="334"/>
      <c r="L56" s="334"/>
      <c r="M56" s="334"/>
      <c r="N56" s="334"/>
      <c r="O56" s="334"/>
      <c r="P56" s="328"/>
      <c r="Q56" s="328"/>
      <c r="R56" s="328"/>
      <c r="S56" s="336"/>
      <c r="T56" s="336"/>
      <c r="U56" s="336"/>
      <c r="V56" s="336"/>
      <c r="W56" s="339"/>
      <c r="X56" s="343"/>
    </row>
    <row r="57" spans="1:24" ht="18" customHeight="1">
      <c r="A57" s="345" t="s">
        <v>324</v>
      </c>
      <c r="B57" s="329">
        <v>0.006</v>
      </c>
      <c r="C57" s="330">
        <v>0.008</v>
      </c>
      <c r="D57" s="328">
        <v>0.007</v>
      </c>
      <c r="E57" s="329">
        <v>0.009</v>
      </c>
      <c r="F57" s="329">
        <v>0.008</v>
      </c>
      <c r="G57" s="329">
        <v>0.008</v>
      </c>
      <c r="H57" s="329">
        <v>0.031</v>
      </c>
      <c r="I57" s="329">
        <v>0.03</v>
      </c>
      <c r="J57" s="329">
        <v>0.027</v>
      </c>
      <c r="K57" s="329">
        <v>0.029</v>
      </c>
      <c r="L57" s="329">
        <v>0.031</v>
      </c>
      <c r="M57" s="328">
        <v>0.013</v>
      </c>
      <c r="N57" s="329">
        <v>0.017</v>
      </c>
      <c r="O57" s="328">
        <v>0.014</v>
      </c>
      <c r="P57" s="329">
        <v>0.022</v>
      </c>
      <c r="Q57" s="328">
        <v>0.014</v>
      </c>
      <c r="R57" s="328">
        <v>0.014</v>
      </c>
      <c r="S57" s="336">
        <v>1</v>
      </c>
      <c r="T57" s="336">
        <v>1</v>
      </c>
      <c r="U57" s="336">
        <v>6</v>
      </c>
      <c r="V57" s="336">
        <v>4</v>
      </c>
      <c r="W57" s="339">
        <v>0.9</v>
      </c>
      <c r="X57" s="344" t="s">
        <v>367</v>
      </c>
    </row>
    <row r="58" spans="1:24" ht="18" customHeight="1">
      <c r="A58" s="346" t="s">
        <v>204</v>
      </c>
      <c r="B58" s="335">
        <v>0.006</v>
      </c>
      <c r="C58" s="328">
        <v>0.007</v>
      </c>
      <c r="D58" s="328">
        <v>0.006</v>
      </c>
      <c r="E58" s="328">
        <v>0.007</v>
      </c>
      <c r="F58" s="328">
        <v>0.006</v>
      </c>
      <c r="G58" s="328">
        <v>0.007</v>
      </c>
      <c r="H58" s="328">
        <v>0.034</v>
      </c>
      <c r="I58" s="328">
        <v>0.031</v>
      </c>
      <c r="J58" s="328">
        <v>0.028</v>
      </c>
      <c r="K58" s="328">
        <v>0.03</v>
      </c>
      <c r="L58" s="328">
        <v>0.032</v>
      </c>
      <c r="M58" s="328">
        <v>0.01</v>
      </c>
      <c r="N58" s="328">
        <v>0.016</v>
      </c>
      <c r="O58" s="328">
        <v>0.014</v>
      </c>
      <c r="P58" s="328">
        <v>0.02</v>
      </c>
      <c r="Q58" s="328">
        <v>0.012</v>
      </c>
      <c r="R58" s="328">
        <v>0.011</v>
      </c>
      <c r="S58" s="336">
        <v>3</v>
      </c>
      <c r="T58" s="336">
        <v>12</v>
      </c>
      <c r="U58" s="336">
        <v>7</v>
      </c>
      <c r="V58" s="336">
        <v>1</v>
      </c>
      <c r="W58" s="339">
        <v>2.2</v>
      </c>
      <c r="X58" s="344" t="s">
        <v>367</v>
      </c>
    </row>
    <row r="59" spans="1:24" ht="18" customHeight="1">
      <c r="A59" s="346" t="s">
        <v>205</v>
      </c>
      <c r="B59" s="328">
        <v>0.005</v>
      </c>
      <c r="C59" s="328">
        <v>0.007</v>
      </c>
      <c r="D59" s="328">
        <v>0.005</v>
      </c>
      <c r="E59" s="328">
        <v>0.007</v>
      </c>
      <c r="F59" s="328">
        <v>0.006</v>
      </c>
      <c r="G59" s="328">
        <v>0.006</v>
      </c>
      <c r="H59" s="328">
        <v>0.042</v>
      </c>
      <c r="I59" s="328">
        <v>0.036</v>
      </c>
      <c r="J59" s="328">
        <v>0.043</v>
      </c>
      <c r="K59" s="328">
        <v>0.04</v>
      </c>
      <c r="L59" s="328">
        <v>0.047</v>
      </c>
      <c r="M59" s="328">
        <v>0.012</v>
      </c>
      <c r="N59" s="328">
        <v>0.019</v>
      </c>
      <c r="O59" s="328">
        <v>0.012</v>
      </c>
      <c r="P59" s="328">
        <v>0.023</v>
      </c>
      <c r="Q59" s="328">
        <v>0.011</v>
      </c>
      <c r="R59" s="328">
        <v>0.013</v>
      </c>
      <c r="S59" s="336">
        <v>0</v>
      </c>
      <c r="T59" s="336">
        <v>6</v>
      </c>
      <c r="U59" s="337">
        <v>5</v>
      </c>
      <c r="V59" s="337">
        <v>2</v>
      </c>
      <c r="W59" s="340">
        <v>1.5</v>
      </c>
      <c r="X59" s="342">
        <v>0.69</v>
      </c>
    </row>
    <row r="60" spans="1:24" ht="18" customHeight="1">
      <c r="A60" s="346" t="s">
        <v>206</v>
      </c>
      <c r="B60" s="328">
        <v>0.005</v>
      </c>
      <c r="C60" s="328">
        <v>0.004</v>
      </c>
      <c r="D60" s="328">
        <v>0.002</v>
      </c>
      <c r="E60" s="328">
        <v>0.007</v>
      </c>
      <c r="F60" s="328">
        <v>0.003</v>
      </c>
      <c r="G60" s="328">
        <v>0.002</v>
      </c>
      <c r="H60" s="328">
        <v>0.04</v>
      </c>
      <c r="I60" s="328">
        <v>0.038</v>
      </c>
      <c r="J60" s="328">
        <v>0.043</v>
      </c>
      <c r="K60" s="328">
        <v>0.044</v>
      </c>
      <c r="L60" s="328">
        <v>0.061</v>
      </c>
      <c r="M60" s="328">
        <v>0.01</v>
      </c>
      <c r="N60" s="328">
        <v>0.009</v>
      </c>
      <c r="O60" s="328">
        <v>0.009</v>
      </c>
      <c r="P60" s="328">
        <v>0.017</v>
      </c>
      <c r="Q60" s="328">
        <v>0.009</v>
      </c>
      <c r="R60" s="328">
        <v>0.012</v>
      </c>
      <c r="S60" s="336">
        <v>0</v>
      </c>
      <c r="T60" s="336">
        <v>10</v>
      </c>
      <c r="U60" s="336">
        <v>3</v>
      </c>
      <c r="V60" s="336">
        <v>7</v>
      </c>
      <c r="W60" s="339">
        <v>0.6</v>
      </c>
      <c r="X60" s="343">
        <v>0.64</v>
      </c>
    </row>
    <row r="61" spans="1:24" ht="18" customHeight="1">
      <c r="A61" s="37"/>
      <c r="B61" s="328"/>
      <c r="C61" s="328"/>
      <c r="D61" s="328"/>
      <c r="E61" s="328"/>
      <c r="F61" s="328"/>
      <c r="G61" s="328"/>
      <c r="H61" s="328"/>
      <c r="I61" s="328"/>
      <c r="J61" s="328"/>
      <c r="K61" s="328"/>
      <c r="L61" s="328"/>
      <c r="M61" s="328"/>
      <c r="N61" s="328"/>
      <c r="O61" s="328"/>
      <c r="P61" s="328"/>
      <c r="Q61" s="328"/>
      <c r="R61" s="328"/>
      <c r="S61" s="336"/>
      <c r="T61" s="336"/>
      <c r="U61" s="336"/>
      <c r="V61" s="336"/>
      <c r="W61" s="339"/>
      <c r="X61" s="343"/>
    </row>
    <row r="62" spans="1:24" ht="18" customHeight="1">
      <c r="A62" s="346" t="s">
        <v>207</v>
      </c>
      <c r="B62" s="328">
        <v>0.003</v>
      </c>
      <c r="C62" s="328">
        <v>0.003</v>
      </c>
      <c r="D62" s="328">
        <v>0.002</v>
      </c>
      <c r="E62" s="328">
        <v>0.011</v>
      </c>
      <c r="F62" s="328">
        <v>0.003</v>
      </c>
      <c r="G62" s="328">
        <v>0.002</v>
      </c>
      <c r="H62" s="328">
        <v>0.039</v>
      </c>
      <c r="I62" s="328">
        <v>0.027</v>
      </c>
      <c r="J62" s="328">
        <v>0.029</v>
      </c>
      <c r="K62" s="328">
        <v>0.046</v>
      </c>
      <c r="L62" s="328">
        <v>0.047</v>
      </c>
      <c r="M62" s="328">
        <v>0.01</v>
      </c>
      <c r="N62" s="328">
        <v>0.008</v>
      </c>
      <c r="O62" s="328">
        <v>0.013</v>
      </c>
      <c r="P62" s="328">
        <v>0.021</v>
      </c>
      <c r="Q62" s="328">
        <v>0.01</v>
      </c>
      <c r="R62" s="328">
        <v>0.016</v>
      </c>
      <c r="S62" s="336">
        <v>0</v>
      </c>
      <c r="T62" s="336">
        <v>5</v>
      </c>
      <c r="U62" s="336">
        <v>0</v>
      </c>
      <c r="V62" s="336">
        <v>8</v>
      </c>
      <c r="W62" s="339">
        <v>1.6</v>
      </c>
      <c r="X62" s="343">
        <v>0.65</v>
      </c>
    </row>
    <row r="63" spans="1:24" ht="18" customHeight="1">
      <c r="A63" s="346" t="s">
        <v>208</v>
      </c>
      <c r="B63" s="328">
        <v>0.004</v>
      </c>
      <c r="C63" s="328">
        <v>0.005</v>
      </c>
      <c r="D63" s="328">
        <v>0.006</v>
      </c>
      <c r="E63" s="328">
        <v>0.005</v>
      </c>
      <c r="F63" s="328">
        <v>0.004</v>
      </c>
      <c r="G63" s="328">
        <v>0.003</v>
      </c>
      <c r="H63" s="328">
        <v>0.045</v>
      </c>
      <c r="I63" s="328">
        <v>0.03</v>
      </c>
      <c r="J63" s="328">
        <v>0.046</v>
      </c>
      <c r="K63" s="328">
        <v>0.046</v>
      </c>
      <c r="L63" s="328">
        <v>0.055</v>
      </c>
      <c r="M63" s="328">
        <v>0.011</v>
      </c>
      <c r="N63" s="328">
        <v>0.014</v>
      </c>
      <c r="O63" s="328">
        <v>0.01</v>
      </c>
      <c r="P63" s="328">
        <v>0.022</v>
      </c>
      <c r="Q63" s="328">
        <v>0.013</v>
      </c>
      <c r="R63" s="328">
        <v>0.014</v>
      </c>
      <c r="S63" s="336">
        <v>4</v>
      </c>
      <c r="T63" s="336">
        <v>6</v>
      </c>
      <c r="U63" s="336">
        <v>0</v>
      </c>
      <c r="V63" s="336">
        <v>10</v>
      </c>
      <c r="W63" s="339">
        <v>1.7</v>
      </c>
      <c r="X63" s="343">
        <v>0.63</v>
      </c>
    </row>
    <row r="64" spans="1:24" ht="18" customHeight="1">
      <c r="A64" s="346" t="s">
        <v>209</v>
      </c>
      <c r="B64" s="328">
        <v>0.004</v>
      </c>
      <c r="C64" s="328">
        <v>0.006</v>
      </c>
      <c r="D64" s="328">
        <v>0.007</v>
      </c>
      <c r="E64" s="328">
        <v>0.007</v>
      </c>
      <c r="F64" s="328">
        <v>0.006</v>
      </c>
      <c r="G64" s="328">
        <v>0.004</v>
      </c>
      <c r="H64" s="328">
        <v>0.041</v>
      </c>
      <c r="I64" s="328">
        <v>0.027</v>
      </c>
      <c r="J64" s="328">
        <v>0.038</v>
      </c>
      <c r="K64" s="328">
        <v>0.04</v>
      </c>
      <c r="L64" s="328">
        <v>0.04</v>
      </c>
      <c r="M64" s="328">
        <v>0.014</v>
      </c>
      <c r="N64" s="328">
        <v>0.019</v>
      </c>
      <c r="O64" s="328">
        <v>0.013</v>
      </c>
      <c r="P64" s="328">
        <v>0.024</v>
      </c>
      <c r="Q64" s="328">
        <v>0.016</v>
      </c>
      <c r="R64" s="328">
        <v>0.011</v>
      </c>
      <c r="S64" s="336">
        <v>3</v>
      </c>
      <c r="T64" s="336">
        <v>1</v>
      </c>
      <c r="U64" s="336">
        <v>3</v>
      </c>
      <c r="V64" s="336">
        <v>6</v>
      </c>
      <c r="W64" s="339">
        <v>1.7</v>
      </c>
      <c r="X64" s="343">
        <v>0.63</v>
      </c>
    </row>
    <row r="65" spans="1:24" ht="18" customHeight="1">
      <c r="A65" s="346" t="s">
        <v>210</v>
      </c>
      <c r="B65" s="328">
        <v>0.006</v>
      </c>
      <c r="C65" s="328">
        <v>0.007</v>
      </c>
      <c r="D65" s="328">
        <v>0.006</v>
      </c>
      <c r="E65" s="328">
        <v>0.007</v>
      </c>
      <c r="F65" s="328">
        <v>0.005</v>
      </c>
      <c r="G65" s="328">
        <v>0.005</v>
      </c>
      <c r="H65" s="328">
        <v>0.025</v>
      </c>
      <c r="I65" s="328">
        <v>0.02</v>
      </c>
      <c r="J65" s="328">
        <v>0.025</v>
      </c>
      <c r="K65" s="328">
        <v>0.035</v>
      </c>
      <c r="L65" s="328">
        <v>0.023</v>
      </c>
      <c r="M65" s="328">
        <v>0.014</v>
      </c>
      <c r="N65" s="328">
        <v>0.015</v>
      </c>
      <c r="O65" s="328">
        <v>0.012</v>
      </c>
      <c r="P65" s="328">
        <v>0.024</v>
      </c>
      <c r="Q65" s="328">
        <v>0.015</v>
      </c>
      <c r="R65" s="328">
        <v>0.016</v>
      </c>
      <c r="S65" s="336">
        <v>0</v>
      </c>
      <c r="T65" s="336">
        <v>0</v>
      </c>
      <c r="U65" s="336">
        <v>0</v>
      </c>
      <c r="V65" s="336">
        <v>2</v>
      </c>
      <c r="W65" s="339">
        <v>1.8</v>
      </c>
      <c r="X65" s="343">
        <v>0.6</v>
      </c>
    </row>
    <row r="66" spans="1:24" ht="18" customHeight="1">
      <c r="A66" s="37"/>
      <c r="B66" s="328"/>
      <c r="C66" s="328"/>
      <c r="D66" s="328"/>
      <c r="E66" s="328"/>
      <c r="F66" s="328"/>
      <c r="G66" s="328"/>
      <c r="H66" s="328"/>
      <c r="I66" s="328"/>
      <c r="J66" s="328"/>
      <c r="K66" s="328"/>
      <c r="L66" s="328"/>
      <c r="M66" s="328"/>
      <c r="N66" s="328"/>
      <c r="O66" s="328"/>
      <c r="P66" s="328"/>
      <c r="Q66" s="328"/>
      <c r="R66" s="328"/>
      <c r="S66" s="336"/>
      <c r="T66" s="336"/>
      <c r="U66" s="336"/>
      <c r="V66" s="336"/>
      <c r="W66" s="339"/>
      <c r="X66" s="343"/>
    </row>
    <row r="67" spans="1:24" ht="18" customHeight="1">
      <c r="A67" s="346" t="s">
        <v>225</v>
      </c>
      <c r="B67" s="328">
        <v>0.006</v>
      </c>
      <c r="C67" s="328">
        <v>0.012</v>
      </c>
      <c r="D67" s="328">
        <v>0.007</v>
      </c>
      <c r="E67" s="330" t="s">
        <v>367</v>
      </c>
      <c r="F67" s="328">
        <v>0.007</v>
      </c>
      <c r="G67" s="328">
        <v>0.009</v>
      </c>
      <c r="H67" s="328">
        <v>0.018</v>
      </c>
      <c r="I67" s="328">
        <v>0.017</v>
      </c>
      <c r="J67" s="330" t="s">
        <v>367</v>
      </c>
      <c r="K67" s="328">
        <v>0.024</v>
      </c>
      <c r="L67" s="328">
        <v>0.019</v>
      </c>
      <c r="M67" s="328">
        <v>0.015</v>
      </c>
      <c r="N67" s="328">
        <v>0.015</v>
      </c>
      <c r="O67" s="330">
        <v>0.015</v>
      </c>
      <c r="P67" s="330" t="s">
        <v>367</v>
      </c>
      <c r="Q67" s="328">
        <v>0.014</v>
      </c>
      <c r="R67" s="328">
        <v>0.016</v>
      </c>
      <c r="S67" s="336">
        <v>0</v>
      </c>
      <c r="T67" s="336">
        <v>0</v>
      </c>
      <c r="U67" s="336">
        <v>2</v>
      </c>
      <c r="V67" s="336">
        <v>0</v>
      </c>
      <c r="W67" s="339">
        <v>2.1</v>
      </c>
      <c r="X67" s="343">
        <v>0.66</v>
      </c>
    </row>
    <row r="68" spans="1:24" ht="18" customHeight="1">
      <c r="A68" s="350" t="s">
        <v>325</v>
      </c>
      <c r="B68" s="328">
        <v>0.006</v>
      </c>
      <c r="C68" s="328">
        <v>0.012</v>
      </c>
      <c r="D68" s="328">
        <v>0.009</v>
      </c>
      <c r="E68" s="330" t="s">
        <v>367</v>
      </c>
      <c r="F68" s="328">
        <v>0.007</v>
      </c>
      <c r="G68" s="328">
        <v>0.011</v>
      </c>
      <c r="H68" s="328">
        <v>0.014</v>
      </c>
      <c r="I68" s="328">
        <v>0.016</v>
      </c>
      <c r="J68" s="330" t="s">
        <v>367</v>
      </c>
      <c r="K68" s="328">
        <v>0.016</v>
      </c>
      <c r="L68" s="328">
        <v>0.013</v>
      </c>
      <c r="M68" s="328">
        <v>0.009</v>
      </c>
      <c r="N68" s="328">
        <v>0.013</v>
      </c>
      <c r="O68" s="328">
        <v>0.012</v>
      </c>
      <c r="P68" s="330" t="s">
        <v>367</v>
      </c>
      <c r="Q68" s="328">
        <v>0.009</v>
      </c>
      <c r="R68" s="328">
        <v>0.008</v>
      </c>
      <c r="S68" s="336">
        <v>0</v>
      </c>
      <c r="T68" s="336">
        <v>0</v>
      </c>
      <c r="U68" s="336">
        <v>0</v>
      </c>
      <c r="V68" s="336">
        <v>1</v>
      </c>
      <c r="W68" s="339">
        <v>1.6</v>
      </c>
      <c r="X68" s="343">
        <v>0.63</v>
      </c>
    </row>
    <row r="69" spans="1:24" ht="18" customHeight="1">
      <c r="A69" s="346" t="s">
        <v>211</v>
      </c>
      <c r="B69" s="328">
        <v>0.007</v>
      </c>
      <c r="C69" s="328">
        <v>0.014</v>
      </c>
      <c r="D69" s="328">
        <v>0.008</v>
      </c>
      <c r="E69" s="330" t="s">
        <v>367</v>
      </c>
      <c r="F69" s="328">
        <v>0.009</v>
      </c>
      <c r="G69" s="328">
        <v>0.009</v>
      </c>
      <c r="H69" s="328">
        <v>0.016</v>
      </c>
      <c r="I69" s="328">
        <v>0.015</v>
      </c>
      <c r="J69" s="330" t="s">
        <v>367</v>
      </c>
      <c r="K69" s="328">
        <v>0.018</v>
      </c>
      <c r="L69" s="328">
        <v>0.015</v>
      </c>
      <c r="M69" s="328">
        <v>0.012</v>
      </c>
      <c r="N69" s="328">
        <v>0.016</v>
      </c>
      <c r="O69" s="328">
        <v>0.014</v>
      </c>
      <c r="P69" s="330" t="s">
        <v>367</v>
      </c>
      <c r="Q69" s="328">
        <v>0.013</v>
      </c>
      <c r="R69" s="328">
        <v>0.011</v>
      </c>
      <c r="S69" s="336">
        <v>0</v>
      </c>
      <c r="T69" s="336">
        <v>0</v>
      </c>
      <c r="U69" s="336">
        <v>0</v>
      </c>
      <c r="V69" s="336">
        <v>0</v>
      </c>
      <c r="W69" s="339">
        <v>0.8</v>
      </c>
      <c r="X69" s="343">
        <v>0.64</v>
      </c>
    </row>
    <row r="70" spans="1:24" ht="18" customHeight="1">
      <c r="A70" s="346" t="s">
        <v>212</v>
      </c>
      <c r="B70" s="330">
        <v>0.008</v>
      </c>
      <c r="C70" s="330">
        <v>0.014</v>
      </c>
      <c r="D70" s="330">
        <v>0.007</v>
      </c>
      <c r="E70" s="330" t="s">
        <v>367</v>
      </c>
      <c r="F70" s="328">
        <v>0.009</v>
      </c>
      <c r="G70" s="328">
        <v>0.009</v>
      </c>
      <c r="H70" s="330">
        <v>0.022</v>
      </c>
      <c r="I70" s="330">
        <v>0.022</v>
      </c>
      <c r="J70" s="330" t="s">
        <v>367</v>
      </c>
      <c r="K70" s="330">
        <v>0.027</v>
      </c>
      <c r="L70" s="330">
        <v>0.021</v>
      </c>
      <c r="M70" s="330">
        <v>0.01</v>
      </c>
      <c r="N70" s="330">
        <v>0.017</v>
      </c>
      <c r="O70" s="328">
        <v>0.014</v>
      </c>
      <c r="P70" s="330" t="s">
        <v>367</v>
      </c>
      <c r="Q70" s="330">
        <v>0.013</v>
      </c>
      <c r="R70" s="330">
        <v>0.015</v>
      </c>
      <c r="S70" s="338">
        <v>2</v>
      </c>
      <c r="T70" s="338">
        <v>2</v>
      </c>
      <c r="U70" s="338">
        <v>1</v>
      </c>
      <c r="V70" s="338">
        <v>0</v>
      </c>
      <c r="W70" s="341">
        <v>2.4</v>
      </c>
      <c r="X70" s="343">
        <v>0.65</v>
      </c>
    </row>
    <row r="71" spans="1:24" ht="18" customHeight="1">
      <c r="A71" s="38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6"/>
      <c r="T71" s="46"/>
      <c r="U71" s="46"/>
      <c r="V71" s="46"/>
      <c r="W71" s="45"/>
      <c r="X71" s="47"/>
    </row>
    <row r="72" spans="1:20" ht="14.25">
      <c r="A72" s="201" t="s">
        <v>562</v>
      </c>
      <c r="S72" s="43"/>
      <c r="T72" s="43"/>
    </row>
    <row r="73" ht="14.25">
      <c r="A73" s="201" t="s">
        <v>555</v>
      </c>
    </row>
    <row r="74" ht="14.25">
      <c r="A74" s="12" t="s">
        <v>330</v>
      </c>
    </row>
  </sheetData>
  <sheetProtection/>
  <mergeCells count="351">
    <mergeCell ref="A3:X3"/>
    <mergeCell ref="S47:V48"/>
    <mergeCell ref="V40:W40"/>
    <mergeCell ref="R28:S28"/>
    <mergeCell ref="D27:E27"/>
    <mergeCell ref="F27:G27"/>
    <mergeCell ref="H27:I27"/>
    <mergeCell ref="J27:K27"/>
    <mergeCell ref="J28:K28"/>
    <mergeCell ref="P28:Q28"/>
    <mergeCell ref="A35:C35"/>
    <mergeCell ref="D35:E35"/>
    <mergeCell ref="F35:G35"/>
    <mergeCell ref="H35:I35"/>
    <mergeCell ref="W49:W50"/>
    <mergeCell ref="H36:I36"/>
    <mergeCell ref="H37:I37"/>
    <mergeCell ref="L40:M40"/>
    <mergeCell ref="H39:I39"/>
    <mergeCell ref="N40:O40"/>
    <mergeCell ref="P40:Q40"/>
    <mergeCell ref="R40:S40"/>
    <mergeCell ref="P38:Q38"/>
    <mergeCell ref="P39:Q39"/>
    <mergeCell ref="D28:E28"/>
    <mergeCell ref="H38:I38"/>
    <mergeCell ref="H32:I32"/>
    <mergeCell ref="H33:I33"/>
    <mergeCell ref="H34:I34"/>
    <mergeCell ref="J36:K36"/>
    <mergeCell ref="X49:X50"/>
    <mergeCell ref="N35:O35"/>
    <mergeCell ref="P35:Q35"/>
    <mergeCell ref="R35:S35"/>
    <mergeCell ref="N36:O36"/>
    <mergeCell ref="D5:O5"/>
    <mergeCell ref="H30:I30"/>
    <mergeCell ref="H18:I18"/>
    <mergeCell ref="H19:I19"/>
    <mergeCell ref="H20:I20"/>
    <mergeCell ref="H26:I26"/>
    <mergeCell ref="H28:I28"/>
    <mergeCell ref="H21:I21"/>
    <mergeCell ref="H22:I22"/>
    <mergeCell ref="J38:K38"/>
    <mergeCell ref="J35:K35"/>
    <mergeCell ref="J31:K31"/>
    <mergeCell ref="J32:K32"/>
    <mergeCell ref="J33:K33"/>
    <mergeCell ref="L28:M28"/>
    <mergeCell ref="L33:M33"/>
    <mergeCell ref="J39:K39"/>
    <mergeCell ref="H12:I12"/>
    <mergeCell ref="H13:I13"/>
    <mergeCell ref="H14:I14"/>
    <mergeCell ref="H15:I15"/>
    <mergeCell ref="H16:I16"/>
    <mergeCell ref="J37:K37"/>
    <mergeCell ref="H31:I31"/>
    <mergeCell ref="J12:K12"/>
    <mergeCell ref="J34:K34"/>
    <mergeCell ref="J20:K20"/>
    <mergeCell ref="J22:K22"/>
    <mergeCell ref="H23:I23"/>
    <mergeCell ref="H24:I24"/>
    <mergeCell ref="J30:K30"/>
    <mergeCell ref="H17:I17"/>
    <mergeCell ref="J21:K21"/>
    <mergeCell ref="H25:I25"/>
    <mergeCell ref="J23:K23"/>
    <mergeCell ref="J24:K24"/>
    <mergeCell ref="J25:K25"/>
    <mergeCell ref="J26:K26"/>
    <mergeCell ref="J19:K19"/>
    <mergeCell ref="J18:K18"/>
    <mergeCell ref="L38:M38"/>
    <mergeCell ref="L36:M36"/>
    <mergeCell ref="L35:M35"/>
    <mergeCell ref="L30:M30"/>
    <mergeCell ref="L31:M31"/>
    <mergeCell ref="V6:W8"/>
    <mergeCell ref="L24:M24"/>
    <mergeCell ref="L26:M26"/>
    <mergeCell ref="L25:M25"/>
    <mergeCell ref="L34:M34"/>
    <mergeCell ref="J13:K13"/>
    <mergeCell ref="J14:K14"/>
    <mergeCell ref="J15:K15"/>
    <mergeCell ref="J16:K16"/>
    <mergeCell ref="J17:K17"/>
    <mergeCell ref="N27:O27"/>
    <mergeCell ref="L20:M20"/>
    <mergeCell ref="L21:M21"/>
    <mergeCell ref="L22:M22"/>
    <mergeCell ref="L23:M23"/>
    <mergeCell ref="N34:O34"/>
    <mergeCell ref="V32:W32"/>
    <mergeCell ref="N28:O28"/>
    <mergeCell ref="L39:M39"/>
    <mergeCell ref="L32:M32"/>
    <mergeCell ref="V35:W35"/>
    <mergeCell ref="P33:Q33"/>
    <mergeCell ref="P34:Q34"/>
    <mergeCell ref="R31:S31"/>
    <mergeCell ref="L37:M37"/>
    <mergeCell ref="L27:M27"/>
    <mergeCell ref="P37:Q37"/>
    <mergeCell ref="L13:M13"/>
    <mergeCell ref="L14:M14"/>
    <mergeCell ref="L15:M15"/>
    <mergeCell ref="L16:M16"/>
    <mergeCell ref="L17:M17"/>
    <mergeCell ref="N19:O19"/>
    <mergeCell ref="N20:O20"/>
    <mergeCell ref="N33:O33"/>
    <mergeCell ref="L18:M18"/>
    <mergeCell ref="L19:M19"/>
    <mergeCell ref="L49:L50"/>
    <mergeCell ref="N30:O30"/>
    <mergeCell ref="N31:O31"/>
    <mergeCell ref="N24:O24"/>
    <mergeCell ref="N25:O25"/>
    <mergeCell ref="N26:O26"/>
    <mergeCell ref="N38:O38"/>
    <mergeCell ref="N39:O39"/>
    <mergeCell ref="N32:O32"/>
    <mergeCell ref="N37:O37"/>
    <mergeCell ref="N18:O18"/>
    <mergeCell ref="P24:Q24"/>
    <mergeCell ref="N21:O21"/>
    <mergeCell ref="N22:O22"/>
    <mergeCell ref="N23:O23"/>
    <mergeCell ref="P32:Q32"/>
    <mergeCell ref="P25:Q25"/>
    <mergeCell ref="P26:Q26"/>
    <mergeCell ref="K49:K50"/>
    <mergeCell ref="H47:L48"/>
    <mergeCell ref="H49:H50"/>
    <mergeCell ref="I49:I50"/>
    <mergeCell ref="J49:J50"/>
    <mergeCell ref="N12:O12"/>
    <mergeCell ref="N13:O13"/>
    <mergeCell ref="N14:O14"/>
    <mergeCell ref="N15:O15"/>
    <mergeCell ref="N16:O16"/>
    <mergeCell ref="N17:O17"/>
    <mergeCell ref="R37:S37"/>
    <mergeCell ref="R38:S38"/>
    <mergeCell ref="R39:S39"/>
    <mergeCell ref="R32:S32"/>
    <mergeCell ref="R33:S33"/>
    <mergeCell ref="P30:Q30"/>
    <mergeCell ref="P31:Q31"/>
    <mergeCell ref="R34:S34"/>
    <mergeCell ref="R30:S30"/>
    <mergeCell ref="R36:S36"/>
    <mergeCell ref="P27:Q27"/>
    <mergeCell ref="R27:S27"/>
    <mergeCell ref="R24:S24"/>
    <mergeCell ref="R25:S25"/>
    <mergeCell ref="R26:S26"/>
    <mergeCell ref="R29:S29"/>
    <mergeCell ref="P36:Q36"/>
    <mergeCell ref="P18:Q18"/>
    <mergeCell ref="P19:Q19"/>
    <mergeCell ref="P20:Q20"/>
    <mergeCell ref="P21:Q21"/>
    <mergeCell ref="P22:Q22"/>
    <mergeCell ref="P23:Q23"/>
    <mergeCell ref="P12:Q12"/>
    <mergeCell ref="P13:Q13"/>
    <mergeCell ref="P14:Q14"/>
    <mergeCell ref="P15:Q15"/>
    <mergeCell ref="P16:Q16"/>
    <mergeCell ref="P17:Q17"/>
    <mergeCell ref="R18:S18"/>
    <mergeCell ref="R19:S19"/>
    <mergeCell ref="R20:S20"/>
    <mergeCell ref="R21:S21"/>
    <mergeCell ref="R22:S22"/>
    <mergeCell ref="R23:S23"/>
    <mergeCell ref="V36:W36"/>
    <mergeCell ref="V37:W37"/>
    <mergeCell ref="V38:W38"/>
    <mergeCell ref="V39:W39"/>
    <mergeCell ref="R12:S12"/>
    <mergeCell ref="R13:S13"/>
    <mergeCell ref="R14:S14"/>
    <mergeCell ref="R15:S15"/>
    <mergeCell ref="R16:S16"/>
    <mergeCell ref="R17:S17"/>
    <mergeCell ref="V28:W28"/>
    <mergeCell ref="V30:W30"/>
    <mergeCell ref="V31:W31"/>
    <mergeCell ref="V17:W17"/>
    <mergeCell ref="V18:W18"/>
    <mergeCell ref="V19:W19"/>
    <mergeCell ref="V24:W24"/>
    <mergeCell ref="V25:W25"/>
    <mergeCell ref="V26:W26"/>
    <mergeCell ref="V27:W27"/>
    <mergeCell ref="V21:W21"/>
    <mergeCell ref="V22:W22"/>
    <mergeCell ref="V23:W23"/>
    <mergeCell ref="F37:G37"/>
    <mergeCell ref="F34:G34"/>
    <mergeCell ref="F36:G36"/>
    <mergeCell ref="F31:G31"/>
    <mergeCell ref="V33:W33"/>
    <mergeCell ref="F23:G23"/>
    <mergeCell ref="V34:W34"/>
    <mergeCell ref="F39:G39"/>
    <mergeCell ref="V10:W10"/>
    <mergeCell ref="V11:W11"/>
    <mergeCell ref="V12:W12"/>
    <mergeCell ref="V13:W13"/>
    <mergeCell ref="V14:W14"/>
    <mergeCell ref="V15:W15"/>
    <mergeCell ref="V16:W16"/>
    <mergeCell ref="F33:G33"/>
    <mergeCell ref="V20:W20"/>
    <mergeCell ref="P5:X5"/>
    <mergeCell ref="M49:M50"/>
    <mergeCell ref="N49:N50"/>
    <mergeCell ref="O49:O50"/>
    <mergeCell ref="P49:P50"/>
    <mergeCell ref="Q49:Q50"/>
    <mergeCell ref="R49:R50"/>
    <mergeCell ref="S49:S50"/>
    <mergeCell ref="M47:R48"/>
    <mergeCell ref="N6:O9"/>
    <mergeCell ref="R6:U7"/>
    <mergeCell ref="U8:U9"/>
    <mergeCell ref="F6:M7"/>
    <mergeCell ref="D12:E12"/>
    <mergeCell ref="H11:I11"/>
    <mergeCell ref="H10:I10"/>
    <mergeCell ref="D9:E9"/>
    <mergeCell ref="L12:M12"/>
    <mergeCell ref="P9:Q9"/>
    <mergeCell ref="F8:G9"/>
    <mergeCell ref="D6:E8"/>
    <mergeCell ref="P6:Q8"/>
    <mergeCell ref="D14:E14"/>
    <mergeCell ref="F14:G14"/>
    <mergeCell ref="J10:K10"/>
    <mergeCell ref="J11:K11"/>
    <mergeCell ref="L10:M10"/>
    <mergeCell ref="L11:M11"/>
    <mergeCell ref="N10:O10"/>
    <mergeCell ref="L8:M9"/>
    <mergeCell ref="X6:X8"/>
    <mergeCell ref="R8:S9"/>
    <mergeCell ref="T8:T9"/>
    <mergeCell ref="D15:E15"/>
    <mergeCell ref="F15:G15"/>
    <mergeCell ref="N11:O11"/>
    <mergeCell ref="P10:Q10"/>
    <mergeCell ref="P11:Q11"/>
    <mergeCell ref="R10:S10"/>
    <mergeCell ref="R11:S11"/>
    <mergeCell ref="A17:C17"/>
    <mergeCell ref="A18:C18"/>
    <mergeCell ref="A19:C19"/>
    <mergeCell ref="A12:C12"/>
    <mergeCell ref="F10:G10"/>
    <mergeCell ref="F11:G11"/>
    <mergeCell ref="F12:G12"/>
    <mergeCell ref="D10:E10"/>
    <mergeCell ref="D11:E11"/>
    <mergeCell ref="A23:C23"/>
    <mergeCell ref="A24:C24"/>
    <mergeCell ref="A25:C25"/>
    <mergeCell ref="A22:C22"/>
    <mergeCell ref="A20:C20"/>
    <mergeCell ref="A21:C21"/>
    <mergeCell ref="A31:C31"/>
    <mergeCell ref="A32:C32"/>
    <mergeCell ref="A33:C33"/>
    <mergeCell ref="A34:C34"/>
    <mergeCell ref="A26:C26"/>
    <mergeCell ref="A28:C28"/>
    <mergeCell ref="A30:C30"/>
    <mergeCell ref="A27:C27"/>
    <mergeCell ref="A36:C36"/>
    <mergeCell ref="A37:C37"/>
    <mergeCell ref="D16:E16"/>
    <mergeCell ref="D17:E17"/>
    <mergeCell ref="D18:E18"/>
    <mergeCell ref="D19:E19"/>
    <mergeCell ref="D20:E20"/>
    <mergeCell ref="D21:E21"/>
    <mergeCell ref="D22:E22"/>
    <mergeCell ref="D32:E32"/>
    <mergeCell ref="A38:C38"/>
    <mergeCell ref="A39:C39"/>
    <mergeCell ref="A40:C40"/>
    <mergeCell ref="A45:X45"/>
    <mergeCell ref="D38:E38"/>
    <mergeCell ref="D39:E39"/>
    <mergeCell ref="D40:E40"/>
    <mergeCell ref="F40:G40"/>
    <mergeCell ref="H40:I40"/>
    <mergeCell ref="J40:K40"/>
    <mergeCell ref="D23:E23"/>
    <mergeCell ref="D24:E24"/>
    <mergeCell ref="D25:E25"/>
    <mergeCell ref="D26:E26"/>
    <mergeCell ref="A47:A50"/>
    <mergeCell ref="B47:G48"/>
    <mergeCell ref="B49:B50"/>
    <mergeCell ref="C49:C50"/>
    <mergeCell ref="D49:D50"/>
    <mergeCell ref="E49:E50"/>
    <mergeCell ref="V49:V50"/>
    <mergeCell ref="T49:T50"/>
    <mergeCell ref="U49:U50"/>
    <mergeCell ref="D33:E33"/>
    <mergeCell ref="D34:E34"/>
    <mergeCell ref="D36:E36"/>
    <mergeCell ref="D37:E37"/>
    <mergeCell ref="F49:F50"/>
    <mergeCell ref="G49:G50"/>
    <mergeCell ref="F38:G38"/>
    <mergeCell ref="F32:G32"/>
    <mergeCell ref="F24:G24"/>
    <mergeCell ref="F25:G25"/>
    <mergeCell ref="F26:G26"/>
    <mergeCell ref="F28:G28"/>
    <mergeCell ref="D30:E30"/>
    <mergeCell ref="D31:E31"/>
    <mergeCell ref="V9:W9"/>
    <mergeCell ref="F30:G30"/>
    <mergeCell ref="F16:G16"/>
    <mergeCell ref="F17:G17"/>
    <mergeCell ref="F18:G18"/>
    <mergeCell ref="D13:E13"/>
    <mergeCell ref="F13:G13"/>
    <mergeCell ref="F21:G21"/>
    <mergeCell ref="F22:G22"/>
    <mergeCell ref="F19:G19"/>
    <mergeCell ref="H8:I9"/>
    <mergeCell ref="J8:K9"/>
    <mergeCell ref="F20:G20"/>
    <mergeCell ref="A6:C6"/>
    <mergeCell ref="A8:C8"/>
    <mergeCell ref="A10:C10"/>
    <mergeCell ref="A11:C11"/>
    <mergeCell ref="A13:C13"/>
    <mergeCell ref="A14:C14"/>
    <mergeCell ref="A16:C16"/>
  </mergeCells>
  <printOptions horizontalCentered="1"/>
  <pageMargins left="0.35433070866141736" right="0.35433070866141736" top="0.5905511811023623" bottom="0.3937007874015748" header="0" footer="0"/>
  <pageSetup fitToHeight="1" fitToWidth="1" horizontalDpi="200" verticalDpi="200" orientation="landscape" paperSize="8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0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1" width="15.09765625" style="22" customWidth="1"/>
    <col min="2" max="2" width="2.09765625" style="22" customWidth="1"/>
    <col min="3" max="3" width="9.8984375" style="22" customWidth="1"/>
    <col min="4" max="4" width="9.5" style="22" customWidth="1"/>
    <col min="5" max="5" width="8.19921875" style="22" customWidth="1"/>
    <col min="6" max="6" width="2.59765625" style="22" customWidth="1"/>
    <col min="7" max="8" width="7.09765625" style="22" customWidth="1"/>
    <col min="9" max="9" width="3.69921875" style="22" customWidth="1"/>
    <col min="10" max="10" width="7.09765625" style="67" customWidth="1"/>
    <col min="11" max="11" width="8.09765625" style="22" customWidth="1"/>
    <col min="12" max="12" width="2.59765625" style="22" customWidth="1"/>
    <col min="13" max="13" width="7.09765625" style="22" customWidth="1"/>
    <col min="14" max="14" width="2.59765625" style="22" customWidth="1"/>
    <col min="15" max="15" width="4.8984375" style="22" customWidth="1"/>
    <col min="16" max="16" width="3.69921875" style="22" customWidth="1"/>
    <col min="17" max="17" width="7.09765625" style="22" customWidth="1"/>
    <col min="18" max="18" width="8" style="22" customWidth="1"/>
    <col min="19" max="19" width="2.59765625" style="22" customWidth="1"/>
    <col min="20" max="20" width="7.09765625" style="22" customWidth="1"/>
    <col min="21" max="21" width="2.59765625" style="22" customWidth="1"/>
    <col min="22" max="22" width="5.59765625" style="22" customWidth="1"/>
    <col min="23" max="23" width="4.3984375" style="72" customWidth="1"/>
    <col min="24" max="24" width="7.09765625" style="71" customWidth="1"/>
    <col min="25" max="25" width="8" style="22" customWidth="1"/>
    <col min="26" max="26" width="2.59765625" style="22" customWidth="1"/>
    <col min="27" max="27" width="7.09765625" style="22" customWidth="1"/>
    <col min="28" max="28" width="3.5" style="22" customWidth="1"/>
    <col min="29" max="29" width="4.8984375" style="22" customWidth="1"/>
    <col min="30" max="30" width="3.69921875" style="72" customWidth="1"/>
    <col min="31" max="31" width="7.09765625" style="71" customWidth="1"/>
    <col min="32" max="32" width="6.59765625" style="22" customWidth="1"/>
    <col min="33" max="33" width="2.59765625" style="22" customWidth="1"/>
    <col min="34" max="34" width="6.59765625" style="22" customWidth="1"/>
    <col min="35" max="35" width="6.19921875" style="22" customWidth="1"/>
    <col min="36" max="36" width="2.59765625" style="22" customWidth="1"/>
    <col min="37" max="37" width="3" style="22" customWidth="1"/>
    <col min="38" max="38" width="1.8984375" style="22" customWidth="1"/>
    <col min="39" max="39" width="3.69921875" style="22" customWidth="1"/>
    <col min="40" max="40" width="6.19921875" style="22" customWidth="1"/>
    <col min="41" max="41" width="2.59765625" style="22" customWidth="1"/>
    <col min="42" max="42" width="3" style="22" customWidth="1"/>
    <col min="43" max="43" width="1.4921875" style="22" customWidth="1"/>
    <col min="44" max="16384" width="10.59765625" style="22" customWidth="1"/>
  </cols>
  <sheetData>
    <row r="1" spans="1:43" s="3" customFormat="1" ht="19.5" customHeight="1">
      <c r="A1" s="1" t="s">
        <v>201</v>
      </c>
      <c r="B1" s="20"/>
      <c r="J1" s="19"/>
      <c r="W1" s="4"/>
      <c r="X1" s="21"/>
      <c r="AD1" s="4"/>
      <c r="AE1" s="21"/>
      <c r="AQ1" s="2" t="s">
        <v>567</v>
      </c>
    </row>
    <row r="2" spans="1:42" s="3" customFormat="1" ht="19.5" customHeight="1">
      <c r="A2" s="1"/>
      <c r="B2" s="20"/>
      <c r="J2" s="19"/>
      <c r="W2" s="4"/>
      <c r="X2" s="21"/>
      <c r="AD2" s="4"/>
      <c r="AE2" s="21"/>
      <c r="AP2" s="2"/>
    </row>
    <row r="3" spans="1:43" ht="19.5" customHeight="1">
      <c r="A3" s="377" t="s">
        <v>566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  <c r="Z3" s="377"/>
      <c r="AA3" s="377"/>
      <c r="AB3" s="377"/>
      <c r="AC3" s="377"/>
      <c r="AD3" s="377"/>
      <c r="AE3" s="377"/>
      <c r="AF3" s="377"/>
      <c r="AG3" s="377"/>
      <c r="AH3" s="377"/>
      <c r="AI3" s="377"/>
      <c r="AJ3" s="377"/>
      <c r="AK3" s="377"/>
      <c r="AL3" s="377"/>
      <c r="AM3" s="377"/>
      <c r="AN3" s="377"/>
      <c r="AO3" s="377"/>
      <c r="AP3" s="377"/>
      <c r="AQ3" s="377"/>
    </row>
    <row r="4" spans="2:43" ht="18" customHeight="1" thickBot="1">
      <c r="B4" s="25"/>
      <c r="C4" s="48"/>
      <c r="D4" s="48"/>
      <c r="E4" s="48"/>
      <c r="F4" s="48"/>
      <c r="G4" s="48"/>
      <c r="H4" s="48"/>
      <c r="I4" s="48"/>
      <c r="J4" s="59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26"/>
      <c r="X4" s="23"/>
      <c r="Y4" s="48"/>
      <c r="Z4" s="48"/>
      <c r="AA4" s="48"/>
      <c r="AB4" s="48"/>
      <c r="AC4" s="48"/>
      <c r="AD4" s="26"/>
      <c r="AE4" s="23"/>
      <c r="AF4" s="48"/>
      <c r="AG4" s="48"/>
      <c r="AH4" s="48"/>
      <c r="AI4" s="48"/>
      <c r="AJ4" s="48"/>
      <c r="AK4" s="48"/>
      <c r="AL4" s="48"/>
      <c r="AM4" s="48"/>
      <c r="AN4" s="48"/>
      <c r="AO4" s="48"/>
      <c r="AQ4" s="355" t="s">
        <v>568</v>
      </c>
    </row>
    <row r="5" spans="1:43" ht="19.5" customHeight="1">
      <c r="A5" s="462" t="s">
        <v>570</v>
      </c>
      <c r="B5" s="851"/>
      <c r="C5" s="791" t="s">
        <v>571</v>
      </c>
      <c r="D5" s="805" t="s">
        <v>74</v>
      </c>
      <c r="E5" s="807" t="s">
        <v>572</v>
      </c>
      <c r="F5" s="808"/>
      <c r="G5" s="808"/>
      <c r="H5" s="808"/>
      <c r="I5" s="808"/>
      <c r="J5" s="808"/>
      <c r="K5" s="796" t="s">
        <v>573</v>
      </c>
      <c r="L5" s="797"/>
      <c r="M5" s="797"/>
      <c r="N5" s="797"/>
      <c r="O5" s="797"/>
      <c r="P5" s="797"/>
      <c r="Q5" s="798"/>
      <c r="R5" s="804" t="s">
        <v>272</v>
      </c>
      <c r="S5" s="802"/>
      <c r="T5" s="802"/>
      <c r="U5" s="802"/>
      <c r="V5" s="802"/>
      <c r="W5" s="802"/>
      <c r="X5" s="803"/>
      <c r="Y5" s="796" t="s">
        <v>575</v>
      </c>
      <c r="Z5" s="802"/>
      <c r="AA5" s="802"/>
      <c r="AB5" s="802"/>
      <c r="AC5" s="802"/>
      <c r="AD5" s="802"/>
      <c r="AE5" s="803"/>
      <c r="AF5" s="799" t="s">
        <v>574</v>
      </c>
      <c r="AG5" s="800"/>
      <c r="AH5" s="800"/>
      <c r="AI5" s="800"/>
      <c r="AJ5" s="800"/>
      <c r="AK5" s="800"/>
      <c r="AL5" s="800"/>
      <c r="AM5" s="800"/>
      <c r="AN5" s="800"/>
      <c r="AO5" s="800"/>
      <c r="AP5" s="800"/>
      <c r="AQ5" s="801"/>
    </row>
    <row r="6" spans="1:43" ht="15" customHeight="1">
      <c r="A6" s="852"/>
      <c r="B6" s="853"/>
      <c r="C6" s="792"/>
      <c r="D6" s="806"/>
      <c r="E6" s="809" t="s">
        <v>23</v>
      </c>
      <c r="F6" s="809"/>
      <c r="G6" s="809"/>
      <c r="H6" s="809" t="s">
        <v>75</v>
      </c>
      <c r="I6" s="809"/>
      <c r="J6" s="809"/>
      <c r="K6" s="793" t="s">
        <v>20</v>
      </c>
      <c r="L6" s="794"/>
      <c r="M6" s="795"/>
      <c r="N6" s="793" t="s">
        <v>75</v>
      </c>
      <c r="O6" s="794"/>
      <c r="P6" s="794"/>
      <c r="Q6" s="795"/>
      <c r="R6" s="793" t="s">
        <v>20</v>
      </c>
      <c r="S6" s="794"/>
      <c r="T6" s="795"/>
      <c r="U6" s="793" t="s">
        <v>75</v>
      </c>
      <c r="V6" s="794"/>
      <c r="W6" s="794"/>
      <c r="X6" s="795"/>
      <c r="Y6" s="793" t="s">
        <v>20</v>
      </c>
      <c r="Z6" s="794"/>
      <c r="AA6" s="795"/>
      <c r="AB6" s="793" t="s">
        <v>75</v>
      </c>
      <c r="AC6" s="794"/>
      <c r="AD6" s="794"/>
      <c r="AE6" s="795"/>
      <c r="AF6" s="793" t="s">
        <v>20</v>
      </c>
      <c r="AG6" s="794"/>
      <c r="AH6" s="795"/>
      <c r="AI6" s="793" t="s">
        <v>75</v>
      </c>
      <c r="AJ6" s="794"/>
      <c r="AK6" s="794"/>
      <c r="AL6" s="794"/>
      <c r="AM6" s="794"/>
      <c r="AN6" s="794"/>
      <c r="AO6" s="794"/>
      <c r="AP6" s="794"/>
      <c r="AQ6" s="49"/>
    </row>
    <row r="7" spans="1:43" ht="15" customHeight="1">
      <c r="A7" s="65"/>
      <c r="B7" s="372"/>
      <c r="C7" s="359" t="s">
        <v>76</v>
      </c>
      <c r="D7" s="52">
        <v>4</v>
      </c>
      <c r="E7" s="51">
        <v>1</v>
      </c>
      <c r="F7" s="52" t="s">
        <v>77</v>
      </c>
      <c r="G7" s="53">
        <v>36</v>
      </c>
      <c r="H7" s="54">
        <v>6.8</v>
      </c>
      <c r="I7" s="57" t="s">
        <v>78</v>
      </c>
      <c r="J7" s="56">
        <v>9.2</v>
      </c>
      <c r="K7" s="51">
        <v>0</v>
      </c>
      <c r="L7" s="52" t="s">
        <v>77</v>
      </c>
      <c r="M7" s="53">
        <v>36</v>
      </c>
      <c r="N7" s="54"/>
      <c r="O7" s="54">
        <v>8.7</v>
      </c>
      <c r="P7" s="57" t="s">
        <v>78</v>
      </c>
      <c r="Q7" s="108">
        <v>12</v>
      </c>
      <c r="R7" s="51">
        <v>7</v>
      </c>
      <c r="S7" s="52" t="s">
        <v>77</v>
      </c>
      <c r="T7" s="53">
        <v>36</v>
      </c>
      <c r="U7" s="64" t="s">
        <v>349</v>
      </c>
      <c r="V7" s="64">
        <v>0.5</v>
      </c>
      <c r="W7" s="57" t="s">
        <v>78</v>
      </c>
      <c r="X7" s="131">
        <v>1.8</v>
      </c>
      <c r="Y7" s="51">
        <v>0</v>
      </c>
      <c r="Z7" s="52" t="s">
        <v>77</v>
      </c>
      <c r="AA7" s="53">
        <v>36</v>
      </c>
      <c r="AB7" s="68" t="s">
        <v>349</v>
      </c>
      <c r="AC7" s="364">
        <v>1</v>
      </c>
      <c r="AD7" s="69" t="s">
        <v>78</v>
      </c>
      <c r="AE7" s="127">
        <v>25</v>
      </c>
      <c r="AF7" s="51">
        <v>8</v>
      </c>
      <c r="AG7" s="52" t="s">
        <v>200</v>
      </c>
      <c r="AH7" s="53">
        <v>36</v>
      </c>
      <c r="AI7" s="55"/>
      <c r="AJ7" s="24"/>
      <c r="AK7" s="357">
        <v>0</v>
      </c>
      <c r="AL7" s="105"/>
      <c r="AM7" s="52" t="s">
        <v>78</v>
      </c>
      <c r="AN7" s="55">
        <v>2.8</v>
      </c>
      <c r="AO7" s="50" t="s">
        <v>79</v>
      </c>
      <c r="AP7" s="58">
        <v>10</v>
      </c>
      <c r="AQ7" s="105">
        <v>2</v>
      </c>
    </row>
    <row r="8" spans="1:43" ht="15" customHeight="1">
      <c r="A8" s="65"/>
      <c r="B8" s="372"/>
      <c r="C8" s="360" t="s">
        <v>80</v>
      </c>
      <c r="D8" s="23">
        <v>33</v>
      </c>
      <c r="E8" s="24">
        <v>16</v>
      </c>
      <c r="F8" s="23" t="s">
        <v>77</v>
      </c>
      <c r="G8" s="59">
        <v>373</v>
      </c>
      <c r="H8" s="60">
        <v>6.7</v>
      </c>
      <c r="I8" s="62" t="s">
        <v>78</v>
      </c>
      <c r="J8" s="61">
        <v>9.3</v>
      </c>
      <c r="K8" s="24">
        <v>11</v>
      </c>
      <c r="L8" s="23" t="s">
        <v>77</v>
      </c>
      <c r="M8" s="59">
        <v>373</v>
      </c>
      <c r="N8" s="64"/>
      <c r="O8" s="60">
        <v>6.1</v>
      </c>
      <c r="P8" s="62" t="s">
        <v>78</v>
      </c>
      <c r="Q8" s="109">
        <v>14</v>
      </c>
      <c r="R8" s="24">
        <v>111</v>
      </c>
      <c r="S8" s="23" t="s">
        <v>77</v>
      </c>
      <c r="T8" s="59">
        <v>373</v>
      </c>
      <c r="U8" s="64" t="s">
        <v>349</v>
      </c>
      <c r="V8" s="64">
        <v>0.5</v>
      </c>
      <c r="W8" s="62" t="s">
        <v>78</v>
      </c>
      <c r="X8" s="132">
        <v>6.1</v>
      </c>
      <c r="Y8" s="24">
        <v>37</v>
      </c>
      <c r="Z8" s="23" t="s">
        <v>77</v>
      </c>
      <c r="AA8" s="59">
        <v>373</v>
      </c>
      <c r="AB8" s="31" t="s">
        <v>349</v>
      </c>
      <c r="AC8" s="365">
        <v>1</v>
      </c>
      <c r="AD8" s="70" t="s">
        <v>78</v>
      </c>
      <c r="AE8" s="128">
        <v>150</v>
      </c>
      <c r="AF8" s="24">
        <v>266</v>
      </c>
      <c r="AG8" s="23" t="s">
        <v>77</v>
      </c>
      <c r="AH8" s="59">
        <v>373</v>
      </c>
      <c r="AI8" s="60"/>
      <c r="AJ8" s="24"/>
      <c r="AK8" s="358">
        <v>0</v>
      </c>
      <c r="AL8" s="106"/>
      <c r="AM8" s="23" t="s">
        <v>78</v>
      </c>
      <c r="AN8" s="60">
        <v>1.6</v>
      </c>
      <c r="AO8" s="24" t="s">
        <v>79</v>
      </c>
      <c r="AP8" s="63">
        <v>10</v>
      </c>
      <c r="AQ8" s="106">
        <v>6</v>
      </c>
    </row>
    <row r="9" spans="1:43" ht="15" customHeight="1">
      <c r="A9" s="787" t="s">
        <v>24</v>
      </c>
      <c r="B9" s="372"/>
      <c r="C9" s="360" t="s">
        <v>81</v>
      </c>
      <c r="D9" s="23">
        <v>26</v>
      </c>
      <c r="E9" s="24">
        <v>25</v>
      </c>
      <c r="F9" s="23" t="s">
        <v>77</v>
      </c>
      <c r="G9" s="59">
        <v>377</v>
      </c>
      <c r="H9" s="60">
        <v>6</v>
      </c>
      <c r="I9" s="62" t="s">
        <v>78</v>
      </c>
      <c r="J9" s="112">
        <v>9.8</v>
      </c>
      <c r="K9" s="24">
        <v>23</v>
      </c>
      <c r="L9" s="23" t="s">
        <v>77</v>
      </c>
      <c r="M9" s="59">
        <v>377</v>
      </c>
      <c r="N9" s="64"/>
      <c r="O9" s="64">
        <v>0.9</v>
      </c>
      <c r="P9" s="62" t="s">
        <v>78</v>
      </c>
      <c r="Q9" s="109">
        <v>15</v>
      </c>
      <c r="R9" s="24">
        <v>103</v>
      </c>
      <c r="S9" s="23" t="s">
        <v>77</v>
      </c>
      <c r="T9" s="59">
        <v>377</v>
      </c>
      <c r="U9" s="64" t="s">
        <v>349</v>
      </c>
      <c r="V9" s="64">
        <v>0.5</v>
      </c>
      <c r="W9" s="62" t="s">
        <v>78</v>
      </c>
      <c r="X9" s="109">
        <v>16</v>
      </c>
      <c r="Y9" s="24">
        <v>41</v>
      </c>
      <c r="Z9" s="23" t="s">
        <v>77</v>
      </c>
      <c r="AA9" s="59">
        <v>377</v>
      </c>
      <c r="AB9" s="31" t="s">
        <v>349</v>
      </c>
      <c r="AC9" s="365">
        <v>1</v>
      </c>
      <c r="AD9" s="70" t="s">
        <v>78</v>
      </c>
      <c r="AE9" s="128">
        <v>94</v>
      </c>
      <c r="AF9" s="24">
        <v>225</v>
      </c>
      <c r="AG9" s="23" t="s">
        <v>77</v>
      </c>
      <c r="AH9" s="59">
        <v>377</v>
      </c>
      <c r="AI9" s="60"/>
      <c r="AJ9" s="24"/>
      <c r="AK9" s="358">
        <v>0</v>
      </c>
      <c r="AL9" s="106"/>
      <c r="AM9" s="23" t="s">
        <v>78</v>
      </c>
      <c r="AN9" s="60">
        <v>1.1</v>
      </c>
      <c r="AO9" s="24" t="s">
        <v>79</v>
      </c>
      <c r="AP9" s="63">
        <v>10</v>
      </c>
      <c r="AQ9" s="106">
        <v>7</v>
      </c>
    </row>
    <row r="10" spans="1:43" ht="15" customHeight="1">
      <c r="A10" s="787"/>
      <c r="B10" s="372"/>
      <c r="C10" s="360" t="s">
        <v>82</v>
      </c>
      <c r="D10" s="23">
        <v>12</v>
      </c>
      <c r="E10" s="24">
        <v>21</v>
      </c>
      <c r="F10" s="23" t="s">
        <v>77</v>
      </c>
      <c r="G10" s="59">
        <v>188</v>
      </c>
      <c r="H10" s="60">
        <v>6.1</v>
      </c>
      <c r="I10" s="62" t="s">
        <v>78</v>
      </c>
      <c r="J10" s="61">
        <v>9.6</v>
      </c>
      <c r="K10" s="24">
        <v>30</v>
      </c>
      <c r="L10" s="23" t="s">
        <v>77</v>
      </c>
      <c r="M10" s="59">
        <v>188</v>
      </c>
      <c r="N10" s="64" t="s">
        <v>349</v>
      </c>
      <c r="O10" s="60">
        <v>0.5</v>
      </c>
      <c r="P10" s="62" t="s">
        <v>78</v>
      </c>
      <c r="Q10" s="109">
        <v>16</v>
      </c>
      <c r="R10" s="24">
        <v>62</v>
      </c>
      <c r="S10" s="23" t="s">
        <v>77</v>
      </c>
      <c r="T10" s="59">
        <v>188</v>
      </c>
      <c r="U10" s="64" t="s">
        <v>349</v>
      </c>
      <c r="V10" s="64">
        <v>0.5</v>
      </c>
      <c r="W10" s="62" t="s">
        <v>78</v>
      </c>
      <c r="X10" s="109">
        <v>87</v>
      </c>
      <c r="Y10" s="26">
        <v>12</v>
      </c>
      <c r="Z10" s="23" t="s">
        <v>77</v>
      </c>
      <c r="AA10" s="59">
        <v>188</v>
      </c>
      <c r="AB10" s="31" t="s">
        <v>349</v>
      </c>
      <c r="AC10" s="365">
        <v>1</v>
      </c>
      <c r="AD10" s="70" t="s">
        <v>78</v>
      </c>
      <c r="AE10" s="129">
        <v>230</v>
      </c>
      <c r="AF10" s="26"/>
      <c r="AG10" s="126" t="s">
        <v>348</v>
      </c>
      <c r="AH10" s="59"/>
      <c r="AI10" s="60"/>
      <c r="AJ10" s="24"/>
      <c r="AK10" s="63"/>
      <c r="AL10" s="106"/>
      <c r="AM10" s="126" t="s">
        <v>348</v>
      </c>
      <c r="AN10" s="60"/>
      <c r="AO10" s="24"/>
      <c r="AP10" s="63"/>
      <c r="AQ10" s="106"/>
    </row>
    <row r="11" spans="1:43" ht="15" customHeight="1">
      <c r="A11" s="65"/>
      <c r="B11" s="372"/>
      <c r="C11" s="360" t="s">
        <v>83</v>
      </c>
      <c r="D11" s="23">
        <v>1</v>
      </c>
      <c r="E11" s="26">
        <v>0</v>
      </c>
      <c r="F11" s="23" t="s">
        <v>77</v>
      </c>
      <c r="G11" s="59">
        <v>66</v>
      </c>
      <c r="H11" s="64">
        <v>6.7</v>
      </c>
      <c r="I11" s="62" t="s">
        <v>78</v>
      </c>
      <c r="J11" s="61">
        <v>7.9</v>
      </c>
      <c r="K11" s="26">
        <v>0</v>
      </c>
      <c r="L11" s="23" t="s">
        <v>77</v>
      </c>
      <c r="M11" s="59">
        <v>66</v>
      </c>
      <c r="N11" s="64"/>
      <c r="O11" s="64">
        <v>2.6</v>
      </c>
      <c r="P11" s="62" t="s">
        <v>78</v>
      </c>
      <c r="Q11" s="109">
        <v>11</v>
      </c>
      <c r="R11" s="26">
        <v>3</v>
      </c>
      <c r="S11" s="23" t="s">
        <v>77</v>
      </c>
      <c r="T11" s="59">
        <v>66</v>
      </c>
      <c r="U11" s="64"/>
      <c r="V11" s="64">
        <v>1.8</v>
      </c>
      <c r="W11" s="62" t="s">
        <v>78</v>
      </c>
      <c r="X11" s="132">
        <v>9.1</v>
      </c>
      <c r="Y11" s="26">
        <v>0</v>
      </c>
      <c r="Z11" s="23" t="s">
        <v>77</v>
      </c>
      <c r="AA11" s="59">
        <v>66</v>
      </c>
      <c r="AB11" s="31" t="s">
        <v>349</v>
      </c>
      <c r="AC11" s="365">
        <v>1</v>
      </c>
      <c r="AD11" s="70" t="s">
        <v>78</v>
      </c>
      <c r="AE11" s="128">
        <v>47</v>
      </c>
      <c r="AF11" s="26"/>
      <c r="AG11" s="126" t="s">
        <v>348</v>
      </c>
      <c r="AH11" s="59"/>
      <c r="AI11" s="64"/>
      <c r="AJ11" s="24"/>
      <c r="AK11" s="63"/>
      <c r="AL11" s="106"/>
      <c r="AM11" s="126" t="s">
        <v>348</v>
      </c>
      <c r="AN11" s="64"/>
      <c r="AO11" s="24"/>
      <c r="AP11" s="63"/>
      <c r="AQ11" s="106"/>
    </row>
    <row r="12" spans="1:43" ht="15" customHeight="1">
      <c r="A12" s="65"/>
      <c r="B12" s="372"/>
      <c r="C12" s="360" t="s">
        <v>84</v>
      </c>
      <c r="D12" s="23">
        <v>3</v>
      </c>
      <c r="E12" s="26">
        <v>0</v>
      </c>
      <c r="F12" s="23" t="s">
        <v>77</v>
      </c>
      <c r="G12" s="59">
        <v>74</v>
      </c>
      <c r="H12" s="64">
        <v>6.7</v>
      </c>
      <c r="I12" s="62" t="s">
        <v>78</v>
      </c>
      <c r="J12" s="61">
        <v>8.3</v>
      </c>
      <c r="K12" s="26">
        <v>1</v>
      </c>
      <c r="L12" s="23" t="s">
        <v>77</v>
      </c>
      <c r="M12" s="59">
        <v>74</v>
      </c>
      <c r="N12" s="64"/>
      <c r="O12" s="26">
        <v>1.9</v>
      </c>
      <c r="P12" s="62" t="s">
        <v>78</v>
      </c>
      <c r="Q12" s="109">
        <v>12</v>
      </c>
      <c r="R12" s="26">
        <v>19</v>
      </c>
      <c r="S12" s="23" t="s">
        <v>77</v>
      </c>
      <c r="T12" s="59">
        <v>74</v>
      </c>
      <c r="U12" s="64"/>
      <c r="V12" s="64">
        <v>3.9</v>
      </c>
      <c r="W12" s="62" t="s">
        <v>78</v>
      </c>
      <c r="X12" s="109">
        <v>22</v>
      </c>
      <c r="Y12" s="26"/>
      <c r="Z12" s="126" t="s">
        <v>348</v>
      </c>
      <c r="AA12" s="59"/>
      <c r="AB12" s="31"/>
      <c r="AD12" s="126" t="s">
        <v>348</v>
      </c>
      <c r="AE12" s="128"/>
      <c r="AF12" s="26"/>
      <c r="AG12" s="126" t="s">
        <v>348</v>
      </c>
      <c r="AH12" s="59"/>
      <c r="AI12" s="26"/>
      <c r="AJ12" s="24"/>
      <c r="AK12" s="63"/>
      <c r="AL12" s="106"/>
      <c r="AM12" s="126" t="s">
        <v>348</v>
      </c>
      <c r="AN12" s="64"/>
      <c r="AO12" s="24"/>
      <c r="AP12" s="63"/>
      <c r="AQ12" s="106"/>
    </row>
    <row r="13" spans="1:43" ht="15" customHeight="1">
      <c r="A13" s="787" t="s">
        <v>25</v>
      </c>
      <c r="B13" s="372"/>
      <c r="C13" s="360" t="s">
        <v>80</v>
      </c>
      <c r="D13" s="23">
        <v>4</v>
      </c>
      <c r="E13" s="26">
        <v>0</v>
      </c>
      <c r="F13" s="23" t="s">
        <v>77</v>
      </c>
      <c r="G13" s="59">
        <v>72</v>
      </c>
      <c r="H13" s="60">
        <v>6.8</v>
      </c>
      <c r="I13" s="62" t="s">
        <v>78</v>
      </c>
      <c r="J13" s="61">
        <v>7.6</v>
      </c>
      <c r="K13" s="26">
        <v>1</v>
      </c>
      <c r="L13" s="23" t="s">
        <v>77</v>
      </c>
      <c r="M13" s="59">
        <v>54</v>
      </c>
      <c r="N13" s="64"/>
      <c r="O13" s="60">
        <v>7.3</v>
      </c>
      <c r="P13" s="23" t="s">
        <v>78</v>
      </c>
      <c r="Q13" s="109">
        <v>13</v>
      </c>
      <c r="R13" s="26">
        <v>1</v>
      </c>
      <c r="S13" s="23" t="s">
        <v>77</v>
      </c>
      <c r="T13" s="59">
        <v>54</v>
      </c>
      <c r="U13" s="64" t="s">
        <v>349</v>
      </c>
      <c r="V13" s="64">
        <v>0.5</v>
      </c>
      <c r="W13" s="23" t="s">
        <v>78</v>
      </c>
      <c r="X13" s="132">
        <v>3.5</v>
      </c>
      <c r="Y13" s="26">
        <v>4</v>
      </c>
      <c r="Z13" s="23" t="s">
        <v>77</v>
      </c>
      <c r="AA13" s="59">
        <v>54</v>
      </c>
      <c r="AB13" s="31" t="s">
        <v>349</v>
      </c>
      <c r="AC13" s="365">
        <v>1</v>
      </c>
      <c r="AD13" s="70" t="s">
        <v>78</v>
      </c>
      <c r="AE13" s="128">
        <v>150</v>
      </c>
      <c r="AF13" s="24">
        <v>18</v>
      </c>
      <c r="AG13" s="23" t="s">
        <v>77</v>
      </c>
      <c r="AH13" s="59">
        <v>54</v>
      </c>
      <c r="AI13" s="60"/>
      <c r="AJ13" s="24"/>
      <c r="AK13" s="358">
        <v>0</v>
      </c>
      <c r="AL13" s="106"/>
      <c r="AM13" s="23" t="s">
        <v>78</v>
      </c>
      <c r="AN13" s="60">
        <v>5.4</v>
      </c>
      <c r="AO13" s="24" t="s">
        <v>79</v>
      </c>
      <c r="AP13" s="63">
        <v>10</v>
      </c>
      <c r="AQ13" s="106">
        <v>4</v>
      </c>
    </row>
    <row r="14" spans="1:43" ht="15" customHeight="1">
      <c r="A14" s="787"/>
      <c r="B14" s="372"/>
      <c r="C14" s="360" t="s">
        <v>81</v>
      </c>
      <c r="D14" s="23">
        <v>3</v>
      </c>
      <c r="E14" s="26">
        <v>5</v>
      </c>
      <c r="F14" s="23" t="s">
        <v>77</v>
      </c>
      <c r="G14" s="59">
        <v>42</v>
      </c>
      <c r="H14" s="60">
        <v>6.5</v>
      </c>
      <c r="I14" s="62" t="s">
        <v>78</v>
      </c>
      <c r="J14" s="61">
        <v>8.8</v>
      </c>
      <c r="K14" s="26">
        <v>1</v>
      </c>
      <c r="L14" s="23" t="s">
        <v>77</v>
      </c>
      <c r="M14" s="59">
        <v>42</v>
      </c>
      <c r="N14" s="64"/>
      <c r="O14" s="60">
        <v>4.4</v>
      </c>
      <c r="P14" s="23" t="s">
        <v>78</v>
      </c>
      <c r="Q14" s="109">
        <v>15</v>
      </c>
      <c r="R14" s="26">
        <v>20</v>
      </c>
      <c r="S14" s="23" t="s">
        <v>77</v>
      </c>
      <c r="T14" s="59">
        <v>42</v>
      </c>
      <c r="U14" s="64"/>
      <c r="V14" s="64">
        <v>0.6</v>
      </c>
      <c r="W14" s="23" t="s">
        <v>78</v>
      </c>
      <c r="X14" s="132">
        <v>8.3</v>
      </c>
      <c r="Y14" s="26">
        <v>8</v>
      </c>
      <c r="Z14" s="23" t="s">
        <v>77</v>
      </c>
      <c r="AA14" s="59">
        <v>42</v>
      </c>
      <c r="AB14" s="31"/>
      <c r="AC14" s="365">
        <v>1</v>
      </c>
      <c r="AD14" s="70" t="s">
        <v>78</v>
      </c>
      <c r="AE14" s="128">
        <v>41</v>
      </c>
      <c r="AF14" s="24">
        <v>32</v>
      </c>
      <c r="AG14" s="23" t="s">
        <v>77</v>
      </c>
      <c r="AH14" s="59">
        <v>42</v>
      </c>
      <c r="AI14" s="60">
        <v>4.5</v>
      </c>
      <c r="AJ14" s="24" t="s">
        <v>79</v>
      </c>
      <c r="AK14" s="63">
        <v>10</v>
      </c>
      <c r="AL14" s="106">
        <v>2</v>
      </c>
      <c r="AM14" s="23" t="s">
        <v>78</v>
      </c>
      <c r="AN14" s="60">
        <v>3.5</v>
      </c>
      <c r="AO14" s="24" t="s">
        <v>79</v>
      </c>
      <c r="AP14" s="63">
        <v>10</v>
      </c>
      <c r="AQ14" s="106">
        <v>5</v>
      </c>
    </row>
    <row r="15" spans="1:43" ht="15" customHeight="1">
      <c r="A15" s="65"/>
      <c r="B15" s="372"/>
      <c r="C15" s="360" t="s">
        <v>76</v>
      </c>
      <c r="D15" s="23">
        <v>1</v>
      </c>
      <c r="E15" s="26">
        <v>0</v>
      </c>
      <c r="F15" s="23" t="s">
        <v>77</v>
      </c>
      <c r="G15" s="59">
        <v>24</v>
      </c>
      <c r="H15" s="60">
        <v>6.8</v>
      </c>
      <c r="I15" s="62" t="s">
        <v>78</v>
      </c>
      <c r="J15" s="61">
        <v>7.8</v>
      </c>
      <c r="K15" s="26">
        <v>0</v>
      </c>
      <c r="L15" s="23" t="s">
        <v>77</v>
      </c>
      <c r="M15" s="59">
        <v>24</v>
      </c>
      <c r="N15" s="64"/>
      <c r="O15" s="60">
        <v>9.1</v>
      </c>
      <c r="P15" s="23" t="s">
        <v>78</v>
      </c>
      <c r="Q15" s="109">
        <v>12</v>
      </c>
      <c r="R15" s="26">
        <v>5</v>
      </c>
      <c r="S15" s="23" t="s">
        <v>77</v>
      </c>
      <c r="T15" s="59">
        <v>24</v>
      </c>
      <c r="U15" s="64" t="s">
        <v>349</v>
      </c>
      <c r="V15" s="64">
        <v>0.5</v>
      </c>
      <c r="W15" s="23" t="s">
        <v>78</v>
      </c>
      <c r="X15" s="132">
        <v>1.8</v>
      </c>
      <c r="Y15" s="26">
        <v>0</v>
      </c>
      <c r="Z15" s="23" t="s">
        <v>77</v>
      </c>
      <c r="AA15" s="59">
        <v>24</v>
      </c>
      <c r="AB15" s="31" t="s">
        <v>349</v>
      </c>
      <c r="AC15" s="365">
        <v>1</v>
      </c>
      <c r="AD15" s="70" t="s">
        <v>78</v>
      </c>
      <c r="AE15" s="128">
        <v>20</v>
      </c>
      <c r="AF15" s="24">
        <v>7</v>
      </c>
      <c r="AG15" s="23" t="s">
        <v>77</v>
      </c>
      <c r="AH15" s="59">
        <v>24</v>
      </c>
      <c r="AI15" s="60"/>
      <c r="AJ15" s="24"/>
      <c r="AK15" s="358">
        <v>0</v>
      </c>
      <c r="AL15" s="106"/>
      <c r="AM15" s="23" t="s">
        <v>78</v>
      </c>
      <c r="AN15" s="60">
        <v>2.8</v>
      </c>
      <c r="AO15" s="24" t="s">
        <v>79</v>
      </c>
      <c r="AP15" s="63">
        <v>10</v>
      </c>
      <c r="AQ15" s="106">
        <v>2</v>
      </c>
    </row>
    <row r="16" spans="1:43" ht="15" customHeight="1">
      <c r="A16" s="787" t="s">
        <v>26</v>
      </c>
      <c r="B16" s="372"/>
      <c r="C16" s="360" t="s">
        <v>80</v>
      </c>
      <c r="D16" s="23">
        <v>1</v>
      </c>
      <c r="E16" s="26">
        <v>0</v>
      </c>
      <c r="F16" s="23" t="s">
        <v>77</v>
      </c>
      <c r="G16" s="59">
        <v>24</v>
      </c>
      <c r="H16" s="60">
        <v>6.8</v>
      </c>
      <c r="I16" s="62" t="s">
        <v>78</v>
      </c>
      <c r="J16" s="61">
        <v>7.3</v>
      </c>
      <c r="K16" s="26">
        <v>0</v>
      </c>
      <c r="L16" s="23" t="s">
        <v>77</v>
      </c>
      <c r="M16" s="59">
        <v>24</v>
      </c>
      <c r="N16" s="64"/>
      <c r="O16" s="60">
        <v>8.4</v>
      </c>
      <c r="P16" s="23" t="s">
        <v>78</v>
      </c>
      <c r="Q16" s="109">
        <v>12</v>
      </c>
      <c r="R16" s="24">
        <v>1</v>
      </c>
      <c r="S16" s="23" t="s">
        <v>77</v>
      </c>
      <c r="T16" s="59">
        <v>24</v>
      </c>
      <c r="U16" s="64" t="s">
        <v>349</v>
      </c>
      <c r="V16" s="64">
        <v>0.5</v>
      </c>
      <c r="W16" s="23" t="s">
        <v>78</v>
      </c>
      <c r="X16" s="132">
        <v>5</v>
      </c>
      <c r="Y16" s="26">
        <v>0</v>
      </c>
      <c r="Z16" s="23" t="s">
        <v>77</v>
      </c>
      <c r="AA16" s="59">
        <v>24</v>
      </c>
      <c r="AB16" s="31" t="s">
        <v>349</v>
      </c>
      <c r="AC16" s="365">
        <v>1</v>
      </c>
      <c r="AD16" s="70" t="s">
        <v>78</v>
      </c>
      <c r="AE16" s="128">
        <v>12</v>
      </c>
      <c r="AF16" s="24">
        <v>24</v>
      </c>
      <c r="AG16" s="23" t="s">
        <v>77</v>
      </c>
      <c r="AH16" s="59">
        <v>24</v>
      </c>
      <c r="AI16" s="60">
        <v>1.1</v>
      </c>
      <c r="AJ16" s="24" t="s">
        <v>79</v>
      </c>
      <c r="AK16" s="63">
        <v>10</v>
      </c>
      <c r="AL16" s="106">
        <v>3</v>
      </c>
      <c r="AM16" s="23" t="s">
        <v>78</v>
      </c>
      <c r="AN16" s="60">
        <v>2.4</v>
      </c>
      <c r="AO16" s="24" t="s">
        <v>79</v>
      </c>
      <c r="AP16" s="63">
        <v>10</v>
      </c>
      <c r="AQ16" s="106">
        <v>5</v>
      </c>
    </row>
    <row r="17" spans="1:43" ht="15" customHeight="1">
      <c r="A17" s="787"/>
      <c r="B17" s="372"/>
      <c r="C17" s="360" t="s">
        <v>81</v>
      </c>
      <c r="D17" s="23">
        <v>3</v>
      </c>
      <c r="E17" s="26">
        <v>0</v>
      </c>
      <c r="F17" s="23" t="s">
        <v>77</v>
      </c>
      <c r="G17" s="59">
        <v>67</v>
      </c>
      <c r="H17" s="60">
        <v>6.7</v>
      </c>
      <c r="I17" s="62" t="s">
        <v>78</v>
      </c>
      <c r="J17" s="61">
        <v>8.3</v>
      </c>
      <c r="K17" s="26">
        <v>16</v>
      </c>
      <c r="L17" s="23" t="s">
        <v>77</v>
      </c>
      <c r="M17" s="59">
        <v>67</v>
      </c>
      <c r="N17" s="64"/>
      <c r="O17" s="60">
        <v>0.9</v>
      </c>
      <c r="P17" s="23" t="s">
        <v>78</v>
      </c>
      <c r="Q17" s="109">
        <v>12</v>
      </c>
      <c r="R17" s="24">
        <v>26</v>
      </c>
      <c r="S17" s="23" t="s">
        <v>77</v>
      </c>
      <c r="T17" s="59">
        <v>67</v>
      </c>
      <c r="U17" s="64"/>
      <c r="V17" s="64">
        <v>1</v>
      </c>
      <c r="W17" s="23" t="s">
        <v>78</v>
      </c>
      <c r="X17" s="109">
        <v>10</v>
      </c>
      <c r="Y17" s="26">
        <v>12</v>
      </c>
      <c r="Z17" s="23" t="s">
        <v>77</v>
      </c>
      <c r="AA17" s="59">
        <v>67</v>
      </c>
      <c r="AB17" s="31"/>
      <c r="AC17" s="365">
        <v>1</v>
      </c>
      <c r="AD17" s="70" t="s">
        <v>78</v>
      </c>
      <c r="AE17" s="128">
        <v>53</v>
      </c>
      <c r="AF17" s="24">
        <v>41</v>
      </c>
      <c r="AG17" s="23" t="s">
        <v>27</v>
      </c>
      <c r="AH17" s="59">
        <v>67</v>
      </c>
      <c r="AI17" s="60">
        <v>1.8</v>
      </c>
      <c r="AJ17" s="24" t="s">
        <v>79</v>
      </c>
      <c r="AK17" s="63">
        <v>10</v>
      </c>
      <c r="AL17" s="106">
        <v>2</v>
      </c>
      <c r="AM17" s="23" t="s">
        <v>78</v>
      </c>
      <c r="AN17" s="60">
        <v>2.4</v>
      </c>
      <c r="AO17" s="24" t="s">
        <v>79</v>
      </c>
      <c r="AP17" s="63">
        <v>10</v>
      </c>
      <c r="AQ17" s="106">
        <v>5</v>
      </c>
    </row>
    <row r="18" spans="1:43" ht="15" customHeight="1">
      <c r="A18" s="65"/>
      <c r="B18" s="372"/>
      <c r="C18" s="360" t="s">
        <v>82</v>
      </c>
      <c r="D18" s="23">
        <v>2</v>
      </c>
      <c r="E18" s="26">
        <v>0</v>
      </c>
      <c r="F18" s="23" t="s">
        <v>77</v>
      </c>
      <c r="G18" s="59">
        <v>30</v>
      </c>
      <c r="H18" s="60">
        <v>6.7</v>
      </c>
      <c r="I18" s="62" t="s">
        <v>78</v>
      </c>
      <c r="J18" s="61">
        <v>7</v>
      </c>
      <c r="K18" s="24">
        <v>13</v>
      </c>
      <c r="L18" s="23" t="s">
        <v>77</v>
      </c>
      <c r="M18" s="59">
        <v>30</v>
      </c>
      <c r="N18" s="64" t="s">
        <v>349</v>
      </c>
      <c r="O18" s="60">
        <v>0.5</v>
      </c>
      <c r="P18" s="23" t="s">
        <v>78</v>
      </c>
      <c r="Q18" s="109">
        <v>11</v>
      </c>
      <c r="R18" s="24">
        <v>13</v>
      </c>
      <c r="S18" s="23" t="s">
        <v>77</v>
      </c>
      <c r="T18" s="59">
        <v>30</v>
      </c>
      <c r="U18" s="64"/>
      <c r="V18" s="64">
        <v>0.9</v>
      </c>
      <c r="W18" s="23" t="s">
        <v>78</v>
      </c>
      <c r="X18" s="132">
        <v>9.2</v>
      </c>
      <c r="Y18" s="26">
        <v>0</v>
      </c>
      <c r="Z18" s="23" t="s">
        <v>77</v>
      </c>
      <c r="AA18" s="59">
        <v>30</v>
      </c>
      <c r="AB18" s="31"/>
      <c r="AC18" s="365">
        <v>2</v>
      </c>
      <c r="AD18" s="70" t="s">
        <v>78</v>
      </c>
      <c r="AE18" s="128">
        <v>24</v>
      </c>
      <c r="AF18" s="26"/>
      <c r="AG18" s="126" t="s">
        <v>348</v>
      </c>
      <c r="AH18" s="59"/>
      <c r="AI18" s="60"/>
      <c r="AJ18" s="24"/>
      <c r="AK18" s="63"/>
      <c r="AL18" s="106"/>
      <c r="AM18" s="126" t="s">
        <v>348</v>
      </c>
      <c r="AN18" s="60"/>
      <c r="AO18" s="24"/>
      <c r="AP18" s="63"/>
      <c r="AQ18" s="106"/>
    </row>
    <row r="19" spans="1:43" ht="15" customHeight="1">
      <c r="A19" s="787" t="s">
        <v>326</v>
      </c>
      <c r="B19" s="372"/>
      <c r="C19" s="360" t="s">
        <v>80</v>
      </c>
      <c r="D19" s="23">
        <v>2</v>
      </c>
      <c r="E19" s="26">
        <v>0</v>
      </c>
      <c r="F19" s="23" t="s">
        <v>77</v>
      </c>
      <c r="G19" s="59">
        <v>43</v>
      </c>
      <c r="H19" s="60">
        <v>6.7</v>
      </c>
      <c r="I19" s="62" t="s">
        <v>78</v>
      </c>
      <c r="J19" s="61">
        <v>7.7</v>
      </c>
      <c r="K19" s="26">
        <v>0</v>
      </c>
      <c r="L19" s="23" t="s">
        <v>77</v>
      </c>
      <c r="M19" s="59">
        <v>43</v>
      </c>
      <c r="N19" s="64"/>
      <c r="O19" s="60">
        <v>7.5</v>
      </c>
      <c r="P19" s="23" t="s">
        <v>78</v>
      </c>
      <c r="Q19" s="109">
        <v>12</v>
      </c>
      <c r="R19" s="26">
        <v>11</v>
      </c>
      <c r="S19" s="23" t="s">
        <v>77</v>
      </c>
      <c r="T19" s="59">
        <v>43</v>
      </c>
      <c r="U19" s="64" t="s">
        <v>349</v>
      </c>
      <c r="V19" s="64">
        <v>0.5</v>
      </c>
      <c r="W19" s="23" t="s">
        <v>78</v>
      </c>
      <c r="X19" s="132">
        <v>3.5</v>
      </c>
      <c r="Y19" s="26">
        <v>0</v>
      </c>
      <c r="Z19" s="23" t="s">
        <v>77</v>
      </c>
      <c r="AA19" s="59">
        <v>43</v>
      </c>
      <c r="AB19" s="31" t="s">
        <v>349</v>
      </c>
      <c r="AC19" s="365">
        <v>1</v>
      </c>
      <c r="AD19" s="70" t="s">
        <v>78</v>
      </c>
      <c r="AE19" s="128">
        <v>13</v>
      </c>
      <c r="AF19" s="24">
        <v>38</v>
      </c>
      <c r="AG19" s="23" t="s">
        <v>77</v>
      </c>
      <c r="AH19" s="59">
        <v>43</v>
      </c>
      <c r="AI19" s="60">
        <v>2.3</v>
      </c>
      <c r="AJ19" s="24" t="s">
        <v>79</v>
      </c>
      <c r="AK19" s="63">
        <v>10</v>
      </c>
      <c r="AL19" s="106">
        <v>2</v>
      </c>
      <c r="AM19" s="23" t="s">
        <v>78</v>
      </c>
      <c r="AN19" s="60">
        <v>9.2</v>
      </c>
      <c r="AO19" s="24" t="s">
        <v>79</v>
      </c>
      <c r="AP19" s="63">
        <v>10</v>
      </c>
      <c r="AQ19" s="106">
        <v>4</v>
      </c>
    </row>
    <row r="20" spans="1:43" ht="15" customHeight="1">
      <c r="A20" s="787"/>
      <c r="B20" s="372"/>
      <c r="C20" s="360" t="s">
        <v>81</v>
      </c>
      <c r="D20" s="23">
        <v>2</v>
      </c>
      <c r="E20" s="24">
        <v>1</v>
      </c>
      <c r="F20" s="23" t="s">
        <v>77</v>
      </c>
      <c r="G20" s="59">
        <v>48</v>
      </c>
      <c r="H20" s="60">
        <v>6.6</v>
      </c>
      <c r="I20" s="62" t="s">
        <v>78</v>
      </c>
      <c r="J20" s="61">
        <v>8.8</v>
      </c>
      <c r="K20" s="26">
        <v>1</v>
      </c>
      <c r="L20" s="23" t="s">
        <v>77</v>
      </c>
      <c r="M20" s="59">
        <v>48</v>
      </c>
      <c r="N20" s="64"/>
      <c r="O20" s="60">
        <v>4.8</v>
      </c>
      <c r="P20" s="23" t="s">
        <v>78</v>
      </c>
      <c r="Q20" s="109">
        <v>13</v>
      </c>
      <c r="R20" s="26">
        <v>15</v>
      </c>
      <c r="S20" s="23" t="s">
        <v>77</v>
      </c>
      <c r="T20" s="59">
        <v>48</v>
      </c>
      <c r="U20" s="64" t="s">
        <v>349</v>
      </c>
      <c r="V20" s="64">
        <v>0.5</v>
      </c>
      <c r="W20" s="23" t="s">
        <v>78</v>
      </c>
      <c r="X20" s="109">
        <v>16</v>
      </c>
      <c r="Y20" s="26">
        <v>0</v>
      </c>
      <c r="Z20" s="23" t="s">
        <v>77</v>
      </c>
      <c r="AA20" s="59">
        <v>48</v>
      </c>
      <c r="AB20" s="31" t="s">
        <v>349</v>
      </c>
      <c r="AC20" s="365">
        <v>1</v>
      </c>
      <c r="AD20" s="70" t="s">
        <v>78</v>
      </c>
      <c r="AE20" s="128">
        <v>25</v>
      </c>
      <c r="AF20" s="24">
        <v>26</v>
      </c>
      <c r="AG20" s="23" t="s">
        <v>77</v>
      </c>
      <c r="AH20" s="59">
        <v>48</v>
      </c>
      <c r="AI20" s="60">
        <v>2</v>
      </c>
      <c r="AJ20" s="24" t="s">
        <v>79</v>
      </c>
      <c r="AK20" s="63">
        <v>10</v>
      </c>
      <c r="AL20" s="106">
        <v>2</v>
      </c>
      <c r="AM20" s="23" t="s">
        <v>78</v>
      </c>
      <c r="AN20" s="60">
        <v>2.4</v>
      </c>
      <c r="AO20" s="24" t="s">
        <v>79</v>
      </c>
      <c r="AP20" s="63">
        <v>10</v>
      </c>
      <c r="AQ20" s="106">
        <v>5</v>
      </c>
    </row>
    <row r="21" spans="1:43" ht="15" customHeight="1">
      <c r="A21" s="65"/>
      <c r="B21" s="372"/>
      <c r="C21" s="360" t="s">
        <v>80</v>
      </c>
      <c r="D21" s="23">
        <v>2</v>
      </c>
      <c r="E21" s="26">
        <v>1</v>
      </c>
      <c r="F21" s="23" t="s">
        <v>77</v>
      </c>
      <c r="G21" s="59">
        <v>10</v>
      </c>
      <c r="H21" s="60">
        <v>7.2</v>
      </c>
      <c r="I21" s="62" t="s">
        <v>78</v>
      </c>
      <c r="J21" s="61">
        <v>8.6</v>
      </c>
      <c r="K21" s="26">
        <v>0</v>
      </c>
      <c r="L21" s="23" t="s">
        <v>77</v>
      </c>
      <c r="M21" s="59">
        <v>10</v>
      </c>
      <c r="N21" s="64"/>
      <c r="O21" s="60">
        <v>8.3</v>
      </c>
      <c r="P21" s="23" t="s">
        <v>78</v>
      </c>
      <c r="Q21" s="109">
        <v>10</v>
      </c>
      <c r="R21" s="26">
        <v>4</v>
      </c>
      <c r="S21" s="23" t="s">
        <v>77</v>
      </c>
      <c r="T21" s="59">
        <v>10</v>
      </c>
      <c r="U21" s="64"/>
      <c r="V21" s="26">
        <v>0.7</v>
      </c>
      <c r="W21" s="23" t="s">
        <v>78</v>
      </c>
      <c r="X21" s="132">
        <v>3.1</v>
      </c>
      <c r="Y21" s="26">
        <v>0</v>
      </c>
      <c r="Z21" s="23" t="s">
        <v>77</v>
      </c>
      <c r="AA21" s="59">
        <v>10</v>
      </c>
      <c r="AB21" s="31" t="s">
        <v>349</v>
      </c>
      <c r="AC21" s="365">
        <v>1</v>
      </c>
      <c r="AD21" s="70" t="s">
        <v>78</v>
      </c>
      <c r="AE21" s="128">
        <v>25</v>
      </c>
      <c r="AF21" s="24">
        <v>9</v>
      </c>
      <c r="AG21" s="23" t="s">
        <v>77</v>
      </c>
      <c r="AH21" s="59">
        <v>10</v>
      </c>
      <c r="AI21" s="60">
        <v>9.2</v>
      </c>
      <c r="AJ21" s="24" t="s">
        <v>79</v>
      </c>
      <c r="AK21" s="63">
        <v>10</v>
      </c>
      <c r="AL21" s="106">
        <v>2</v>
      </c>
      <c r="AM21" s="23" t="s">
        <v>78</v>
      </c>
      <c r="AN21" s="60">
        <v>9.2</v>
      </c>
      <c r="AO21" s="24" t="s">
        <v>79</v>
      </c>
      <c r="AP21" s="63">
        <v>10</v>
      </c>
      <c r="AQ21" s="106">
        <v>5</v>
      </c>
    </row>
    <row r="22" spans="1:43" ht="15" customHeight="1">
      <c r="A22" s="787" t="s">
        <v>21</v>
      </c>
      <c r="B22" s="372"/>
      <c r="C22" s="360" t="s">
        <v>81</v>
      </c>
      <c r="D22" s="23">
        <v>4</v>
      </c>
      <c r="E22" s="24">
        <v>18</v>
      </c>
      <c r="F22" s="23" t="s">
        <v>77</v>
      </c>
      <c r="G22" s="59">
        <v>78</v>
      </c>
      <c r="H22" s="60">
        <v>6.6</v>
      </c>
      <c r="I22" s="62" t="s">
        <v>78</v>
      </c>
      <c r="J22" s="61">
        <v>9.8</v>
      </c>
      <c r="K22" s="26">
        <v>0</v>
      </c>
      <c r="L22" s="23" t="s">
        <v>77</v>
      </c>
      <c r="M22" s="59">
        <v>78</v>
      </c>
      <c r="N22" s="64"/>
      <c r="O22" s="60">
        <v>6.2</v>
      </c>
      <c r="P22" s="23" t="s">
        <v>78</v>
      </c>
      <c r="Q22" s="109">
        <v>13</v>
      </c>
      <c r="R22" s="26">
        <v>7</v>
      </c>
      <c r="S22" s="23" t="s">
        <v>77</v>
      </c>
      <c r="T22" s="59">
        <v>78</v>
      </c>
      <c r="U22" s="64"/>
      <c r="V22" s="26">
        <v>0.7</v>
      </c>
      <c r="W22" s="23" t="s">
        <v>78</v>
      </c>
      <c r="X22" s="132">
        <v>4.1</v>
      </c>
      <c r="Y22" s="26">
        <v>0</v>
      </c>
      <c r="Z22" s="23" t="s">
        <v>77</v>
      </c>
      <c r="AA22" s="59">
        <v>78</v>
      </c>
      <c r="AB22" s="31" t="s">
        <v>349</v>
      </c>
      <c r="AC22" s="365">
        <v>1</v>
      </c>
      <c r="AD22" s="70" t="s">
        <v>78</v>
      </c>
      <c r="AE22" s="128">
        <v>24</v>
      </c>
      <c r="AF22" s="26">
        <v>61</v>
      </c>
      <c r="AG22" s="23" t="s">
        <v>77</v>
      </c>
      <c r="AH22" s="59">
        <v>78</v>
      </c>
      <c r="AI22" s="60">
        <v>1.3</v>
      </c>
      <c r="AJ22" s="24" t="s">
        <v>79</v>
      </c>
      <c r="AK22" s="63">
        <v>10</v>
      </c>
      <c r="AL22" s="106">
        <v>3</v>
      </c>
      <c r="AM22" s="23" t="s">
        <v>78</v>
      </c>
      <c r="AN22" s="60">
        <v>5.4</v>
      </c>
      <c r="AO22" s="24" t="s">
        <v>79</v>
      </c>
      <c r="AP22" s="63">
        <v>10</v>
      </c>
      <c r="AQ22" s="106">
        <v>5</v>
      </c>
    </row>
    <row r="23" spans="1:43" ht="15" customHeight="1">
      <c r="A23" s="787"/>
      <c r="B23" s="372"/>
      <c r="C23" s="360" t="s">
        <v>82</v>
      </c>
      <c r="D23" s="23">
        <v>1</v>
      </c>
      <c r="E23" s="26">
        <v>0</v>
      </c>
      <c r="F23" s="23" t="s">
        <v>77</v>
      </c>
      <c r="G23" s="59">
        <v>66</v>
      </c>
      <c r="H23" s="60">
        <v>6.7</v>
      </c>
      <c r="I23" s="62" t="s">
        <v>78</v>
      </c>
      <c r="J23" s="61">
        <v>7.9</v>
      </c>
      <c r="K23" s="26">
        <v>0</v>
      </c>
      <c r="L23" s="23" t="s">
        <v>77</v>
      </c>
      <c r="M23" s="59">
        <v>66</v>
      </c>
      <c r="N23" s="64"/>
      <c r="O23" s="60">
        <v>2.6</v>
      </c>
      <c r="P23" s="23" t="s">
        <v>78</v>
      </c>
      <c r="Q23" s="109">
        <v>11</v>
      </c>
      <c r="R23" s="26">
        <v>3</v>
      </c>
      <c r="S23" s="23" t="s">
        <v>77</v>
      </c>
      <c r="T23" s="59">
        <v>66</v>
      </c>
      <c r="U23" s="64"/>
      <c r="V23" s="26">
        <v>1.8</v>
      </c>
      <c r="W23" s="23" t="s">
        <v>78</v>
      </c>
      <c r="X23" s="132">
        <v>9.1</v>
      </c>
      <c r="Y23" s="26">
        <v>0</v>
      </c>
      <c r="Z23" s="23" t="s">
        <v>77</v>
      </c>
      <c r="AA23" s="59">
        <v>66</v>
      </c>
      <c r="AB23" s="31" t="s">
        <v>349</v>
      </c>
      <c r="AC23" s="365">
        <v>1</v>
      </c>
      <c r="AD23" s="70"/>
      <c r="AE23" s="128">
        <v>47</v>
      </c>
      <c r="AF23" s="26"/>
      <c r="AG23" s="126" t="s">
        <v>348</v>
      </c>
      <c r="AH23" s="59"/>
      <c r="AI23" s="60"/>
      <c r="AJ23" s="24"/>
      <c r="AK23" s="63"/>
      <c r="AL23" s="106"/>
      <c r="AM23" s="126" t="s">
        <v>348</v>
      </c>
      <c r="AN23" s="60"/>
      <c r="AO23" s="24"/>
      <c r="AP23" s="63"/>
      <c r="AQ23" s="106"/>
    </row>
    <row r="24" spans="1:43" ht="15" customHeight="1">
      <c r="A24" s="65"/>
      <c r="B24" s="372"/>
      <c r="C24" s="360" t="s">
        <v>332</v>
      </c>
      <c r="D24" s="23">
        <v>3</v>
      </c>
      <c r="E24" s="26">
        <v>0</v>
      </c>
      <c r="F24" s="23" t="s">
        <v>77</v>
      </c>
      <c r="G24" s="59">
        <v>74</v>
      </c>
      <c r="H24" s="60">
        <v>6.7</v>
      </c>
      <c r="I24" s="62" t="s">
        <v>78</v>
      </c>
      <c r="J24" s="61">
        <v>8.3</v>
      </c>
      <c r="K24" s="26">
        <v>1</v>
      </c>
      <c r="L24" s="23" t="s">
        <v>77</v>
      </c>
      <c r="M24" s="59">
        <v>74</v>
      </c>
      <c r="N24" s="64"/>
      <c r="O24" s="60">
        <v>1.9</v>
      </c>
      <c r="P24" s="23" t="s">
        <v>78</v>
      </c>
      <c r="Q24" s="109">
        <v>12</v>
      </c>
      <c r="R24" s="26">
        <v>19</v>
      </c>
      <c r="S24" s="23" t="s">
        <v>77</v>
      </c>
      <c r="T24" s="59">
        <v>74</v>
      </c>
      <c r="U24" s="64"/>
      <c r="V24" s="26">
        <v>3.9</v>
      </c>
      <c r="W24" s="23" t="s">
        <v>78</v>
      </c>
      <c r="X24" s="109">
        <v>22</v>
      </c>
      <c r="Y24" s="26"/>
      <c r="Z24" s="126" t="s">
        <v>348</v>
      </c>
      <c r="AA24" s="59"/>
      <c r="AB24" s="31"/>
      <c r="AD24" s="126" t="s">
        <v>348</v>
      </c>
      <c r="AE24" s="128"/>
      <c r="AF24" s="24"/>
      <c r="AG24" s="126" t="s">
        <v>348</v>
      </c>
      <c r="AH24" s="59"/>
      <c r="AI24" s="60"/>
      <c r="AJ24" s="24"/>
      <c r="AK24" s="63"/>
      <c r="AL24" s="106"/>
      <c r="AM24" s="126" t="s">
        <v>348</v>
      </c>
      <c r="AN24" s="60"/>
      <c r="AO24" s="24"/>
      <c r="AP24" s="63"/>
      <c r="AQ24" s="106"/>
    </row>
    <row r="25" spans="1:43" ht="15" customHeight="1">
      <c r="A25" s="850" t="s">
        <v>17</v>
      </c>
      <c r="B25" s="373"/>
      <c r="C25" s="113" t="s">
        <v>236</v>
      </c>
      <c r="D25" s="362">
        <v>5</v>
      </c>
      <c r="E25" s="26">
        <v>12</v>
      </c>
      <c r="F25" s="23" t="s">
        <v>77</v>
      </c>
      <c r="G25" s="59">
        <v>84</v>
      </c>
      <c r="H25" s="60">
        <v>7.1</v>
      </c>
      <c r="I25" s="62" t="s">
        <v>78</v>
      </c>
      <c r="J25" s="61">
        <v>9.3</v>
      </c>
      <c r="K25" s="26">
        <v>6</v>
      </c>
      <c r="L25" s="23" t="s">
        <v>77</v>
      </c>
      <c r="M25" s="59">
        <v>84</v>
      </c>
      <c r="N25" s="64"/>
      <c r="O25" s="60">
        <v>6.8</v>
      </c>
      <c r="P25" s="23" t="s">
        <v>78</v>
      </c>
      <c r="Q25" s="109">
        <v>14</v>
      </c>
      <c r="R25" s="26">
        <v>60</v>
      </c>
      <c r="S25" s="23" t="s">
        <v>77</v>
      </c>
      <c r="T25" s="59">
        <v>84</v>
      </c>
      <c r="U25" s="64"/>
      <c r="V25" s="26">
        <v>0.8</v>
      </c>
      <c r="W25" s="23" t="s">
        <v>78</v>
      </c>
      <c r="X25" s="132">
        <v>4.8</v>
      </c>
      <c r="Y25" s="26">
        <v>5</v>
      </c>
      <c r="Z25" s="23" t="s">
        <v>77</v>
      </c>
      <c r="AA25" s="59">
        <v>84</v>
      </c>
      <c r="AB25" s="31" t="s">
        <v>349</v>
      </c>
      <c r="AC25" s="365">
        <v>1</v>
      </c>
      <c r="AD25" s="70" t="s">
        <v>78</v>
      </c>
      <c r="AE25" s="128">
        <v>120</v>
      </c>
      <c r="AF25" s="24">
        <v>84</v>
      </c>
      <c r="AG25" s="23" t="s">
        <v>77</v>
      </c>
      <c r="AH25" s="59">
        <v>84</v>
      </c>
      <c r="AI25" s="60">
        <v>3.3</v>
      </c>
      <c r="AJ25" s="24" t="s">
        <v>79</v>
      </c>
      <c r="AK25" s="63">
        <v>10</v>
      </c>
      <c r="AL25" s="106">
        <v>3</v>
      </c>
      <c r="AM25" s="23" t="s">
        <v>78</v>
      </c>
      <c r="AN25" s="60">
        <v>2.2</v>
      </c>
      <c r="AO25" s="24" t="s">
        <v>79</v>
      </c>
      <c r="AP25" s="63">
        <v>10</v>
      </c>
      <c r="AQ25" s="106">
        <v>5</v>
      </c>
    </row>
    <row r="26" spans="1:43" ht="15" customHeight="1">
      <c r="A26" s="850"/>
      <c r="B26" s="373"/>
      <c r="C26" s="113" t="s">
        <v>237</v>
      </c>
      <c r="D26" s="363">
        <v>1</v>
      </c>
      <c r="E26" s="24">
        <v>0</v>
      </c>
      <c r="F26" s="23" t="s">
        <v>77</v>
      </c>
      <c r="G26" s="59">
        <v>6</v>
      </c>
      <c r="H26" s="60">
        <v>7</v>
      </c>
      <c r="I26" s="62" t="s">
        <v>78</v>
      </c>
      <c r="J26" s="61">
        <v>7.5</v>
      </c>
      <c r="K26" s="26">
        <v>2</v>
      </c>
      <c r="L26" s="23" t="s">
        <v>77</v>
      </c>
      <c r="M26" s="59">
        <v>6</v>
      </c>
      <c r="N26" s="64"/>
      <c r="O26" s="60">
        <v>2.5</v>
      </c>
      <c r="P26" s="23" t="s">
        <v>78</v>
      </c>
      <c r="Q26" s="109">
        <v>12</v>
      </c>
      <c r="R26" s="26">
        <v>3</v>
      </c>
      <c r="S26" s="23" t="s">
        <v>77</v>
      </c>
      <c r="T26" s="59">
        <v>6</v>
      </c>
      <c r="U26" s="64"/>
      <c r="V26" s="64">
        <v>1.7</v>
      </c>
      <c r="W26" s="23" t="s">
        <v>78</v>
      </c>
      <c r="X26" s="109">
        <v>14</v>
      </c>
      <c r="Y26" s="26">
        <v>0</v>
      </c>
      <c r="Z26" s="23" t="s">
        <v>77</v>
      </c>
      <c r="AA26" s="59">
        <v>6</v>
      </c>
      <c r="AB26" s="31"/>
      <c r="AC26" s="365">
        <v>5</v>
      </c>
      <c r="AD26" s="70" t="s">
        <v>78</v>
      </c>
      <c r="AE26" s="128">
        <v>18</v>
      </c>
      <c r="AF26" s="26">
        <v>4</v>
      </c>
      <c r="AG26" s="23" t="s">
        <v>77</v>
      </c>
      <c r="AH26" s="59">
        <v>6</v>
      </c>
      <c r="AI26" s="60">
        <v>7.8</v>
      </c>
      <c r="AJ26" s="24" t="s">
        <v>79</v>
      </c>
      <c r="AK26" s="63">
        <v>10</v>
      </c>
      <c r="AL26" s="106">
        <v>2</v>
      </c>
      <c r="AM26" s="23" t="s">
        <v>78</v>
      </c>
      <c r="AN26" s="60">
        <v>2.6</v>
      </c>
      <c r="AO26" s="24" t="s">
        <v>79</v>
      </c>
      <c r="AP26" s="63">
        <v>10</v>
      </c>
      <c r="AQ26" s="106">
        <v>6</v>
      </c>
    </row>
    <row r="27" spans="1:43" ht="15.75" customHeight="1">
      <c r="A27" s="850"/>
      <c r="B27" s="373"/>
      <c r="C27" s="356" t="s">
        <v>238</v>
      </c>
      <c r="D27" s="362">
        <v>2</v>
      </c>
      <c r="E27" s="26">
        <v>8</v>
      </c>
      <c r="F27" s="23" t="s">
        <v>77</v>
      </c>
      <c r="G27" s="59">
        <v>54</v>
      </c>
      <c r="H27" s="60">
        <v>7.2</v>
      </c>
      <c r="I27" s="62" t="s">
        <v>78</v>
      </c>
      <c r="J27" s="61">
        <v>9.6</v>
      </c>
      <c r="K27" s="26">
        <v>0</v>
      </c>
      <c r="L27" s="23" t="s">
        <v>77</v>
      </c>
      <c r="M27" s="59">
        <v>54</v>
      </c>
      <c r="N27" s="64"/>
      <c r="O27" s="60">
        <v>6.3</v>
      </c>
      <c r="P27" s="23" t="s">
        <v>78</v>
      </c>
      <c r="Q27" s="109">
        <v>12</v>
      </c>
      <c r="R27" s="26">
        <v>4</v>
      </c>
      <c r="S27" s="23" t="s">
        <v>77</v>
      </c>
      <c r="T27" s="59">
        <v>54</v>
      </c>
      <c r="U27" s="64"/>
      <c r="V27" s="26">
        <v>0.9</v>
      </c>
      <c r="W27" s="23" t="s">
        <v>78</v>
      </c>
      <c r="X27" s="132">
        <v>7.6</v>
      </c>
      <c r="Y27" s="26">
        <v>5</v>
      </c>
      <c r="Z27" s="23" t="s">
        <v>77</v>
      </c>
      <c r="AA27" s="59">
        <v>54</v>
      </c>
      <c r="AB27" s="31"/>
      <c r="AC27" s="365">
        <v>4</v>
      </c>
      <c r="AD27" s="70" t="s">
        <v>78</v>
      </c>
      <c r="AE27" s="128">
        <v>74</v>
      </c>
      <c r="AF27" s="26"/>
      <c r="AG27" s="126" t="s">
        <v>348</v>
      </c>
      <c r="AH27" s="59"/>
      <c r="AI27" s="60"/>
      <c r="AJ27" s="24"/>
      <c r="AK27" s="63"/>
      <c r="AL27" s="106"/>
      <c r="AM27" s="126" t="s">
        <v>348</v>
      </c>
      <c r="AN27" s="60"/>
      <c r="AO27" s="24"/>
      <c r="AP27" s="63"/>
      <c r="AQ27" s="106"/>
    </row>
    <row r="28" spans="1:43" ht="15" customHeight="1">
      <c r="A28" s="787" t="s">
        <v>18</v>
      </c>
      <c r="B28" s="372"/>
      <c r="C28" s="360" t="s">
        <v>81</v>
      </c>
      <c r="D28" s="23">
        <v>1</v>
      </c>
      <c r="E28" s="26">
        <v>1</v>
      </c>
      <c r="F28" s="23" t="s">
        <v>77</v>
      </c>
      <c r="G28" s="59">
        <v>24</v>
      </c>
      <c r="H28" s="60">
        <v>6</v>
      </c>
      <c r="I28" s="62" t="s">
        <v>78</v>
      </c>
      <c r="J28" s="61">
        <v>8.2</v>
      </c>
      <c r="K28" s="26">
        <v>1</v>
      </c>
      <c r="L28" s="23" t="s">
        <v>77</v>
      </c>
      <c r="M28" s="59">
        <v>24</v>
      </c>
      <c r="N28" s="64"/>
      <c r="O28" s="60">
        <v>3.5</v>
      </c>
      <c r="P28" s="23" t="s">
        <v>78</v>
      </c>
      <c r="Q28" s="109">
        <v>13</v>
      </c>
      <c r="R28" s="26">
        <v>11</v>
      </c>
      <c r="S28" s="23" t="s">
        <v>77</v>
      </c>
      <c r="T28" s="59">
        <v>24</v>
      </c>
      <c r="U28" s="64"/>
      <c r="V28" s="26">
        <v>1.4</v>
      </c>
      <c r="W28" s="23" t="s">
        <v>78</v>
      </c>
      <c r="X28" s="109">
        <v>16</v>
      </c>
      <c r="Y28" s="26">
        <v>5</v>
      </c>
      <c r="Z28" s="23" t="s">
        <v>77</v>
      </c>
      <c r="AA28" s="59">
        <v>24</v>
      </c>
      <c r="AB28" s="31"/>
      <c r="AC28" s="365">
        <v>2</v>
      </c>
      <c r="AD28" s="70" t="s">
        <v>78</v>
      </c>
      <c r="AE28" s="128">
        <v>59</v>
      </c>
      <c r="AF28" s="26">
        <v>17</v>
      </c>
      <c r="AG28" s="23" t="s">
        <v>77</v>
      </c>
      <c r="AH28" s="59">
        <v>24</v>
      </c>
      <c r="AI28" s="60">
        <v>4.5</v>
      </c>
      <c r="AJ28" s="24" t="s">
        <v>79</v>
      </c>
      <c r="AK28" s="63">
        <v>10</v>
      </c>
      <c r="AL28" s="106">
        <v>2</v>
      </c>
      <c r="AM28" s="23" t="s">
        <v>78</v>
      </c>
      <c r="AN28" s="60">
        <v>1.1</v>
      </c>
      <c r="AO28" s="24" t="s">
        <v>79</v>
      </c>
      <c r="AP28" s="63">
        <v>10</v>
      </c>
      <c r="AQ28" s="106">
        <v>6</v>
      </c>
    </row>
    <row r="29" spans="1:43" ht="15" customHeight="1">
      <c r="A29" s="787"/>
      <c r="B29" s="372"/>
      <c r="C29" s="360" t="s">
        <v>82</v>
      </c>
      <c r="D29" s="23">
        <v>2</v>
      </c>
      <c r="E29" s="26">
        <v>12</v>
      </c>
      <c r="F29" s="23" t="s">
        <v>77</v>
      </c>
      <c r="G29" s="59">
        <v>43</v>
      </c>
      <c r="H29" s="60">
        <v>6.1</v>
      </c>
      <c r="I29" s="62" t="s">
        <v>78</v>
      </c>
      <c r="J29" s="61">
        <v>8.3</v>
      </c>
      <c r="K29" s="26">
        <v>15</v>
      </c>
      <c r="L29" s="23" t="s">
        <v>77</v>
      </c>
      <c r="M29" s="59">
        <v>43</v>
      </c>
      <c r="N29" s="64" t="s">
        <v>349</v>
      </c>
      <c r="O29" s="60">
        <v>0.5</v>
      </c>
      <c r="P29" s="23" t="s">
        <v>78</v>
      </c>
      <c r="Q29" s="109">
        <v>12</v>
      </c>
      <c r="R29" s="26">
        <v>35</v>
      </c>
      <c r="S29" s="23" t="s">
        <v>77</v>
      </c>
      <c r="T29" s="59">
        <v>43</v>
      </c>
      <c r="U29" s="64"/>
      <c r="V29" s="64">
        <v>1.4</v>
      </c>
      <c r="W29" s="23" t="s">
        <v>78</v>
      </c>
      <c r="X29" s="109">
        <v>87</v>
      </c>
      <c r="Y29" s="26">
        <v>0</v>
      </c>
      <c r="Z29" s="23" t="s">
        <v>77</v>
      </c>
      <c r="AA29" s="59">
        <v>43</v>
      </c>
      <c r="AB29" s="31" t="s">
        <v>349</v>
      </c>
      <c r="AC29" s="365">
        <v>1</v>
      </c>
      <c r="AD29" s="70" t="s">
        <v>78</v>
      </c>
      <c r="AE29" s="128">
        <v>50</v>
      </c>
      <c r="AF29" s="26"/>
      <c r="AG29" s="126" t="s">
        <v>348</v>
      </c>
      <c r="AH29" s="59"/>
      <c r="AI29" s="60"/>
      <c r="AJ29" s="24"/>
      <c r="AK29" s="63"/>
      <c r="AL29" s="106"/>
      <c r="AM29" s="126" t="s">
        <v>348</v>
      </c>
      <c r="AN29" s="60"/>
      <c r="AO29" s="24"/>
      <c r="AP29" s="63"/>
      <c r="AQ29" s="106"/>
    </row>
    <row r="30" spans="1:43" ht="15" customHeight="1">
      <c r="A30" s="65" t="s">
        <v>19</v>
      </c>
      <c r="B30" s="372"/>
      <c r="C30" s="360" t="s">
        <v>80</v>
      </c>
      <c r="D30" s="23">
        <v>5</v>
      </c>
      <c r="E30" s="24">
        <v>0</v>
      </c>
      <c r="F30" s="23" t="s">
        <v>77</v>
      </c>
      <c r="G30" s="59">
        <v>48</v>
      </c>
      <c r="H30" s="60">
        <v>7</v>
      </c>
      <c r="I30" s="62" t="s">
        <v>78</v>
      </c>
      <c r="J30" s="61">
        <v>8.1</v>
      </c>
      <c r="K30" s="24">
        <v>1</v>
      </c>
      <c r="L30" s="23" t="s">
        <v>77</v>
      </c>
      <c r="M30" s="59">
        <v>48</v>
      </c>
      <c r="N30" s="64"/>
      <c r="O30" s="60">
        <v>7.1</v>
      </c>
      <c r="P30" s="23" t="s">
        <v>78</v>
      </c>
      <c r="Q30" s="109">
        <v>13</v>
      </c>
      <c r="R30" s="24">
        <v>16</v>
      </c>
      <c r="S30" s="23" t="s">
        <v>77</v>
      </c>
      <c r="T30" s="59">
        <v>48</v>
      </c>
      <c r="U30" s="64"/>
      <c r="V30" s="26">
        <v>0.9</v>
      </c>
      <c r="W30" s="23" t="s">
        <v>78</v>
      </c>
      <c r="X30" s="132">
        <v>6.1</v>
      </c>
      <c r="Y30" s="24">
        <v>10</v>
      </c>
      <c r="Z30" s="23" t="s">
        <v>77</v>
      </c>
      <c r="AA30" s="59">
        <v>48</v>
      </c>
      <c r="AB30" s="31"/>
      <c r="AC30" s="365">
        <v>1</v>
      </c>
      <c r="AD30" s="70" t="s">
        <v>78</v>
      </c>
      <c r="AE30" s="128">
        <v>120</v>
      </c>
      <c r="AF30" s="24">
        <v>39</v>
      </c>
      <c r="AG30" s="23" t="s">
        <v>77</v>
      </c>
      <c r="AH30" s="59">
        <v>48</v>
      </c>
      <c r="AI30" s="60">
        <v>3.3</v>
      </c>
      <c r="AJ30" s="24" t="s">
        <v>79</v>
      </c>
      <c r="AK30" s="63">
        <v>10</v>
      </c>
      <c r="AL30" s="106">
        <v>2</v>
      </c>
      <c r="AM30" s="23" t="s">
        <v>78</v>
      </c>
      <c r="AN30" s="60">
        <v>1.6</v>
      </c>
      <c r="AO30" s="24" t="s">
        <v>79</v>
      </c>
      <c r="AP30" s="63">
        <v>10</v>
      </c>
      <c r="AQ30" s="106">
        <v>6</v>
      </c>
    </row>
    <row r="31" spans="1:43" ht="15" customHeight="1">
      <c r="A31" s="65" t="s">
        <v>85</v>
      </c>
      <c r="B31" s="372"/>
      <c r="C31" s="360" t="s">
        <v>239</v>
      </c>
      <c r="D31" s="23">
        <v>3</v>
      </c>
      <c r="E31" s="24">
        <v>4</v>
      </c>
      <c r="F31" s="23" t="s">
        <v>77</v>
      </c>
      <c r="G31" s="59">
        <v>36</v>
      </c>
      <c r="H31" s="60">
        <v>6.6</v>
      </c>
      <c r="I31" s="62" t="s">
        <v>78</v>
      </c>
      <c r="J31" s="61">
        <v>8.6</v>
      </c>
      <c r="K31" s="26">
        <v>3</v>
      </c>
      <c r="L31" s="23" t="s">
        <v>77</v>
      </c>
      <c r="M31" s="59">
        <v>36</v>
      </c>
      <c r="N31" s="64"/>
      <c r="O31" s="60">
        <v>6.7</v>
      </c>
      <c r="P31" s="23" t="s">
        <v>78</v>
      </c>
      <c r="Q31" s="109">
        <v>12</v>
      </c>
      <c r="R31" s="24">
        <v>24</v>
      </c>
      <c r="S31" s="23" t="s">
        <v>77</v>
      </c>
      <c r="T31" s="59">
        <v>36</v>
      </c>
      <c r="U31" s="64"/>
      <c r="V31" s="26">
        <v>0.9</v>
      </c>
      <c r="W31" s="23" t="s">
        <v>78</v>
      </c>
      <c r="X31" s="132">
        <v>8.8</v>
      </c>
      <c r="Y31" s="24">
        <v>26</v>
      </c>
      <c r="Z31" s="23" t="s">
        <v>22</v>
      </c>
      <c r="AA31" s="59">
        <v>36</v>
      </c>
      <c r="AB31" s="31" t="s">
        <v>349</v>
      </c>
      <c r="AC31" s="365">
        <v>1</v>
      </c>
      <c r="AD31" s="70" t="s">
        <v>78</v>
      </c>
      <c r="AE31" s="128">
        <v>38</v>
      </c>
      <c r="AF31" s="24">
        <v>28</v>
      </c>
      <c r="AG31" s="23" t="s">
        <v>77</v>
      </c>
      <c r="AH31" s="59">
        <v>36</v>
      </c>
      <c r="AI31" s="60">
        <v>2</v>
      </c>
      <c r="AJ31" s="24" t="s">
        <v>79</v>
      </c>
      <c r="AK31" s="63">
        <v>10</v>
      </c>
      <c r="AL31" s="106">
        <v>2</v>
      </c>
      <c r="AM31" s="23" t="s">
        <v>78</v>
      </c>
      <c r="AN31" s="60">
        <v>2.4</v>
      </c>
      <c r="AO31" s="24" t="s">
        <v>79</v>
      </c>
      <c r="AP31" s="63">
        <v>10</v>
      </c>
      <c r="AQ31" s="106">
        <v>4</v>
      </c>
    </row>
    <row r="32" spans="1:39" ht="15" customHeight="1">
      <c r="A32" s="65" t="s">
        <v>327</v>
      </c>
      <c r="B32" s="374"/>
      <c r="C32" s="360" t="s">
        <v>240</v>
      </c>
      <c r="D32" s="27">
        <v>2</v>
      </c>
      <c r="E32" s="25">
        <v>2</v>
      </c>
      <c r="F32" s="23" t="s">
        <v>77</v>
      </c>
      <c r="G32" s="66">
        <v>12</v>
      </c>
      <c r="H32" s="111">
        <v>7.9</v>
      </c>
      <c r="I32" s="62" t="s">
        <v>78</v>
      </c>
      <c r="J32" s="66">
        <v>8.8</v>
      </c>
      <c r="K32" s="25">
        <v>0</v>
      </c>
      <c r="L32" s="23" t="s">
        <v>77</v>
      </c>
      <c r="M32" s="66">
        <v>12</v>
      </c>
      <c r="N32" s="64"/>
      <c r="O32" s="25">
        <v>5.5</v>
      </c>
      <c r="P32" s="23" t="s">
        <v>78</v>
      </c>
      <c r="Q32" s="109">
        <v>10</v>
      </c>
      <c r="R32" s="25">
        <v>0</v>
      </c>
      <c r="S32" s="23" t="s">
        <v>77</v>
      </c>
      <c r="T32" s="66">
        <v>12</v>
      </c>
      <c r="U32" s="64"/>
      <c r="V32" s="26">
        <v>0.9</v>
      </c>
      <c r="W32" s="23" t="s">
        <v>78</v>
      </c>
      <c r="X32" s="132">
        <v>6.7</v>
      </c>
      <c r="Z32" s="126" t="s">
        <v>348</v>
      </c>
      <c r="AA32" s="66"/>
      <c r="AB32" s="31"/>
      <c r="AC32" s="107"/>
      <c r="AD32" s="126" t="s">
        <v>348</v>
      </c>
      <c r="AE32" s="130"/>
      <c r="AG32" s="126" t="s">
        <v>348</v>
      </c>
      <c r="AM32" s="126" t="s">
        <v>348</v>
      </c>
    </row>
    <row r="33" spans="1:43" ht="15" customHeight="1">
      <c r="A33" s="73"/>
      <c r="B33" s="375"/>
      <c r="C33" s="361"/>
      <c r="D33" s="73"/>
      <c r="E33" s="73"/>
      <c r="F33" s="73"/>
      <c r="G33" s="73"/>
      <c r="H33" s="73"/>
      <c r="I33" s="73"/>
      <c r="J33" s="74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5"/>
      <c r="X33" s="30"/>
      <c r="Y33" s="73"/>
      <c r="Z33" s="73"/>
      <c r="AA33" s="73"/>
      <c r="AB33" s="73"/>
      <c r="AC33" s="73"/>
      <c r="AD33" s="75"/>
      <c r="AE33" s="30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</row>
    <row r="34" spans="1:20" ht="15" customHeight="1">
      <c r="A34" s="133" t="s">
        <v>569</v>
      </c>
      <c r="B34" s="25"/>
      <c r="C34" s="25"/>
      <c r="D34" s="25"/>
      <c r="E34" s="25"/>
      <c r="F34" s="25"/>
      <c r="G34" s="25"/>
      <c r="H34" s="25"/>
      <c r="I34" s="25"/>
      <c r="J34" s="66"/>
      <c r="K34" s="25"/>
      <c r="L34" s="25"/>
      <c r="M34" s="25"/>
      <c r="O34" s="25"/>
      <c r="P34" s="25"/>
      <c r="Q34" s="25"/>
      <c r="R34" s="25"/>
      <c r="S34" s="25"/>
      <c r="T34" s="25"/>
    </row>
    <row r="35" spans="1:20" ht="15" customHeight="1">
      <c r="A35" s="22" t="s">
        <v>329</v>
      </c>
      <c r="B35" s="25"/>
      <c r="C35" s="25"/>
      <c r="D35" s="25"/>
      <c r="E35" s="25"/>
      <c r="F35" s="25"/>
      <c r="G35" s="25"/>
      <c r="H35" s="25"/>
      <c r="I35" s="25"/>
      <c r="J35" s="66"/>
      <c r="K35" s="25"/>
      <c r="L35" s="25"/>
      <c r="M35" s="25"/>
      <c r="O35" s="25"/>
      <c r="P35" s="25"/>
      <c r="Q35" s="25"/>
      <c r="R35" s="25"/>
      <c r="S35" s="25"/>
      <c r="T35" s="25"/>
    </row>
    <row r="36" spans="2:20" ht="15" customHeight="1">
      <c r="B36" s="25"/>
      <c r="C36" s="25"/>
      <c r="D36" s="25"/>
      <c r="E36" s="25"/>
      <c r="F36" s="25"/>
      <c r="G36" s="25"/>
      <c r="H36" s="25"/>
      <c r="I36" s="25"/>
      <c r="J36" s="66"/>
      <c r="K36" s="25"/>
      <c r="L36" s="25"/>
      <c r="M36" s="25"/>
      <c r="O36" s="25"/>
      <c r="P36" s="25"/>
      <c r="Q36" s="25"/>
      <c r="R36" s="25"/>
      <c r="S36" s="25"/>
      <c r="T36" s="25"/>
    </row>
    <row r="37" spans="2:20" ht="15" customHeight="1">
      <c r="B37" s="25"/>
      <c r="C37" s="25"/>
      <c r="D37" s="25"/>
      <c r="E37" s="25"/>
      <c r="F37" s="25"/>
      <c r="G37" s="25"/>
      <c r="H37" s="25"/>
      <c r="I37" s="25"/>
      <c r="J37" s="66"/>
      <c r="K37" s="25"/>
      <c r="L37" s="25"/>
      <c r="M37" s="25"/>
      <c r="O37" s="25"/>
      <c r="P37" s="25"/>
      <c r="Q37" s="25"/>
      <c r="R37" s="25"/>
      <c r="S37" s="25"/>
      <c r="T37" s="25"/>
    </row>
    <row r="38" spans="2:20" ht="15" customHeight="1">
      <c r="B38" s="25"/>
      <c r="C38" s="25"/>
      <c r="D38" s="25"/>
      <c r="E38" s="25"/>
      <c r="F38" s="25"/>
      <c r="G38" s="25"/>
      <c r="H38" s="25"/>
      <c r="I38" s="25"/>
      <c r="J38" s="66"/>
      <c r="K38" s="25"/>
      <c r="L38" s="25"/>
      <c r="M38" s="25"/>
      <c r="O38" s="25"/>
      <c r="P38" s="25"/>
      <c r="Q38" s="25"/>
      <c r="R38" s="25"/>
      <c r="S38" s="25"/>
      <c r="T38" s="25"/>
    </row>
    <row r="39" spans="1:42" ht="17.25">
      <c r="A39" s="399" t="s">
        <v>594</v>
      </c>
      <c r="B39" s="399"/>
      <c r="C39" s="399"/>
      <c r="D39" s="399"/>
      <c r="E39" s="399"/>
      <c r="F39" s="399"/>
      <c r="G39" s="399"/>
      <c r="H39" s="399"/>
      <c r="I39" s="399"/>
      <c r="J39" s="399"/>
      <c r="K39" s="399"/>
      <c r="L39" s="399"/>
      <c r="M39" s="399"/>
      <c r="N39" s="399"/>
      <c r="O39" s="399"/>
      <c r="P39" s="399"/>
      <c r="Q39" s="399"/>
      <c r="R39" s="399"/>
      <c r="S39" s="399"/>
      <c r="T39" s="399"/>
      <c r="U39" s="399"/>
      <c r="V39" s="399"/>
      <c r="W39" s="399"/>
      <c r="X39" s="399"/>
      <c r="Y39" s="399"/>
      <c r="Z39" s="399"/>
      <c r="AA39" s="399"/>
      <c r="AB39" s="399"/>
      <c r="AC39" s="399"/>
      <c r="AD39" s="399"/>
      <c r="AE39" s="399"/>
      <c r="AF39" s="399"/>
      <c r="AG39" s="399"/>
      <c r="AH39" s="399"/>
      <c r="AI39" s="399"/>
      <c r="AJ39" s="370"/>
      <c r="AK39" s="370"/>
      <c r="AL39" s="370"/>
      <c r="AM39" s="370"/>
      <c r="AN39" s="370"/>
      <c r="AO39" s="370"/>
      <c r="AP39" s="370"/>
    </row>
    <row r="40" spans="1:43" ht="15" thickBot="1">
      <c r="A40" s="101"/>
      <c r="B40" s="101"/>
      <c r="C40" s="101"/>
      <c r="D40" s="101"/>
      <c r="E40" s="101"/>
      <c r="F40" s="101"/>
      <c r="G40" s="101"/>
      <c r="H40" s="101"/>
      <c r="I40" s="101"/>
      <c r="J40" s="102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3"/>
      <c r="X40" s="104"/>
      <c r="Y40" s="101"/>
      <c r="Z40" s="101"/>
      <c r="AA40" s="101"/>
      <c r="AB40" s="101"/>
      <c r="AC40" s="101"/>
      <c r="AD40" s="103"/>
      <c r="AE40" s="104"/>
      <c r="AF40" s="101"/>
      <c r="AG40" s="101"/>
      <c r="AH40" s="101"/>
      <c r="AI40" s="101"/>
      <c r="AJ40" s="25"/>
      <c r="AK40" s="25"/>
      <c r="AL40" s="25"/>
      <c r="AM40" s="25"/>
      <c r="AN40" s="25"/>
      <c r="AO40" s="25"/>
      <c r="AP40" s="25"/>
      <c r="AQ40" s="25"/>
    </row>
    <row r="41" spans="1:43" ht="14.25">
      <c r="A41" s="834" t="s">
        <v>577</v>
      </c>
      <c r="B41" s="835"/>
      <c r="C41" s="836"/>
      <c r="D41" s="841" t="s">
        <v>475</v>
      </c>
      <c r="E41" s="783"/>
      <c r="F41" s="783"/>
      <c r="G41" s="841" t="s">
        <v>598</v>
      </c>
      <c r="H41" s="783"/>
      <c r="I41" s="783"/>
      <c r="J41" s="783"/>
      <c r="K41" s="782" t="s">
        <v>244</v>
      </c>
      <c r="L41" s="783"/>
      <c r="M41" s="783"/>
      <c r="N41" s="783"/>
      <c r="O41" s="783"/>
      <c r="P41" s="782" t="s">
        <v>2</v>
      </c>
      <c r="Q41" s="783"/>
      <c r="R41" s="783"/>
      <c r="S41" s="784"/>
      <c r="T41" s="782" t="s">
        <v>29</v>
      </c>
      <c r="U41" s="783"/>
      <c r="V41" s="783"/>
      <c r="W41" s="784"/>
      <c r="X41" s="782" t="s">
        <v>245</v>
      </c>
      <c r="Y41" s="783"/>
      <c r="Z41" s="783"/>
      <c r="AA41" s="784"/>
      <c r="AB41" s="782" t="s">
        <v>30</v>
      </c>
      <c r="AC41" s="783"/>
      <c r="AD41" s="783"/>
      <c r="AE41" s="784"/>
      <c r="AF41" s="841" t="s">
        <v>597</v>
      </c>
      <c r="AG41" s="783"/>
      <c r="AH41" s="783"/>
      <c r="AI41" s="783"/>
      <c r="AJ41" s="844"/>
      <c r="AK41" s="845"/>
      <c r="AL41" s="845"/>
      <c r="AM41" s="845"/>
      <c r="AN41" s="845"/>
      <c r="AO41" s="845"/>
      <c r="AP41" s="845"/>
      <c r="AQ41" s="845"/>
    </row>
    <row r="42" spans="1:43" ht="14.25">
      <c r="A42" s="837"/>
      <c r="B42" s="837"/>
      <c r="C42" s="838"/>
      <c r="D42" s="371" t="s">
        <v>120</v>
      </c>
      <c r="E42" s="780" t="s">
        <v>28</v>
      </c>
      <c r="F42" s="781"/>
      <c r="G42" s="842" t="s">
        <v>595</v>
      </c>
      <c r="H42" s="781"/>
      <c r="I42" s="780" t="s">
        <v>28</v>
      </c>
      <c r="J42" s="781"/>
      <c r="K42" s="842" t="s">
        <v>596</v>
      </c>
      <c r="L42" s="781"/>
      <c r="M42" s="780" t="s">
        <v>28</v>
      </c>
      <c r="N42" s="780"/>
      <c r="O42" s="781"/>
      <c r="P42" s="842" t="s">
        <v>596</v>
      </c>
      <c r="Q42" s="781"/>
      <c r="R42" s="780" t="s">
        <v>28</v>
      </c>
      <c r="S42" s="781"/>
      <c r="T42" s="843" t="s">
        <v>120</v>
      </c>
      <c r="U42" s="781"/>
      <c r="V42" s="780" t="s">
        <v>28</v>
      </c>
      <c r="W42" s="781"/>
      <c r="X42" s="817" t="s">
        <v>595</v>
      </c>
      <c r="Y42" s="781"/>
      <c r="Z42" s="780" t="s">
        <v>28</v>
      </c>
      <c r="AA42" s="781"/>
      <c r="AB42" s="780" t="s">
        <v>120</v>
      </c>
      <c r="AC42" s="781"/>
      <c r="AD42" s="843" t="s">
        <v>28</v>
      </c>
      <c r="AE42" s="781"/>
      <c r="AF42" s="780" t="s">
        <v>120</v>
      </c>
      <c r="AG42" s="846"/>
      <c r="AH42" s="780" t="s">
        <v>28</v>
      </c>
      <c r="AI42" s="847"/>
      <c r="AJ42" s="844"/>
      <c r="AK42" s="845"/>
      <c r="AL42" s="845"/>
      <c r="AM42" s="845"/>
      <c r="AN42" s="844"/>
      <c r="AO42" s="845"/>
      <c r="AP42" s="845"/>
      <c r="AQ42" s="845"/>
    </row>
    <row r="43" spans="1:43" ht="14.25">
      <c r="A43" s="709"/>
      <c r="B43" s="785"/>
      <c r="C43" s="786"/>
      <c r="D43" s="110"/>
      <c r="E43" s="827" t="s">
        <v>217</v>
      </c>
      <c r="F43" s="827"/>
      <c r="G43" s="829"/>
      <c r="H43" s="829"/>
      <c r="I43" s="827" t="s">
        <v>217</v>
      </c>
      <c r="J43" s="827"/>
      <c r="K43" s="829"/>
      <c r="L43" s="829"/>
      <c r="M43" s="827" t="s">
        <v>217</v>
      </c>
      <c r="N43" s="827"/>
      <c r="O43" s="827"/>
      <c r="P43" s="829"/>
      <c r="Q43" s="829"/>
      <c r="R43" s="849" t="s">
        <v>217</v>
      </c>
      <c r="S43" s="849"/>
      <c r="T43" s="829"/>
      <c r="U43" s="829"/>
      <c r="V43" s="827" t="s">
        <v>217</v>
      </c>
      <c r="W43" s="827"/>
      <c r="X43" s="829"/>
      <c r="Y43" s="829"/>
      <c r="Z43" s="827" t="s">
        <v>217</v>
      </c>
      <c r="AA43" s="827"/>
      <c r="AB43" s="827"/>
      <c r="AC43" s="827"/>
      <c r="AD43" s="827" t="s">
        <v>217</v>
      </c>
      <c r="AE43" s="827"/>
      <c r="AF43" s="829"/>
      <c r="AG43" s="829"/>
      <c r="AH43" s="827" t="s">
        <v>217</v>
      </c>
      <c r="AI43" s="827"/>
      <c r="AJ43" s="829"/>
      <c r="AK43" s="828"/>
      <c r="AL43" s="828"/>
      <c r="AM43" s="828"/>
      <c r="AN43" s="827"/>
      <c r="AO43" s="828"/>
      <c r="AP43" s="828"/>
      <c r="AQ43" s="828"/>
    </row>
    <row r="44" spans="1:43" ht="14.25">
      <c r="A44" s="788" t="s">
        <v>328</v>
      </c>
      <c r="B44" s="789"/>
      <c r="C44" s="790"/>
      <c r="D44" s="366">
        <f>SUM(G44,K44,P44,T44,X44,AB44,AF44)</f>
        <v>931</v>
      </c>
      <c r="E44" s="839">
        <f>D44/D44*100</f>
        <v>100</v>
      </c>
      <c r="F44" s="839"/>
      <c r="G44" s="814">
        <v>276</v>
      </c>
      <c r="H44" s="814"/>
      <c r="I44" s="815">
        <v>29.7</v>
      </c>
      <c r="J44" s="815"/>
      <c r="K44" s="814">
        <v>235</v>
      </c>
      <c r="L44" s="814"/>
      <c r="M44" s="815">
        <f>K44/D44*100</f>
        <v>25.241675617615467</v>
      </c>
      <c r="N44" s="815"/>
      <c r="O44" s="815"/>
      <c r="P44" s="814">
        <v>203</v>
      </c>
      <c r="Q44" s="814"/>
      <c r="R44" s="815">
        <f>P44/D44*100</f>
        <v>21.804511278195488</v>
      </c>
      <c r="S44" s="815"/>
      <c r="T44" s="814">
        <v>113</v>
      </c>
      <c r="U44" s="814"/>
      <c r="V44" s="815">
        <f>T44/D44*100</f>
        <v>12.1374865735768</v>
      </c>
      <c r="W44" s="815"/>
      <c r="X44" s="814">
        <v>40</v>
      </c>
      <c r="Y44" s="814"/>
      <c r="Z44" s="815">
        <f>X44/D44*100</f>
        <v>4.296455424274973</v>
      </c>
      <c r="AA44" s="815"/>
      <c r="AB44" s="814">
        <v>7</v>
      </c>
      <c r="AC44" s="814"/>
      <c r="AD44" s="815">
        <f>AB44/D44*100</f>
        <v>0.7518796992481203</v>
      </c>
      <c r="AE44" s="815"/>
      <c r="AF44" s="814">
        <v>57</v>
      </c>
      <c r="AG44" s="814"/>
      <c r="AH44" s="815">
        <f>AF44/D44*100</f>
        <v>6.122448979591836</v>
      </c>
      <c r="AI44" s="815"/>
      <c r="AJ44" s="829"/>
      <c r="AK44" s="828"/>
      <c r="AL44" s="828"/>
      <c r="AM44" s="828"/>
      <c r="AN44" s="827"/>
      <c r="AO44" s="828"/>
      <c r="AP44" s="828"/>
      <c r="AQ44" s="828"/>
    </row>
    <row r="45" spans="1:43" ht="14.25">
      <c r="A45" s="709">
        <v>49</v>
      </c>
      <c r="B45" s="785"/>
      <c r="C45" s="786"/>
      <c r="D45" s="366">
        <f>SUM(G45,K45,P45,T45,X45,AB45,AF45)</f>
        <v>934</v>
      </c>
      <c r="E45" s="839">
        <f>D45/D45*100</f>
        <v>100</v>
      </c>
      <c r="F45" s="839"/>
      <c r="G45" s="814">
        <v>239</v>
      </c>
      <c r="H45" s="814"/>
      <c r="I45" s="815">
        <v>25.7</v>
      </c>
      <c r="J45" s="815"/>
      <c r="K45" s="814">
        <v>199</v>
      </c>
      <c r="L45" s="814"/>
      <c r="M45" s="815">
        <f>K45/D45*100</f>
        <v>21.306209850107066</v>
      </c>
      <c r="N45" s="815"/>
      <c r="O45" s="815"/>
      <c r="P45" s="814">
        <v>244</v>
      </c>
      <c r="Q45" s="814"/>
      <c r="R45" s="815">
        <f>P45/D45*100</f>
        <v>26.124197002141326</v>
      </c>
      <c r="S45" s="815"/>
      <c r="T45" s="814">
        <v>133</v>
      </c>
      <c r="U45" s="814"/>
      <c r="V45" s="815">
        <f>T45/D45*100</f>
        <v>14.23982869379015</v>
      </c>
      <c r="W45" s="815"/>
      <c r="X45" s="814">
        <v>27</v>
      </c>
      <c r="Y45" s="814"/>
      <c r="Z45" s="815">
        <f>X45/D45*100</f>
        <v>2.890792291220557</v>
      </c>
      <c r="AA45" s="815"/>
      <c r="AB45" s="814">
        <v>4</v>
      </c>
      <c r="AC45" s="814"/>
      <c r="AD45" s="815">
        <f>AB45/D45*100</f>
        <v>0.4282655246252677</v>
      </c>
      <c r="AE45" s="815"/>
      <c r="AF45" s="814">
        <v>88</v>
      </c>
      <c r="AG45" s="814"/>
      <c r="AH45" s="815">
        <f>AF45/D45*100</f>
        <v>9.421841541755889</v>
      </c>
      <c r="AI45" s="815"/>
      <c r="AJ45" s="829"/>
      <c r="AK45" s="828"/>
      <c r="AL45" s="828"/>
      <c r="AM45" s="828"/>
      <c r="AN45" s="827"/>
      <c r="AO45" s="828"/>
      <c r="AP45" s="828"/>
      <c r="AQ45" s="828"/>
    </row>
    <row r="46" spans="1:43" ht="14.25">
      <c r="A46" s="709">
        <v>50</v>
      </c>
      <c r="B46" s="785"/>
      <c r="C46" s="786"/>
      <c r="D46" s="366">
        <f>SUM(G46,K46,P46,T46,X46,AB46,AF46)</f>
        <v>970</v>
      </c>
      <c r="E46" s="839">
        <f>D46/D46*100</f>
        <v>100</v>
      </c>
      <c r="F46" s="839"/>
      <c r="G46" s="814">
        <v>266</v>
      </c>
      <c r="H46" s="814"/>
      <c r="I46" s="815">
        <f>G46/D46*100</f>
        <v>27.422680412371136</v>
      </c>
      <c r="J46" s="815"/>
      <c r="K46" s="814">
        <v>218</v>
      </c>
      <c r="L46" s="814"/>
      <c r="M46" s="815">
        <f>K46/D46*100</f>
        <v>22.474226804123713</v>
      </c>
      <c r="N46" s="815"/>
      <c r="O46" s="815"/>
      <c r="P46" s="814">
        <v>241</v>
      </c>
      <c r="Q46" s="814"/>
      <c r="R46" s="815">
        <f>P46/D46*100</f>
        <v>24.84536082474227</v>
      </c>
      <c r="S46" s="815"/>
      <c r="T46" s="814">
        <v>92</v>
      </c>
      <c r="U46" s="814"/>
      <c r="V46" s="815">
        <f>T46/D46*100</f>
        <v>9.484536082474227</v>
      </c>
      <c r="W46" s="815"/>
      <c r="X46" s="814">
        <v>29</v>
      </c>
      <c r="Y46" s="814"/>
      <c r="Z46" s="815">
        <f>X46/D46*100</f>
        <v>2.9896907216494846</v>
      </c>
      <c r="AA46" s="815"/>
      <c r="AB46" s="519" t="s">
        <v>367</v>
      </c>
      <c r="AC46" s="814"/>
      <c r="AD46" s="821" t="s">
        <v>367</v>
      </c>
      <c r="AE46" s="815"/>
      <c r="AF46" s="814">
        <v>124</v>
      </c>
      <c r="AG46" s="814"/>
      <c r="AH46" s="815">
        <f>AF46/D46*100</f>
        <v>12.783505154639174</v>
      </c>
      <c r="AI46" s="815"/>
      <c r="AJ46" s="829"/>
      <c r="AK46" s="828"/>
      <c r="AL46" s="828"/>
      <c r="AM46" s="828"/>
      <c r="AN46" s="827"/>
      <c r="AO46" s="828"/>
      <c r="AP46" s="828"/>
      <c r="AQ46" s="828"/>
    </row>
    <row r="47" spans="1:43" ht="14.25">
      <c r="A47" s="709">
        <v>51</v>
      </c>
      <c r="B47" s="785"/>
      <c r="C47" s="786"/>
      <c r="D47" s="366">
        <f>SUM(G47,K47,P47,T47,X47,AB47,AF47)</f>
        <v>634</v>
      </c>
      <c r="E47" s="839">
        <f>D47/D47*100</f>
        <v>100</v>
      </c>
      <c r="F47" s="839"/>
      <c r="G47" s="814">
        <v>187</v>
      </c>
      <c r="H47" s="814"/>
      <c r="I47" s="815">
        <f>G47/D47*100</f>
        <v>29.49526813880126</v>
      </c>
      <c r="J47" s="815"/>
      <c r="K47" s="814">
        <v>167</v>
      </c>
      <c r="L47" s="814"/>
      <c r="M47" s="815">
        <f>K47/D47*100</f>
        <v>26.34069400630915</v>
      </c>
      <c r="N47" s="815"/>
      <c r="O47" s="815"/>
      <c r="P47" s="814">
        <v>133</v>
      </c>
      <c r="Q47" s="814"/>
      <c r="R47" s="815">
        <f>P47/D47*100</f>
        <v>20.977917981072554</v>
      </c>
      <c r="S47" s="815"/>
      <c r="T47" s="814">
        <v>86</v>
      </c>
      <c r="U47" s="814"/>
      <c r="V47" s="815">
        <f>T47/D47*100</f>
        <v>13.564668769716087</v>
      </c>
      <c r="W47" s="815"/>
      <c r="X47" s="814">
        <v>9</v>
      </c>
      <c r="Y47" s="814"/>
      <c r="Z47" s="815">
        <f>X47/D47*100</f>
        <v>1.4195583596214512</v>
      </c>
      <c r="AA47" s="815"/>
      <c r="AB47" s="519" t="s">
        <v>367</v>
      </c>
      <c r="AC47" s="814"/>
      <c r="AD47" s="821" t="s">
        <v>367</v>
      </c>
      <c r="AE47" s="815"/>
      <c r="AF47" s="814">
        <v>52</v>
      </c>
      <c r="AG47" s="814"/>
      <c r="AH47" s="815">
        <f>AF47/D47*100</f>
        <v>8.201892744479496</v>
      </c>
      <c r="AI47" s="815"/>
      <c r="AJ47" s="829"/>
      <c r="AK47" s="828"/>
      <c r="AL47" s="828"/>
      <c r="AM47" s="828"/>
      <c r="AN47" s="827"/>
      <c r="AO47" s="828"/>
      <c r="AP47" s="828"/>
      <c r="AQ47" s="828"/>
    </row>
    <row r="48" spans="1:43" s="18" customFormat="1" ht="14.25">
      <c r="A48" s="811">
        <v>52</v>
      </c>
      <c r="B48" s="812"/>
      <c r="C48" s="813"/>
      <c r="D48" s="292">
        <f>SUM(G50:H57,G59:H66,K50:L57,K59:L66,P50:Q57,P59:Q66,T50:U57,T59:U66,X50:Y57,X59:Y66,AB50:AC57,AB59:AC66,AF50:AG57,AF59:AG66)</f>
        <v>678</v>
      </c>
      <c r="E48" s="840">
        <v>100</v>
      </c>
      <c r="F48" s="840"/>
      <c r="G48" s="823">
        <f>SUM(G50:H57,G59:H66)</f>
        <v>213</v>
      </c>
      <c r="H48" s="823"/>
      <c r="I48" s="822">
        <f>G48/D48*100</f>
        <v>31.41592920353982</v>
      </c>
      <c r="J48" s="822"/>
      <c r="K48" s="823">
        <f>SUM(K50:L57,K59:L66)</f>
        <v>181</v>
      </c>
      <c r="L48" s="823"/>
      <c r="M48" s="822">
        <f>K48/D48*100</f>
        <v>26.696165191740413</v>
      </c>
      <c r="N48" s="822"/>
      <c r="O48" s="822"/>
      <c r="P48" s="823">
        <f>SUM(P50:Q57,P59:Q66)</f>
        <v>143</v>
      </c>
      <c r="Q48" s="823"/>
      <c r="R48" s="822">
        <f>P48/D48*100</f>
        <v>21.091445427728615</v>
      </c>
      <c r="S48" s="822"/>
      <c r="T48" s="823">
        <f>SUM(T50:U57,T59:U66)</f>
        <v>76</v>
      </c>
      <c r="U48" s="823"/>
      <c r="V48" s="822">
        <f>T48/D48*100</f>
        <v>11.209439528023598</v>
      </c>
      <c r="W48" s="822"/>
      <c r="X48" s="823" t="s">
        <v>346</v>
      </c>
      <c r="Y48" s="823"/>
      <c r="Z48" s="822" t="s">
        <v>346</v>
      </c>
      <c r="AA48" s="822"/>
      <c r="AB48" s="823">
        <f>SUM(AB50:AC57,AB59:AC66)</f>
        <v>1</v>
      </c>
      <c r="AC48" s="823"/>
      <c r="AD48" s="822">
        <f>AB48/D48*100</f>
        <v>0.14749262536873156</v>
      </c>
      <c r="AE48" s="822"/>
      <c r="AF48" s="823">
        <f>SUM(AF50:AG57,AF59:AG66)</f>
        <v>64</v>
      </c>
      <c r="AG48" s="823"/>
      <c r="AH48" s="822">
        <f>AF48/D48*100</f>
        <v>9.43952802359882</v>
      </c>
      <c r="AI48" s="822"/>
      <c r="AJ48" s="830"/>
      <c r="AK48" s="831"/>
      <c r="AL48" s="831"/>
      <c r="AM48" s="831"/>
      <c r="AN48" s="832"/>
      <c r="AO48" s="832"/>
      <c r="AP48" s="832"/>
      <c r="AQ48" s="832"/>
    </row>
    <row r="49" spans="1:43" ht="14.25">
      <c r="A49" s="671"/>
      <c r="B49" s="785"/>
      <c r="C49" s="786"/>
      <c r="D49" s="367"/>
      <c r="E49" s="839"/>
      <c r="F49" s="839"/>
      <c r="G49" s="814"/>
      <c r="H49" s="814"/>
      <c r="I49" s="815"/>
      <c r="J49" s="815"/>
      <c r="K49" s="814"/>
      <c r="L49" s="814"/>
      <c r="M49" s="815"/>
      <c r="N49" s="815"/>
      <c r="O49" s="815"/>
      <c r="P49" s="814"/>
      <c r="Q49" s="814"/>
      <c r="R49" s="815"/>
      <c r="S49" s="815"/>
      <c r="T49" s="814"/>
      <c r="U49" s="814"/>
      <c r="V49" s="815"/>
      <c r="W49" s="815"/>
      <c r="X49" s="814"/>
      <c r="Y49" s="814"/>
      <c r="Z49" s="815"/>
      <c r="AA49" s="815"/>
      <c r="AB49" s="814"/>
      <c r="AC49" s="814"/>
      <c r="AD49" s="815"/>
      <c r="AE49" s="815"/>
      <c r="AF49" s="814"/>
      <c r="AG49" s="814"/>
      <c r="AH49" s="815"/>
      <c r="AI49" s="815"/>
      <c r="AJ49" s="829"/>
      <c r="AK49" s="833"/>
      <c r="AL49" s="833"/>
      <c r="AM49" s="833"/>
      <c r="AN49" s="827"/>
      <c r="AO49" s="833"/>
      <c r="AP49" s="833"/>
      <c r="AQ49" s="833"/>
    </row>
    <row r="50" spans="1:43" ht="14.25">
      <c r="A50" s="810" t="s">
        <v>578</v>
      </c>
      <c r="B50" s="785"/>
      <c r="C50" s="786"/>
      <c r="D50" s="366">
        <f aca="true" t="shared" si="0" ref="D50:D57">SUM(G50,K50,P50,T50,X50,AB50,AF50)</f>
        <v>249</v>
      </c>
      <c r="E50" s="839">
        <f aca="true" t="shared" si="1" ref="E50:E57">D50/D50*100</f>
        <v>100</v>
      </c>
      <c r="F50" s="839"/>
      <c r="G50" s="814">
        <v>84</v>
      </c>
      <c r="H50" s="814"/>
      <c r="I50" s="815">
        <f aca="true" t="shared" si="2" ref="I50:I57">G50/D50*100</f>
        <v>33.734939759036145</v>
      </c>
      <c r="J50" s="815"/>
      <c r="K50" s="814">
        <v>92</v>
      </c>
      <c r="L50" s="814"/>
      <c r="M50" s="815">
        <v>37</v>
      </c>
      <c r="N50" s="815"/>
      <c r="O50" s="815"/>
      <c r="P50" s="814">
        <v>22</v>
      </c>
      <c r="Q50" s="814"/>
      <c r="R50" s="815">
        <f aca="true" t="shared" si="3" ref="R50:R56">P50/D50*100</f>
        <v>8.835341365461847</v>
      </c>
      <c r="S50" s="815"/>
      <c r="T50" s="814">
        <v>40</v>
      </c>
      <c r="U50" s="814"/>
      <c r="V50" s="815">
        <f aca="true" t="shared" si="4" ref="V50:V57">T50/D50*100</f>
        <v>16.06425702811245</v>
      </c>
      <c r="W50" s="815"/>
      <c r="X50" s="814" t="s">
        <v>346</v>
      </c>
      <c r="Y50" s="814"/>
      <c r="Z50" s="815" t="s">
        <v>346</v>
      </c>
      <c r="AA50" s="815"/>
      <c r="AB50" s="519" t="s">
        <v>367</v>
      </c>
      <c r="AC50" s="814"/>
      <c r="AD50" s="821" t="s">
        <v>367</v>
      </c>
      <c r="AE50" s="815"/>
      <c r="AF50" s="814">
        <v>11</v>
      </c>
      <c r="AG50" s="814"/>
      <c r="AH50" s="815">
        <f aca="true" t="shared" si="5" ref="AH50:AH57">AF50/D50*100</f>
        <v>4.417670682730924</v>
      </c>
      <c r="AI50" s="815"/>
      <c r="AJ50" s="829"/>
      <c r="AK50" s="833"/>
      <c r="AL50" s="833"/>
      <c r="AM50" s="833"/>
      <c r="AN50" s="827"/>
      <c r="AO50" s="833"/>
      <c r="AP50" s="833"/>
      <c r="AQ50" s="833"/>
    </row>
    <row r="51" spans="1:43" ht="14.25">
      <c r="A51" s="810" t="s">
        <v>579</v>
      </c>
      <c r="B51" s="785"/>
      <c r="C51" s="786"/>
      <c r="D51" s="366">
        <f t="shared" si="0"/>
        <v>32</v>
      </c>
      <c r="E51" s="839">
        <f t="shared" si="1"/>
        <v>100</v>
      </c>
      <c r="F51" s="839"/>
      <c r="G51" s="814">
        <v>9</v>
      </c>
      <c r="H51" s="814"/>
      <c r="I51" s="815">
        <f t="shared" si="2"/>
        <v>28.125</v>
      </c>
      <c r="J51" s="815"/>
      <c r="K51" s="814">
        <v>1</v>
      </c>
      <c r="L51" s="814"/>
      <c r="M51" s="815">
        <f aca="true" t="shared" si="6" ref="M51:M57">K51/D51*100</f>
        <v>3.125</v>
      </c>
      <c r="N51" s="815"/>
      <c r="O51" s="815"/>
      <c r="P51" s="814">
        <v>15</v>
      </c>
      <c r="Q51" s="814"/>
      <c r="R51" s="815">
        <f t="shared" si="3"/>
        <v>46.875</v>
      </c>
      <c r="S51" s="815"/>
      <c r="T51" s="814">
        <v>5</v>
      </c>
      <c r="U51" s="814"/>
      <c r="V51" s="815">
        <f t="shared" si="4"/>
        <v>15.625</v>
      </c>
      <c r="W51" s="815"/>
      <c r="X51" s="814" t="s">
        <v>346</v>
      </c>
      <c r="Y51" s="814"/>
      <c r="Z51" s="815" t="s">
        <v>346</v>
      </c>
      <c r="AA51" s="815"/>
      <c r="AB51" s="519" t="s">
        <v>367</v>
      </c>
      <c r="AC51" s="814"/>
      <c r="AD51" s="821" t="s">
        <v>367</v>
      </c>
      <c r="AE51" s="815"/>
      <c r="AF51" s="814">
        <v>2</v>
      </c>
      <c r="AG51" s="814"/>
      <c r="AH51" s="815">
        <f t="shared" si="5"/>
        <v>6.25</v>
      </c>
      <c r="AI51" s="815"/>
      <c r="AJ51" s="829"/>
      <c r="AK51" s="833"/>
      <c r="AL51" s="833"/>
      <c r="AM51" s="833"/>
      <c r="AN51" s="827"/>
      <c r="AO51" s="833"/>
      <c r="AP51" s="833"/>
      <c r="AQ51" s="833"/>
    </row>
    <row r="52" spans="1:43" ht="14.25">
      <c r="A52" s="810" t="s">
        <v>580</v>
      </c>
      <c r="B52" s="785"/>
      <c r="C52" s="786"/>
      <c r="D52" s="366">
        <f t="shared" si="0"/>
        <v>78</v>
      </c>
      <c r="E52" s="839">
        <f t="shared" si="1"/>
        <v>100</v>
      </c>
      <c r="F52" s="839"/>
      <c r="G52" s="814">
        <v>23</v>
      </c>
      <c r="H52" s="814"/>
      <c r="I52" s="815">
        <f t="shared" si="2"/>
        <v>29.48717948717949</v>
      </c>
      <c r="J52" s="815"/>
      <c r="K52" s="814">
        <v>21</v>
      </c>
      <c r="L52" s="814"/>
      <c r="M52" s="815">
        <f t="shared" si="6"/>
        <v>26.923076923076923</v>
      </c>
      <c r="N52" s="815"/>
      <c r="O52" s="815"/>
      <c r="P52" s="814">
        <v>20</v>
      </c>
      <c r="Q52" s="814"/>
      <c r="R52" s="815">
        <f t="shared" si="3"/>
        <v>25.64102564102564</v>
      </c>
      <c r="S52" s="815"/>
      <c r="T52" s="814">
        <v>10</v>
      </c>
      <c r="U52" s="814"/>
      <c r="V52" s="815">
        <f t="shared" si="4"/>
        <v>12.82051282051282</v>
      </c>
      <c r="W52" s="815"/>
      <c r="X52" s="814" t="s">
        <v>346</v>
      </c>
      <c r="Y52" s="814"/>
      <c r="Z52" s="815" t="s">
        <v>346</v>
      </c>
      <c r="AA52" s="815"/>
      <c r="AB52" s="519" t="s">
        <v>367</v>
      </c>
      <c r="AC52" s="814"/>
      <c r="AD52" s="821" t="s">
        <v>367</v>
      </c>
      <c r="AE52" s="815"/>
      <c r="AF52" s="814">
        <v>4</v>
      </c>
      <c r="AG52" s="814"/>
      <c r="AH52" s="815">
        <f t="shared" si="5"/>
        <v>5.128205128205128</v>
      </c>
      <c r="AI52" s="815"/>
      <c r="AJ52" s="829"/>
      <c r="AK52" s="833"/>
      <c r="AL52" s="833"/>
      <c r="AM52" s="833"/>
      <c r="AN52" s="827"/>
      <c r="AO52" s="833"/>
      <c r="AP52" s="833"/>
      <c r="AQ52" s="833"/>
    </row>
    <row r="53" spans="1:43" ht="14.25">
      <c r="A53" s="810" t="s">
        <v>581</v>
      </c>
      <c r="B53" s="785"/>
      <c r="C53" s="786"/>
      <c r="D53" s="366">
        <f t="shared" si="0"/>
        <v>11</v>
      </c>
      <c r="E53" s="839">
        <f t="shared" si="1"/>
        <v>100</v>
      </c>
      <c r="F53" s="839"/>
      <c r="G53" s="814">
        <v>5</v>
      </c>
      <c r="H53" s="814"/>
      <c r="I53" s="815">
        <v>45.4</v>
      </c>
      <c r="J53" s="815"/>
      <c r="K53" s="519" t="s">
        <v>367</v>
      </c>
      <c r="L53" s="814"/>
      <c r="M53" s="821" t="s">
        <v>367</v>
      </c>
      <c r="N53" s="815"/>
      <c r="O53" s="815"/>
      <c r="P53" s="814">
        <v>4</v>
      </c>
      <c r="Q53" s="814"/>
      <c r="R53" s="815">
        <f t="shared" si="3"/>
        <v>36.36363636363637</v>
      </c>
      <c r="S53" s="815"/>
      <c r="T53" s="814">
        <v>1</v>
      </c>
      <c r="U53" s="814"/>
      <c r="V53" s="815">
        <f t="shared" si="4"/>
        <v>9.090909090909092</v>
      </c>
      <c r="W53" s="815"/>
      <c r="X53" s="814" t="s">
        <v>346</v>
      </c>
      <c r="Y53" s="814"/>
      <c r="Z53" s="815" t="s">
        <v>346</v>
      </c>
      <c r="AA53" s="815"/>
      <c r="AB53" s="519" t="s">
        <v>367</v>
      </c>
      <c r="AC53" s="814"/>
      <c r="AD53" s="821" t="s">
        <v>367</v>
      </c>
      <c r="AE53" s="815"/>
      <c r="AF53" s="814">
        <v>1</v>
      </c>
      <c r="AG53" s="814"/>
      <c r="AH53" s="815">
        <f t="shared" si="5"/>
        <v>9.090909090909092</v>
      </c>
      <c r="AI53" s="815"/>
      <c r="AJ53" s="829"/>
      <c r="AK53" s="833"/>
      <c r="AL53" s="833"/>
      <c r="AM53" s="833"/>
      <c r="AN53" s="827"/>
      <c r="AO53" s="833"/>
      <c r="AP53" s="833"/>
      <c r="AQ53" s="833"/>
    </row>
    <row r="54" spans="1:43" ht="14.25">
      <c r="A54" s="810" t="s">
        <v>582</v>
      </c>
      <c r="B54" s="785"/>
      <c r="C54" s="786"/>
      <c r="D54" s="366">
        <f t="shared" si="0"/>
        <v>24</v>
      </c>
      <c r="E54" s="839">
        <f t="shared" si="1"/>
        <v>100</v>
      </c>
      <c r="F54" s="839"/>
      <c r="G54" s="814">
        <v>3</v>
      </c>
      <c r="H54" s="814"/>
      <c r="I54" s="815">
        <f t="shared" si="2"/>
        <v>12.5</v>
      </c>
      <c r="J54" s="815"/>
      <c r="K54" s="814">
        <v>7</v>
      </c>
      <c r="L54" s="814"/>
      <c r="M54" s="815">
        <f t="shared" si="6"/>
        <v>29.166666666666668</v>
      </c>
      <c r="N54" s="815"/>
      <c r="O54" s="815"/>
      <c r="P54" s="814">
        <v>6</v>
      </c>
      <c r="Q54" s="814"/>
      <c r="R54" s="815">
        <f t="shared" si="3"/>
        <v>25</v>
      </c>
      <c r="S54" s="815"/>
      <c r="T54" s="519" t="s">
        <v>367</v>
      </c>
      <c r="U54" s="814"/>
      <c r="V54" s="821" t="s">
        <v>367</v>
      </c>
      <c r="W54" s="815"/>
      <c r="X54" s="814" t="s">
        <v>346</v>
      </c>
      <c r="Y54" s="814"/>
      <c r="Z54" s="815" t="s">
        <v>346</v>
      </c>
      <c r="AA54" s="815"/>
      <c r="AB54" s="814">
        <v>1</v>
      </c>
      <c r="AC54" s="814"/>
      <c r="AD54" s="815">
        <v>4.1</v>
      </c>
      <c r="AE54" s="815"/>
      <c r="AF54" s="814">
        <v>7</v>
      </c>
      <c r="AG54" s="814"/>
      <c r="AH54" s="815">
        <f t="shared" si="5"/>
        <v>29.166666666666668</v>
      </c>
      <c r="AI54" s="815"/>
      <c r="AJ54" s="829"/>
      <c r="AK54" s="833"/>
      <c r="AL54" s="833"/>
      <c r="AM54" s="833"/>
      <c r="AN54" s="827"/>
      <c r="AO54" s="833"/>
      <c r="AP54" s="833"/>
      <c r="AQ54" s="833"/>
    </row>
    <row r="55" spans="1:43" ht="14.25">
      <c r="A55" s="810" t="s">
        <v>583</v>
      </c>
      <c r="B55" s="785"/>
      <c r="C55" s="786"/>
      <c r="D55" s="366">
        <f t="shared" si="0"/>
        <v>44</v>
      </c>
      <c r="E55" s="839">
        <f t="shared" si="1"/>
        <v>100</v>
      </c>
      <c r="F55" s="839"/>
      <c r="G55" s="814">
        <v>13</v>
      </c>
      <c r="H55" s="814"/>
      <c r="I55" s="815">
        <f t="shared" si="2"/>
        <v>29.545454545454547</v>
      </c>
      <c r="J55" s="815"/>
      <c r="K55" s="814">
        <v>9</v>
      </c>
      <c r="L55" s="814"/>
      <c r="M55" s="815">
        <f t="shared" si="6"/>
        <v>20.454545454545457</v>
      </c>
      <c r="N55" s="815"/>
      <c r="O55" s="815"/>
      <c r="P55" s="814">
        <v>10</v>
      </c>
      <c r="Q55" s="814"/>
      <c r="R55" s="815">
        <f t="shared" si="3"/>
        <v>22.727272727272727</v>
      </c>
      <c r="S55" s="815"/>
      <c r="T55" s="814">
        <v>6</v>
      </c>
      <c r="U55" s="814"/>
      <c r="V55" s="815">
        <f t="shared" si="4"/>
        <v>13.636363636363635</v>
      </c>
      <c r="W55" s="815"/>
      <c r="X55" s="814" t="s">
        <v>346</v>
      </c>
      <c r="Y55" s="814"/>
      <c r="Z55" s="815" t="s">
        <v>346</v>
      </c>
      <c r="AA55" s="815"/>
      <c r="AB55" s="519" t="s">
        <v>367</v>
      </c>
      <c r="AC55" s="814"/>
      <c r="AD55" s="821" t="s">
        <v>367</v>
      </c>
      <c r="AE55" s="815"/>
      <c r="AF55" s="814">
        <v>6</v>
      </c>
      <c r="AG55" s="814"/>
      <c r="AH55" s="815">
        <f t="shared" si="5"/>
        <v>13.636363636363635</v>
      </c>
      <c r="AI55" s="815"/>
      <c r="AJ55" s="829"/>
      <c r="AK55" s="833"/>
      <c r="AL55" s="833"/>
      <c r="AM55" s="833"/>
      <c r="AN55" s="827"/>
      <c r="AO55" s="833"/>
      <c r="AP55" s="833"/>
      <c r="AQ55" s="833"/>
    </row>
    <row r="56" spans="1:43" ht="14.25">
      <c r="A56" s="810" t="s">
        <v>584</v>
      </c>
      <c r="B56" s="785"/>
      <c r="C56" s="786"/>
      <c r="D56" s="366">
        <f t="shared" si="0"/>
        <v>39</v>
      </c>
      <c r="E56" s="839">
        <f t="shared" si="1"/>
        <v>100</v>
      </c>
      <c r="F56" s="839"/>
      <c r="G56" s="814">
        <v>15</v>
      </c>
      <c r="H56" s="814"/>
      <c r="I56" s="815">
        <f t="shared" si="2"/>
        <v>38.46153846153847</v>
      </c>
      <c r="J56" s="815"/>
      <c r="K56" s="814">
        <v>6</v>
      </c>
      <c r="L56" s="814"/>
      <c r="M56" s="815">
        <f t="shared" si="6"/>
        <v>15.384615384615385</v>
      </c>
      <c r="N56" s="815"/>
      <c r="O56" s="815"/>
      <c r="P56" s="814">
        <v>7</v>
      </c>
      <c r="Q56" s="814"/>
      <c r="R56" s="815">
        <f t="shared" si="3"/>
        <v>17.94871794871795</v>
      </c>
      <c r="S56" s="815"/>
      <c r="T56" s="814">
        <v>3</v>
      </c>
      <c r="U56" s="814"/>
      <c r="V56" s="815">
        <f t="shared" si="4"/>
        <v>7.6923076923076925</v>
      </c>
      <c r="W56" s="815"/>
      <c r="X56" s="814" t="s">
        <v>346</v>
      </c>
      <c r="Y56" s="814"/>
      <c r="Z56" s="815" t="s">
        <v>346</v>
      </c>
      <c r="AA56" s="815"/>
      <c r="AB56" s="519" t="s">
        <v>367</v>
      </c>
      <c r="AC56" s="814"/>
      <c r="AD56" s="821" t="s">
        <v>367</v>
      </c>
      <c r="AE56" s="815"/>
      <c r="AF56" s="814">
        <v>8</v>
      </c>
      <c r="AG56" s="814"/>
      <c r="AH56" s="815">
        <f t="shared" si="5"/>
        <v>20.51282051282051</v>
      </c>
      <c r="AI56" s="815"/>
      <c r="AJ56" s="829"/>
      <c r="AK56" s="833"/>
      <c r="AL56" s="833"/>
      <c r="AM56" s="833"/>
      <c r="AN56" s="827"/>
      <c r="AO56" s="833"/>
      <c r="AP56" s="833"/>
      <c r="AQ56" s="833"/>
    </row>
    <row r="57" spans="1:43" ht="14.25">
      <c r="A57" s="810" t="s">
        <v>585</v>
      </c>
      <c r="B57" s="785"/>
      <c r="C57" s="786"/>
      <c r="D57" s="366">
        <f t="shared" si="0"/>
        <v>17</v>
      </c>
      <c r="E57" s="839">
        <f t="shared" si="1"/>
        <v>100</v>
      </c>
      <c r="F57" s="839"/>
      <c r="G57" s="814">
        <v>4</v>
      </c>
      <c r="H57" s="814"/>
      <c r="I57" s="815">
        <f t="shared" si="2"/>
        <v>23.52941176470588</v>
      </c>
      <c r="J57" s="815"/>
      <c r="K57" s="814">
        <v>2</v>
      </c>
      <c r="L57" s="814"/>
      <c r="M57" s="815">
        <f t="shared" si="6"/>
        <v>11.76470588235294</v>
      </c>
      <c r="N57" s="815"/>
      <c r="O57" s="815"/>
      <c r="P57" s="814">
        <v>8</v>
      </c>
      <c r="Q57" s="814"/>
      <c r="R57" s="815">
        <v>47</v>
      </c>
      <c r="S57" s="815"/>
      <c r="T57" s="814">
        <v>1</v>
      </c>
      <c r="U57" s="814"/>
      <c r="V57" s="815">
        <f t="shared" si="4"/>
        <v>5.88235294117647</v>
      </c>
      <c r="W57" s="815"/>
      <c r="X57" s="814" t="s">
        <v>346</v>
      </c>
      <c r="Y57" s="814"/>
      <c r="Z57" s="815" t="s">
        <v>346</v>
      </c>
      <c r="AA57" s="815"/>
      <c r="AB57" s="519" t="s">
        <v>367</v>
      </c>
      <c r="AC57" s="814"/>
      <c r="AD57" s="821" t="s">
        <v>367</v>
      </c>
      <c r="AE57" s="815"/>
      <c r="AF57" s="814">
        <v>2</v>
      </c>
      <c r="AG57" s="814"/>
      <c r="AH57" s="815">
        <f t="shared" si="5"/>
        <v>11.76470588235294</v>
      </c>
      <c r="AI57" s="815"/>
      <c r="AJ57" s="829"/>
      <c r="AK57" s="833"/>
      <c r="AL57" s="833"/>
      <c r="AM57" s="833"/>
      <c r="AN57" s="827"/>
      <c r="AO57" s="833"/>
      <c r="AP57" s="833"/>
      <c r="AQ57" s="833"/>
    </row>
    <row r="58" spans="1:43" ht="14.25">
      <c r="A58" s="816"/>
      <c r="B58" s="785"/>
      <c r="C58" s="786"/>
      <c r="D58" s="368"/>
      <c r="E58" s="839"/>
      <c r="F58" s="839"/>
      <c r="G58" s="814"/>
      <c r="H58" s="814"/>
      <c r="I58" s="815"/>
      <c r="J58" s="815"/>
      <c r="K58" s="814"/>
      <c r="L58" s="814"/>
      <c r="M58" s="815"/>
      <c r="N58" s="815"/>
      <c r="O58" s="815"/>
      <c r="P58" s="814"/>
      <c r="Q58" s="814"/>
      <c r="R58" s="815"/>
      <c r="S58" s="815"/>
      <c r="T58" s="814"/>
      <c r="U58" s="814"/>
      <c r="V58" s="815"/>
      <c r="W58" s="815"/>
      <c r="X58" s="814"/>
      <c r="Y58" s="814"/>
      <c r="Z58" s="815"/>
      <c r="AA58" s="815"/>
      <c r="AB58" s="814"/>
      <c r="AC58" s="814"/>
      <c r="AD58" s="815"/>
      <c r="AE58" s="815"/>
      <c r="AF58" s="814"/>
      <c r="AG58" s="814"/>
      <c r="AH58" s="815"/>
      <c r="AI58" s="815"/>
      <c r="AJ58" s="829"/>
      <c r="AK58" s="833"/>
      <c r="AL58" s="833"/>
      <c r="AM58" s="833"/>
      <c r="AN58" s="827"/>
      <c r="AO58" s="833"/>
      <c r="AP58" s="833"/>
      <c r="AQ58" s="833"/>
    </row>
    <row r="59" spans="1:43" ht="14.25">
      <c r="A59" s="810" t="s">
        <v>586</v>
      </c>
      <c r="B59" s="785"/>
      <c r="C59" s="786"/>
      <c r="D59" s="366">
        <f aca="true" t="shared" si="7" ref="D59:D66">SUM(G59,K59,P59,T59,X59,AB59,AF59)</f>
        <v>4</v>
      </c>
      <c r="E59" s="839">
        <f aca="true" t="shared" si="8" ref="E59:E66">D59/D59*100</f>
        <v>100</v>
      </c>
      <c r="F59" s="839"/>
      <c r="G59" s="814">
        <v>1</v>
      </c>
      <c r="H59" s="814"/>
      <c r="I59" s="815">
        <f aca="true" t="shared" si="9" ref="I59:I65">G59/D59*100</f>
        <v>25</v>
      </c>
      <c r="J59" s="815"/>
      <c r="K59" s="814">
        <v>3</v>
      </c>
      <c r="L59" s="814"/>
      <c r="M59" s="815">
        <f aca="true" t="shared" si="10" ref="M59:M65">K59/D59*100</f>
        <v>75</v>
      </c>
      <c r="N59" s="815"/>
      <c r="O59" s="815"/>
      <c r="P59" s="519" t="s">
        <v>367</v>
      </c>
      <c r="Q59" s="814"/>
      <c r="R59" s="821" t="s">
        <v>367</v>
      </c>
      <c r="S59" s="815"/>
      <c r="T59" s="519" t="s">
        <v>367</v>
      </c>
      <c r="U59" s="814"/>
      <c r="V59" s="821" t="s">
        <v>367</v>
      </c>
      <c r="W59" s="815"/>
      <c r="X59" s="814" t="s">
        <v>346</v>
      </c>
      <c r="Y59" s="814"/>
      <c r="Z59" s="815" t="s">
        <v>346</v>
      </c>
      <c r="AA59" s="815"/>
      <c r="AB59" s="519" t="s">
        <v>367</v>
      </c>
      <c r="AC59" s="814"/>
      <c r="AD59" s="821" t="s">
        <v>367</v>
      </c>
      <c r="AE59" s="815"/>
      <c r="AF59" s="519" t="s">
        <v>367</v>
      </c>
      <c r="AG59" s="814"/>
      <c r="AH59" s="821" t="s">
        <v>367</v>
      </c>
      <c r="AI59" s="815"/>
      <c r="AJ59" s="829"/>
      <c r="AK59" s="833"/>
      <c r="AL59" s="833"/>
      <c r="AM59" s="833"/>
      <c r="AN59" s="827"/>
      <c r="AO59" s="828"/>
      <c r="AP59" s="828"/>
      <c r="AQ59" s="828"/>
    </row>
    <row r="60" spans="1:43" ht="14.25">
      <c r="A60" s="810" t="s">
        <v>587</v>
      </c>
      <c r="B60" s="785"/>
      <c r="C60" s="786"/>
      <c r="D60" s="366">
        <f t="shared" si="7"/>
        <v>21</v>
      </c>
      <c r="E60" s="839">
        <f t="shared" si="8"/>
        <v>100</v>
      </c>
      <c r="F60" s="839"/>
      <c r="G60" s="814">
        <v>8</v>
      </c>
      <c r="H60" s="814"/>
      <c r="I60" s="815">
        <f t="shared" si="9"/>
        <v>38.095238095238095</v>
      </c>
      <c r="J60" s="815"/>
      <c r="K60" s="814">
        <v>5</v>
      </c>
      <c r="L60" s="814"/>
      <c r="M60" s="815">
        <f t="shared" si="10"/>
        <v>23.809523809523807</v>
      </c>
      <c r="N60" s="815"/>
      <c r="O60" s="815"/>
      <c r="P60" s="814">
        <v>3</v>
      </c>
      <c r="Q60" s="814"/>
      <c r="R60" s="815">
        <f aca="true" t="shared" si="11" ref="R60:R66">P60/D60*100</f>
        <v>14.285714285714285</v>
      </c>
      <c r="S60" s="815"/>
      <c r="T60" s="814">
        <v>2</v>
      </c>
      <c r="U60" s="814"/>
      <c r="V60" s="815">
        <f>T60/D60*100</f>
        <v>9.523809523809524</v>
      </c>
      <c r="W60" s="815"/>
      <c r="X60" s="814" t="s">
        <v>346</v>
      </c>
      <c r="Y60" s="814"/>
      <c r="Z60" s="815" t="s">
        <v>346</v>
      </c>
      <c r="AA60" s="815"/>
      <c r="AB60" s="519" t="s">
        <v>367</v>
      </c>
      <c r="AC60" s="814"/>
      <c r="AD60" s="821" t="s">
        <v>367</v>
      </c>
      <c r="AE60" s="815"/>
      <c r="AF60" s="814">
        <v>3</v>
      </c>
      <c r="AG60" s="814"/>
      <c r="AH60" s="815">
        <f aca="true" t="shared" si="12" ref="AH60:AH65">AF60/D60*100</f>
        <v>14.285714285714285</v>
      </c>
      <c r="AI60" s="815"/>
      <c r="AJ60" s="829"/>
      <c r="AK60" s="833"/>
      <c r="AL60" s="833"/>
      <c r="AM60" s="833"/>
      <c r="AN60" s="827"/>
      <c r="AO60" s="833"/>
      <c r="AP60" s="833"/>
      <c r="AQ60" s="833"/>
    </row>
    <row r="61" spans="1:43" ht="14.25">
      <c r="A61" s="810" t="s">
        <v>588</v>
      </c>
      <c r="B61" s="785"/>
      <c r="C61" s="786"/>
      <c r="D61" s="366">
        <f t="shared" si="7"/>
        <v>27</v>
      </c>
      <c r="E61" s="839">
        <f t="shared" si="8"/>
        <v>100</v>
      </c>
      <c r="F61" s="839"/>
      <c r="G61" s="814">
        <v>7</v>
      </c>
      <c r="H61" s="814"/>
      <c r="I61" s="815">
        <f t="shared" si="9"/>
        <v>25.925925925925924</v>
      </c>
      <c r="J61" s="815"/>
      <c r="K61" s="814">
        <v>6</v>
      </c>
      <c r="L61" s="814"/>
      <c r="M61" s="815">
        <f t="shared" si="10"/>
        <v>22.22222222222222</v>
      </c>
      <c r="N61" s="815"/>
      <c r="O61" s="815"/>
      <c r="P61" s="814">
        <v>5</v>
      </c>
      <c r="Q61" s="814"/>
      <c r="R61" s="815">
        <f t="shared" si="11"/>
        <v>18.51851851851852</v>
      </c>
      <c r="S61" s="815"/>
      <c r="T61" s="814">
        <v>4</v>
      </c>
      <c r="U61" s="814"/>
      <c r="V61" s="815">
        <f>T61/D61*100</f>
        <v>14.814814814814813</v>
      </c>
      <c r="W61" s="815"/>
      <c r="X61" s="814" t="s">
        <v>346</v>
      </c>
      <c r="Y61" s="814"/>
      <c r="Z61" s="815" t="s">
        <v>346</v>
      </c>
      <c r="AA61" s="815"/>
      <c r="AB61" s="519" t="s">
        <v>367</v>
      </c>
      <c r="AC61" s="814"/>
      <c r="AD61" s="821" t="s">
        <v>367</v>
      </c>
      <c r="AE61" s="815"/>
      <c r="AF61" s="814">
        <v>5</v>
      </c>
      <c r="AG61" s="814"/>
      <c r="AH61" s="815">
        <f t="shared" si="12"/>
        <v>18.51851851851852</v>
      </c>
      <c r="AI61" s="815"/>
      <c r="AJ61" s="829"/>
      <c r="AK61" s="833"/>
      <c r="AL61" s="833"/>
      <c r="AM61" s="833"/>
      <c r="AN61" s="827"/>
      <c r="AO61" s="833"/>
      <c r="AP61" s="833"/>
      <c r="AQ61" s="833"/>
    </row>
    <row r="62" spans="1:43" ht="14.25">
      <c r="A62" s="810" t="s">
        <v>589</v>
      </c>
      <c r="B62" s="785"/>
      <c r="C62" s="786"/>
      <c r="D62" s="366">
        <f t="shared" si="7"/>
        <v>27</v>
      </c>
      <c r="E62" s="839">
        <f t="shared" si="8"/>
        <v>100</v>
      </c>
      <c r="F62" s="839"/>
      <c r="G62" s="814">
        <v>9</v>
      </c>
      <c r="H62" s="814"/>
      <c r="I62" s="815">
        <f t="shared" si="9"/>
        <v>33.33333333333333</v>
      </c>
      <c r="J62" s="815"/>
      <c r="K62" s="814">
        <v>10</v>
      </c>
      <c r="L62" s="814"/>
      <c r="M62" s="815">
        <f t="shared" si="10"/>
        <v>37.03703703703704</v>
      </c>
      <c r="N62" s="815"/>
      <c r="O62" s="815"/>
      <c r="P62" s="814">
        <v>2</v>
      </c>
      <c r="Q62" s="814"/>
      <c r="R62" s="815">
        <f t="shared" si="11"/>
        <v>7.4074074074074066</v>
      </c>
      <c r="S62" s="815"/>
      <c r="T62" s="519" t="s">
        <v>367</v>
      </c>
      <c r="U62" s="814"/>
      <c r="V62" s="821" t="s">
        <v>367</v>
      </c>
      <c r="W62" s="815"/>
      <c r="X62" s="814" t="s">
        <v>346</v>
      </c>
      <c r="Y62" s="814"/>
      <c r="Z62" s="815" t="s">
        <v>346</v>
      </c>
      <c r="AA62" s="815"/>
      <c r="AB62" s="519" t="s">
        <v>367</v>
      </c>
      <c r="AC62" s="814"/>
      <c r="AD62" s="821" t="s">
        <v>367</v>
      </c>
      <c r="AE62" s="815"/>
      <c r="AF62" s="814">
        <v>6</v>
      </c>
      <c r="AG62" s="814"/>
      <c r="AH62" s="815">
        <f t="shared" si="12"/>
        <v>22.22222222222222</v>
      </c>
      <c r="AI62" s="815"/>
      <c r="AJ62" s="829"/>
      <c r="AK62" s="833"/>
      <c r="AL62" s="833"/>
      <c r="AM62" s="833"/>
      <c r="AN62" s="827"/>
      <c r="AO62" s="833"/>
      <c r="AP62" s="833"/>
      <c r="AQ62" s="833"/>
    </row>
    <row r="63" spans="1:43" ht="14.25">
      <c r="A63" s="810" t="s">
        <v>590</v>
      </c>
      <c r="B63" s="785"/>
      <c r="C63" s="786"/>
      <c r="D63" s="366">
        <f t="shared" si="7"/>
        <v>41</v>
      </c>
      <c r="E63" s="839">
        <f t="shared" si="8"/>
        <v>100</v>
      </c>
      <c r="F63" s="839"/>
      <c r="G63" s="814">
        <v>13</v>
      </c>
      <c r="H63" s="814"/>
      <c r="I63" s="815">
        <f t="shared" si="9"/>
        <v>31.70731707317073</v>
      </c>
      <c r="J63" s="815"/>
      <c r="K63" s="814">
        <v>10</v>
      </c>
      <c r="L63" s="814"/>
      <c r="M63" s="815">
        <f t="shared" si="10"/>
        <v>24.390243902439025</v>
      </c>
      <c r="N63" s="815"/>
      <c r="O63" s="815"/>
      <c r="P63" s="814">
        <v>13</v>
      </c>
      <c r="Q63" s="814"/>
      <c r="R63" s="815">
        <f t="shared" si="11"/>
        <v>31.70731707317073</v>
      </c>
      <c r="S63" s="815"/>
      <c r="T63" s="814">
        <v>2</v>
      </c>
      <c r="U63" s="814"/>
      <c r="V63" s="815">
        <f>T63/D63*100</f>
        <v>4.878048780487805</v>
      </c>
      <c r="W63" s="815"/>
      <c r="X63" s="814" t="s">
        <v>346</v>
      </c>
      <c r="Y63" s="814"/>
      <c r="Z63" s="815" t="s">
        <v>346</v>
      </c>
      <c r="AA63" s="815"/>
      <c r="AB63" s="519" t="s">
        <v>367</v>
      </c>
      <c r="AC63" s="814"/>
      <c r="AD63" s="821" t="s">
        <v>367</v>
      </c>
      <c r="AE63" s="815"/>
      <c r="AF63" s="814">
        <v>3</v>
      </c>
      <c r="AG63" s="814"/>
      <c r="AH63" s="815">
        <f t="shared" si="12"/>
        <v>7.317073170731707</v>
      </c>
      <c r="AI63" s="815"/>
      <c r="AJ63" s="829"/>
      <c r="AK63" s="833"/>
      <c r="AL63" s="833"/>
      <c r="AM63" s="833"/>
      <c r="AN63" s="827"/>
      <c r="AO63" s="833"/>
      <c r="AP63" s="833"/>
      <c r="AQ63" s="833"/>
    </row>
    <row r="64" spans="1:43" ht="14.25">
      <c r="A64" s="810" t="s">
        <v>591</v>
      </c>
      <c r="B64" s="785"/>
      <c r="C64" s="786"/>
      <c r="D64" s="366">
        <f t="shared" si="7"/>
        <v>41</v>
      </c>
      <c r="E64" s="839">
        <f t="shared" si="8"/>
        <v>100</v>
      </c>
      <c r="F64" s="839"/>
      <c r="G64" s="814">
        <v>9</v>
      </c>
      <c r="H64" s="814"/>
      <c r="I64" s="815">
        <f t="shared" si="9"/>
        <v>21.951219512195124</v>
      </c>
      <c r="J64" s="815"/>
      <c r="K64" s="814">
        <v>6</v>
      </c>
      <c r="L64" s="814"/>
      <c r="M64" s="815">
        <f t="shared" si="10"/>
        <v>14.634146341463413</v>
      </c>
      <c r="N64" s="815"/>
      <c r="O64" s="815"/>
      <c r="P64" s="814">
        <v>19</v>
      </c>
      <c r="Q64" s="814"/>
      <c r="R64" s="815">
        <f t="shared" si="11"/>
        <v>46.34146341463415</v>
      </c>
      <c r="S64" s="815"/>
      <c r="T64" s="814">
        <v>2</v>
      </c>
      <c r="U64" s="814"/>
      <c r="V64" s="815">
        <f>T64/D64*100</f>
        <v>4.878048780487805</v>
      </c>
      <c r="W64" s="815"/>
      <c r="X64" s="814" t="s">
        <v>346</v>
      </c>
      <c r="Y64" s="814"/>
      <c r="Z64" s="815" t="s">
        <v>346</v>
      </c>
      <c r="AA64" s="815"/>
      <c r="AB64" s="519" t="s">
        <v>367</v>
      </c>
      <c r="AC64" s="814"/>
      <c r="AD64" s="821" t="s">
        <v>367</v>
      </c>
      <c r="AE64" s="815"/>
      <c r="AF64" s="814">
        <v>5</v>
      </c>
      <c r="AG64" s="814"/>
      <c r="AH64" s="815">
        <f t="shared" si="12"/>
        <v>12.195121951219512</v>
      </c>
      <c r="AI64" s="815"/>
      <c r="AJ64" s="829"/>
      <c r="AK64" s="833"/>
      <c r="AL64" s="833"/>
      <c r="AM64" s="833"/>
      <c r="AN64" s="827"/>
      <c r="AO64" s="833"/>
      <c r="AP64" s="833"/>
      <c r="AQ64" s="833"/>
    </row>
    <row r="65" spans="1:43" ht="14.25">
      <c r="A65" s="810" t="s">
        <v>592</v>
      </c>
      <c r="B65" s="785"/>
      <c r="C65" s="786"/>
      <c r="D65" s="366">
        <f t="shared" si="7"/>
        <v>22</v>
      </c>
      <c r="E65" s="839">
        <f t="shared" si="8"/>
        <v>100</v>
      </c>
      <c r="F65" s="839"/>
      <c r="G65" s="814">
        <v>10</v>
      </c>
      <c r="H65" s="814"/>
      <c r="I65" s="815">
        <f t="shared" si="9"/>
        <v>45.45454545454545</v>
      </c>
      <c r="J65" s="815"/>
      <c r="K65" s="814">
        <v>3</v>
      </c>
      <c r="L65" s="814"/>
      <c r="M65" s="815">
        <f t="shared" si="10"/>
        <v>13.636363636363635</v>
      </c>
      <c r="N65" s="815"/>
      <c r="O65" s="815"/>
      <c r="P65" s="814">
        <v>8</v>
      </c>
      <c r="Q65" s="814"/>
      <c r="R65" s="815">
        <f t="shared" si="11"/>
        <v>36.36363636363637</v>
      </c>
      <c r="S65" s="815"/>
      <c r="T65" s="519" t="s">
        <v>367</v>
      </c>
      <c r="U65" s="814"/>
      <c r="V65" s="821" t="s">
        <v>367</v>
      </c>
      <c r="W65" s="815"/>
      <c r="X65" s="814" t="s">
        <v>346</v>
      </c>
      <c r="Y65" s="814"/>
      <c r="Z65" s="815" t="s">
        <v>346</v>
      </c>
      <c r="AA65" s="815"/>
      <c r="AB65" s="519" t="s">
        <v>367</v>
      </c>
      <c r="AC65" s="814"/>
      <c r="AD65" s="821" t="s">
        <v>367</v>
      </c>
      <c r="AE65" s="815"/>
      <c r="AF65" s="814">
        <v>1</v>
      </c>
      <c r="AG65" s="814"/>
      <c r="AH65" s="815">
        <f t="shared" si="12"/>
        <v>4.545454545454546</v>
      </c>
      <c r="AI65" s="815"/>
      <c r="AJ65" s="829"/>
      <c r="AK65" s="833"/>
      <c r="AL65" s="833"/>
      <c r="AM65" s="833"/>
      <c r="AN65" s="827"/>
      <c r="AO65" s="833"/>
      <c r="AP65" s="833"/>
      <c r="AQ65" s="833"/>
    </row>
    <row r="66" spans="1:43" ht="14.25">
      <c r="A66" s="818" t="s">
        <v>593</v>
      </c>
      <c r="B66" s="819"/>
      <c r="C66" s="820"/>
      <c r="D66" s="369">
        <f t="shared" si="7"/>
        <v>1</v>
      </c>
      <c r="E66" s="848">
        <f t="shared" si="8"/>
        <v>100</v>
      </c>
      <c r="F66" s="848"/>
      <c r="G66" s="664" t="s">
        <v>367</v>
      </c>
      <c r="H66" s="824"/>
      <c r="I66" s="826" t="s">
        <v>367</v>
      </c>
      <c r="J66" s="825"/>
      <c r="K66" s="664" t="s">
        <v>367</v>
      </c>
      <c r="L66" s="824"/>
      <c r="M66" s="826" t="s">
        <v>367</v>
      </c>
      <c r="N66" s="825"/>
      <c r="O66" s="825"/>
      <c r="P66" s="824">
        <v>1</v>
      </c>
      <c r="Q66" s="824"/>
      <c r="R66" s="825">
        <f t="shared" si="11"/>
        <v>100</v>
      </c>
      <c r="S66" s="825"/>
      <c r="T66" s="664" t="s">
        <v>367</v>
      </c>
      <c r="U66" s="824"/>
      <c r="V66" s="826" t="s">
        <v>367</v>
      </c>
      <c r="W66" s="825"/>
      <c r="X66" s="824" t="s">
        <v>346</v>
      </c>
      <c r="Y66" s="824"/>
      <c r="Z66" s="825" t="s">
        <v>346</v>
      </c>
      <c r="AA66" s="825"/>
      <c r="AB66" s="664" t="s">
        <v>367</v>
      </c>
      <c r="AC66" s="824"/>
      <c r="AD66" s="826" t="s">
        <v>367</v>
      </c>
      <c r="AE66" s="825"/>
      <c r="AF66" s="664" t="s">
        <v>367</v>
      </c>
      <c r="AG66" s="824"/>
      <c r="AH66" s="826" t="s">
        <v>367</v>
      </c>
      <c r="AI66" s="825"/>
      <c r="AJ66" s="829"/>
      <c r="AK66" s="833"/>
      <c r="AL66" s="833"/>
      <c r="AM66" s="833"/>
      <c r="AN66" s="827"/>
      <c r="AO66" s="833"/>
      <c r="AP66" s="833"/>
      <c r="AQ66" s="833"/>
    </row>
    <row r="67" spans="1:43" ht="14.25">
      <c r="A67" s="133" t="s">
        <v>576</v>
      </c>
      <c r="D67" s="76"/>
      <c r="E67" s="76"/>
      <c r="F67" s="76"/>
      <c r="G67" s="76"/>
      <c r="H67" s="76"/>
      <c r="I67" s="76"/>
      <c r="J67" s="77"/>
      <c r="K67" s="76"/>
      <c r="L67" s="76"/>
      <c r="M67" s="76"/>
      <c r="N67" s="81"/>
      <c r="O67" s="76"/>
      <c r="P67" s="76"/>
      <c r="Q67" s="76"/>
      <c r="R67" s="76"/>
      <c r="S67" s="76"/>
      <c r="T67" s="76"/>
      <c r="U67" s="81"/>
      <c r="V67" s="81"/>
      <c r="W67" s="78"/>
      <c r="X67" s="79"/>
      <c r="Y67" s="76"/>
      <c r="Z67" s="76"/>
      <c r="AA67" s="76"/>
      <c r="AB67" s="76"/>
      <c r="AC67" s="81"/>
      <c r="AD67" s="80"/>
      <c r="AE67" s="79"/>
      <c r="AF67" s="76"/>
      <c r="AG67" s="76"/>
      <c r="AH67" s="76"/>
      <c r="AI67" s="76"/>
      <c r="AJ67" s="81"/>
      <c r="AK67" s="81"/>
      <c r="AL67" s="81"/>
      <c r="AM67" s="117"/>
      <c r="AN67" s="117"/>
      <c r="AO67" s="117"/>
      <c r="AP67" s="117"/>
      <c r="AQ67" s="25"/>
    </row>
    <row r="68" spans="1:42" ht="14.25">
      <c r="A68" s="3" t="s">
        <v>243</v>
      </c>
      <c r="D68" s="76"/>
      <c r="E68" s="76"/>
      <c r="F68" s="76"/>
      <c r="G68" s="76"/>
      <c r="H68" s="76"/>
      <c r="I68" s="76"/>
      <c r="J68" s="77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8"/>
      <c r="X68" s="79"/>
      <c r="Y68" s="76"/>
      <c r="Z68" s="76"/>
      <c r="AA68" s="76"/>
      <c r="AB68" s="76"/>
      <c r="AC68" s="76"/>
      <c r="AD68" s="78"/>
      <c r="AE68" s="79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</row>
    <row r="69" spans="4:42" ht="14.25">
      <c r="D69" s="76"/>
      <c r="E69" s="76"/>
      <c r="F69" s="76"/>
      <c r="G69" s="76"/>
      <c r="H69" s="76"/>
      <c r="I69" s="76"/>
      <c r="J69" s="77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8"/>
      <c r="X69" s="79"/>
      <c r="Y69" s="76"/>
      <c r="Z69" s="76"/>
      <c r="AA69" s="76"/>
      <c r="AB69" s="76"/>
      <c r="AC69" s="76"/>
      <c r="AD69" s="78"/>
      <c r="AE69" s="79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</row>
    <row r="70" spans="4:42" ht="14.25">
      <c r="D70" s="76"/>
      <c r="E70" s="76"/>
      <c r="F70" s="76"/>
      <c r="G70" s="76"/>
      <c r="H70" s="76"/>
      <c r="I70" s="76"/>
      <c r="J70" s="77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8"/>
      <c r="X70" s="79"/>
      <c r="Y70" s="76"/>
      <c r="Z70" s="76"/>
      <c r="AA70" s="76"/>
      <c r="AB70" s="76"/>
      <c r="AC70" s="76"/>
      <c r="AD70" s="78"/>
      <c r="AE70" s="79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</row>
  </sheetData>
  <sheetProtection/>
  <mergeCells count="486">
    <mergeCell ref="A5:B6"/>
    <mergeCell ref="A3:AQ3"/>
    <mergeCell ref="A39:AI39"/>
    <mergeCell ref="X43:Y43"/>
    <mergeCell ref="Z43:AA43"/>
    <mergeCell ref="K43:L43"/>
    <mergeCell ref="M43:O43"/>
    <mergeCell ref="P43:Q43"/>
    <mergeCell ref="AN43:AQ43"/>
    <mergeCell ref="AB43:AC43"/>
    <mergeCell ref="AD43:AE43"/>
    <mergeCell ref="AF43:AG43"/>
    <mergeCell ref="AH43:AI43"/>
    <mergeCell ref="A22:A23"/>
    <mergeCell ref="A25:A27"/>
    <mergeCell ref="AJ43:AM43"/>
    <mergeCell ref="T43:U43"/>
    <mergeCell ref="V43:W43"/>
    <mergeCell ref="AB41:AE41"/>
    <mergeCell ref="AD42:AE42"/>
    <mergeCell ref="T66:U66"/>
    <mergeCell ref="V66:W66"/>
    <mergeCell ref="R43:S43"/>
    <mergeCell ref="A43:C43"/>
    <mergeCell ref="E43:F43"/>
    <mergeCell ref="G43:H43"/>
    <mergeCell ref="I43:J43"/>
    <mergeCell ref="G66:H66"/>
    <mergeCell ref="I66:J66"/>
    <mergeCell ref="K66:L66"/>
    <mergeCell ref="M66:O66"/>
    <mergeCell ref="G58:H58"/>
    <mergeCell ref="I58:J58"/>
    <mergeCell ref="K58:L58"/>
    <mergeCell ref="M58:O58"/>
    <mergeCell ref="P66:Q66"/>
    <mergeCell ref="P58:Q58"/>
    <mergeCell ref="G65:H65"/>
    <mergeCell ref="I65:J65"/>
    <mergeCell ref="K65:L65"/>
    <mergeCell ref="R66:S66"/>
    <mergeCell ref="T62:U62"/>
    <mergeCell ref="V62:W62"/>
    <mergeCell ref="G64:H64"/>
    <mergeCell ref="I64:J64"/>
    <mergeCell ref="K64:L64"/>
    <mergeCell ref="M64:O64"/>
    <mergeCell ref="P64:Q64"/>
    <mergeCell ref="R64:S64"/>
    <mergeCell ref="T64:U64"/>
    <mergeCell ref="V64:W64"/>
    <mergeCell ref="G62:H62"/>
    <mergeCell ref="I62:J62"/>
    <mergeCell ref="K62:L62"/>
    <mergeCell ref="M62:O62"/>
    <mergeCell ref="P62:Q62"/>
    <mergeCell ref="R62:S62"/>
    <mergeCell ref="T63:U63"/>
    <mergeCell ref="V63:W63"/>
    <mergeCell ref="R63:S63"/>
    <mergeCell ref="V58:W58"/>
    <mergeCell ref="G60:H60"/>
    <mergeCell ref="I60:J60"/>
    <mergeCell ref="K60:L60"/>
    <mergeCell ref="M60:O60"/>
    <mergeCell ref="P60:Q60"/>
    <mergeCell ref="R60:S60"/>
    <mergeCell ref="T60:U60"/>
    <mergeCell ref="V60:W60"/>
    <mergeCell ref="V54:W54"/>
    <mergeCell ref="G56:H56"/>
    <mergeCell ref="I56:J56"/>
    <mergeCell ref="K56:L56"/>
    <mergeCell ref="M56:O56"/>
    <mergeCell ref="P56:Q56"/>
    <mergeCell ref="R56:S56"/>
    <mergeCell ref="T56:U56"/>
    <mergeCell ref="V56:W56"/>
    <mergeCell ref="K54:L54"/>
    <mergeCell ref="M54:O54"/>
    <mergeCell ref="P54:Q54"/>
    <mergeCell ref="R54:S54"/>
    <mergeCell ref="T54:U54"/>
    <mergeCell ref="R58:S58"/>
    <mergeCell ref="T58:U58"/>
    <mergeCell ref="AN52:AQ52"/>
    <mergeCell ref="G53:H53"/>
    <mergeCell ref="I53:J53"/>
    <mergeCell ref="K53:L53"/>
    <mergeCell ref="M53:O53"/>
    <mergeCell ref="P53:Q53"/>
    <mergeCell ref="R53:S53"/>
    <mergeCell ref="T53:U53"/>
    <mergeCell ref="V53:W53"/>
    <mergeCell ref="I52:J52"/>
    <mergeCell ref="K52:L52"/>
    <mergeCell ref="M52:O52"/>
    <mergeCell ref="AF52:AG52"/>
    <mergeCell ref="AH52:AI52"/>
    <mergeCell ref="P52:Q52"/>
    <mergeCell ref="R52:S52"/>
    <mergeCell ref="X52:Y52"/>
    <mergeCell ref="Z52:AA52"/>
    <mergeCell ref="AJ52:AM52"/>
    <mergeCell ref="T50:U50"/>
    <mergeCell ref="V50:W50"/>
    <mergeCell ref="T51:U51"/>
    <mergeCell ref="V51:W51"/>
    <mergeCell ref="AB51:AC51"/>
    <mergeCell ref="AD51:AE51"/>
    <mergeCell ref="AD52:AE52"/>
    <mergeCell ref="T52:U52"/>
    <mergeCell ref="V52:W52"/>
    <mergeCell ref="G51:H51"/>
    <mergeCell ref="I51:J51"/>
    <mergeCell ref="K51:L51"/>
    <mergeCell ref="M51:O51"/>
    <mergeCell ref="P51:Q51"/>
    <mergeCell ref="R51:S51"/>
    <mergeCell ref="AF49:AG49"/>
    <mergeCell ref="AH49:AI49"/>
    <mergeCell ref="AJ49:AM49"/>
    <mergeCell ref="AN49:AQ49"/>
    <mergeCell ref="G50:H50"/>
    <mergeCell ref="I50:J50"/>
    <mergeCell ref="K50:L50"/>
    <mergeCell ref="M50:O50"/>
    <mergeCell ref="P50:Q50"/>
    <mergeCell ref="R50:S50"/>
    <mergeCell ref="V48:W48"/>
    <mergeCell ref="X48:Y48"/>
    <mergeCell ref="G49:H49"/>
    <mergeCell ref="I49:J49"/>
    <mergeCell ref="K49:L49"/>
    <mergeCell ref="M49:O49"/>
    <mergeCell ref="I48:J48"/>
    <mergeCell ref="K48:L48"/>
    <mergeCell ref="M48:O48"/>
    <mergeCell ref="P48:Q48"/>
    <mergeCell ref="R48:S48"/>
    <mergeCell ref="T48:U48"/>
    <mergeCell ref="K47:L47"/>
    <mergeCell ref="M47:O47"/>
    <mergeCell ref="P47:Q47"/>
    <mergeCell ref="R47:S47"/>
    <mergeCell ref="T47:U47"/>
    <mergeCell ref="V47:W47"/>
    <mergeCell ref="K46:L46"/>
    <mergeCell ref="M46:O46"/>
    <mergeCell ref="P46:Q46"/>
    <mergeCell ref="R46:S46"/>
    <mergeCell ref="AH46:AI46"/>
    <mergeCell ref="AF47:AG47"/>
    <mergeCell ref="X46:Y46"/>
    <mergeCell ref="Z46:AA46"/>
    <mergeCell ref="AB46:AC46"/>
    <mergeCell ref="AJ46:AM46"/>
    <mergeCell ref="K44:L44"/>
    <mergeCell ref="K45:L45"/>
    <mergeCell ref="M44:O44"/>
    <mergeCell ref="M45:O45"/>
    <mergeCell ref="AF44:AG44"/>
    <mergeCell ref="AF45:AG45"/>
    <mergeCell ref="AJ44:AM44"/>
    <mergeCell ref="AJ45:AM45"/>
    <mergeCell ref="V46:W46"/>
    <mergeCell ref="I44:J44"/>
    <mergeCell ref="I45:J45"/>
    <mergeCell ref="G46:H46"/>
    <mergeCell ref="I46:J46"/>
    <mergeCell ref="G47:H47"/>
    <mergeCell ref="I47:J47"/>
    <mergeCell ref="E62:F62"/>
    <mergeCell ref="E63:F63"/>
    <mergeCell ref="E64:F64"/>
    <mergeCell ref="E65:F65"/>
    <mergeCell ref="E66:F66"/>
    <mergeCell ref="G44:H44"/>
    <mergeCell ref="G45:H45"/>
    <mergeCell ref="G48:H48"/>
    <mergeCell ref="G52:H52"/>
    <mergeCell ref="G54:H54"/>
    <mergeCell ref="E56:F56"/>
    <mergeCell ref="E57:F57"/>
    <mergeCell ref="E58:F58"/>
    <mergeCell ref="E59:F59"/>
    <mergeCell ref="E60:F60"/>
    <mergeCell ref="E61:F61"/>
    <mergeCell ref="E50:F50"/>
    <mergeCell ref="E51:F51"/>
    <mergeCell ref="E52:F52"/>
    <mergeCell ref="E53:F53"/>
    <mergeCell ref="E54:F54"/>
    <mergeCell ref="E55:F55"/>
    <mergeCell ref="T42:U42"/>
    <mergeCell ref="R42:S42"/>
    <mergeCell ref="P41:S41"/>
    <mergeCell ref="P42:Q42"/>
    <mergeCell ref="AJ41:AQ41"/>
    <mergeCell ref="AN42:AQ42"/>
    <mergeCell ref="AJ42:AM42"/>
    <mergeCell ref="AF41:AI41"/>
    <mergeCell ref="AF42:AG42"/>
    <mergeCell ref="AH42:AI42"/>
    <mergeCell ref="I42:J42"/>
    <mergeCell ref="G42:H42"/>
    <mergeCell ref="G41:J41"/>
    <mergeCell ref="K42:L42"/>
    <mergeCell ref="M42:O42"/>
    <mergeCell ref="K41:O41"/>
    <mergeCell ref="E46:F46"/>
    <mergeCell ref="E47:F47"/>
    <mergeCell ref="E48:F48"/>
    <mergeCell ref="E49:F49"/>
    <mergeCell ref="E42:F42"/>
    <mergeCell ref="D41:F41"/>
    <mergeCell ref="E44:F44"/>
    <mergeCell ref="E45:F45"/>
    <mergeCell ref="AJ65:AM65"/>
    <mergeCell ref="AN65:AQ65"/>
    <mergeCell ref="AH66:AI66"/>
    <mergeCell ref="AJ66:AM66"/>
    <mergeCell ref="AN66:AQ66"/>
    <mergeCell ref="A41:C42"/>
    <mergeCell ref="AH65:AI65"/>
    <mergeCell ref="AH63:AI63"/>
    <mergeCell ref="AH61:AI61"/>
    <mergeCell ref="AH59:AI59"/>
    <mergeCell ref="AH62:AI62"/>
    <mergeCell ref="AJ62:AM62"/>
    <mergeCell ref="AN62:AQ62"/>
    <mergeCell ref="AJ63:AM63"/>
    <mergeCell ref="AN63:AQ63"/>
    <mergeCell ref="AH64:AI64"/>
    <mergeCell ref="AJ64:AM64"/>
    <mergeCell ref="AN64:AQ64"/>
    <mergeCell ref="AJ59:AM59"/>
    <mergeCell ref="AN59:AQ59"/>
    <mergeCell ref="AH60:AI60"/>
    <mergeCell ref="AJ60:AM60"/>
    <mergeCell ref="AN60:AQ60"/>
    <mergeCell ref="AJ61:AM61"/>
    <mergeCell ref="AN61:AQ61"/>
    <mergeCell ref="AH56:AI56"/>
    <mergeCell ref="AJ56:AM56"/>
    <mergeCell ref="AN56:AQ56"/>
    <mergeCell ref="AJ57:AM57"/>
    <mergeCell ref="AN57:AQ57"/>
    <mergeCell ref="AH58:AI58"/>
    <mergeCell ref="AJ58:AM58"/>
    <mergeCell ref="AN58:AQ58"/>
    <mergeCell ref="AH57:AI57"/>
    <mergeCell ref="AJ53:AM53"/>
    <mergeCell ref="AN53:AQ53"/>
    <mergeCell ref="AH54:AI54"/>
    <mergeCell ref="AJ54:AM54"/>
    <mergeCell ref="AN54:AQ54"/>
    <mergeCell ref="AJ55:AM55"/>
    <mergeCell ref="AN55:AQ55"/>
    <mergeCell ref="AH55:AI55"/>
    <mergeCell ref="AH53:AI53"/>
    <mergeCell ref="AH48:AI48"/>
    <mergeCell ref="AJ48:AM48"/>
    <mergeCell ref="AN48:AQ48"/>
    <mergeCell ref="AH51:AI51"/>
    <mergeCell ref="AJ51:AM51"/>
    <mergeCell ref="AN51:AQ51"/>
    <mergeCell ref="AH50:AI50"/>
    <mergeCell ref="AJ50:AM50"/>
    <mergeCell ref="AN50:AQ50"/>
    <mergeCell ref="AB66:AC66"/>
    <mergeCell ref="AD66:AE66"/>
    <mergeCell ref="AN44:AQ44"/>
    <mergeCell ref="AN45:AQ45"/>
    <mergeCell ref="AH47:AI47"/>
    <mergeCell ref="AJ47:AM47"/>
    <mergeCell ref="AN47:AQ47"/>
    <mergeCell ref="AH44:AI44"/>
    <mergeCell ref="AH45:AI45"/>
    <mergeCell ref="AN46:AQ46"/>
    <mergeCell ref="T65:U65"/>
    <mergeCell ref="V65:W65"/>
    <mergeCell ref="AF66:AG66"/>
    <mergeCell ref="X65:Y65"/>
    <mergeCell ref="Z65:AA65"/>
    <mergeCell ref="AB65:AC65"/>
    <mergeCell ref="AD65:AE65"/>
    <mergeCell ref="AF65:AG65"/>
    <mergeCell ref="X66:Y66"/>
    <mergeCell ref="Z66:AA66"/>
    <mergeCell ref="M65:O65"/>
    <mergeCell ref="P65:Q65"/>
    <mergeCell ref="R65:S65"/>
    <mergeCell ref="AF64:AG64"/>
    <mergeCell ref="X63:Y63"/>
    <mergeCell ref="Z63:AA63"/>
    <mergeCell ref="AB63:AC63"/>
    <mergeCell ref="AD63:AE63"/>
    <mergeCell ref="AF63:AG63"/>
    <mergeCell ref="X64:Y64"/>
    <mergeCell ref="Z64:AA64"/>
    <mergeCell ref="AB64:AC64"/>
    <mergeCell ref="AD64:AE64"/>
    <mergeCell ref="AB62:AC62"/>
    <mergeCell ref="AD62:AE62"/>
    <mergeCell ref="G63:H63"/>
    <mergeCell ref="I63:J63"/>
    <mergeCell ref="K63:L63"/>
    <mergeCell ref="M63:O63"/>
    <mergeCell ref="P63:Q63"/>
    <mergeCell ref="T61:U61"/>
    <mergeCell ref="V61:W61"/>
    <mergeCell ref="AF62:AG62"/>
    <mergeCell ref="X61:Y61"/>
    <mergeCell ref="Z61:AA61"/>
    <mergeCell ref="AB61:AC61"/>
    <mergeCell ref="AD61:AE61"/>
    <mergeCell ref="AF61:AG61"/>
    <mergeCell ref="X62:Y62"/>
    <mergeCell ref="Z62:AA62"/>
    <mergeCell ref="G61:H61"/>
    <mergeCell ref="I61:J61"/>
    <mergeCell ref="K61:L61"/>
    <mergeCell ref="M61:O61"/>
    <mergeCell ref="P61:Q61"/>
    <mergeCell ref="R61:S61"/>
    <mergeCell ref="AF60:AG60"/>
    <mergeCell ref="X59:Y59"/>
    <mergeCell ref="Z59:AA59"/>
    <mergeCell ref="AB59:AC59"/>
    <mergeCell ref="AD59:AE59"/>
    <mergeCell ref="AF59:AG59"/>
    <mergeCell ref="X60:Y60"/>
    <mergeCell ref="Z60:AA60"/>
    <mergeCell ref="AB60:AC60"/>
    <mergeCell ref="AD60:AE60"/>
    <mergeCell ref="AB58:AC58"/>
    <mergeCell ref="AD58:AE58"/>
    <mergeCell ref="G59:H59"/>
    <mergeCell ref="I59:J59"/>
    <mergeCell ref="K59:L59"/>
    <mergeCell ref="M59:O59"/>
    <mergeCell ref="P59:Q59"/>
    <mergeCell ref="R59:S59"/>
    <mergeCell ref="T59:U59"/>
    <mergeCell ref="V59:W59"/>
    <mergeCell ref="T57:U57"/>
    <mergeCell ref="V57:W57"/>
    <mergeCell ref="AF58:AG58"/>
    <mergeCell ref="X57:Y57"/>
    <mergeCell ref="Z57:AA57"/>
    <mergeCell ref="AB57:AC57"/>
    <mergeCell ref="AD57:AE57"/>
    <mergeCell ref="AF57:AG57"/>
    <mergeCell ref="X58:Y58"/>
    <mergeCell ref="Z58:AA58"/>
    <mergeCell ref="G57:H57"/>
    <mergeCell ref="I57:J57"/>
    <mergeCell ref="K57:L57"/>
    <mergeCell ref="M57:O57"/>
    <mergeCell ref="P57:Q57"/>
    <mergeCell ref="R57:S57"/>
    <mergeCell ref="AF56:AG56"/>
    <mergeCell ref="X55:Y55"/>
    <mergeCell ref="Z55:AA55"/>
    <mergeCell ref="AB55:AC55"/>
    <mergeCell ref="AD55:AE55"/>
    <mergeCell ref="AF55:AG55"/>
    <mergeCell ref="X56:Y56"/>
    <mergeCell ref="Z56:AA56"/>
    <mergeCell ref="AB56:AC56"/>
    <mergeCell ref="AD56:AE56"/>
    <mergeCell ref="AD54:AE54"/>
    <mergeCell ref="G55:H55"/>
    <mergeCell ref="I55:J55"/>
    <mergeCell ref="K55:L55"/>
    <mergeCell ref="M55:O55"/>
    <mergeCell ref="P55:Q55"/>
    <mergeCell ref="R55:S55"/>
    <mergeCell ref="T55:U55"/>
    <mergeCell ref="V55:W55"/>
    <mergeCell ref="I54:J54"/>
    <mergeCell ref="X51:Y51"/>
    <mergeCell ref="AF54:AG54"/>
    <mergeCell ref="X53:Y53"/>
    <mergeCell ref="Z53:AA53"/>
    <mergeCell ref="AB53:AC53"/>
    <mergeCell ref="AD53:AE53"/>
    <mergeCell ref="AF53:AG53"/>
    <mergeCell ref="X54:Y54"/>
    <mergeCell ref="Z54:AA54"/>
    <mergeCell ref="AB54:AC54"/>
    <mergeCell ref="AF48:AG48"/>
    <mergeCell ref="AD49:AE49"/>
    <mergeCell ref="AB52:AC52"/>
    <mergeCell ref="Z49:AA49"/>
    <mergeCell ref="AB49:AC49"/>
    <mergeCell ref="AF51:AG51"/>
    <mergeCell ref="Z50:AA50"/>
    <mergeCell ref="AB50:AC50"/>
    <mergeCell ref="AD50:AE50"/>
    <mergeCell ref="AF50:AG50"/>
    <mergeCell ref="R49:S49"/>
    <mergeCell ref="T49:U49"/>
    <mergeCell ref="V49:W49"/>
    <mergeCell ref="X49:Y49"/>
    <mergeCell ref="AD46:AE46"/>
    <mergeCell ref="Z51:AA51"/>
    <mergeCell ref="Z48:AA48"/>
    <mergeCell ref="AB48:AC48"/>
    <mergeCell ref="AD48:AE48"/>
    <mergeCell ref="X50:Y50"/>
    <mergeCell ref="AF46:AG46"/>
    <mergeCell ref="Z47:AA47"/>
    <mergeCell ref="X47:Y47"/>
    <mergeCell ref="T44:U44"/>
    <mergeCell ref="V44:W44"/>
    <mergeCell ref="AB47:AC47"/>
    <mergeCell ref="AD47:AE47"/>
    <mergeCell ref="AD45:AE45"/>
    <mergeCell ref="X44:Y44"/>
    <mergeCell ref="Z44:AA44"/>
    <mergeCell ref="AD44:AE44"/>
    <mergeCell ref="P44:Q44"/>
    <mergeCell ref="R44:S44"/>
    <mergeCell ref="T46:U46"/>
    <mergeCell ref="AB42:AC42"/>
    <mergeCell ref="AB44:AC44"/>
    <mergeCell ref="AB45:AC45"/>
    <mergeCell ref="T45:U45"/>
    <mergeCell ref="V45:W45"/>
    <mergeCell ref="X45:Y45"/>
    <mergeCell ref="Z42:AA42"/>
    <mergeCell ref="X42:Y42"/>
    <mergeCell ref="T41:W41"/>
    <mergeCell ref="A66:C66"/>
    <mergeCell ref="A62:C62"/>
    <mergeCell ref="A63:C63"/>
    <mergeCell ref="A64:C64"/>
    <mergeCell ref="A65:C65"/>
    <mergeCell ref="A59:C59"/>
    <mergeCell ref="P49:Q49"/>
    <mergeCell ref="A60:C60"/>
    <mergeCell ref="P45:Q45"/>
    <mergeCell ref="R45:S45"/>
    <mergeCell ref="A61:C61"/>
    <mergeCell ref="A58:C58"/>
    <mergeCell ref="A50:C50"/>
    <mergeCell ref="A52:C52"/>
    <mergeCell ref="A53:C53"/>
    <mergeCell ref="A54:C54"/>
    <mergeCell ref="A51:C51"/>
    <mergeCell ref="A55:C55"/>
    <mergeCell ref="A56:C56"/>
    <mergeCell ref="A57:C57"/>
    <mergeCell ref="A46:C46"/>
    <mergeCell ref="A47:C47"/>
    <mergeCell ref="A48:C48"/>
    <mergeCell ref="A49:C49"/>
    <mergeCell ref="AF5:AQ5"/>
    <mergeCell ref="Y5:AE5"/>
    <mergeCell ref="R5:X5"/>
    <mergeCell ref="D5:D6"/>
    <mergeCell ref="E5:J5"/>
    <mergeCell ref="E6:G6"/>
    <mergeCell ref="H6:J6"/>
    <mergeCell ref="C5:C6"/>
    <mergeCell ref="Y6:AA6"/>
    <mergeCell ref="AF6:AH6"/>
    <mergeCell ref="AI6:AP6"/>
    <mergeCell ref="AB6:AE6"/>
    <mergeCell ref="K6:M6"/>
    <mergeCell ref="R6:T6"/>
    <mergeCell ref="U6:X6"/>
    <mergeCell ref="N6:Q6"/>
    <mergeCell ref="K5:Q5"/>
    <mergeCell ref="V42:W42"/>
    <mergeCell ref="X41:AA41"/>
    <mergeCell ref="A45:C45"/>
    <mergeCell ref="A9:A10"/>
    <mergeCell ref="A16:A17"/>
    <mergeCell ref="A19:A20"/>
    <mergeCell ref="A13:A14"/>
    <mergeCell ref="A28:A29"/>
    <mergeCell ref="A44:C44"/>
    <mergeCell ref="Z45:AA45"/>
  </mergeCells>
  <printOptions horizontalCentered="1"/>
  <pageMargins left="0.35433070866141736" right="0.35433070866141736" top="0.5905511811023623" bottom="0.3937007874015748" header="0" footer="0"/>
  <pageSetup fitToHeight="1" fitToWidth="1" horizontalDpi="600" verticalDpi="600" orientation="landscape" paperSize="8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川向　裕</cp:lastModifiedBy>
  <cp:lastPrinted>2015-05-15T00:37:24Z</cp:lastPrinted>
  <dcterms:created xsi:type="dcterms:W3CDTF">1998-03-25T08:31:26Z</dcterms:created>
  <dcterms:modified xsi:type="dcterms:W3CDTF">2016-04-22T00:45:27Z</dcterms:modified>
  <cp:category/>
  <cp:version/>
  <cp:contentType/>
  <cp:contentStatus/>
</cp:coreProperties>
</file>