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90" windowHeight="8805" activeTab="9"/>
  </bookViews>
  <sheets>
    <sheet name="034" sheetId="1" r:id="rId1"/>
    <sheet name="036" sheetId="2" r:id="rId2"/>
    <sheet name="038" sheetId="3" r:id="rId3"/>
    <sheet name="040" sheetId="4" r:id="rId4"/>
    <sheet name="042" sheetId="5" r:id="rId5"/>
    <sheet name="044" sheetId="6" r:id="rId6"/>
    <sheet name="046" sheetId="7" r:id="rId7"/>
    <sheet name="048" sheetId="8" r:id="rId8"/>
    <sheet name="050" sheetId="9" r:id="rId9"/>
    <sheet name="052" sheetId="10" r:id="rId10"/>
  </sheets>
  <definedNames>
    <definedName name="_xlnm.Print_Area" localSheetId="0">'034'!$A$1:$R$57</definedName>
    <definedName name="_xlnm.Print_Area" localSheetId="1">'036'!$A$1:$U$62</definedName>
    <definedName name="_xlnm.Print_Area" localSheetId="2">'038'!$A$1:$AB$56</definedName>
    <definedName name="_xlnm.Print_Area" localSheetId="3">'040'!$A$1:$AB$54</definedName>
    <definedName name="_xlnm.Print_Area" localSheetId="4">'042'!$A$1:$AB$52</definedName>
    <definedName name="_xlnm.Print_Area" localSheetId="5">'044'!$A$1:$AB$51</definedName>
    <definedName name="_xlnm.Print_Area" localSheetId="6">'046'!$A$1:$U$47</definedName>
    <definedName name="_xlnm.Print_Area" localSheetId="7">'048'!$A$1:$U$50</definedName>
    <definedName name="_xlnm.Print_Area" localSheetId="8">'050'!$A$1:$R$64</definedName>
    <definedName name="_xlnm.Print_Area" localSheetId="9">'052'!$A$1:$S$73</definedName>
  </definedNames>
  <calcPr fullCalcOnLoad="1"/>
</workbook>
</file>

<file path=xl/sharedStrings.xml><?xml version="1.0" encoding="utf-8"?>
<sst xmlns="http://schemas.openxmlformats.org/spreadsheetml/2006/main" count="2098" uniqueCount="359">
  <si>
    <t>総　数</t>
  </si>
  <si>
    <t>民　　　　　　　　　営</t>
  </si>
  <si>
    <t>個  人</t>
  </si>
  <si>
    <t>法  人</t>
  </si>
  <si>
    <t>うち会社</t>
  </si>
  <si>
    <t>総数</t>
  </si>
  <si>
    <t>鉱業</t>
  </si>
  <si>
    <t>建設業</t>
  </si>
  <si>
    <t>製造業</t>
  </si>
  <si>
    <t>電気・ガス・熱供給・水道業</t>
  </si>
  <si>
    <t>運輸・通信業</t>
  </si>
  <si>
    <t>金融・保険業</t>
  </si>
  <si>
    <t>不動産業</t>
  </si>
  <si>
    <t>サ－ビス業</t>
  </si>
  <si>
    <t>34　事業所</t>
  </si>
  <si>
    <t>産業大分類</t>
  </si>
  <si>
    <t>法人でない団体</t>
  </si>
  <si>
    <t>構成比（％）</t>
  </si>
  <si>
    <t>前回対比（％）</t>
  </si>
  <si>
    <t>実　数</t>
  </si>
  <si>
    <t>事業所　35</t>
  </si>
  <si>
    <t>36　事業所</t>
  </si>
  <si>
    <t>地区（市都）別</t>
  </si>
  <si>
    <t>総数</t>
  </si>
  <si>
    <t>加賀地区</t>
  </si>
  <si>
    <t>金沢市</t>
  </si>
  <si>
    <t>七尾市</t>
  </si>
  <si>
    <t>小松市</t>
  </si>
  <si>
    <t>輪島市</t>
  </si>
  <si>
    <t>珠洲市</t>
  </si>
  <si>
    <t>加賀市</t>
  </si>
  <si>
    <t>羽咋市</t>
  </si>
  <si>
    <t>松任市</t>
  </si>
  <si>
    <t>江沼郡</t>
  </si>
  <si>
    <t>能美郡</t>
  </si>
  <si>
    <t>石川郡</t>
  </si>
  <si>
    <t>河北郡</t>
  </si>
  <si>
    <t>羽咋郡</t>
  </si>
  <si>
    <t>鹿島郡</t>
  </si>
  <si>
    <t>鳳至郡</t>
  </si>
  <si>
    <t>珠洲郡</t>
  </si>
  <si>
    <t>能登地区</t>
  </si>
  <si>
    <t>人</t>
  </si>
  <si>
    <t>1人～2</t>
  </si>
  <si>
    <t>300人　以上</t>
  </si>
  <si>
    <t>3～4</t>
  </si>
  <si>
    <t>5～9</t>
  </si>
  <si>
    <t>10～29</t>
  </si>
  <si>
    <t>30～49</t>
  </si>
  <si>
    <t>50～99</t>
  </si>
  <si>
    <t>100～299</t>
  </si>
  <si>
    <t>家族従業者</t>
  </si>
  <si>
    <t>有給役員</t>
  </si>
  <si>
    <t>臨時日雇</t>
  </si>
  <si>
    <t>（単位　人）</t>
  </si>
  <si>
    <t>事業所　37</t>
  </si>
  <si>
    <t>山中町</t>
  </si>
  <si>
    <t>根上町</t>
  </si>
  <si>
    <t>寺井町</t>
  </si>
  <si>
    <t>辰口町</t>
  </si>
  <si>
    <t>美川町</t>
  </si>
  <si>
    <t>鶴来町</t>
  </si>
  <si>
    <t>野々市町</t>
  </si>
  <si>
    <t>河内村</t>
  </si>
  <si>
    <t>吉野谷村</t>
  </si>
  <si>
    <t>鳥越村</t>
  </si>
  <si>
    <t>尾口村</t>
  </si>
  <si>
    <t>白峰村</t>
  </si>
  <si>
    <t>津幡町</t>
  </si>
  <si>
    <t>高松町</t>
  </si>
  <si>
    <t>七塚町</t>
  </si>
  <si>
    <t>宇ノ気町</t>
  </si>
  <si>
    <t>内灘町</t>
  </si>
  <si>
    <t>富来町</t>
  </si>
  <si>
    <t>志雄町</t>
  </si>
  <si>
    <t>志賀町</t>
  </si>
  <si>
    <t>押水町</t>
  </si>
  <si>
    <t>田鶴浜町</t>
  </si>
  <si>
    <t>中島町</t>
  </si>
  <si>
    <t>鹿島町</t>
  </si>
  <si>
    <t>能登島町</t>
  </si>
  <si>
    <t>鹿西町</t>
  </si>
  <si>
    <t>穴水町</t>
  </si>
  <si>
    <t>門前町</t>
  </si>
  <si>
    <t>能都町</t>
  </si>
  <si>
    <t>柳田村</t>
  </si>
  <si>
    <t>内浦町</t>
  </si>
  <si>
    <t>民営</t>
  </si>
  <si>
    <t>38　事業所</t>
  </si>
  <si>
    <t>40　事業所</t>
  </si>
  <si>
    <t>事業所　41</t>
  </si>
  <si>
    <t>事業所　43</t>
  </si>
  <si>
    <t>鳥屋町</t>
  </si>
  <si>
    <t>事業所　45</t>
  </si>
  <si>
    <t>　総 　　　数　</t>
  </si>
  <si>
    <t>事　業    所　数</t>
  </si>
  <si>
    <t>従　業　　者　数</t>
  </si>
  <si>
    <t>　　　</t>
  </si>
  <si>
    <t>農業</t>
  </si>
  <si>
    <t>衣服・その他の繊維製品製造業</t>
  </si>
  <si>
    <t>木材・木製品製造業（家具を除く）</t>
  </si>
  <si>
    <t>家具・装備品製造業</t>
  </si>
  <si>
    <t>パルプ・紙・紙加工品製造業</t>
  </si>
  <si>
    <t>出版・印刷・同関連産業</t>
  </si>
  <si>
    <t>化学工業</t>
  </si>
  <si>
    <t>石油製品・石炭製品製造業</t>
  </si>
  <si>
    <t>ゴム製品製造業</t>
  </si>
  <si>
    <t>窯業・土石製品製造業</t>
  </si>
  <si>
    <t>鉄鋼業</t>
  </si>
  <si>
    <t>非鉄金属製造業</t>
  </si>
  <si>
    <t>金属製品製造業</t>
  </si>
  <si>
    <t>一般機械器具製造業</t>
  </si>
  <si>
    <t>電気機械器具製造業</t>
  </si>
  <si>
    <t>輸送用機械器具製造業</t>
  </si>
  <si>
    <t>精密機械器具製造業</t>
  </si>
  <si>
    <t>武器製造業</t>
  </si>
  <si>
    <t>その他の製造業</t>
  </si>
  <si>
    <t>繊維工業</t>
  </si>
  <si>
    <t>300人以上</t>
  </si>
  <si>
    <t>（衣服、その他の繊維製品を除く）</t>
  </si>
  <si>
    <t>　</t>
  </si>
  <si>
    <t>運 　輸 ・ 通 　信　 業</t>
  </si>
  <si>
    <t>卸　　　売　　　業</t>
  </si>
  <si>
    <t>代理商・仲立業</t>
  </si>
  <si>
    <t>各  種  商  品  小  売  業</t>
  </si>
  <si>
    <t>織物･衣服･身の回り品小売業</t>
  </si>
  <si>
    <t>自 動 車・自 転 車 小 売 業</t>
  </si>
  <si>
    <t>そ　の　他　の　小　売　業</t>
  </si>
  <si>
    <t>飲　　　食　　　店</t>
  </si>
  <si>
    <t>金  融 ・ 保  険  業</t>
  </si>
  <si>
    <t>不  　動　  産　  業</t>
  </si>
  <si>
    <t>サ  ー　 ビ　 ス  業</t>
  </si>
  <si>
    <t>物　品　賃　貸　業</t>
  </si>
  <si>
    <t>旅館、その他の宿泊所</t>
  </si>
  <si>
    <t>洗濯・理容・浴場業</t>
  </si>
  <si>
    <t>放　　　送　　　業</t>
  </si>
  <si>
    <t>その他の修理業</t>
  </si>
  <si>
    <t>情報サービス･調査･広告業</t>
  </si>
  <si>
    <t>その他の事業サービス業</t>
  </si>
  <si>
    <t>宗　　　　　　　教</t>
  </si>
  <si>
    <t>教　　　　　　　育</t>
  </si>
  <si>
    <t>社会保険・社会福祉</t>
  </si>
  <si>
    <t>学 術 研 究 機 関</t>
  </si>
  <si>
    <t>政治・経済・文化団体</t>
  </si>
  <si>
    <t>その他のサービス業</t>
  </si>
  <si>
    <t>その他の個人サービス業</t>
  </si>
  <si>
    <t>映画業</t>
  </si>
  <si>
    <t>産　　業　　別　　　　　　資本金階層別</t>
  </si>
  <si>
    <t>繰延勘定</t>
  </si>
  <si>
    <t>計</t>
  </si>
  <si>
    <t>現金・預金</t>
  </si>
  <si>
    <t>たな卸資産</t>
  </si>
  <si>
    <t>総額</t>
  </si>
  <si>
    <t>農林水産業</t>
  </si>
  <si>
    <t>鉱業</t>
  </si>
  <si>
    <t>建設業</t>
  </si>
  <si>
    <t>製造業</t>
  </si>
  <si>
    <t>電気・ガス業</t>
  </si>
  <si>
    <t>運輸・通信業</t>
  </si>
  <si>
    <t>サービス業</t>
  </si>
  <si>
    <t>資本金階層別</t>
  </si>
  <si>
    <t>200万円以下</t>
  </si>
  <si>
    <t>200万円超500万円以下</t>
  </si>
  <si>
    <t>500万円超1,000万円以下</t>
  </si>
  <si>
    <t>1,000万円超2,000万円以下</t>
  </si>
  <si>
    <t>2,000万円超</t>
  </si>
  <si>
    <t>負債・資本</t>
  </si>
  <si>
    <t>短期借入金</t>
  </si>
  <si>
    <t>諸引当金</t>
  </si>
  <si>
    <t>長期借入金</t>
  </si>
  <si>
    <t>その他の固定負債</t>
  </si>
  <si>
    <t>法定準備金</t>
  </si>
  <si>
    <t>任意積立金</t>
  </si>
  <si>
    <t>営業損益</t>
  </si>
  <si>
    <t>営業外収益</t>
  </si>
  <si>
    <t>営業外費用</t>
  </si>
  <si>
    <t>特別利益</t>
  </si>
  <si>
    <t>特別損失</t>
  </si>
  <si>
    <t>売上原価</t>
  </si>
  <si>
    <t>減価償却費</t>
  </si>
  <si>
    <t>租税公課</t>
  </si>
  <si>
    <t>その他の費用</t>
  </si>
  <si>
    <t>うち県内本社法人</t>
  </si>
  <si>
    <t>小計</t>
  </si>
  <si>
    <t>注　本表において「全法人」とは、「県内本社法人」+「県外本社法人」の意である。</t>
  </si>
  <si>
    <t>事業所　51</t>
  </si>
  <si>
    <t>52　事業所</t>
  </si>
  <si>
    <t>事業所　53</t>
  </si>
  <si>
    <t>資本金階層別</t>
  </si>
  <si>
    <t>建  設  業</t>
  </si>
  <si>
    <t>製  造  業</t>
  </si>
  <si>
    <t>金融・保険業</t>
  </si>
  <si>
    <t>不 動 産 業</t>
  </si>
  <si>
    <t>運輸・通信業</t>
  </si>
  <si>
    <t>サービス業</t>
  </si>
  <si>
    <t>事業</t>
  </si>
  <si>
    <t>従業</t>
  </si>
  <si>
    <t>所数</t>
  </si>
  <si>
    <t>者数</t>
  </si>
  <si>
    <t>経常損益</t>
  </si>
  <si>
    <t>事業所　39</t>
  </si>
  <si>
    <t>(単位　人）</t>
  </si>
  <si>
    <t>国営・公営・公共企業体</t>
  </si>
  <si>
    <t>国営・公営・公共企業体</t>
  </si>
  <si>
    <t>家具･建具・じゅう器小売業</t>
  </si>
  <si>
    <t>地区（市郡）別</t>
  </si>
  <si>
    <t>個人業主</t>
  </si>
  <si>
    <t>医療業</t>
  </si>
  <si>
    <t>200万円超
500万円以下</t>
  </si>
  <si>
    <t>500万円超
1,000万円以下</t>
  </si>
  <si>
    <t>産　　　　業　　　　別
資　本　金　階　層　別</t>
  </si>
  <si>
    <t>販売費及び
一般管理費</t>
  </si>
  <si>
    <t>産　　　　　業　　　　　　別　</t>
  </si>
  <si>
    <t>農林水産業</t>
  </si>
  <si>
    <t>卸売業、小売業</t>
  </si>
  <si>
    <t>農林水産業</t>
  </si>
  <si>
    <t>非農林水産業</t>
  </si>
  <si>
    <t>卸売業、小売業</t>
  </si>
  <si>
    <t>公務</t>
  </si>
  <si>
    <t>林業・狩猟業</t>
  </si>
  <si>
    <t>漁業・水産養殖業</t>
  </si>
  <si>
    <t>食料品・たばこ製造業</t>
  </si>
  <si>
    <t>飲食料品小売業</t>
  </si>
  <si>
    <t>自動車整備及び駐車場業</t>
  </si>
  <si>
    <t>協同組合（他に分類されないもの）</t>
  </si>
  <si>
    <t>専門サービス業（他に分類されないもの）</t>
  </si>
  <si>
    <t>保健及び廃棄物処理業</t>
  </si>
  <si>
    <t>卸売業、小売業</t>
  </si>
  <si>
    <t>卸売業・小売業</t>
  </si>
  <si>
    <t>電気・ガス・水道・熱供給業</t>
  </si>
  <si>
    <t>資料　総理府統計局「事業所統計調査報告」による。</t>
  </si>
  <si>
    <t>資料　総理府統計局「事業所統計調査報告」による。</t>
  </si>
  <si>
    <t>資料　総理府統計局「事業所統計調査報告」による。</t>
  </si>
  <si>
    <t>農林漁業</t>
  </si>
  <si>
    <t>卸売業、小売業</t>
  </si>
  <si>
    <t>電気・ガス業</t>
  </si>
  <si>
    <t>卸売業、小売業</t>
  </si>
  <si>
    <t>国営・公営・公共企業体</t>
  </si>
  <si>
    <t>税引後当期純損益</t>
  </si>
  <si>
    <t>（公務を除く）</t>
  </si>
  <si>
    <t>非農林水産業　　（公務を除く）</t>
  </si>
  <si>
    <t>機械及び装置</t>
  </si>
  <si>
    <t>（単位　千円）</t>
  </si>
  <si>
    <t>川北村</t>
  </si>
  <si>
    <t>本調査は、県内で活動中の法人企業（金融、保険及び不動産業を除く。）のうちから抽出された法人について昭和53年度の確定決算の計数を調査し、その集計値に調査対象企業数の割合を乗じて拡大推計したものである。</t>
  </si>
  <si>
    <t>その他の
有形固定資産</t>
  </si>
  <si>
    <t>当期仕入高又は
製造原価</t>
  </si>
  <si>
    <t>法人税等
引当後純損益</t>
  </si>
  <si>
    <t>資料　石川県統計調査課「石川県企業経済調査」による。</t>
  </si>
  <si>
    <t>前期繰越損益金</t>
  </si>
  <si>
    <t>４　　事　　　業　　　所</t>
  </si>
  <si>
    <t>17　　産業（大分類）経営組織別事業所数（昭和53.6.15現在）</t>
  </si>
  <si>
    <t>地方公共団　　体</t>
  </si>
  <si>
    <t>国・公共企 業 体</t>
  </si>
  <si>
    <t>－</t>
  </si>
  <si>
    <t>18　　産業（大分類）経営組織別従業者数（昭和53.6.15現在）</t>
  </si>
  <si>
    <t>資料　総理府統計局「事業所統計調査報告」による。</t>
  </si>
  <si>
    <t>昭　和　50　年</t>
  </si>
  <si>
    <t>53　　　年</t>
  </si>
  <si>
    <t>増　　　減</t>
  </si>
  <si>
    <t>19　　産業（大分類）別事業所数の比較（昭和50・53年）</t>
  </si>
  <si>
    <t>20　　産業（大分類）別従業者数の比較（昭和50・53年）</t>
  </si>
  <si>
    <t xml:space="preserve"> </t>
  </si>
  <si>
    <t>21　　地区（市郡）別事業所数の比較（昭和50・53年）</t>
  </si>
  <si>
    <t>実　　数</t>
  </si>
  <si>
    <t>増　　減</t>
  </si>
  <si>
    <t>53　　　　　年</t>
  </si>
  <si>
    <t>昭　 和　 50 　年</t>
  </si>
  <si>
    <t>22　　地区（市郡）別従業者数の比較（昭和50・53年）</t>
  </si>
  <si>
    <t>資料　総理府統計局「事業所統計調査報告」による。</t>
  </si>
  <si>
    <t>総　　数</t>
  </si>
  <si>
    <t>雇　　　　用　　　　者</t>
  </si>
  <si>
    <t>常　　雇</t>
  </si>
  <si>
    <t>25　　産業（大分類）従業上の地位別従業者数（昭和53.6.15現在）</t>
  </si>
  <si>
    <t>23　　従業者規模別事業所数の比較（民営）（昭和50・53年）</t>
  </si>
  <si>
    <t>24　　事業所の従業者規模別従業者数の比較（民営）（昭和50・53年）</t>
  </si>
  <si>
    <t>規 　　　模 　　　別</t>
  </si>
  <si>
    <t>実　 数</t>
  </si>
  <si>
    <t>実 　数</t>
  </si>
  <si>
    <t>産　 業　 大　 分　 類</t>
  </si>
  <si>
    <t>26　　市町村、民営・国営・公営・公共企業体、産業（大分類）別事業所及び従業者数　（昭和53.6.15現在）</t>
  </si>
  <si>
    <t>公　　務</t>
  </si>
  <si>
    <t>電気･ガス･水道　　・熱供給業</t>
  </si>
  <si>
    <t>総　　数</t>
  </si>
  <si>
    <t>－</t>
  </si>
  <si>
    <t>資料　総理府統計局「事業所統計調査報告」による。</t>
  </si>
  <si>
    <t>鉱　　業</t>
  </si>
  <si>
    <t>　市町村及び民営・　　　　国営・公営・公共　　　企業体別</t>
  </si>
  <si>
    <t>市町村、民営・国営・公営・公共企業体、産業（大分類）別事業所数及び従業者数（昭和53.6.15現在）（つづき）</t>
  </si>
  <si>
    <t>44　事業所</t>
  </si>
  <si>
    <t>42　事業所</t>
  </si>
  <si>
    <t>なめしかわ・同製品・毛皮製造業</t>
  </si>
  <si>
    <t>27　　産業（中分類）、従業者規模別事業所数及び従業者数（民営）（昭和53.6.15現在）</t>
  </si>
  <si>
    <t>1人　～　2人</t>
  </si>
  <si>
    <t>3　～　4</t>
  </si>
  <si>
    <t>5　～　9</t>
  </si>
  <si>
    <t>10　～　29</t>
  </si>
  <si>
    <t>30　～　49</t>
  </si>
  <si>
    <t>50　～　99</t>
  </si>
  <si>
    <t>100　～　299</t>
  </si>
  <si>
    <t>46　事業所</t>
  </si>
  <si>
    <t>事業所　47</t>
  </si>
  <si>
    <t>（ 公 務 を 除 く ）</t>
  </si>
  <si>
    <t>産　　　業　　　分　　　類　　　別</t>
  </si>
  <si>
    <t>48　事業所</t>
  </si>
  <si>
    <t>事業所　49</t>
  </si>
  <si>
    <t>産業（中分類）、従業者規模別事業所数及び従業者数（民営）（昭和53.6.15現在）（つづき）</t>
  </si>
  <si>
    <t>電気･ガス･水道・熱供給業</t>
  </si>
  <si>
    <t>娯　　楽　　業（映画業を除く）</t>
  </si>
  <si>
    <t>卸売業､小売業</t>
  </si>
  <si>
    <t>－</t>
  </si>
  <si>
    <t>50　事業所</t>
  </si>
  <si>
    <t>売掛金及び　受取手形</t>
  </si>
  <si>
    <t>買掛金及び　支払手形</t>
  </si>
  <si>
    <t>投　　資</t>
  </si>
  <si>
    <t>産　　業　　別</t>
  </si>
  <si>
    <t>資　本　金　階　層　別</t>
  </si>
  <si>
    <t>産　　　　　業　　　　　別</t>
  </si>
  <si>
    <t>資　産　合　計</t>
  </si>
  <si>
    <t>合　　　計</t>
  </si>
  <si>
    <t>　　△　　　-</t>
  </si>
  <si>
    <t>28　　法　　　人　　　企　　　業　　　の　　　経　　　理　　　状　　　況</t>
  </si>
  <si>
    <t>（１）　　資　　産　　・　　負　　債　　及　　び　　資　　本　　（県内本社法人）</t>
  </si>
  <si>
    <t>流　　　　　　動　　　　　　資　　　　　　産</t>
  </si>
  <si>
    <t>固　　　　　　　　　　　　定　　　　　　　　　　　　資　　　　　　　　　　　　産</t>
  </si>
  <si>
    <t>建　設　仮　勘　定</t>
  </si>
  <si>
    <t>有　形　固　定　資　産</t>
  </si>
  <si>
    <t>無　形　固　定　資　産</t>
  </si>
  <si>
    <t>そ の 他 の　　　 流 動 資 産</t>
  </si>
  <si>
    <t>そ の 他 の　　　流 動 負 債</t>
  </si>
  <si>
    <t>流　　　　　　動　　　　　　負　　　　　　債</t>
  </si>
  <si>
    <t>固　　　　定　　　　負　　　　債</t>
  </si>
  <si>
    <t>資　本　金</t>
  </si>
  <si>
    <t>資　　　　　　　　　　　　　　　　　　　　本</t>
  </si>
  <si>
    <t>　　△　　　 -</t>
  </si>
  <si>
    <t>全　法　人</t>
  </si>
  <si>
    <t>産　業　別</t>
  </si>
  <si>
    <t>売　上　高</t>
  </si>
  <si>
    <t>期首商品
棚 卸 高</t>
  </si>
  <si>
    <t>期末商品
棚 卸 高</t>
  </si>
  <si>
    <t>支払利息
割 引 料</t>
  </si>
  <si>
    <t>純　損　益</t>
  </si>
  <si>
    <t>法人税等
引 当 金</t>
  </si>
  <si>
    <t>総　　　額</t>
  </si>
  <si>
    <t>原　材　料</t>
  </si>
  <si>
    <t>燃料・電力
使　用　額</t>
  </si>
  <si>
    <t>役員給料
手　　当</t>
  </si>
  <si>
    <t>従 業 員
給料手当</t>
  </si>
  <si>
    <t>動産･不動産
賃　借　料</t>
  </si>
  <si>
    <t>修　繕　料</t>
  </si>
  <si>
    <t>福　利　費</t>
  </si>
  <si>
    <t>外　注　費</t>
  </si>
  <si>
    <t>総　　額</t>
  </si>
  <si>
    <t>土　　　地</t>
  </si>
  <si>
    <t>建物及び　　構 築 物</t>
  </si>
  <si>
    <t>（２）　　損　　　　　　　　益　　　　　　　　計　　　　　　　　算　（県内本社法人）</t>
  </si>
  <si>
    <t>（３）　　営　　　　　　　業　　　　　　　費　　　　　　　用　（県内本社法人）</t>
  </si>
  <si>
    <t>（４）　　設　　　備　　　投　　　資　（購入取得額）</t>
  </si>
  <si>
    <t>（５）　　設　　　備　　　投　　　資　（減価償却額）</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</si>
</sst>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Red]\-#,##0.0"/>
    <numFmt numFmtId="179" formatCode="0;&quot;△ &quot;0"/>
    <numFmt numFmtId="180" formatCode="#,##0.0;&quot;△ &quot;#,##0.0"/>
    <numFmt numFmtId="181" formatCode="0.00000"/>
    <numFmt numFmtId="182" formatCode="0.0000"/>
    <numFmt numFmtId="183" formatCode="0.000"/>
    <numFmt numFmtId="184" formatCode="0.0;&quot;△ &quot;0.0"/>
    <numFmt numFmtId="185" formatCode="0.00;&quot;△ &quot;0.00"/>
    <numFmt numFmtId="186" formatCode="#,##0_);[Red]\(#,##0\)"/>
    <numFmt numFmtId="187" formatCode="0.0_);[Red]\(0.0\)"/>
    <numFmt numFmtId="188" formatCode="0.00_);[Red]\(0.00\)"/>
    <numFmt numFmtId="189" formatCode="0.000000000000_);[Red]\(0.000000000000\)"/>
    <numFmt numFmtId="190" formatCode="#,##0_ "/>
    <numFmt numFmtId="191" formatCode="0.0_ "/>
    <numFmt numFmtId="192" formatCode="0_ "/>
    <numFmt numFmtId="193" formatCode="0_);[Red]\(0\)"/>
    <numFmt numFmtId="194" formatCode="#,##0;[Red]#,##0"/>
  </numFmts>
  <fonts count="58">
    <font>
      <sz val="11"/>
      <name val="ＭＳ Ｐゴシック"/>
      <family val="3"/>
    </font>
    <font>
      <sz val="6"/>
      <name val="ＭＳ Ｐゴシック"/>
      <family val="3"/>
    </font>
    <font>
      <sz val="6"/>
      <name val="ＭＳ Ｐ明朝"/>
      <family val="1"/>
    </font>
    <font>
      <sz val="12"/>
      <name val="ＭＳ 明朝"/>
      <family val="1"/>
    </font>
    <font>
      <b/>
      <sz val="12"/>
      <name val="ＭＳ ゴシック"/>
      <family val="3"/>
    </font>
    <font>
      <sz val="12"/>
      <color indexed="12"/>
      <name val="ＭＳ 明朝"/>
      <family val="1"/>
    </font>
    <font>
      <sz val="12"/>
      <name val="ＭＳ Ｐゴシック"/>
      <family val="3"/>
    </font>
    <font>
      <sz val="11"/>
      <name val="ＭＳ 明朝"/>
      <family val="1"/>
    </font>
    <font>
      <sz val="14"/>
      <name val="ＭＳ 明朝"/>
      <family val="1"/>
    </font>
    <font>
      <b/>
      <sz val="12"/>
      <name val="ＭＳ 明朝"/>
      <family val="1"/>
    </font>
    <font>
      <b/>
      <sz val="12"/>
      <color indexed="12"/>
      <name val="ＭＳ 明朝"/>
      <family val="1"/>
    </font>
    <font>
      <b/>
      <sz val="11"/>
      <name val="ＭＳ Ｐゴシック"/>
      <family val="3"/>
    </font>
    <font>
      <b/>
      <sz val="11"/>
      <name val="ＭＳ 明朝"/>
      <family val="1"/>
    </font>
    <font>
      <b/>
      <sz val="11"/>
      <color indexed="12"/>
      <name val="ＭＳ 明朝"/>
      <family val="1"/>
    </font>
    <font>
      <sz val="6"/>
      <name val="ＭＳ 明朝"/>
      <family val="1"/>
    </font>
    <font>
      <sz val="10"/>
      <name val="ＭＳ 明朝"/>
      <family val="1"/>
    </font>
    <font>
      <sz val="9"/>
      <name val="ＭＳ 明朝"/>
      <family val="1"/>
    </font>
    <font>
      <sz val="12"/>
      <name val="ＭＳ ゴシック"/>
      <family val="3"/>
    </font>
    <font>
      <u val="single"/>
      <sz val="9.35"/>
      <color indexed="12"/>
      <name val="ＭＳ Ｐゴシック"/>
      <family val="3"/>
    </font>
    <font>
      <u val="single"/>
      <sz val="9.35"/>
      <color indexed="36"/>
      <name val="ＭＳ Ｐゴシック"/>
      <family val="3"/>
    </font>
    <font>
      <b/>
      <sz val="16"/>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ゴシック"/>
      <family val="3"/>
    </font>
    <font>
      <b/>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style="thin">
        <color indexed="8"/>
      </right>
      <top style="thin">
        <color indexed="8"/>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border>
    <border>
      <left style="thin"/>
      <right style="thin"/>
      <top>
        <color indexed="63"/>
      </top>
      <bottom style="thin"/>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border>
    <border>
      <left style="thin"/>
      <right>
        <color indexed="63"/>
      </right>
      <top style="thin"/>
      <bottom>
        <color indexed="63"/>
      </bottom>
    </border>
    <border>
      <left>
        <color indexed="63"/>
      </left>
      <right style="thin">
        <color indexed="8"/>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color indexed="63"/>
      </top>
      <bottom>
        <color indexed="63"/>
      </bottom>
    </border>
    <border>
      <left style="thin">
        <color indexed="8"/>
      </left>
      <right>
        <color indexed="63"/>
      </right>
      <top style="medium">
        <color indexed="8"/>
      </top>
      <bottom style="thin">
        <color indexed="8"/>
      </bottom>
    </border>
    <border>
      <left style="thin"/>
      <right style="thin"/>
      <top style="thin"/>
      <bottom>
        <color indexed="63"/>
      </bottom>
    </border>
    <border>
      <left style="thin"/>
      <right>
        <color indexed="63"/>
      </right>
      <top style="medium"/>
      <bottom>
        <color indexed="63"/>
      </bottom>
    </border>
    <border>
      <left style="thin"/>
      <right style="thin"/>
      <top style="medium"/>
      <bottom>
        <color indexed="63"/>
      </bottom>
    </border>
    <border>
      <left>
        <color indexed="63"/>
      </left>
      <right style="thin"/>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19" fillId="0" borderId="0" applyNumberFormat="0" applyFill="0" applyBorder="0" applyAlignment="0" applyProtection="0"/>
    <xf numFmtId="0" fontId="57" fillId="32" borderId="0" applyNumberFormat="0" applyBorder="0" applyAlignment="0" applyProtection="0"/>
  </cellStyleXfs>
  <cellXfs count="485">
    <xf numFmtId="0" fontId="0" fillId="0" borderId="0" xfId="0" applyAlignment="1">
      <alignment/>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distributed" vertical="center"/>
    </xf>
    <xf numFmtId="38" fontId="5" fillId="0" borderId="0" xfId="49" applyFont="1" applyFill="1" applyBorder="1" applyAlignment="1">
      <alignment vertical="center"/>
    </xf>
    <xf numFmtId="38" fontId="5" fillId="0" borderId="0" xfId="49" applyFont="1" applyFill="1" applyBorder="1" applyAlignment="1">
      <alignment horizontal="right" vertical="center"/>
    </xf>
    <xf numFmtId="0" fontId="3" fillId="0" borderId="11" xfId="0" applyFont="1" applyFill="1" applyBorder="1" applyAlignment="1">
      <alignment horizontal="distributed" vertical="center" shrinkToFit="1"/>
    </xf>
    <xf numFmtId="38" fontId="5" fillId="0" borderId="12" xfId="49" applyFont="1" applyFill="1" applyBorder="1" applyAlignment="1">
      <alignment horizontal="right" vertical="center"/>
    </xf>
    <xf numFmtId="0" fontId="3" fillId="0" borderId="12" xfId="0" applyFont="1" applyFill="1" applyBorder="1" applyAlignment="1">
      <alignment horizontal="center" vertical="center"/>
    </xf>
    <xf numFmtId="38" fontId="10" fillId="0" borderId="0" xfId="49" applyFont="1" applyFill="1" applyAlignment="1">
      <alignment vertical="center"/>
    </xf>
    <xf numFmtId="0" fontId="3" fillId="0" borderId="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38" fontId="7" fillId="0" borderId="0" xfId="49" applyFont="1" applyFill="1" applyAlignment="1">
      <alignment horizontal="right" vertical="top"/>
    </xf>
    <xf numFmtId="38" fontId="3" fillId="0" borderId="0" xfId="49" applyFont="1" applyFill="1" applyAlignment="1">
      <alignment vertical="center"/>
    </xf>
    <xf numFmtId="38" fontId="3" fillId="0" borderId="15" xfId="49" applyFont="1" applyFill="1" applyBorder="1" applyAlignment="1">
      <alignment vertical="center"/>
    </xf>
    <xf numFmtId="38" fontId="3" fillId="0" borderId="15" xfId="49" applyFont="1" applyFill="1" applyBorder="1" applyAlignment="1" applyProtection="1">
      <alignment vertical="center"/>
      <protection/>
    </xf>
    <xf numFmtId="38" fontId="3" fillId="0" borderId="12" xfId="49" applyFont="1" applyFill="1" applyBorder="1" applyAlignment="1">
      <alignment vertical="center"/>
    </xf>
    <xf numFmtId="38" fontId="3" fillId="0" borderId="0" xfId="49" applyFont="1" applyFill="1" applyAlignment="1">
      <alignment horizontal="left" vertical="center"/>
    </xf>
    <xf numFmtId="38" fontId="3" fillId="0" borderId="0" xfId="49" applyFont="1" applyFill="1" applyBorder="1" applyAlignment="1">
      <alignment vertical="center"/>
    </xf>
    <xf numFmtId="38" fontId="9" fillId="0" borderId="0" xfId="49" applyFont="1" applyFill="1" applyBorder="1" applyAlignment="1">
      <alignment horizontal="distributed" vertical="center"/>
    </xf>
    <xf numFmtId="38" fontId="3" fillId="0" borderId="0" xfId="49" applyFont="1" applyFill="1" applyBorder="1" applyAlignment="1">
      <alignment horizontal="distributed" vertical="center"/>
    </xf>
    <xf numFmtId="38" fontId="3" fillId="0" borderId="0" xfId="49" applyFont="1" applyFill="1" applyAlignment="1">
      <alignment horizontal="distributed" vertical="center"/>
    </xf>
    <xf numFmtId="38" fontId="3" fillId="0" borderId="16" xfId="49" applyFont="1" applyFill="1" applyBorder="1" applyAlignment="1">
      <alignment horizontal="distributed" vertical="center"/>
    </xf>
    <xf numFmtId="38" fontId="3" fillId="0" borderId="11" xfId="49" applyFont="1" applyFill="1" applyBorder="1" applyAlignment="1">
      <alignment horizontal="distributed" vertical="center"/>
    </xf>
    <xf numFmtId="38" fontId="7" fillId="0" borderId="11" xfId="49" applyFont="1" applyFill="1" applyBorder="1" applyAlignment="1">
      <alignment horizontal="distributed" vertical="center"/>
    </xf>
    <xf numFmtId="38" fontId="3" fillId="0" borderId="17" xfId="49" applyFont="1" applyFill="1" applyBorder="1" applyAlignment="1">
      <alignment horizontal="distributed" vertical="center"/>
    </xf>
    <xf numFmtId="38" fontId="7" fillId="0" borderId="0" xfId="49" applyFont="1" applyFill="1" applyAlignment="1">
      <alignment vertical="top"/>
    </xf>
    <xf numFmtId="38" fontId="9" fillId="0" borderId="0" xfId="49" applyFont="1" applyFill="1" applyAlignment="1">
      <alignment horizontal="distributed" vertical="center"/>
    </xf>
    <xf numFmtId="0" fontId="3" fillId="0" borderId="11" xfId="0" applyFont="1" applyFill="1" applyBorder="1" applyAlignment="1">
      <alignment horizontal="distributed" vertical="center"/>
    </xf>
    <xf numFmtId="0" fontId="3" fillId="0" borderId="14" xfId="0" applyFont="1" applyFill="1" applyBorder="1" applyAlignment="1">
      <alignment horizontal="distributed" vertical="center"/>
    </xf>
    <xf numFmtId="38" fontId="7" fillId="0" borderId="0" xfId="49" applyFont="1" applyFill="1" applyAlignment="1">
      <alignment vertical="center"/>
    </xf>
    <xf numFmtId="38" fontId="7" fillId="0" borderId="0" xfId="49" applyFont="1" applyFill="1" applyAlignment="1">
      <alignment horizontal="right" vertical="center"/>
    </xf>
    <xf numFmtId="38" fontId="8" fillId="0" borderId="0" xfId="49" applyFont="1" applyFill="1" applyAlignment="1">
      <alignment horizontal="center" vertical="center"/>
    </xf>
    <xf numFmtId="38" fontId="7" fillId="0" borderId="12" xfId="49" applyFont="1" applyFill="1" applyBorder="1" applyAlignment="1">
      <alignment vertical="center"/>
    </xf>
    <xf numFmtId="38" fontId="7" fillId="0" borderId="12" xfId="49" applyFont="1" applyFill="1" applyBorder="1" applyAlignment="1">
      <alignment horizontal="right" vertical="center"/>
    </xf>
    <xf numFmtId="38" fontId="7" fillId="0" borderId="0" xfId="49" applyFont="1" applyFill="1" applyBorder="1" applyAlignment="1">
      <alignment vertical="center"/>
    </xf>
    <xf numFmtId="38" fontId="7" fillId="0" borderId="18" xfId="49" applyFont="1" applyFill="1" applyBorder="1" applyAlignment="1">
      <alignment vertical="center"/>
    </xf>
    <xf numFmtId="38" fontId="7" fillId="0" borderId="19" xfId="49" applyFont="1" applyFill="1" applyBorder="1" applyAlignment="1">
      <alignment vertical="center"/>
    </xf>
    <xf numFmtId="38" fontId="13" fillId="0" borderId="0" xfId="49" applyFont="1" applyFill="1" applyAlignment="1">
      <alignment vertical="center"/>
    </xf>
    <xf numFmtId="38" fontId="12" fillId="0" borderId="0" xfId="49" applyFont="1" applyFill="1" applyAlignment="1">
      <alignment vertical="center"/>
    </xf>
    <xf numFmtId="38" fontId="7" fillId="0" borderId="14" xfId="49" applyFont="1" applyFill="1" applyBorder="1" applyAlignment="1">
      <alignment horizontal="distributed" vertical="center"/>
    </xf>
    <xf numFmtId="38" fontId="7" fillId="0" borderId="20" xfId="49" applyFont="1" applyFill="1" applyBorder="1" applyAlignment="1">
      <alignment vertical="center"/>
    </xf>
    <xf numFmtId="38" fontId="7" fillId="0" borderId="13" xfId="49" applyFont="1" applyFill="1" applyBorder="1" applyAlignment="1">
      <alignment vertical="center"/>
    </xf>
    <xf numFmtId="38" fontId="12" fillId="0" borderId="0" xfId="49" applyFont="1" applyFill="1" applyBorder="1" applyAlignment="1">
      <alignment vertical="center"/>
    </xf>
    <xf numFmtId="38" fontId="13" fillId="0" borderId="0" xfId="49" applyFont="1" applyFill="1" applyBorder="1" applyAlignment="1">
      <alignment horizontal="right" vertical="center"/>
    </xf>
    <xf numFmtId="177" fontId="16" fillId="0" borderId="0" xfId="49" applyNumberFormat="1" applyFont="1" applyFill="1" applyAlignment="1">
      <alignment horizontal="right" vertical="center"/>
    </xf>
    <xf numFmtId="38" fontId="7" fillId="0" borderId="0" xfId="49" applyFont="1" applyFill="1" applyBorder="1" applyAlignment="1">
      <alignment horizontal="right" vertical="center"/>
    </xf>
    <xf numFmtId="177" fontId="16" fillId="0" borderId="0" xfId="49" applyNumberFormat="1" applyFont="1" applyFill="1" applyBorder="1" applyAlignment="1">
      <alignment horizontal="right" vertical="center"/>
    </xf>
    <xf numFmtId="177" fontId="15" fillId="0" borderId="0" xfId="49" applyNumberFormat="1" applyFont="1" applyFill="1" applyBorder="1" applyAlignment="1">
      <alignment horizontal="right" vertical="center"/>
    </xf>
    <xf numFmtId="38" fontId="7" fillId="0" borderId="13" xfId="49" applyFont="1" applyFill="1" applyBorder="1" applyAlignment="1">
      <alignment horizontal="right" vertical="center"/>
    </xf>
    <xf numFmtId="177" fontId="15" fillId="0" borderId="13" xfId="49" applyNumberFormat="1" applyFont="1" applyFill="1" applyBorder="1" applyAlignment="1">
      <alignment horizontal="right" vertical="center"/>
    </xf>
    <xf numFmtId="38" fontId="3" fillId="0" borderId="0" xfId="49" applyFont="1" applyFill="1" applyAlignment="1">
      <alignment horizontal="center" vertical="center"/>
    </xf>
    <xf numFmtId="0" fontId="7" fillId="0" borderId="0" xfId="61" applyFont="1" applyFill="1" applyAlignment="1">
      <alignment vertical="center"/>
      <protection/>
    </xf>
    <xf numFmtId="0" fontId="7" fillId="0" borderId="0" xfId="61" applyFont="1" applyFill="1" applyBorder="1" applyAlignment="1">
      <alignment vertical="center"/>
      <protection/>
    </xf>
    <xf numFmtId="0" fontId="7" fillId="0" borderId="12" xfId="61" applyFont="1" applyFill="1" applyBorder="1" applyAlignment="1">
      <alignment vertical="center"/>
      <protection/>
    </xf>
    <xf numFmtId="0" fontId="7" fillId="0" borderId="12" xfId="61" applyFont="1" applyFill="1" applyBorder="1" applyAlignment="1">
      <alignment horizontal="right" vertical="center"/>
      <protection/>
    </xf>
    <xf numFmtId="0" fontId="7" fillId="0" borderId="0" xfId="61" applyFont="1" applyFill="1" applyBorder="1" applyAlignment="1">
      <alignment horizontal="center" vertical="center" wrapText="1"/>
      <protection/>
    </xf>
    <xf numFmtId="38" fontId="12" fillId="0" borderId="11" xfId="49" applyFont="1" applyFill="1" applyBorder="1" applyAlignment="1">
      <alignment horizontal="distributed" vertical="center"/>
    </xf>
    <xf numFmtId="38" fontId="13" fillId="0" borderId="0" xfId="61" applyNumberFormat="1" applyFont="1" applyFill="1" applyAlignment="1">
      <alignment vertical="center"/>
      <protection/>
    </xf>
    <xf numFmtId="0" fontId="7" fillId="0" borderId="12" xfId="61" applyFont="1" applyFill="1" applyBorder="1" applyAlignment="1">
      <alignment horizontal="center" vertical="center" wrapText="1"/>
      <protection/>
    </xf>
    <xf numFmtId="0" fontId="12" fillId="0" borderId="11" xfId="61" applyFont="1" applyFill="1" applyBorder="1" applyAlignment="1">
      <alignment horizontal="distributed" vertical="center"/>
      <protection/>
    </xf>
    <xf numFmtId="0" fontId="7" fillId="0" borderId="11" xfId="61" applyFont="1" applyFill="1" applyBorder="1" applyAlignment="1">
      <alignment horizontal="distributed" vertical="center"/>
      <protection/>
    </xf>
    <xf numFmtId="0" fontId="7" fillId="0" borderId="0" xfId="61" applyFont="1" applyFill="1" applyAlignment="1">
      <alignment horizontal="center" vertical="center"/>
      <protection/>
    </xf>
    <xf numFmtId="0" fontId="7" fillId="0" borderId="0" xfId="61" applyFont="1" applyFill="1" applyAlignment="1">
      <alignment horizontal="right" vertical="center"/>
      <protection/>
    </xf>
    <xf numFmtId="38" fontId="3" fillId="0" borderId="0" xfId="49" applyFont="1" applyFill="1" applyBorder="1" applyAlignment="1">
      <alignment horizontal="right" vertical="center"/>
    </xf>
    <xf numFmtId="38" fontId="3" fillId="0" borderId="13" xfId="49" applyFont="1" applyFill="1" applyBorder="1" applyAlignment="1">
      <alignment horizontal="right" vertical="center"/>
    </xf>
    <xf numFmtId="38" fontId="3" fillId="0" borderId="0" xfId="49" applyFont="1" applyFill="1" applyAlignment="1">
      <alignment horizontal="right" vertical="center"/>
    </xf>
    <xf numFmtId="38" fontId="3" fillId="0" borderId="20" xfId="49" applyFont="1" applyFill="1" applyBorder="1" applyAlignment="1">
      <alignment horizontal="right" vertical="center"/>
    </xf>
    <xf numFmtId="40" fontId="3" fillId="0" borderId="0" xfId="49" applyNumberFormat="1" applyFont="1" applyFill="1" applyAlignment="1">
      <alignment vertical="center"/>
    </xf>
    <xf numFmtId="177" fontId="7" fillId="0" borderId="0" xfId="0" applyNumberFormat="1" applyFont="1" applyFill="1" applyAlignment="1">
      <alignment vertical="top"/>
    </xf>
    <xf numFmtId="177" fontId="3" fillId="0" borderId="0" xfId="0" applyNumberFormat="1" applyFont="1" applyFill="1" applyAlignment="1">
      <alignment vertical="center"/>
    </xf>
    <xf numFmtId="177" fontId="3" fillId="0" borderId="12" xfId="0" applyNumberFormat="1" applyFont="1" applyFill="1" applyBorder="1" applyAlignment="1">
      <alignment vertical="center"/>
    </xf>
    <xf numFmtId="177" fontId="3" fillId="0" borderId="12" xfId="0" applyNumberFormat="1" applyFont="1" applyFill="1" applyBorder="1" applyAlignment="1" applyProtection="1">
      <alignment vertical="center"/>
      <protection/>
    </xf>
    <xf numFmtId="177" fontId="3" fillId="0" borderId="15" xfId="0" applyNumberFormat="1" applyFont="1" applyFill="1" applyBorder="1" applyAlignment="1" applyProtection="1">
      <alignment vertical="center"/>
      <protection/>
    </xf>
    <xf numFmtId="177" fontId="3" fillId="0" borderId="0" xfId="0" applyNumberFormat="1" applyFont="1" applyFill="1" applyBorder="1" applyAlignment="1">
      <alignment vertical="center"/>
    </xf>
    <xf numFmtId="0" fontId="3" fillId="0" borderId="21" xfId="0" applyFont="1" applyFill="1" applyBorder="1" applyAlignment="1" applyProtection="1">
      <alignment horizontal="distributed" vertical="center" wrapText="1"/>
      <protection/>
    </xf>
    <xf numFmtId="0" fontId="3" fillId="0" borderId="22" xfId="0" applyFont="1" applyFill="1" applyBorder="1" applyAlignment="1" applyProtection="1">
      <alignment horizontal="distributed" vertical="center" wrapText="1"/>
      <protection/>
    </xf>
    <xf numFmtId="0" fontId="3" fillId="0" borderId="23" xfId="0" applyFont="1" applyFill="1" applyBorder="1" applyAlignment="1">
      <alignment horizontal="distributed" vertical="center" wrapText="1"/>
    </xf>
    <xf numFmtId="0" fontId="3" fillId="0" borderId="24" xfId="0" applyFont="1" applyFill="1" applyBorder="1" applyAlignment="1">
      <alignment horizontal="distributed" vertical="center" wrapText="1"/>
    </xf>
    <xf numFmtId="177" fontId="17" fillId="0" borderId="0" xfId="0" applyNumberFormat="1" applyFont="1" applyFill="1" applyBorder="1" applyAlignment="1">
      <alignment horizontal="right" vertical="center"/>
    </xf>
    <xf numFmtId="38" fontId="3" fillId="0" borderId="12" xfId="49" applyFont="1" applyFill="1" applyBorder="1" applyAlignment="1" applyProtection="1">
      <alignment vertical="center"/>
      <protection/>
    </xf>
    <xf numFmtId="38" fontId="3" fillId="0" borderId="0" xfId="49" applyFont="1" applyFill="1" applyBorder="1" applyAlignment="1" applyProtection="1">
      <alignment horizontal="distributed" vertical="center"/>
      <protection/>
    </xf>
    <xf numFmtId="38" fontId="9" fillId="0" borderId="0" xfId="49" applyFont="1" applyFill="1" applyBorder="1" applyAlignment="1" applyProtection="1">
      <alignment horizontal="left" vertical="center"/>
      <protection/>
    </xf>
    <xf numFmtId="38" fontId="3" fillId="0" borderId="0" xfId="49" applyFont="1" applyFill="1" applyBorder="1" applyAlignment="1" applyProtection="1">
      <alignment vertical="center"/>
      <protection/>
    </xf>
    <xf numFmtId="38" fontId="9" fillId="0" borderId="0" xfId="49" applyFont="1" applyFill="1" applyBorder="1" applyAlignment="1" applyProtection="1">
      <alignment horizontal="distributed" vertical="center"/>
      <protection/>
    </xf>
    <xf numFmtId="38" fontId="3" fillId="0" borderId="0" xfId="49" applyFont="1" applyFill="1" applyBorder="1" applyAlignment="1" applyProtection="1">
      <alignment horizontal="left" vertical="center"/>
      <protection/>
    </xf>
    <xf numFmtId="38" fontId="4" fillId="0" borderId="0" xfId="49" applyFont="1" applyFill="1" applyBorder="1" applyAlignment="1" applyProtection="1">
      <alignment horizontal="distributed" vertical="center"/>
      <protection/>
    </xf>
    <xf numFmtId="38" fontId="4" fillId="0" borderId="0" xfId="49" applyFont="1" applyFill="1" applyBorder="1" applyAlignment="1">
      <alignment horizontal="distributed" vertical="center"/>
    </xf>
    <xf numFmtId="38" fontId="9" fillId="0" borderId="0" xfId="49" applyFont="1" applyFill="1" applyBorder="1" applyAlignment="1">
      <alignment horizontal="right" vertical="center"/>
    </xf>
    <xf numFmtId="38" fontId="9" fillId="0" borderId="0" xfId="49" applyFont="1" applyFill="1" applyBorder="1" applyAlignment="1" applyProtection="1">
      <alignment horizontal="right" vertical="center"/>
      <protection/>
    </xf>
    <xf numFmtId="38" fontId="3" fillId="0" borderId="0" xfId="49" applyFont="1" applyFill="1" applyBorder="1" applyAlignment="1" applyProtection="1">
      <alignment horizontal="right" vertical="center"/>
      <protection/>
    </xf>
    <xf numFmtId="38" fontId="3" fillId="0" borderId="0" xfId="49" applyFont="1" applyFill="1" applyAlignment="1" applyProtection="1">
      <alignment horizontal="right" vertical="center"/>
      <protection/>
    </xf>
    <xf numFmtId="177" fontId="7" fillId="0" borderId="0" xfId="49" applyNumberFormat="1" applyFont="1" applyFill="1" applyAlignment="1">
      <alignment vertical="center"/>
    </xf>
    <xf numFmtId="177" fontId="7" fillId="0" borderId="13" xfId="49" applyNumberFormat="1" applyFont="1" applyFill="1" applyBorder="1" applyAlignment="1">
      <alignment vertical="center"/>
    </xf>
    <xf numFmtId="0" fontId="12" fillId="0" borderId="0" xfId="61" applyFont="1" applyFill="1" applyAlignment="1">
      <alignment vertical="center"/>
      <protection/>
    </xf>
    <xf numFmtId="0" fontId="12" fillId="0" borderId="0" xfId="61" applyFont="1" applyFill="1" applyBorder="1" applyAlignment="1">
      <alignment vertical="center"/>
      <protection/>
    </xf>
    <xf numFmtId="0" fontId="3" fillId="0" borderId="25" xfId="0" applyFont="1" applyBorder="1" applyAlignment="1">
      <alignment horizontal="center" vertical="center"/>
    </xf>
    <xf numFmtId="0" fontId="3" fillId="0" borderId="26" xfId="0" applyFont="1" applyBorder="1" applyAlignment="1">
      <alignment horizontal="center" vertical="center" shrinkToFit="1"/>
    </xf>
    <xf numFmtId="0" fontId="3" fillId="0" borderId="26" xfId="0" applyFont="1" applyBorder="1" applyAlignment="1">
      <alignment horizontal="center" vertical="center"/>
    </xf>
    <xf numFmtId="38" fontId="7" fillId="0" borderId="11" xfId="49" applyFont="1" applyFill="1" applyBorder="1" applyAlignment="1">
      <alignment horizontal="distributed" vertical="center" wrapText="1"/>
    </xf>
    <xf numFmtId="38" fontId="13" fillId="0" borderId="0" xfId="49" applyFont="1" applyFill="1" applyBorder="1" applyAlignment="1">
      <alignment horizontal="center" vertical="center"/>
    </xf>
    <xf numFmtId="0" fontId="3" fillId="0" borderId="0" xfId="0" applyFont="1" applyFill="1" applyBorder="1" applyAlignment="1">
      <alignment horizontal="distributed" vertical="center" shrinkToFit="1"/>
    </xf>
    <xf numFmtId="0" fontId="3" fillId="0" borderId="14" xfId="0" applyFont="1" applyFill="1" applyBorder="1" applyAlignment="1">
      <alignment horizontal="distributed" vertical="center" shrinkToFit="1"/>
    </xf>
    <xf numFmtId="0" fontId="3" fillId="33" borderId="27" xfId="0" applyFont="1" applyFill="1" applyBorder="1" applyAlignment="1">
      <alignment vertical="center"/>
    </xf>
    <xf numFmtId="38" fontId="7" fillId="0" borderId="11" xfId="49" applyFont="1" applyFill="1" applyBorder="1" applyAlignment="1">
      <alignment horizontal="centerContinuous" vertical="center" shrinkToFit="1"/>
    </xf>
    <xf numFmtId="38" fontId="7" fillId="0" borderId="28" xfId="49"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7" fillId="0" borderId="0" xfId="0" applyFont="1" applyAlignment="1">
      <alignment vertical="top"/>
    </xf>
    <xf numFmtId="0" fontId="7" fillId="0" borderId="0" xfId="0" applyFont="1" applyAlignment="1">
      <alignment horizontal="right" vertical="top"/>
    </xf>
    <xf numFmtId="0" fontId="7"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vertical="center"/>
    </xf>
    <xf numFmtId="38" fontId="3" fillId="0" borderId="0" xfId="49" applyFont="1" applyAlignment="1">
      <alignment vertical="center"/>
    </xf>
    <xf numFmtId="178" fontId="10" fillId="0" borderId="0" xfId="49" applyNumberFormat="1" applyFont="1" applyAlignment="1">
      <alignment vertical="center"/>
    </xf>
    <xf numFmtId="0" fontId="3" fillId="0" borderId="0" xfId="0" applyFont="1" applyAlignment="1">
      <alignment horizontal="distributed" vertical="center"/>
    </xf>
    <xf numFmtId="0" fontId="3" fillId="0" borderId="11" xfId="0" applyFont="1" applyBorder="1" applyAlignment="1">
      <alignment horizontal="distributed" vertical="center" shrinkToFit="1"/>
    </xf>
    <xf numFmtId="38" fontId="3" fillId="0" borderId="0" xfId="49" applyFont="1" applyAlignment="1">
      <alignment horizontal="right" vertical="center"/>
    </xf>
    <xf numFmtId="177" fontId="3" fillId="0" borderId="0" xfId="49" applyNumberFormat="1" applyFont="1" applyAlignment="1">
      <alignment vertical="center"/>
    </xf>
    <xf numFmtId="180" fontId="3" fillId="0" borderId="0" xfId="49" applyNumberFormat="1" applyFont="1" applyBorder="1" applyAlignment="1">
      <alignment vertical="center"/>
    </xf>
    <xf numFmtId="38" fontId="3" fillId="0" borderId="0" xfId="49" applyFont="1" applyBorder="1" applyAlignment="1">
      <alignment horizontal="right" vertical="center"/>
    </xf>
    <xf numFmtId="177" fontId="3" fillId="0" borderId="0" xfId="49" applyNumberFormat="1" applyFont="1" applyBorder="1" applyAlignment="1">
      <alignment vertical="center"/>
    </xf>
    <xf numFmtId="0" fontId="3" fillId="0" borderId="13" xfId="0" applyFont="1" applyBorder="1" applyAlignment="1">
      <alignment vertical="center"/>
    </xf>
    <xf numFmtId="38" fontId="3" fillId="0" borderId="13" xfId="49" applyFont="1" applyBorder="1" applyAlignment="1">
      <alignment horizontal="right" vertical="center"/>
    </xf>
    <xf numFmtId="177" fontId="3" fillId="0" borderId="13" xfId="49" applyNumberFormat="1" applyFont="1" applyBorder="1" applyAlignment="1">
      <alignment vertical="center"/>
    </xf>
    <xf numFmtId="180" fontId="3" fillId="0" borderId="13" xfId="49" applyNumberFormat="1"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40" fontId="3" fillId="0" borderId="0" xfId="49" applyNumberFormat="1" applyFont="1" applyAlignment="1">
      <alignment vertical="center"/>
    </xf>
    <xf numFmtId="40" fontId="3" fillId="0" borderId="0" xfId="49" applyNumberFormat="1" applyFont="1" applyBorder="1" applyAlignment="1">
      <alignment vertical="center"/>
    </xf>
    <xf numFmtId="38" fontId="3" fillId="0" borderId="29" xfId="49" applyFont="1" applyBorder="1" applyAlignment="1">
      <alignment vertical="center"/>
    </xf>
    <xf numFmtId="38" fontId="3" fillId="0" borderId="0" xfId="49" applyFont="1" applyBorder="1" applyAlignment="1">
      <alignment vertical="center"/>
    </xf>
    <xf numFmtId="38" fontId="3" fillId="0" borderId="20" xfId="49" applyFont="1" applyBorder="1" applyAlignment="1">
      <alignment vertical="center"/>
    </xf>
    <xf numFmtId="38" fontId="3" fillId="0" borderId="13" xfId="49" applyFont="1" applyBorder="1" applyAlignment="1">
      <alignment vertical="center"/>
    </xf>
    <xf numFmtId="38" fontId="4" fillId="0" borderId="0" xfId="49" applyFont="1" applyFill="1" applyBorder="1" applyAlignment="1">
      <alignment horizontal="right" vertical="center"/>
    </xf>
    <xf numFmtId="38" fontId="3" fillId="0" borderId="29" xfId="49" applyFont="1" applyFill="1" applyBorder="1" applyAlignment="1">
      <alignment horizontal="right" vertical="center"/>
    </xf>
    <xf numFmtId="38" fontId="4" fillId="0" borderId="0" xfId="49" applyFont="1" applyAlignment="1">
      <alignment vertical="center"/>
    </xf>
    <xf numFmtId="38" fontId="17" fillId="0" borderId="0" xfId="49" applyFont="1" applyAlignment="1">
      <alignment horizontal="right" vertical="center"/>
    </xf>
    <xf numFmtId="178" fontId="4" fillId="0" borderId="0" xfId="49" applyNumberFormat="1" applyFont="1" applyAlignment="1">
      <alignment vertical="center"/>
    </xf>
    <xf numFmtId="40" fontId="3" fillId="0" borderId="13" xfId="49" applyNumberFormat="1" applyFont="1" applyBorder="1" applyAlignment="1">
      <alignment horizontal="right" vertical="center"/>
    </xf>
    <xf numFmtId="40" fontId="3" fillId="0" borderId="13" xfId="49" applyNumberFormat="1" applyFont="1" applyFill="1" applyBorder="1" applyAlignment="1">
      <alignment horizontal="right" vertical="center"/>
    </xf>
    <xf numFmtId="0" fontId="6" fillId="0" borderId="0" xfId="0" applyFont="1" applyAlignment="1">
      <alignment vertical="center"/>
    </xf>
    <xf numFmtId="0" fontId="6" fillId="0" borderId="12" xfId="0" applyFont="1" applyBorder="1" applyAlignment="1">
      <alignment vertical="center"/>
    </xf>
    <xf numFmtId="2" fontId="3" fillId="0" borderId="0" xfId="0" applyNumberFormat="1" applyFont="1" applyAlignment="1">
      <alignment vertical="center"/>
    </xf>
    <xf numFmtId="180" fontId="3" fillId="0" borderId="0" xfId="0" applyNumberFormat="1" applyFont="1" applyAlignment="1">
      <alignment vertical="center"/>
    </xf>
    <xf numFmtId="177" fontId="3" fillId="0" borderId="0" xfId="0" applyNumberFormat="1" applyFont="1" applyAlignment="1">
      <alignment vertical="center"/>
    </xf>
    <xf numFmtId="0" fontId="7" fillId="0" borderId="13" xfId="0" applyFont="1" applyBorder="1" applyAlignment="1">
      <alignment vertical="center"/>
    </xf>
    <xf numFmtId="0" fontId="3" fillId="0" borderId="13" xfId="0" applyFont="1" applyBorder="1" applyAlignment="1">
      <alignment horizontal="right" vertical="center"/>
    </xf>
    <xf numFmtId="177" fontId="3" fillId="0" borderId="0" xfId="0" applyNumberFormat="1" applyFont="1" applyBorder="1" applyAlignment="1">
      <alignment vertical="center"/>
    </xf>
    <xf numFmtId="2" fontId="3" fillId="0" borderId="13" xfId="0" applyNumberFormat="1" applyFont="1" applyBorder="1" applyAlignment="1">
      <alignment vertical="center"/>
    </xf>
    <xf numFmtId="180" fontId="3" fillId="0" borderId="13" xfId="0" applyNumberFormat="1" applyFont="1" applyBorder="1" applyAlignment="1">
      <alignment vertical="center"/>
    </xf>
    <xf numFmtId="177" fontId="3" fillId="0" borderId="13" xfId="0" applyNumberFormat="1"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2" fontId="3" fillId="0" borderId="0" xfId="0" applyNumberFormat="1" applyFont="1" applyBorder="1" applyAlignment="1">
      <alignment vertical="center"/>
    </xf>
    <xf numFmtId="0" fontId="8" fillId="0" borderId="0" xfId="0" applyFont="1" applyAlignment="1">
      <alignment vertical="center"/>
    </xf>
    <xf numFmtId="2" fontId="4" fillId="0" borderId="0" xfId="0" applyNumberFormat="1" applyFont="1" applyAlignment="1">
      <alignment vertical="center"/>
    </xf>
    <xf numFmtId="180" fontId="4" fillId="0" borderId="0" xfId="0" applyNumberFormat="1" applyFont="1" applyAlignment="1">
      <alignment vertical="center"/>
    </xf>
    <xf numFmtId="2" fontId="4" fillId="0" borderId="0" xfId="0" applyNumberFormat="1" applyFont="1" applyFill="1" applyAlignment="1">
      <alignment vertical="center"/>
    </xf>
    <xf numFmtId="177" fontId="4" fillId="0" borderId="0" xfId="49" applyNumberFormat="1" applyFont="1" applyAlignment="1">
      <alignment vertical="center"/>
    </xf>
    <xf numFmtId="0" fontId="3" fillId="0" borderId="12" xfId="0" applyFont="1" applyBorder="1" applyAlignment="1">
      <alignment horizontal="right" vertical="center"/>
    </xf>
    <xf numFmtId="38" fontId="3" fillId="0" borderId="20" xfId="49" applyFont="1" applyBorder="1" applyAlignment="1">
      <alignment horizontal="right" vertical="center"/>
    </xf>
    <xf numFmtId="38" fontId="4" fillId="0" borderId="0" xfId="49" applyFont="1" applyAlignment="1">
      <alignment horizontal="right" vertical="center"/>
    </xf>
    <xf numFmtId="176" fontId="9" fillId="0" borderId="0" xfId="0" applyNumberFormat="1" applyFont="1" applyAlignment="1">
      <alignment vertical="center"/>
    </xf>
    <xf numFmtId="176" fontId="3" fillId="0" borderId="0" xfId="0" applyNumberFormat="1" applyFont="1" applyAlignment="1">
      <alignment vertical="center"/>
    </xf>
    <xf numFmtId="184" fontId="3" fillId="0" borderId="0" xfId="0" applyNumberFormat="1" applyFont="1" applyAlignment="1">
      <alignment vertical="center"/>
    </xf>
    <xf numFmtId="176" fontId="3" fillId="0" borderId="13" xfId="0" applyNumberFormat="1" applyFont="1" applyBorder="1" applyAlignment="1">
      <alignment vertical="center"/>
    </xf>
    <xf numFmtId="176" fontId="4" fillId="0" borderId="0" xfId="0" applyNumberFormat="1" applyFont="1" applyAlignment="1">
      <alignment vertical="center"/>
    </xf>
    <xf numFmtId="184" fontId="3" fillId="0" borderId="0" xfId="0" applyNumberFormat="1" applyFont="1" applyBorder="1" applyAlignment="1">
      <alignment vertical="center"/>
    </xf>
    <xf numFmtId="184" fontId="3" fillId="0" borderId="13" xfId="0" applyNumberFormat="1" applyFont="1" applyBorder="1" applyAlignment="1">
      <alignment vertical="center"/>
    </xf>
    <xf numFmtId="177" fontId="7" fillId="0" borderId="0" xfId="0" applyNumberFormat="1" applyFont="1" applyAlignment="1">
      <alignment vertical="center"/>
    </xf>
    <xf numFmtId="177" fontId="3" fillId="0" borderId="0" xfId="0" applyNumberFormat="1" applyFont="1" applyFill="1" applyAlignment="1">
      <alignment horizontal="right" vertical="center"/>
    </xf>
    <xf numFmtId="177" fontId="3" fillId="0" borderId="30" xfId="0" applyNumberFormat="1" applyFont="1" applyBorder="1" applyAlignment="1">
      <alignment vertical="center"/>
    </xf>
    <xf numFmtId="177" fontId="3" fillId="0" borderId="31" xfId="0" applyNumberFormat="1" applyFont="1" applyBorder="1" applyAlignment="1">
      <alignment vertical="center"/>
    </xf>
    <xf numFmtId="177" fontId="3" fillId="0" borderId="0" xfId="0" applyNumberFormat="1" applyFont="1" applyBorder="1" applyAlignment="1">
      <alignment horizontal="right" vertical="center"/>
    </xf>
    <xf numFmtId="177" fontId="3" fillId="0" borderId="0" xfId="0" applyNumberFormat="1" applyFont="1" applyAlignment="1">
      <alignment horizontal="right" vertical="center"/>
    </xf>
    <xf numFmtId="177" fontId="9" fillId="0" borderId="0" xfId="0" applyNumberFormat="1" applyFont="1" applyAlignment="1">
      <alignment vertical="center"/>
    </xf>
    <xf numFmtId="177" fontId="3" fillId="0" borderId="11" xfId="0" applyNumberFormat="1" applyFont="1" applyBorder="1" applyAlignment="1">
      <alignment horizontal="distributed" vertical="center"/>
    </xf>
    <xf numFmtId="177" fontId="3" fillId="0" borderId="11" xfId="0" applyNumberFormat="1" applyFont="1" applyBorder="1" applyAlignment="1">
      <alignment vertical="center" shrinkToFit="1"/>
    </xf>
    <xf numFmtId="177" fontId="3" fillId="0" borderId="11" xfId="0" applyNumberFormat="1" applyFont="1" applyBorder="1" applyAlignment="1">
      <alignment vertical="center"/>
    </xf>
    <xf numFmtId="177" fontId="3" fillId="0" borderId="14" xfId="0" applyNumberFormat="1" applyFont="1" applyBorder="1" applyAlignment="1">
      <alignment vertical="center" shrinkToFit="1"/>
    </xf>
    <xf numFmtId="177" fontId="3" fillId="0" borderId="13" xfId="0" applyNumberFormat="1" applyFont="1" applyBorder="1" applyAlignment="1">
      <alignment horizontal="right" vertical="center"/>
    </xf>
    <xf numFmtId="177" fontId="7" fillId="0" borderId="0" xfId="0" applyNumberFormat="1" applyFont="1" applyAlignment="1">
      <alignment horizontal="right" vertical="top"/>
    </xf>
    <xf numFmtId="177" fontId="3" fillId="0" borderId="0" xfId="0" applyNumberFormat="1" applyFont="1" applyFill="1" applyBorder="1" applyAlignment="1">
      <alignment horizontal="right" vertical="center"/>
    </xf>
    <xf numFmtId="177" fontId="3" fillId="0" borderId="0" xfId="0" applyNumberFormat="1" applyFont="1" applyFill="1" applyBorder="1" applyAlignment="1" applyProtection="1">
      <alignment horizontal="right" vertical="center"/>
      <protection/>
    </xf>
    <xf numFmtId="177" fontId="3" fillId="0" borderId="20" xfId="0" applyNumberFormat="1" applyFont="1" applyBorder="1" applyAlignment="1">
      <alignment horizontal="right" vertical="center"/>
    </xf>
    <xf numFmtId="177" fontId="4" fillId="0" borderId="0" xfId="0" applyNumberFormat="1" applyFont="1" applyFill="1" applyAlignment="1">
      <alignment horizontal="right"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0" fontId="3" fillId="0" borderId="32" xfId="0" applyFont="1" applyFill="1" applyBorder="1" applyAlignment="1" applyProtection="1">
      <alignment horizontal="distributed" vertical="center" wrapText="1"/>
      <protection/>
    </xf>
    <xf numFmtId="0" fontId="3" fillId="0" borderId="33" xfId="0" applyFont="1" applyFill="1" applyBorder="1" applyAlignment="1">
      <alignment horizontal="distributed" vertical="center" wrapText="1"/>
    </xf>
    <xf numFmtId="177" fontId="3" fillId="0" borderId="13" xfId="0" applyNumberFormat="1" applyFont="1" applyFill="1" applyBorder="1" applyAlignment="1">
      <alignment horizontal="right" vertical="center"/>
    </xf>
    <xf numFmtId="177" fontId="4" fillId="0" borderId="0" xfId="0" applyNumberFormat="1" applyFont="1" applyAlignment="1">
      <alignment horizontal="right" vertical="center"/>
    </xf>
    <xf numFmtId="177" fontId="17" fillId="0" borderId="0" xfId="0" applyNumberFormat="1" applyFont="1" applyBorder="1" applyAlignment="1">
      <alignment horizontal="right" vertical="center"/>
    </xf>
    <xf numFmtId="177" fontId="4" fillId="0" borderId="0" xfId="0" applyNumberFormat="1" applyFont="1" applyBorder="1" applyAlignment="1">
      <alignment vertical="center"/>
    </xf>
    <xf numFmtId="38" fontId="7" fillId="0" borderId="0" xfId="49" applyFont="1" applyAlignment="1">
      <alignment vertical="center"/>
    </xf>
    <xf numFmtId="38" fontId="0" fillId="0" borderId="30" xfId="49" applyFont="1" applyBorder="1" applyAlignment="1">
      <alignment vertical="center"/>
    </xf>
    <xf numFmtId="38" fontId="0" fillId="0" borderId="31" xfId="49" applyFont="1" applyBorder="1" applyAlignment="1">
      <alignment vertical="center"/>
    </xf>
    <xf numFmtId="38" fontId="0" fillId="0" borderId="0" xfId="49" applyFont="1" applyAlignment="1">
      <alignment vertical="center"/>
    </xf>
    <xf numFmtId="38" fontId="7" fillId="0" borderId="0" xfId="49" applyFont="1" applyBorder="1" applyAlignment="1">
      <alignment horizontal="distributed" vertical="center"/>
    </xf>
    <xf numFmtId="38" fontId="3" fillId="0" borderId="11" xfId="49" applyFont="1" applyBorder="1" applyAlignment="1">
      <alignment horizontal="distributed" vertical="center"/>
    </xf>
    <xf numFmtId="38" fontId="3" fillId="0" borderId="11" xfId="49" applyFont="1" applyBorder="1" applyAlignment="1">
      <alignment vertical="center" shrinkToFit="1"/>
    </xf>
    <xf numFmtId="38" fontId="7" fillId="0" borderId="11" xfId="49" applyFont="1" applyBorder="1" applyAlignment="1">
      <alignment horizontal="distributed" vertical="center"/>
    </xf>
    <xf numFmtId="38" fontId="11" fillId="0" borderId="0" xfId="49" applyFont="1" applyAlignment="1">
      <alignment vertical="center"/>
    </xf>
    <xf numFmtId="38" fontId="0" fillId="0" borderId="0" xfId="49" applyFont="1" applyBorder="1" applyAlignment="1">
      <alignment vertical="center"/>
    </xf>
    <xf numFmtId="38" fontId="0" fillId="0" borderId="13" xfId="49" applyFont="1" applyBorder="1" applyAlignment="1">
      <alignment vertical="center"/>
    </xf>
    <xf numFmtId="38" fontId="3" fillId="0" borderId="14" xfId="49" applyFont="1" applyBorder="1" applyAlignment="1">
      <alignment vertical="center" shrinkToFit="1"/>
    </xf>
    <xf numFmtId="38" fontId="7" fillId="0" borderId="0" xfId="49" applyFont="1" applyAlignment="1">
      <alignment horizontal="right" vertical="top"/>
    </xf>
    <xf numFmtId="0" fontId="3" fillId="0" borderId="0" xfId="0" applyFont="1" applyFill="1" applyAlignment="1">
      <alignment horizontal="right" vertical="center"/>
    </xf>
    <xf numFmtId="0" fontId="0" fillId="0" borderId="30" xfId="0"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0" xfId="0" applyBorder="1" applyAlignment="1">
      <alignment vertical="center"/>
    </xf>
    <xf numFmtId="0" fontId="3" fillId="0" borderId="11" xfId="0" applyFont="1" applyBorder="1" applyAlignment="1">
      <alignment vertical="center" shrinkToFit="1"/>
    </xf>
    <xf numFmtId="0" fontId="0" fillId="0" borderId="13" xfId="0" applyBorder="1" applyAlignment="1">
      <alignment vertical="center"/>
    </xf>
    <xf numFmtId="0" fontId="3" fillId="0" borderId="14" xfId="0" applyFont="1" applyBorder="1" applyAlignment="1">
      <alignment vertical="center" shrinkToFit="1"/>
    </xf>
    <xf numFmtId="0" fontId="3" fillId="0" borderId="0" xfId="0" applyFont="1" applyAlignment="1">
      <alignment vertical="top"/>
    </xf>
    <xf numFmtId="177" fontId="3" fillId="0" borderId="29" xfId="0" applyNumberFormat="1" applyFont="1" applyFill="1" applyBorder="1" applyAlignment="1">
      <alignment horizontal="right" vertical="center"/>
    </xf>
    <xf numFmtId="38" fontId="4" fillId="0" borderId="0" xfId="49" applyFont="1" applyBorder="1" applyAlignment="1">
      <alignment horizontal="right" vertical="center"/>
    </xf>
    <xf numFmtId="0" fontId="3" fillId="0" borderId="30" xfId="0" applyFont="1" applyBorder="1" applyAlignment="1">
      <alignment vertical="center"/>
    </xf>
    <xf numFmtId="0" fontId="3" fillId="0" borderId="31" xfId="0" applyFont="1" applyBorder="1" applyAlignment="1">
      <alignment vertical="center"/>
    </xf>
    <xf numFmtId="0" fontId="4" fillId="0" borderId="0" xfId="0" applyFont="1" applyFill="1" applyBorder="1" applyAlignment="1">
      <alignment horizontal="distributed" vertical="center" shrinkToFit="1"/>
    </xf>
    <xf numFmtId="0" fontId="4" fillId="0" borderId="11" xfId="0" applyFont="1" applyFill="1" applyBorder="1" applyAlignment="1">
      <alignment horizontal="distributed" vertical="center" shrinkToFit="1"/>
    </xf>
    <xf numFmtId="0" fontId="3" fillId="0" borderId="0" xfId="0" applyFont="1" applyFill="1" applyBorder="1" applyAlignment="1">
      <alignment horizontal="distributed" vertical="center" shrinkToFit="1"/>
    </xf>
    <xf numFmtId="0" fontId="3" fillId="0" borderId="11" xfId="0" applyFont="1" applyFill="1" applyBorder="1" applyAlignment="1">
      <alignment horizontal="distributed" vertical="center" shrinkToFit="1"/>
    </xf>
    <xf numFmtId="0" fontId="21" fillId="0" borderId="0" xfId="0" applyFont="1" applyFill="1" applyAlignment="1">
      <alignment horizontal="center" vertical="center"/>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22" xfId="0" applyFont="1" applyFill="1" applyBorder="1" applyAlignment="1">
      <alignment horizontal="distributed" vertical="center" wrapText="1"/>
    </xf>
    <xf numFmtId="0" fontId="3" fillId="0" borderId="34" xfId="0" applyFont="1" applyBorder="1" applyAlignment="1">
      <alignment horizontal="distributed" vertical="center" wrapText="1"/>
    </xf>
    <xf numFmtId="0" fontId="3" fillId="0" borderId="35" xfId="0" applyFont="1" applyFill="1" applyBorder="1" applyAlignment="1">
      <alignment horizontal="center" vertical="center"/>
    </xf>
    <xf numFmtId="0" fontId="3" fillId="0" borderId="25" xfId="0" applyFont="1" applyBorder="1" applyAlignment="1">
      <alignment horizontal="center" vertical="center"/>
    </xf>
    <xf numFmtId="0" fontId="3" fillId="0" borderId="36" xfId="0" applyFont="1" applyFill="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5" xfId="0" applyFont="1" applyBorder="1" applyAlignment="1">
      <alignment horizontal="center" vertical="center"/>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distributed" vertical="center"/>
    </xf>
    <xf numFmtId="0" fontId="3" fillId="0" borderId="4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45" xfId="0" applyFont="1" applyFill="1" applyBorder="1" applyAlignment="1">
      <alignment horizontal="center" vertical="center"/>
    </xf>
    <xf numFmtId="0" fontId="12" fillId="0" borderId="0" xfId="0" applyFont="1" applyAlignment="1">
      <alignment horizontal="center" vertical="center"/>
    </xf>
    <xf numFmtId="0" fontId="3" fillId="0" borderId="20" xfId="0" applyFont="1" applyBorder="1" applyAlignment="1">
      <alignment horizontal="center" vertical="center"/>
    </xf>
    <xf numFmtId="0" fontId="3" fillId="0" borderId="46" xfId="0" applyFont="1" applyBorder="1" applyAlignment="1">
      <alignment horizontal="center" vertical="center" shrinkToFit="1"/>
    </xf>
    <xf numFmtId="0" fontId="3" fillId="0" borderId="20" xfId="0" applyFont="1" applyBorder="1" applyAlignment="1">
      <alignment horizontal="center" vertical="center" shrinkToFit="1"/>
    </xf>
    <xf numFmtId="0" fontId="20" fillId="0" borderId="0" xfId="0" applyFont="1" applyFill="1" applyAlignment="1">
      <alignment horizontal="center" vertical="center"/>
    </xf>
    <xf numFmtId="0" fontId="21" fillId="0" borderId="0" xfId="0" applyFont="1" applyAlignment="1">
      <alignment horizontal="center" vertical="center"/>
    </xf>
    <xf numFmtId="0" fontId="3" fillId="0" borderId="35" xfId="0" applyFont="1" applyBorder="1" applyAlignment="1">
      <alignment horizontal="distributed" vertical="center"/>
    </xf>
    <xf numFmtId="0" fontId="3" fillId="0" borderId="20" xfId="0" applyFont="1" applyBorder="1" applyAlignment="1">
      <alignment horizontal="distributed" vertical="center"/>
    </xf>
    <xf numFmtId="0" fontId="7" fillId="0" borderId="0" xfId="0" applyFont="1" applyAlignment="1">
      <alignment horizontal="center" vertical="center"/>
    </xf>
    <xf numFmtId="0" fontId="4" fillId="0" borderId="0" xfId="0" applyFont="1" applyAlignment="1">
      <alignment horizontal="distributed" vertical="center"/>
    </xf>
    <xf numFmtId="0" fontId="3" fillId="0" borderId="0" xfId="0" applyFont="1" applyFill="1" applyBorder="1" applyAlignment="1">
      <alignment horizontal="distributed" vertical="center" shrinkToFit="1"/>
    </xf>
    <xf numFmtId="0" fontId="3" fillId="0" borderId="11" xfId="0" applyFont="1" applyFill="1" applyBorder="1" applyAlignment="1">
      <alignment horizontal="distributed" vertical="center" shrinkToFit="1"/>
    </xf>
    <xf numFmtId="0" fontId="3" fillId="0" borderId="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3" xfId="0" applyFont="1" applyFill="1" applyBorder="1" applyAlignment="1">
      <alignment horizontal="distributed" vertical="center" shrinkToFit="1"/>
    </xf>
    <xf numFmtId="0" fontId="3" fillId="0" borderId="14" xfId="0" applyFont="1" applyFill="1" applyBorder="1" applyAlignment="1">
      <alignment horizontal="distributed" vertical="center" shrinkToFit="1"/>
    </xf>
    <xf numFmtId="0" fontId="15" fillId="0" borderId="0" xfId="0" applyFont="1" applyFill="1" applyBorder="1" applyAlignment="1">
      <alignment vertical="center"/>
    </xf>
    <xf numFmtId="0" fontId="15" fillId="0" borderId="11" xfId="0" applyFont="1" applyFill="1" applyBorder="1" applyAlignment="1">
      <alignment vertical="center"/>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3" fillId="0" borderId="0" xfId="0" applyFont="1" applyBorder="1" applyAlignment="1">
      <alignment horizontal="distributed" vertical="center"/>
    </xf>
    <xf numFmtId="0" fontId="3" fillId="0" borderId="11" xfId="0" applyFont="1" applyBorder="1" applyAlignment="1">
      <alignment horizontal="distributed"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177" fontId="3" fillId="0" borderId="38" xfId="0" applyNumberFormat="1" applyFont="1" applyFill="1" applyBorder="1" applyAlignment="1" applyProtection="1">
      <alignment horizontal="distributed" vertical="center"/>
      <protection/>
    </xf>
    <xf numFmtId="177" fontId="3" fillId="0" borderId="47" xfId="0" applyNumberFormat="1" applyFont="1" applyFill="1" applyBorder="1" applyAlignment="1" applyProtection="1">
      <alignment horizontal="distributed" vertical="center"/>
      <protection/>
    </xf>
    <xf numFmtId="177" fontId="3" fillId="0" borderId="33" xfId="0" applyNumberFormat="1" applyFont="1" applyBorder="1" applyAlignment="1">
      <alignment horizontal="distributed" vertical="center"/>
    </xf>
    <xf numFmtId="177" fontId="3" fillId="0" borderId="23" xfId="0" applyNumberFormat="1" applyFont="1" applyBorder="1" applyAlignment="1">
      <alignment horizontal="distributed" vertical="center"/>
    </xf>
    <xf numFmtId="177" fontId="3" fillId="0" borderId="38" xfId="0" applyNumberFormat="1" applyFont="1" applyFill="1" applyBorder="1" applyAlignment="1" applyProtection="1">
      <alignment horizontal="distributed" vertical="center" wrapText="1"/>
      <protection/>
    </xf>
    <xf numFmtId="177" fontId="3" fillId="0" borderId="47" xfId="0" applyNumberFormat="1" applyFont="1" applyFill="1" applyBorder="1" applyAlignment="1" applyProtection="1">
      <alignment horizontal="distributed" vertical="center" wrapText="1"/>
      <protection/>
    </xf>
    <xf numFmtId="177" fontId="3" fillId="0" borderId="33" xfId="0" applyNumberFormat="1" applyFont="1" applyBorder="1" applyAlignment="1">
      <alignment horizontal="distributed" vertical="center" wrapText="1"/>
    </xf>
    <xf numFmtId="177" fontId="3" fillId="0" borderId="23" xfId="0" applyNumberFormat="1" applyFont="1" applyBorder="1" applyAlignment="1">
      <alignment horizontal="distributed" vertical="center" wrapText="1"/>
    </xf>
    <xf numFmtId="177" fontId="21" fillId="0" borderId="0" xfId="0" applyNumberFormat="1" applyFont="1" applyFill="1" applyBorder="1" applyAlignment="1" applyProtection="1">
      <alignment horizontal="center" vertical="center"/>
      <protection/>
    </xf>
    <xf numFmtId="177" fontId="3" fillId="0" borderId="41" xfId="0" applyNumberFormat="1" applyFont="1" applyFill="1" applyBorder="1" applyAlignment="1" applyProtection="1">
      <alignment horizontal="center" vertical="center" wrapText="1"/>
      <protection/>
    </xf>
    <xf numFmtId="177" fontId="3" fillId="0" borderId="42" xfId="0" applyNumberFormat="1" applyFont="1" applyFill="1" applyBorder="1" applyAlignment="1" applyProtection="1">
      <alignment horizontal="center" vertical="center" wrapText="1"/>
      <protection/>
    </xf>
    <xf numFmtId="177" fontId="3" fillId="0" borderId="0" xfId="0" applyNumberFormat="1" applyFont="1" applyFill="1" applyBorder="1" applyAlignment="1" applyProtection="1">
      <alignment horizontal="center" vertical="center" wrapText="1"/>
      <protection/>
    </xf>
    <xf numFmtId="177" fontId="3" fillId="0" borderId="11" xfId="0" applyNumberFormat="1" applyFont="1" applyFill="1" applyBorder="1" applyAlignment="1" applyProtection="1">
      <alignment horizontal="center" vertical="center" wrapText="1"/>
      <protection/>
    </xf>
    <xf numFmtId="177" fontId="3" fillId="0" borderId="13" xfId="0" applyNumberFormat="1" applyFont="1" applyFill="1" applyBorder="1" applyAlignment="1" applyProtection="1">
      <alignment horizontal="center" vertical="center" wrapText="1"/>
      <protection/>
    </xf>
    <xf numFmtId="177" fontId="3" fillId="0" borderId="14" xfId="0" applyNumberFormat="1" applyFont="1" applyFill="1" applyBorder="1" applyAlignment="1" applyProtection="1">
      <alignment horizontal="center" vertical="center" wrapText="1"/>
      <protection/>
    </xf>
    <xf numFmtId="177" fontId="4" fillId="0" borderId="0" xfId="0" applyNumberFormat="1" applyFont="1" applyBorder="1" applyAlignment="1">
      <alignment horizontal="distributed" vertical="center"/>
    </xf>
    <xf numFmtId="177" fontId="4" fillId="0" borderId="11" xfId="0" applyNumberFormat="1" applyFont="1" applyBorder="1" applyAlignment="1">
      <alignment horizontal="distributed" vertical="center"/>
    </xf>
    <xf numFmtId="177" fontId="3" fillId="0" borderId="0" xfId="0" applyNumberFormat="1" applyFont="1" applyFill="1" applyBorder="1" applyAlignment="1" applyProtection="1">
      <alignment horizontal="distributed" vertical="center"/>
      <protection/>
    </xf>
    <xf numFmtId="177" fontId="3" fillId="0" borderId="11" xfId="0" applyNumberFormat="1" applyFont="1" applyFill="1" applyBorder="1" applyAlignment="1" applyProtection="1">
      <alignment horizontal="distributed" vertical="center"/>
      <protection/>
    </xf>
    <xf numFmtId="177" fontId="3" fillId="0" borderId="48" xfId="0" applyNumberFormat="1" applyFont="1" applyFill="1" applyBorder="1" applyAlignment="1" applyProtection="1">
      <alignment horizontal="distributed" vertical="center" wrapText="1"/>
      <protection/>
    </xf>
    <xf numFmtId="177" fontId="3" fillId="0" borderId="16" xfId="0" applyNumberFormat="1" applyFont="1" applyBorder="1" applyAlignment="1">
      <alignment horizontal="distributed" vertical="center" wrapText="1"/>
    </xf>
    <xf numFmtId="177" fontId="3" fillId="0" borderId="33" xfId="0" applyNumberFormat="1" applyFont="1" applyFill="1" applyBorder="1" applyAlignment="1" applyProtection="1">
      <alignment horizontal="distributed" vertical="center"/>
      <protection/>
    </xf>
    <xf numFmtId="177" fontId="3" fillId="0" borderId="23" xfId="0" applyNumberFormat="1" applyFont="1" applyFill="1" applyBorder="1" applyAlignment="1" applyProtection="1">
      <alignment horizontal="distributed" vertical="center"/>
      <protection/>
    </xf>
    <xf numFmtId="177" fontId="3" fillId="0" borderId="48" xfId="0" applyNumberFormat="1" applyFont="1" applyFill="1" applyBorder="1" applyAlignment="1" applyProtection="1">
      <alignment horizontal="distributed" vertical="center"/>
      <protection/>
    </xf>
    <xf numFmtId="177" fontId="3" fillId="0" borderId="16" xfId="0" applyNumberFormat="1" applyFont="1" applyBorder="1" applyAlignment="1">
      <alignment horizontal="distributed" vertical="center"/>
    </xf>
    <xf numFmtId="177" fontId="3" fillId="0" borderId="38" xfId="0" applyNumberFormat="1" applyFont="1" applyFill="1" applyBorder="1" applyAlignment="1" applyProtection="1">
      <alignment horizontal="distributed" vertical="center" wrapText="1" shrinkToFit="1"/>
      <protection/>
    </xf>
    <xf numFmtId="177" fontId="3" fillId="0" borderId="47" xfId="0" applyNumberFormat="1" applyFont="1" applyFill="1" applyBorder="1" applyAlignment="1" applyProtection="1">
      <alignment horizontal="distributed" vertical="center" wrapText="1" shrinkToFit="1"/>
      <protection/>
    </xf>
    <xf numFmtId="177" fontId="3" fillId="0" borderId="33" xfId="0" applyNumberFormat="1" applyFont="1" applyBorder="1" applyAlignment="1">
      <alignment horizontal="distributed" vertical="center" wrapText="1" shrinkToFit="1"/>
    </xf>
    <xf numFmtId="177" fontId="3" fillId="0" borderId="23" xfId="0" applyNumberFormat="1" applyFont="1" applyBorder="1" applyAlignment="1">
      <alignment horizontal="distributed" vertical="center" wrapText="1" shrinkToFit="1"/>
    </xf>
    <xf numFmtId="177" fontId="4" fillId="0" borderId="0" xfId="0" applyNumberFormat="1" applyFont="1" applyFill="1" applyBorder="1" applyAlignment="1" applyProtection="1">
      <alignment horizontal="distributed" vertical="center"/>
      <protection/>
    </xf>
    <xf numFmtId="177" fontId="4" fillId="0" borderId="11" xfId="0" applyNumberFormat="1" applyFont="1" applyFill="1" applyBorder="1" applyAlignment="1" applyProtection="1">
      <alignment horizontal="distributed" vertical="center"/>
      <protection/>
    </xf>
    <xf numFmtId="38" fontId="21" fillId="0" borderId="0" xfId="49" applyFont="1" applyFill="1" applyBorder="1" applyAlignment="1" applyProtection="1">
      <alignment horizontal="center" vertical="center"/>
      <protection/>
    </xf>
    <xf numFmtId="38" fontId="3" fillId="0" borderId="0" xfId="49" applyFont="1" applyFill="1" applyBorder="1" applyAlignment="1" applyProtection="1">
      <alignment horizontal="distributed" vertical="center"/>
      <protection/>
    </xf>
    <xf numFmtId="38" fontId="3" fillId="0" borderId="11" xfId="49" applyFont="1" applyFill="1" applyBorder="1" applyAlignment="1" applyProtection="1">
      <alignment horizontal="distributed" vertical="center"/>
      <protection/>
    </xf>
    <xf numFmtId="38" fontId="4" fillId="0" borderId="0" xfId="49" applyFont="1" applyFill="1" applyBorder="1" applyAlignment="1" applyProtection="1">
      <alignment horizontal="distributed" vertical="center"/>
      <protection/>
    </xf>
    <xf numFmtId="38" fontId="4" fillId="0" borderId="11" xfId="49" applyFont="1" applyFill="1" applyBorder="1" applyAlignment="1" applyProtection="1">
      <alignment horizontal="distributed" vertical="center"/>
      <protection/>
    </xf>
    <xf numFmtId="0" fontId="3" fillId="0" borderId="0" xfId="0" applyFont="1" applyFill="1" applyBorder="1" applyAlignment="1" applyProtection="1">
      <alignment horizontal="distributed" vertical="center"/>
      <protection/>
    </xf>
    <xf numFmtId="0" fontId="3" fillId="0" borderId="11"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1" xfId="0" applyFont="1" applyFill="1" applyBorder="1" applyAlignment="1" applyProtection="1">
      <alignment horizontal="distributed" vertical="center"/>
      <protection/>
    </xf>
    <xf numFmtId="38" fontId="3" fillId="0" borderId="39" xfId="49" applyFont="1" applyFill="1" applyBorder="1" applyAlignment="1" applyProtection="1">
      <alignment horizontal="center" vertical="center" wrapText="1"/>
      <protection/>
    </xf>
    <xf numFmtId="38" fontId="3" fillId="0" borderId="33" xfId="49" applyFont="1" applyFill="1" applyBorder="1" applyAlignment="1">
      <alignment horizontal="center" vertical="center" wrapText="1"/>
    </xf>
    <xf numFmtId="0" fontId="3" fillId="0" borderId="0" xfId="0" applyFont="1" applyFill="1" applyBorder="1" applyAlignment="1" applyProtection="1">
      <alignment horizontal="center" vertical="center"/>
      <protection/>
    </xf>
    <xf numFmtId="0" fontId="3" fillId="0" borderId="49" xfId="0" applyFont="1" applyFill="1" applyBorder="1" applyAlignment="1" applyProtection="1" quotePrefix="1">
      <alignment horizontal="center" vertical="center"/>
      <protection/>
    </xf>
    <xf numFmtId="38" fontId="3" fillId="0" borderId="22" xfId="49" applyFont="1" applyFill="1" applyBorder="1" applyAlignment="1" applyProtection="1">
      <alignment horizontal="center" vertical="center" wrapText="1"/>
      <protection/>
    </xf>
    <xf numFmtId="38" fontId="3" fillId="0" borderId="24" xfId="49" applyFont="1" applyFill="1" applyBorder="1" applyAlignment="1">
      <alignment horizontal="center" vertical="center" wrapText="1"/>
    </xf>
    <xf numFmtId="38" fontId="3" fillId="0" borderId="32" xfId="49" applyFont="1" applyFill="1" applyBorder="1" applyAlignment="1" applyProtection="1">
      <alignment horizontal="center" vertical="center" wrapText="1"/>
      <protection/>
    </xf>
    <xf numFmtId="38" fontId="3" fillId="0" borderId="44" xfId="49" applyFont="1" applyFill="1" applyBorder="1" applyAlignment="1" applyProtection="1">
      <alignment horizontal="center" vertical="center" wrapText="1"/>
      <protection/>
    </xf>
    <xf numFmtId="38" fontId="3" fillId="0" borderId="20" xfId="49" applyFont="1" applyFill="1" applyBorder="1" applyAlignment="1">
      <alignment horizontal="center" vertical="center" wrapText="1"/>
    </xf>
    <xf numFmtId="38" fontId="3" fillId="0" borderId="13" xfId="49" applyFont="1" applyFill="1" applyBorder="1" applyAlignment="1">
      <alignment horizontal="center" vertical="center" wrapText="1"/>
    </xf>
    <xf numFmtId="38" fontId="3" fillId="0" borderId="50" xfId="49" applyFont="1" applyFill="1" applyBorder="1" applyAlignment="1">
      <alignment horizontal="center" vertical="center"/>
    </xf>
    <xf numFmtId="38" fontId="3" fillId="0" borderId="36" xfId="49" applyFont="1" applyFill="1" applyBorder="1" applyAlignment="1">
      <alignment horizontal="center" vertical="center"/>
    </xf>
    <xf numFmtId="38" fontId="3" fillId="0" borderId="37" xfId="49" applyFont="1" applyFill="1" applyBorder="1" applyAlignment="1">
      <alignment horizontal="center" vertical="center"/>
    </xf>
    <xf numFmtId="38" fontId="3" fillId="0" borderId="48" xfId="49" applyFont="1" applyFill="1" applyBorder="1" applyAlignment="1">
      <alignment horizontal="center" vertical="center" wrapText="1"/>
    </xf>
    <xf numFmtId="38" fontId="3" fillId="0" borderId="47" xfId="49" applyFont="1" applyFill="1" applyBorder="1" applyAlignment="1">
      <alignment horizontal="center" vertical="center" wrapText="1"/>
    </xf>
    <xf numFmtId="38" fontId="3" fillId="0" borderId="0" xfId="49" applyFont="1" applyFill="1" applyAlignment="1">
      <alignment horizontal="center" vertical="center" wrapText="1"/>
    </xf>
    <xf numFmtId="38" fontId="3" fillId="0" borderId="49" xfId="49" applyFont="1" applyFill="1" applyBorder="1" applyAlignment="1">
      <alignment horizontal="center" vertical="center" wrapText="1"/>
    </xf>
    <xf numFmtId="38" fontId="3" fillId="0" borderId="16" xfId="49" applyFont="1" applyFill="1" applyBorder="1" applyAlignment="1">
      <alignment horizontal="center" vertical="center" wrapText="1"/>
    </xf>
    <xf numFmtId="38" fontId="3" fillId="0" borderId="23" xfId="49" applyFont="1" applyFill="1" applyBorder="1" applyAlignment="1">
      <alignment horizontal="center" vertical="center" wrapText="1"/>
    </xf>
    <xf numFmtId="0" fontId="0" fillId="0" borderId="0" xfId="0" applyAlignment="1">
      <alignment horizontal="center" vertical="center"/>
    </xf>
    <xf numFmtId="38" fontId="3" fillId="0" borderId="0" xfId="49" applyFont="1" applyFill="1" applyAlignment="1">
      <alignment horizontal="center" vertical="center"/>
    </xf>
    <xf numFmtId="38" fontId="7" fillId="0" borderId="0" xfId="49" applyFont="1" applyFill="1" applyAlignment="1">
      <alignment horizontal="right" vertical="center"/>
    </xf>
    <xf numFmtId="38" fontId="7" fillId="0" borderId="13" xfId="49" applyFont="1" applyFill="1" applyBorder="1" applyAlignment="1">
      <alignment horizontal="right" vertical="center"/>
    </xf>
    <xf numFmtId="38" fontId="7" fillId="0" borderId="0" xfId="49" applyFont="1" applyFill="1" applyBorder="1" applyAlignment="1">
      <alignment horizontal="right" vertical="center"/>
    </xf>
    <xf numFmtId="38" fontId="7" fillId="0" borderId="28" xfId="49" applyFont="1" applyFill="1" applyBorder="1" applyAlignment="1">
      <alignment horizontal="right" vertical="center"/>
    </xf>
    <xf numFmtId="38" fontId="7" fillId="0" borderId="35" xfId="49" applyFont="1" applyFill="1" applyBorder="1" applyAlignment="1">
      <alignment horizontal="right" vertical="center"/>
    </xf>
    <xf numFmtId="38" fontId="7" fillId="0" borderId="28" xfId="49" applyFont="1" applyFill="1" applyBorder="1" applyAlignment="1">
      <alignment horizontal="right" vertical="center" wrapText="1"/>
    </xf>
    <xf numFmtId="38" fontId="7" fillId="0" borderId="25" xfId="49" applyFont="1" applyFill="1" applyBorder="1" applyAlignment="1">
      <alignment horizontal="center" vertical="center" wrapText="1" shrinkToFit="1"/>
    </xf>
    <xf numFmtId="38" fontId="7" fillId="0" borderId="25" xfId="49" applyFont="1" applyFill="1" applyBorder="1" applyAlignment="1">
      <alignment horizontal="center" vertical="center" shrinkToFit="1"/>
    </xf>
    <xf numFmtId="38" fontId="7" fillId="0" borderId="35" xfId="49" applyFont="1" applyFill="1" applyBorder="1" applyAlignment="1">
      <alignment horizontal="center" vertical="center" shrinkToFit="1"/>
    </xf>
    <xf numFmtId="38" fontId="7" fillId="0" borderId="51" xfId="49" applyFont="1" applyFill="1" applyBorder="1" applyAlignment="1">
      <alignment horizontal="center" vertical="center" shrinkToFit="1"/>
    </xf>
    <xf numFmtId="38" fontId="7" fillId="0" borderId="19" xfId="49" applyFont="1" applyFill="1" applyBorder="1" applyAlignment="1">
      <alignment horizontal="center" vertical="center" shrinkToFit="1"/>
    </xf>
    <xf numFmtId="38" fontId="7" fillId="0" borderId="31" xfId="49" applyFont="1" applyFill="1" applyBorder="1" applyAlignment="1">
      <alignment horizontal="center" vertical="center" shrinkToFit="1"/>
    </xf>
    <xf numFmtId="38" fontId="7" fillId="0" borderId="31" xfId="49" applyFont="1" applyFill="1" applyBorder="1" applyAlignment="1">
      <alignment vertical="center" textRotation="255" wrapText="1"/>
    </xf>
    <xf numFmtId="38" fontId="7" fillId="0" borderId="11" xfId="49" applyFont="1" applyFill="1" applyBorder="1" applyAlignment="1">
      <alignment vertical="center" textRotation="255" wrapText="1"/>
    </xf>
    <xf numFmtId="38" fontId="7" fillId="0" borderId="14" xfId="49" applyFont="1" applyFill="1" applyBorder="1" applyAlignment="1">
      <alignment vertical="center" textRotation="255" wrapText="1"/>
    </xf>
    <xf numFmtId="38" fontId="7" fillId="0" borderId="11" xfId="49" applyFont="1" applyFill="1" applyBorder="1" applyAlignment="1">
      <alignment horizontal="center" vertical="center" wrapText="1"/>
    </xf>
    <xf numFmtId="38" fontId="7" fillId="0" borderId="14" xfId="49" applyFont="1" applyFill="1" applyBorder="1" applyAlignment="1">
      <alignment horizontal="center" vertical="center" wrapText="1"/>
    </xf>
    <xf numFmtId="38" fontId="7" fillId="0" borderId="14" xfId="49" applyFont="1" applyFill="1" applyBorder="1" applyAlignment="1">
      <alignment horizontal="center" vertical="center"/>
    </xf>
    <xf numFmtId="38" fontId="7" fillId="0" borderId="35" xfId="49" applyFont="1" applyFill="1" applyBorder="1" applyAlignment="1">
      <alignment horizontal="center" vertical="center"/>
    </xf>
    <xf numFmtId="38" fontId="7" fillId="0" borderId="25" xfId="49" applyFont="1" applyFill="1" applyBorder="1" applyAlignment="1">
      <alignment horizontal="center" vertical="center"/>
    </xf>
    <xf numFmtId="38" fontId="7" fillId="0" borderId="20" xfId="49" applyFont="1" applyFill="1" applyBorder="1" applyAlignment="1">
      <alignment horizontal="center" vertical="center"/>
    </xf>
    <xf numFmtId="38" fontId="7" fillId="0" borderId="13" xfId="49" applyFont="1" applyFill="1" applyBorder="1" applyAlignment="1">
      <alignment horizontal="center" vertical="center"/>
    </xf>
    <xf numFmtId="38" fontId="7" fillId="0" borderId="19" xfId="49" applyFont="1" applyFill="1" applyBorder="1" applyAlignment="1">
      <alignment horizontal="center" vertical="center"/>
    </xf>
    <xf numFmtId="38" fontId="7" fillId="0" borderId="46" xfId="49" applyFont="1" applyFill="1" applyBorder="1" applyAlignment="1">
      <alignment horizontal="center" vertical="center" shrinkToFit="1"/>
    </xf>
    <xf numFmtId="38" fontId="7" fillId="0" borderId="20" xfId="49" applyFont="1" applyFill="1" applyBorder="1" applyAlignment="1">
      <alignment horizontal="center" vertical="center" shrinkToFit="1"/>
    </xf>
    <xf numFmtId="38" fontId="7" fillId="0" borderId="26" xfId="49" applyFont="1" applyFill="1" applyBorder="1" applyAlignment="1">
      <alignment horizontal="center" vertical="center"/>
    </xf>
    <xf numFmtId="0" fontId="7" fillId="0" borderId="29" xfId="61" applyFont="1" applyFill="1" applyBorder="1" applyAlignment="1">
      <alignment horizontal="distributed" vertical="center"/>
      <protection/>
    </xf>
    <xf numFmtId="0" fontId="7" fillId="0" borderId="52" xfId="61" applyFont="1" applyFill="1" applyBorder="1" applyAlignment="1">
      <alignment horizontal="center" vertical="center" wrapText="1"/>
      <protection/>
    </xf>
    <xf numFmtId="0" fontId="7" fillId="0" borderId="20" xfId="61" applyFont="1" applyFill="1" applyBorder="1" applyAlignment="1">
      <alignment horizontal="center" vertical="center" wrapText="1"/>
      <protection/>
    </xf>
    <xf numFmtId="0" fontId="7" fillId="0" borderId="11" xfId="61" applyFont="1" applyFill="1" applyBorder="1" applyAlignment="1">
      <alignment vertical="center" textRotation="255" wrapText="1"/>
      <protection/>
    </xf>
    <xf numFmtId="0" fontId="7" fillId="0" borderId="14" xfId="61" applyFont="1" applyFill="1" applyBorder="1" applyAlignment="1">
      <alignment vertical="center" textRotation="255" wrapText="1"/>
      <protection/>
    </xf>
    <xf numFmtId="0" fontId="7" fillId="0" borderId="31" xfId="61" applyFont="1" applyFill="1" applyBorder="1" applyAlignment="1">
      <alignment vertical="center" textRotation="255" wrapText="1"/>
      <protection/>
    </xf>
    <xf numFmtId="0" fontId="7" fillId="0" borderId="20" xfId="61" applyFont="1" applyFill="1" applyBorder="1" applyAlignment="1">
      <alignment horizontal="distributed" vertical="center"/>
      <protection/>
    </xf>
    <xf numFmtId="0" fontId="7" fillId="0" borderId="41" xfId="61" applyFont="1" applyFill="1" applyBorder="1" applyAlignment="1">
      <alignment horizontal="center" vertical="center" wrapText="1"/>
      <protection/>
    </xf>
    <xf numFmtId="0" fontId="7" fillId="0" borderId="42" xfId="61" applyFont="1" applyFill="1" applyBorder="1" applyAlignment="1">
      <alignment horizontal="center" vertical="center" wrapText="1"/>
      <protection/>
    </xf>
    <xf numFmtId="0" fontId="7" fillId="0" borderId="13" xfId="61" applyFont="1" applyFill="1" applyBorder="1" applyAlignment="1">
      <alignment horizontal="center" vertical="center" wrapText="1"/>
      <protection/>
    </xf>
    <xf numFmtId="0" fontId="7" fillId="0" borderId="14" xfId="61" applyFont="1" applyFill="1" applyBorder="1" applyAlignment="1">
      <alignment horizontal="center" vertical="center" wrapText="1"/>
      <protection/>
    </xf>
    <xf numFmtId="0" fontId="7" fillId="0" borderId="53" xfId="61" applyFont="1" applyFill="1" applyBorder="1" applyAlignment="1">
      <alignment horizontal="center" vertical="center" wrapText="1"/>
      <protection/>
    </xf>
    <xf numFmtId="0" fontId="7" fillId="0" borderId="35" xfId="61" applyFont="1" applyFill="1" applyBorder="1" applyAlignment="1">
      <alignment horizontal="center" vertical="center" wrapText="1"/>
      <protection/>
    </xf>
    <xf numFmtId="0" fontId="7" fillId="0" borderId="46" xfId="61" applyFont="1" applyFill="1" applyBorder="1" applyAlignment="1">
      <alignment horizontal="distributed" vertical="center"/>
      <protection/>
    </xf>
    <xf numFmtId="0" fontId="7" fillId="0" borderId="51" xfId="61" applyFont="1" applyFill="1" applyBorder="1" applyAlignment="1">
      <alignment vertical="center" textRotation="255" wrapText="1"/>
      <protection/>
    </xf>
    <xf numFmtId="0" fontId="7" fillId="0" borderId="28" xfId="61" applyFont="1" applyFill="1" applyBorder="1" applyAlignment="1">
      <alignment vertical="center" textRotation="255" wrapText="1"/>
      <protection/>
    </xf>
    <xf numFmtId="0" fontId="7" fillId="0" borderId="35" xfId="61" applyFont="1" applyFill="1" applyBorder="1" applyAlignment="1">
      <alignment vertical="center" textRotation="255" wrapText="1"/>
      <protection/>
    </xf>
    <xf numFmtId="0" fontId="7" fillId="0" borderId="25" xfId="61" applyFont="1" applyFill="1" applyBorder="1" applyAlignment="1">
      <alignment horizontal="center" vertical="center" wrapText="1"/>
      <protection/>
    </xf>
    <xf numFmtId="0" fontId="7" fillId="0" borderId="26" xfId="61" applyFont="1" applyFill="1" applyBorder="1" applyAlignment="1">
      <alignment horizontal="center" vertical="center" wrapText="1"/>
      <protection/>
    </xf>
    <xf numFmtId="0" fontId="7" fillId="0" borderId="46" xfId="61" applyFont="1" applyFill="1" applyBorder="1" applyAlignment="1">
      <alignment horizontal="center" vertical="center" wrapText="1"/>
      <protection/>
    </xf>
    <xf numFmtId="0" fontId="7" fillId="0" borderId="0"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29" xfId="61" applyFont="1" applyFill="1" applyBorder="1" applyAlignment="1">
      <alignment horizontal="center" vertical="center" wrapText="1"/>
      <protection/>
    </xf>
    <xf numFmtId="0" fontId="7" fillId="0" borderId="53" xfId="61" applyFont="1" applyFill="1" applyBorder="1" applyAlignment="1">
      <alignment horizontal="center" vertical="center"/>
      <protection/>
    </xf>
    <xf numFmtId="0" fontId="0" fillId="0" borderId="35" xfId="0" applyBorder="1" applyAlignment="1">
      <alignment horizontal="center" vertical="center"/>
    </xf>
    <xf numFmtId="38" fontId="3" fillId="0" borderId="11" xfId="49" applyFont="1" applyFill="1" applyBorder="1" applyAlignment="1">
      <alignment horizontal="center" vertical="center" shrinkToFit="1"/>
    </xf>
    <xf numFmtId="38" fontId="21" fillId="0" borderId="0" xfId="49" applyFont="1" applyFill="1" applyBorder="1" applyAlignment="1">
      <alignment horizontal="center" vertical="center"/>
    </xf>
    <xf numFmtId="38" fontId="3" fillId="0" borderId="0" xfId="49" applyFont="1" applyFill="1" applyBorder="1" applyAlignment="1" quotePrefix="1">
      <alignment horizontal="center" vertical="center"/>
    </xf>
    <xf numFmtId="38" fontId="9" fillId="0" borderId="0" xfId="49" applyFont="1" applyAlignment="1">
      <alignment horizontal="right" vertical="center"/>
    </xf>
    <xf numFmtId="38" fontId="9" fillId="0" borderId="0" xfId="49" applyFont="1" applyFill="1" applyAlignment="1">
      <alignment horizontal="right" vertical="center"/>
    </xf>
    <xf numFmtId="38" fontId="4" fillId="0" borderId="0" xfId="49" applyFont="1" applyFill="1" applyBorder="1" applyAlignment="1">
      <alignment horizontal="distributed" vertical="center"/>
    </xf>
    <xf numFmtId="38" fontId="4" fillId="0" borderId="49" xfId="49" applyFont="1" applyFill="1" applyBorder="1" applyAlignment="1">
      <alignment horizontal="distributed" vertical="center"/>
    </xf>
    <xf numFmtId="38" fontId="4" fillId="0" borderId="0" xfId="49" applyFont="1" applyFill="1" applyAlignment="1">
      <alignment horizontal="right" vertical="center"/>
    </xf>
    <xf numFmtId="38" fontId="17" fillId="0" borderId="0" xfId="49" applyFont="1" applyFill="1" applyAlignment="1">
      <alignment horizontal="distributed" vertical="center"/>
    </xf>
    <xf numFmtId="0" fontId="17" fillId="0" borderId="0" xfId="0" applyFont="1" applyAlignment="1">
      <alignment horizontal="distributed" vertical="center"/>
    </xf>
    <xf numFmtId="38" fontId="4" fillId="0" borderId="11" xfId="49" applyFont="1" applyFill="1" applyBorder="1" applyAlignment="1">
      <alignment horizontal="distributed" vertical="center"/>
    </xf>
    <xf numFmtId="38" fontId="4" fillId="0" borderId="0" xfId="49" applyFont="1" applyFill="1" applyAlignment="1">
      <alignment horizontal="distributed" vertical="center"/>
    </xf>
    <xf numFmtId="0" fontId="17" fillId="0" borderId="0" xfId="0" applyFont="1" applyBorder="1" applyAlignment="1">
      <alignment horizontal="distributed" vertical="center"/>
    </xf>
    <xf numFmtId="38" fontId="4" fillId="0" borderId="11" xfId="49" applyFont="1" applyFill="1" applyBorder="1" applyAlignment="1">
      <alignment horizontal="distributed" vertical="center"/>
    </xf>
    <xf numFmtId="38" fontId="3" fillId="0" borderId="11" xfId="49" applyFont="1" applyFill="1" applyBorder="1" applyAlignment="1">
      <alignment horizontal="center" vertical="center"/>
    </xf>
    <xf numFmtId="38" fontId="3" fillId="0" borderId="0" xfId="49" applyFont="1" applyFill="1" applyBorder="1" applyAlignment="1">
      <alignment horizontal="center" vertical="center"/>
    </xf>
    <xf numFmtId="0" fontId="0" fillId="0" borderId="54" xfId="0" applyBorder="1" applyAlignment="1">
      <alignment vertical="center"/>
    </xf>
    <xf numFmtId="0" fontId="0" fillId="0" borderId="0" xfId="0" applyAlignment="1">
      <alignment horizontal="right" vertical="center"/>
    </xf>
    <xf numFmtId="38" fontId="3" fillId="0" borderId="29" xfId="49" applyFont="1" applyBorder="1" applyAlignment="1">
      <alignment horizontal="right" vertical="center"/>
    </xf>
    <xf numFmtId="38" fontId="9" fillId="0" borderId="29" xfId="49" applyFont="1" applyBorder="1" applyAlignment="1">
      <alignment horizontal="right" vertical="center"/>
    </xf>
    <xf numFmtId="38" fontId="9" fillId="0" borderId="0" xfId="49" applyFont="1" applyBorder="1" applyAlignment="1">
      <alignment horizontal="right" vertical="center"/>
    </xf>
    <xf numFmtId="0" fontId="7" fillId="0" borderId="0" xfId="0" applyFont="1" applyAlignment="1">
      <alignment horizontal="right" vertical="center"/>
    </xf>
    <xf numFmtId="0" fontId="4" fillId="0" borderId="11" xfId="0" applyFont="1" applyFill="1" applyBorder="1" applyAlignment="1">
      <alignment horizontal="distributed" vertical="center"/>
    </xf>
    <xf numFmtId="38" fontId="4" fillId="0" borderId="29" xfId="49" applyFont="1" applyBorder="1" applyAlignment="1">
      <alignment horizontal="right" vertical="center"/>
    </xf>
    <xf numFmtId="38" fontId="21" fillId="0" borderId="0" xfId="49" applyFont="1" applyFill="1" applyAlignment="1">
      <alignment horizontal="center" vertical="center"/>
    </xf>
    <xf numFmtId="38" fontId="7" fillId="0" borderId="28" xfId="49" applyFont="1" applyFill="1" applyBorder="1" applyAlignment="1">
      <alignment horizontal="center" vertical="center" shrinkToFit="1"/>
    </xf>
    <xf numFmtId="38" fontId="7" fillId="0" borderId="20" xfId="49" applyFont="1" applyFill="1" applyBorder="1" applyAlignment="1">
      <alignment horizontal="right" vertical="center"/>
    </xf>
    <xf numFmtId="38" fontId="39" fillId="0" borderId="31" xfId="49" applyFont="1" applyFill="1" applyBorder="1" applyAlignment="1">
      <alignment horizontal="distributed" vertical="center"/>
    </xf>
    <xf numFmtId="38" fontId="39" fillId="0" borderId="0" xfId="49" applyFont="1" applyFill="1" applyAlignment="1">
      <alignment horizontal="right" vertical="center"/>
    </xf>
    <xf numFmtId="38" fontId="39" fillId="0" borderId="30" xfId="49" applyFont="1" applyFill="1" applyBorder="1" applyAlignment="1">
      <alignment horizontal="right" vertical="center"/>
    </xf>
    <xf numFmtId="177" fontId="7" fillId="0" borderId="0" xfId="49" applyNumberFormat="1" applyFont="1" applyFill="1" applyBorder="1" applyAlignment="1">
      <alignment vertical="center"/>
    </xf>
    <xf numFmtId="38" fontId="7" fillId="0" borderId="29" xfId="49" applyFont="1" applyFill="1" applyBorder="1" applyAlignment="1">
      <alignment horizontal="right" vertical="center"/>
    </xf>
    <xf numFmtId="38" fontId="39" fillId="0" borderId="46" xfId="49" applyFont="1" applyFill="1" applyBorder="1" applyAlignment="1">
      <alignment horizontal="right" vertical="center"/>
    </xf>
    <xf numFmtId="177" fontId="40" fillId="0" borderId="30" xfId="49" applyNumberFormat="1" applyFont="1" applyFill="1" applyBorder="1" applyAlignment="1">
      <alignment horizontal="right" vertical="center"/>
    </xf>
    <xf numFmtId="38" fontId="39" fillId="0" borderId="29" xfId="49" applyFont="1" applyFill="1" applyBorder="1" applyAlignment="1">
      <alignment horizontal="right" vertical="center"/>
    </xf>
    <xf numFmtId="38" fontId="39" fillId="0" borderId="0" xfId="49" applyFont="1" applyFill="1" applyBorder="1" applyAlignment="1">
      <alignment horizontal="right" vertical="center"/>
    </xf>
    <xf numFmtId="177" fontId="40" fillId="0" borderId="0" xfId="49" applyNumberFormat="1" applyFont="1" applyFill="1" applyBorder="1" applyAlignment="1">
      <alignment horizontal="right" vertical="center"/>
    </xf>
    <xf numFmtId="38" fontId="7" fillId="0" borderId="20" xfId="49" applyFont="1" applyFill="1" applyBorder="1" applyAlignment="1">
      <alignment horizontal="right" vertical="center"/>
    </xf>
    <xf numFmtId="38" fontId="39" fillId="0" borderId="51" xfId="49" applyFont="1" applyFill="1" applyBorder="1" applyAlignment="1">
      <alignment horizontal="distributed" vertical="center"/>
    </xf>
    <xf numFmtId="38" fontId="39" fillId="0" borderId="28" xfId="49" applyFont="1" applyFill="1" applyBorder="1" applyAlignment="1">
      <alignment horizontal="distributed" vertical="center"/>
    </xf>
    <xf numFmtId="0" fontId="0" fillId="0" borderId="4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11" xfId="0" applyBorder="1" applyAlignment="1">
      <alignment vertical="center"/>
    </xf>
    <xf numFmtId="38" fontId="7" fillId="0" borderId="41" xfId="49" applyFont="1" applyFill="1" applyBorder="1" applyAlignment="1">
      <alignment horizontal="center" vertical="center" wrapText="1"/>
    </xf>
    <xf numFmtId="38" fontId="7" fillId="0" borderId="42" xfId="49" applyFont="1" applyFill="1" applyBorder="1" applyAlignment="1">
      <alignment horizontal="center" vertical="center" wrapText="1"/>
    </xf>
    <xf numFmtId="38" fontId="7" fillId="0" borderId="0" xfId="49" applyFont="1" applyFill="1" applyBorder="1" applyAlignment="1">
      <alignment horizontal="center" vertical="center" wrapText="1"/>
    </xf>
    <xf numFmtId="38" fontId="7" fillId="0" borderId="13" xfId="49" applyFont="1" applyFill="1" applyBorder="1" applyAlignment="1">
      <alignment horizontal="center" vertical="center" wrapText="1"/>
    </xf>
    <xf numFmtId="38" fontId="7" fillId="0" borderId="31" xfId="49" applyFont="1" applyFill="1" applyBorder="1" applyAlignment="1">
      <alignment horizontal="right" vertical="center" textRotation="255" wrapText="1"/>
    </xf>
    <xf numFmtId="38" fontId="39" fillId="0" borderId="31" xfId="49" applyFont="1" applyFill="1" applyBorder="1" applyAlignment="1">
      <alignment horizontal="distributed" vertical="center"/>
    </xf>
    <xf numFmtId="38" fontId="7" fillId="0" borderId="11" xfId="49" applyFont="1" applyFill="1" applyBorder="1" applyAlignment="1">
      <alignment horizontal="right" vertical="center" textRotation="255" wrapText="1"/>
    </xf>
    <xf numFmtId="38" fontId="39" fillId="0" borderId="11" xfId="49" applyFont="1" applyFill="1" applyBorder="1" applyAlignment="1">
      <alignment horizontal="distributed" vertical="center"/>
    </xf>
    <xf numFmtId="38" fontId="7" fillId="0" borderId="11" xfId="49" applyFont="1" applyFill="1" applyBorder="1" applyAlignment="1">
      <alignment horizontal="distributed" vertical="center"/>
    </xf>
    <xf numFmtId="38" fontId="7" fillId="0" borderId="14" xfId="49" applyFont="1" applyFill="1" applyBorder="1" applyAlignment="1">
      <alignment horizontal="right" vertical="center" textRotation="255" wrapText="1"/>
    </xf>
    <xf numFmtId="38" fontId="7" fillId="0" borderId="14" xfId="49" applyFont="1" applyFill="1" applyBorder="1" applyAlignment="1">
      <alignment horizontal="distributed" vertical="center"/>
    </xf>
    <xf numFmtId="38" fontId="39" fillId="0" borderId="11" xfId="49" applyFont="1" applyFill="1" applyBorder="1" applyAlignment="1">
      <alignment horizontal="distributed" vertical="center"/>
    </xf>
    <xf numFmtId="38" fontId="39" fillId="0" borderId="0" xfId="49" applyFont="1" applyFill="1" applyAlignment="1">
      <alignment vertical="center"/>
    </xf>
    <xf numFmtId="38" fontId="39" fillId="0" borderId="0" xfId="61" applyNumberFormat="1" applyFont="1" applyFill="1" applyAlignment="1">
      <alignment vertical="center"/>
      <protection/>
    </xf>
    <xf numFmtId="0" fontId="39" fillId="0" borderId="31" xfId="61" applyFont="1" applyFill="1" applyBorder="1" applyAlignment="1">
      <alignment horizontal="distributed" vertical="center"/>
      <protection/>
    </xf>
    <xf numFmtId="0" fontId="0" fillId="0" borderId="0" xfId="0" applyFill="1" applyAlignment="1">
      <alignment vertical="center"/>
    </xf>
    <xf numFmtId="0" fontId="3" fillId="0" borderId="0" xfId="61" applyFont="1" applyFill="1" applyAlignment="1">
      <alignment horizontal="center" vertical="center"/>
      <protection/>
    </xf>
    <xf numFmtId="0" fontId="3" fillId="0" borderId="0" xfId="61" applyFont="1" applyFill="1" applyBorder="1" applyAlignment="1">
      <alignment horizontal="center" vertical="center"/>
      <protection/>
    </xf>
    <xf numFmtId="0" fontId="39" fillId="0" borderId="11" xfId="61" applyFont="1" applyFill="1" applyBorder="1" applyAlignment="1">
      <alignment horizontal="distributed" vertical="center"/>
      <protection/>
    </xf>
    <xf numFmtId="0" fontId="39" fillId="0" borderId="0" xfId="61" applyFont="1" applyFill="1" applyAlignment="1">
      <alignment vertical="center"/>
      <protection/>
    </xf>
    <xf numFmtId="38" fontId="7" fillId="0" borderId="0" xfId="61" applyNumberFormat="1" applyFont="1" applyFill="1" applyAlignment="1">
      <alignment vertical="center"/>
      <protection/>
    </xf>
    <xf numFmtId="38" fontId="7" fillId="0" borderId="29" xfId="61" applyNumberFormat="1" applyFont="1" applyFill="1" applyBorder="1" applyAlignment="1">
      <alignment vertical="center"/>
      <protection/>
    </xf>
    <xf numFmtId="38" fontId="7" fillId="0" borderId="20" xfId="61" applyNumberFormat="1" applyFont="1" applyFill="1" applyBorder="1" applyAlignment="1">
      <alignment vertical="center"/>
      <protection/>
    </xf>
    <xf numFmtId="38" fontId="7" fillId="0" borderId="46" xfId="61" applyNumberFormat="1" applyFont="1" applyFill="1" applyBorder="1" applyAlignment="1">
      <alignment vertical="center"/>
      <protection/>
    </xf>
    <xf numFmtId="38" fontId="7" fillId="0" borderId="30" xfId="61" applyNumberFormat="1" applyFont="1" applyFill="1" applyBorder="1" applyAlignment="1">
      <alignment vertical="center"/>
      <protection/>
    </xf>
    <xf numFmtId="0" fontId="39" fillId="0" borderId="46" xfId="61" applyFont="1" applyFill="1" applyBorder="1" applyAlignment="1">
      <alignment horizontal="distributed" vertical="center"/>
      <protection/>
    </xf>
    <xf numFmtId="0" fontId="39" fillId="0" borderId="30" xfId="0" applyFont="1" applyBorder="1" applyAlignment="1">
      <alignment vertical="center"/>
    </xf>
    <xf numFmtId="0" fontId="39" fillId="0" borderId="31" xfId="0" applyFont="1" applyBorder="1" applyAlignment="1">
      <alignment vertical="center"/>
    </xf>
    <xf numFmtId="38" fontId="39" fillId="0" borderId="46" xfId="49" applyFont="1" applyFill="1" applyBorder="1" applyAlignment="1">
      <alignment horizontal="right" vertical="center"/>
    </xf>
    <xf numFmtId="38" fontId="7" fillId="0" borderId="29" xfId="49" applyFont="1" applyFill="1" applyBorder="1" applyAlignment="1">
      <alignment horizontal="right" vertical="center"/>
    </xf>
    <xf numFmtId="38" fontId="7" fillId="0" borderId="46" xfId="49" applyFont="1" applyFill="1" applyBorder="1" applyAlignment="1">
      <alignment horizontal="right" vertical="center"/>
    </xf>
    <xf numFmtId="194" fontId="7" fillId="0" borderId="0" xfId="61" applyNumberFormat="1" applyFont="1" applyFill="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P37-39"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56"/>
  <sheetViews>
    <sheetView zoomScaleSheetLayoutView="75" zoomScalePageLayoutView="0" workbookViewId="0" topLeftCell="A1">
      <selection activeCell="C7" sqref="C7:C9"/>
    </sheetView>
  </sheetViews>
  <sheetFormatPr defaultColWidth="9.00390625" defaultRowHeight="13.5"/>
  <cols>
    <col min="1" max="1" width="6.00390625" style="116" customWidth="1"/>
    <col min="2" max="2" width="23.125" style="116" customWidth="1"/>
    <col min="3" max="3" width="11.75390625" style="116" customWidth="1"/>
    <col min="4" max="7" width="11.125" style="116" customWidth="1"/>
    <col min="8" max="9" width="9.75390625" style="116" customWidth="1"/>
    <col min="10" max="10" width="4.75390625" style="116" customWidth="1"/>
    <col min="11" max="11" width="6.25390625" style="116" customWidth="1"/>
    <col min="12" max="12" width="23.125" style="116" customWidth="1"/>
    <col min="13" max="18" width="11.50390625" style="116" customWidth="1"/>
    <col min="19" max="16384" width="9.00390625" style="116" customWidth="1"/>
  </cols>
  <sheetData>
    <row r="1" spans="1:18" s="115" customFormat="1" ht="13.5">
      <c r="A1" s="113" t="s">
        <v>14</v>
      </c>
      <c r="R1" s="114" t="s">
        <v>20</v>
      </c>
    </row>
    <row r="3" spans="1:9" ht="18.75">
      <c r="A3" s="265" t="s">
        <v>250</v>
      </c>
      <c r="B3" s="265"/>
      <c r="C3" s="265"/>
      <c r="D3" s="265"/>
      <c r="E3" s="265"/>
      <c r="F3" s="265"/>
      <c r="G3" s="265"/>
      <c r="H3" s="265"/>
      <c r="I3" s="265"/>
    </row>
    <row r="5" spans="1:19" ht="17.25">
      <c r="A5" s="234" t="s">
        <v>251</v>
      </c>
      <c r="B5" s="234"/>
      <c r="C5" s="234"/>
      <c r="D5" s="234"/>
      <c r="E5" s="234"/>
      <c r="F5" s="234"/>
      <c r="G5" s="234"/>
      <c r="H5" s="234"/>
      <c r="I5" s="234"/>
      <c r="K5" s="117"/>
      <c r="L5" s="234" t="s">
        <v>260</v>
      </c>
      <c r="M5" s="261"/>
      <c r="N5" s="261"/>
      <c r="O5" s="261"/>
      <c r="P5" s="261"/>
      <c r="Q5" s="261"/>
      <c r="R5" s="261"/>
      <c r="S5" s="117"/>
    </row>
    <row r="6" spans="1:25" ht="15" thickBot="1">
      <c r="A6" s="5"/>
      <c r="B6" s="117"/>
      <c r="C6" s="118"/>
      <c r="E6" s="5"/>
      <c r="F6" s="5"/>
      <c r="G6" s="5"/>
      <c r="H6" s="5"/>
      <c r="I6" s="5"/>
      <c r="J6" s="5"/>
      <c r="K6" s="2"/>
      <c r="L6" s="11"/>
      <c r="M6" s="11"/>
      <c r="N6" s="11"/>
      <c r="O6" s="11"/>
      <c r="P6" s="11"/>
      <c r="Q6" s="11"/>
      <c r="R6" s="11"/>
      <c r="S6" s="2"/>
      <c r="T6" s="5"/>
      <c r="U6" s="5"/>
      <c r="V6" s="5"/>
      <c r="W6" s="5"/>
      <c r="X6" s="5"/>
      <c r="Y6" s="5"/>
    </row>
    <row r="7" spans="1:19" ht="14.25">
      <c r="A7" s="248" t="s">
        <v>15</v>
      </c>
      <c r="B7" s="249"/>
      <c r="C7" s="239" t="s">
        <v>0</v>
      </c>
      <c r="D7" s="241" t="s">
        <v>1</v>
      </c>
      <c r="E7" s="242"/>
      <c r="F7" s="242"/>
      <c r="G7" s="243"/>
      <c r="H7" s="254" t="s">
        <v>252</v>
      </c>
      <c r="I7" s="245" t="s">
        <v>253</v>
      </c>
      <c r="J7" s="117"/>
      <c r="K7" s="248" t="s">
        <v>15</v>
      </c>
      <c r="L7" s="249"/>
      <c r="M7" s="244" t="s">
        <v>257</v>
      </c>
      <c r="N7" s="244"/>
      <c r="O7" s="244" t="s">
        <v>258</v>
      </c>
      <c r="P7" s="244"/>
      <c r="Q7" s="244" t="s">
        <v>259</v>
      </c>
      <c r="R7" s="262"/>
      <c r="S7" s="117"/>
    </row>
    <row r="8" spans="1:19" ht="14.25">
      <c r="A8" s="250"/>
      <c r="B8" s="251"/>
      <c r="C8" s="240"/>
      <c r="D8" s="259" t="s">
        <v>2</v>
      </c>
      <c r="E8" s="257" t="s">
        <v>3</v>
      </c>
      <c r="F8" s="108"/>
      <c r="G8" s="237" t="s">
        <v>16</v>
      </c>
      <c r="H8" s="255"/>
      <c r="I8" s="246"/>
      <c r="J8" s="117"/>
      <c r="K8" s="250"/>
      <c r="L8" s="251"/>
      <c r="M8" s="240" t="s">
        <v>19</v>
      </c>
      <c r="N8" s="240" t="s">
        <v>17</v>
      </c>
      <c r="O8" s="240" t="s">
        <v>19</v>
      </c>
      <c r="P8" s="240" t="s">
        <v>17</v>
      </c>
      <c r="Q8" s="240" t="s">
        <v>19</v>
      </c>
      <c r="R8" s="263" t="s">
        <v>18</v>
      </c>
      <c r="S8" s="117"/>
    </row>
    <row r="9" spans="1:19" ht="14.25">
      <c r="A9" s="252"/>
      <c r="B9" s="253"/>
      <c r="C9" s="240"/>
      <c r="D9" s="260"/>
      <c r="E9" s="258"/>
      <c r="F9" s="3" t="s">
        <v>4</v>
      </c>
      <c r="G9" s="238"/>
      <c r="H9" s="256"/>
      <c r="I9" s="247"/>
      <c r="J9" s="117"/>
      <c r="K9" s="252"/>
      <c r="L9" s="253"/>
      <c r="M9" s="240"/>
      <c r="N9" s="240"/>
      <c r="O9" s="240"/>
      <c r="P9" s="240"/>
      <c r="Q9" s="240"/>
      <c r="R9" s="264"/>
      <c r="S9" s="117"/>
    </row>
    <row r="10" spans="2:19" ht="14.25">
      <c r="B10" s="119"/>
      <c r="C10" s="117"/>
      <c r="D10" s="117"/>
      <c r="F10" s="5"/>
      <c r="J10" s="117"/>
      <c r="L10" s="119"/>
      <c r="M10" s="120"/>
      <c r="N10" s="120"/>
      <c r="O10" s="120"/>
      <c r="P10" s="120"/>
      <c r="Q10" s="120"/>
      <c r="R10" s="120"/>
      <c r="S10" s="117"/>
    </row>
    <row r="11" spans="1:19" ht="14.25">
      <c r="A11" s="230" t="s">
        <v>5</v>
      </c>
      <c r="B11" s="231"/>
      <c r="C11" s="141">
        <f aca="true" t="shared" si="0" ref="C11:I11">SUM(C13,C15,C28)</f>
        <v>74256</v>
      </c>
      <c r="D11" s="141">
        <f t="shared" si="0"/>
        <v>53392</v>
      </c>
      <c r="E11" s="141">
        <f t="shared" si="0"/>
        <v>17895</v>
      </c>
      <c r="F11" s="141">
        <f t="shared" si="0"/>
        <v>14513</v>
      </c>
      <c r="G11" s="141">
        <f t="shared" si="0"/>
        <v>486</v>
      </c>
      <c r="H11" s="141">
        <f t="shared" si="0"/>
        <v>1931</v>
      </c>
      <c r="I11" s="141">
        <f t="shared" si="0"/>
        <v>552</v>
      </c>
      <c r="J11" s="117"/>
      <c r="K11" s="230" t="s">
        <v>5</v>
      </c>
      <c r="L11" s="231"/>
      <c r="M11" s="143">
        <f>SUM(M13,M15,M28)</f>
        <v>68930</v>
      </c>
      <c r="N11" s="144" t="s">
        <v>254</v>
      </c>
      <c r="O11" s="143">
        <f>SUM(O13,O15,O28)</f>
        <v>74256</v>
      </c>
      <c r="P11" s="144" t="s">
        <v>254</v>
      </c>
      <c r="Q11" s="143">
        <f>O11-M11</f>
        <v>5326</v>
      </c>
      <c r="R11" s="145">
        <f>Q11/M11*100</f>
        <v>7.726679239808501</v>
      </c>
      <c r="S11" s="117"/>
    </row>
    <row r="12" spans="1:19" ht="14.25">
      <c r="A12" s="122"/>
      <c r="B12" s="123"/>
      <c r="C12" s="69"/>
      <c r="D12" s="69"/>
      <c r="E12" s="71"/>
      <c r="F12" s="124"/>
      <c r="G12" s="124"/>
      <c r="H12" s="71"/>
      <c r="I12" s="71"/>
      <c r="J12" s="2"/>
      <c r="K12" s="122"/>
      <c r="L12" s="123"/>
      <c r="M12" s="56"/>
      <c r="N12" s="56"/>
      <c r="O12" s="56"/>
      <c r="P12" s="120"/>
      <c r="Q12" s="120"/>
      <c r="R12" s="121"/>
      <c r="S12" s="117"/>
    </row>
    <row r="13" spans="1:19" ht="14.25">
      <c r="A13" s="232" t="s">
        <v>215</v>
      </c>
      <c r="B13" s="233"/>
      <c r="C13" s="142">
        <f>SUM(D13:E13,G13:I13)</f>
        <v>232</v>
      </c>
      <c r="D13" s="69">
        <v>18</v>
      </c>
      <c r="E13" s="71">
        <v>167</v>
      </c>
      <c r="F13" s="71">
        <v>53</v>
      </c>
      <c r="G13" s="71">
        <v>29</v>
      </c>
      <c r="H13" s="71">
        <v>8</v>
      </c>
      <c r="I13" s="71">
        <v>10</v>
      </c>
      <c r="J13" s="1"/>
      <c r="K13" s="232" t="s">
        <v>215</v>
      </c>
      <c r="L13" s="233"/>
      <c r="M13" s="18">
        <v>203</v>
      </c>
      <c r="N13" s="71" t="s">
        <v>254</v>
      </c>
      <c r="O13" s="18">
        <v>232</v>
      </c>
      <c r="P13" s="71" t="s">
        <v>254</v>
      </c>
      <c r="Q13" s="125">
        <f>O13-M13</f>
        <v>29</v>
      </c>
      <c r="R13" s="126">
        <f>Q13/M13*100</f>
        <v>14.285714285714285</v>
      </c>
      <c r="S13" s="117"/>
    </row>
    <row r="14" spans="1:19" ht="14.25">
      <c r="A14" s="122"/>
      <c r="B14" s="9"/>
      <c r="C14" s="142"/>
      <c r="D14" s="69"/>
      <c r="E14" s="71"/>
      <c r="F14" s="71"/>
      <c r="G14" s="71"/>
      <c r="H14" s="71"/>
      <c r="I14" s="71"/>
      <c r="K14" s="122"/>
      <c r="L14" s="9"/>
      <c r="M14" s="18"/>
      <c r="N14" s="73"/>
      <c r="O14" s="120"/>
      <c r="P14" s="73"/>
      <c r="Q14" s="125"/>
      <c r="R14" s="126"/>
      <c r="S14" s="117"/>
    </row>
    <row r="15" spans="1:19" ht="14.25">
      <c r="A15" s="232" t="s">
        <v>216</v>
      </c>
      <c r="B15" s="233"/>
      <c r="C15" s="142">
        <f aca="true" t="shared" si="1" ref="C15:I15">SUM(C18:C27)</f>
        <v>73400</v>
      </c>
      <c r="D15" s="127">
        <f t="shared" si="1"/>
        <v>53374</v>
      </c>
      <c r="E15" s="124">
        <f t="shared" si="1"/>
        <v>17728</v>
      </c>
      <c r="F15" s="124">
        <f t="shared" si="1"/>
        <v>14460</v>
      </c>
      <c r="G15" s="124">
        <f t="shared" si="1"/>
        <v>457</v>
      </c>
      <c r="H15" s="124">
        <f t="shared" si="1"/>
        <v>1417</v>
      </c>
      <c r="I15" s="124">
        <f t="shared" si="1"/>
        <v>424</v>
      </c>
      <c r="K15" s="232" t="s">
        <v>216</v>
      </c>
      <c r="L15" s="233"/>
      <c r="M15" s="120">
        <f>SUM(M18:M22,M24:M27)</f>
        <v>68155</v>
      </c>
      <c r="N15" s="73">
        <f>M15/$M$15*100</f>
        <v>100</v>
      </c>
      <c r="O15" s="120">
        <f>SUM(O18:O22,O24:O27)</f>
        <v>73400</v>
      </c>
      <c r="P15" s="73">
        <f>O15/$O$15*100</f>
        <v>100</v>
      </c>
      <c r="Q15" s="125">
        <f>O15-M15</f>
        <v>5245</v>
      </c>
      <c r="R15" s="126">
        <f>Q15/M15*100</f>
        <v>7.695693639498202</v>
      </c>
      <c r="S15" s="117"/>
    </row>
    <row r="16" spans="1:19" ht="14.25">
      <c r="A16" s="235" t="s">
        <v>239</v>
      </c>
      <c r="B16" s="236"/>
      <c r="C16" s="142"/>
      <c r="D16" s="127"/>
      <c r="E16" s="124"/>
      <c r="F16" s="124"/>
      <c r="G16" s="124"/>
      <c r="H16" s="124"/>
      <c r="I16" s="124"/>
      <c r="K16" s="235" t="s">
        <v>239</v>
      </c>
      <c r="L16" s="236"/>
      <c r="M16" s="120"/>
      <c r="N16" s="73"/>
      <c r="O16" s="120"/>
      <c r="P16" s="73"/>
      <c r="Q16" s="125"/>
      <c r="R16" s="126"/>
      <c r="S16" s="117"/>
    </row>
    <row r="17" spans="1:19" ht="14.25">
      <c r="A17" s="111"/>
      <c r="B17" s="112"/>
      <c r="C17" s="142"/>
      <c r="D17" s="127"/>
      <c r="E17" s="124"/>
      <c r="F17" s="124"/>
      <c r="G17" s="124"/>
      <c r="H17" s="124"/>
      <c r="I17" s="124"/>
      <c r="K17" s="106"/>
      <c r="L17" s="9"/>
      <c r="M17" s="120"/>
      <c r="N17" s="73"/>
      <c r="O17" s="120"/>
      <c r="P17" s="73"/>
      <c r="Q17" s="125"/>
      <c r="R17" s="126"/>
      <c r="S17" s="117"/>
    </row>
    <row r="18" spans="2:19" ht="14.25">
      <c r="B18" s="33" t="s">
        <v>6</v>
      </c>
      <c r="C18" s="142">
        <f aca="true" t="shared" si="2" ref="C18:C28">SUM(D18:E18,G18:I18)</f>
        <v>77</v>
      </c>
      <c r="D18" s="127">
        <v>32</v>
      </c>
      <c r="E18" s="124">
        <v>45</v>
      </c>
      <c r="F18" s="124">
        <v>44</v>
      </c>
      <c r="G18" s="124" t="s">
        <v>254</v>
      </c>
      <c r="H18" s="124" t="s">
        <v>254</v>
      </c>
      <c r="I18" s="124" t="s">
        <v>254</v>
      </c>
      <c r="L18" s="33" t="s">
        <v>6</v>
      </c>
      <c r="M18" s="120">
        <v>75</v>
      </c>
      <c r="N18" s="73">
        <f>M18/$M$15*100</f>
        <v>0.11004328369158536</v>
      </c>
      <c r="O18" s="120">
        <v>77</v>
      </c>
      <c r="P18" s="73">
        <f>O18/$O$15*100</f>
        <v>0.10490463215258856</v>
      </c>
      <c r="Q18" s="128">
        <f>O18-M18</f>
        <v>2</v>
      </c>
      <c r="R18" s="126">
        <f>Q18/M18*100</f>
        <v>2.666666666666667</v>
      </c>
      <c r="S18" s="117"/>
    </row>
    <row r="19" spans="2:19" ht="14.25">
      <c r="B19" s="9" t="s">
        <v>7</v>
      </c>
      <c r="C19" s="142">
        <f t="shared" si="2"/>
        <v>7064</v>
      </c>
      <c r="D19" s="127">
        <v>5561</v>
      </c>
      <c r="E19" s="124">
        <v>1499</v>
      </c>
      <c r="F19" s="124">
        <v>1496</v>
      </c>
      <c r="G19" s="124">
        <v>2</v>
      </c>
      <c r="H19" s="124" t="s">
        <v>254</v>
      </c>
      <c r="I19" s="124">
        <v>2</v>
      </c>
      <c r="J19" s="12"/>
      <c r="L19" s="9" t="s">
        <v>7</v>
      </c>
      <c r="M19" s="120">
        <v>6625</v>
      </c>
      <c r="N19" s="73">
        <f>M19/$M$15*100</f>
        <v>9.720490059423373</v>
      </c>
      <c r="O19" s="71">
        <v>7064</v>
      </c>
      <c r="P19" s="73">
        <f>O19/$O$15*100</f>
        <v>9.623978201634879</v>
      </c>
      <c r="Q19" s="128">
        <f>O19-M19</f>
        <v>439</v>
      </c>
      <c r="R19" s="126">
        <f>Q19/M19*100</f>
        <v>6.626415094339623</v>
      </c>
      <c r="S19" s="117"/>
    </row>
    <row r="20" spans="2:19" ht="14.25" customHeight="1">
      <c r="B20" s="9" t="s">
        <v>8</v>
      </c>
      <c r="C20" s="142">
        <f t="shared" si="2"/>
        <v>15909</v>
      </c>
      <c r="D20" s="127">
        <v>12729</v>
      </c>
      <c r="E20" s="124">
        <v>3166</v>
      </c>
      <c r="F20" s="124">
        <v>3070</v>
      </c>
      <c r="G20" s="124">
        <v>13</v>
      </c>
      <c r="H20" s="71" t="s">
        <v>254</v>
      </c>
      <c r="I20" s="71">
        <v>1</v>
      </c>
      <c r="J20" s="8"/>
      <c r="L20" s="9" t="s">
        <v>8</v>
      </c>
      <c r="M20" s="120">
        <v>15239</v>
      </c>
      <c r="N20" s="73">
        <f>M20/$M$15*100</f>
        <v>22.35932800234759</v>
      </c>
      <c r="O20" s="120">
        <v>15909</v>
      </c>
      <c r="P20" s="73">
        <f>O20/$O$15*100</f>
        <v>21.674386920980925</v>
      </c>
      <c r="Q20" s="128">
        <f>O20-M20</f>
        <v>670</v>
      </c>
      <c r="R20" s="126">
        <f>Q20/M20*100</f>
        <v>4.396613951046657</v>
      </c>
      <c r="S20" s="117"/>
    </row>
    <row r="21" spans="2:19" ht="14.25">
      <c r="B21" s="9" t="s">
        <v>228</v>
      </c>
      <c r="C21" s="142">
        <f t="shared" si="2"/>
        <v>30296</v>
      </c>
      <c r="D21" s="127">
        <v>23329</v>
      </c>
      <c r="E21" s="124">
        <v>6908</v>
      </c>
      <c r="F21" s="124">
        <v>6699</v>
      </c>
      <c r="G21" s="124">
        <v>35</v>
      </c>
      <c r="H21" s="71">
        <v>16</v>
      </c>
      <c r="I21" s="71">
        <v>8</v>
      </c>
      <c r="J21" s="7"/>
      <c r="L21" s="9" t="s">
        <v>228</v>
      </c>
      <c r="M21" s="120">
        <v>27541</v>
      </c>
      <c r="N21" s="73">
        <f>M21/$M$15*100</f>
        <v>40.40936101533269</v>
      </c>
      <c r="O21" s="71">
        <v>30296</v>
      </c>
      <c r="P21" s="73">
        <f>O21/$O$15*100</f>
        <v>41.275204359673026</v>
      </c>
      <c r="Q21" s="128">
        <f>O21-M21</f>
        <v>2755</v>
      </c>
      <c r="R21" s="126">
        <f>Q21/M21*100</f>
        <v>10.003267855197704</v>
      </c>
      <c r="S21" s="117"/>
    </row>
    <row r="22" spans="2:19" ht="14.25" customHeight="1">
      <c r="B22" s="9" t="s">
        <v>11</v>
      </c>
      <c r="C22" s="142">
        <f t="shared" si="2"/>
        <v>896</v>
      </c>
      <c r="D22" s="127">
        <v>175</v>
      </c>
      <c r="E22" s="124">
        <v>720</v>
      </c>
      <c r="F22" s="127">
        <v>523</v>
      </c>
      <c r="G22" s="127" t="s">
        <v>254</v>
      </c>
      <c r="H22" s="69" t="s">
        <v>254</v>
      </c>
      <c r="I22" s="69">
        <v>1</v>
      </c>
      <c r="J22" s="8"/>
      <c r="L22" s="9" t="s">
        <v>11</v>
      </c>
      <c r="M22" s="18">
        <v>812</v>
      </c>
      <c r="N22" s="73">
        <f>M22/$M$15*100</f>
        <v>1.1914019514342309</v>
      </c>
      <c r="O22" s="69">
        <v>896</v>
      </c>
      <c r="P22" s="73">
        <f>O22/$O$15*100</f>
        <v>1.220708446866485</v>
      </c>
      <c r="Q22" s="128">
        <f>O22-M22</f>
        <v>84</v>
      </c>
      <c r="R22" s="126">
        <f>Q22/M22*100</f>
        <v>10.344827586206897</v>
      </c>
      <c r="S22" s="117"/>
    </row>
    <row r="23" spans="2:19" ht="14.25">
      <c r="B23" s="9"/>
      <c r="C23" s="142"/>
      <c r="D23" s="127"/>
      <c r="E23" s="124"/>
      <c r="F23" s="127"/>
      <c r="G23" s="127"/>
      <c r="H23" s="69"/>
      <c r="I23" s="69"/>
      <c r="J23" s="8"/>
      <c r="L23" s="9"/>
      <c r="M23" s="69"/>
      <c r="N23" s="73"/>
      <c r="O23" s="69"/>
      <c r="P23" s="73"/>
      <c r="Q23" s="128"/>
      <c r="R23" s="126"/>
      <c r="S23" s="117"/>
    </row>
    <row r="24" spans="2:19" ht="14.25">
      <c r="B24" s="9" t="s">
        <v>12</v>
      </c>
      <c r="C24" s="142">
        <f t="shared" si="2"/>
        <v>1564</v>
      </c>
      <c r="D24" s="127">
        <v>1215</v>
      </c>
      <c r="E24" s="124">
        <v>341</v>
      </c>
      <c r="F24" s="69">
        <v>325</v>
      </c>
      <c r="G24" s="69">
        <v>4</v>
      </c>
      <c r="H24" s="69">
        <v>4</v>
      </c>
      <c r="I24" s="69" t="s">
        <v>254</v>
      </c>
      <c r="J24" s="8"/>
      <c r="L24" s="9" t="s">
        <v>12</v>
      </c>
      <c r="M24" s="23">
        <v>1251</v>
      </c>
      <c r="N24" s="73">
        <f>M24/$M$15*100</f>
        <v>1.8355219719756437</v>
      </c>
      <c r="O24" s="69">
        <v>1564</v>
      </c>
      <c r="P24" s="73">
        <f>O24/$O$15*100</f>
        <v>2.1307901907356945</v>
      </c>
      <c r="Q24" s="128">
        <f>O24-M24</f>
        <v>313</v>
      </c>
      <c r="R24" s="126">
        <f>Q24/M24*100</f>
        <v>25.01998401278977</v>
      </c>
      <c r="S24" s="117"/>
    </row>
    <row r="25" spans="2:19" ht="14.25" customHeight="1">
      <c r="B25" s="9" t="s">
        <v>10</v>
      </c>
      <c r="C25" s="142">
        <f t="shared" si="2"/>
        <v>1713</v>
      </c>
      <c r="D25" s="127">
        <v>712</v>
      </c>
      <c r="E25" s="124">
        <v>659</v>
      </c>
      <c r="F25" s="69">
        <v>624</v>
      </c>
      <c r="G25" s="69">
        <v>7</v>
      </c>
      <c r="H25" s="69">
        <v>5</v>
      </c>
      <c r="I25" s="69">
        <v>330</v>
      </c>
      <c r="J25" s="8"/>
      <c r="L25" s="9" t="s">
        <v>10</v>
      </c>
      <c r="M25" s="69">
        <v>1624</v>
      </c>
      <c r="N25" s="73">
        <f>M25/$M$15*100</f>
        <v>2.3828039028684618</v>
      </c>
      <c r="O25" s="69">
        <v>1713</v>
      </c>
      <c r="P25" s="73">
        <f>O25/$O$15*100</f>
        <v>2.3337874659400546</v>
      </c>
      <c r="Q25" s="128">
        <f>O25-M25</f>
        <v>89</v>
      </c>
      <c r="R25" s="126">
        <f>Q25/M25*100</f>
        <v>5.4802955665024635</v>
      </c>
      <c r="S25" s="117"/>
    </row>
    <row r="26" spans="2:19" ht="14.25" customHeight="1">
      <c r="B26" s="112" t="s">
        <v>229</v>
      </c>
      <c r="C26" s="142">
        <f t="shared" si="2"/>
        <v>142</v>
      </c>
      <c r="D26" s="127" t="s">
        <v>254</v>
      </c>
      <c r="E26" s="124">
        <v>69</v>
      </c>
      <c r="F26" s="69">
        <v>69</v>
      </c>
      <c r="G26" s="69">
        <v>6</v>
      </c>
      <c r="H26" s="69">
        <v>67</v>
      </c>
      <c r="I26" s="69" t="s">
        <v>254</v>
      </c>
      <c r="J26" s="8"/>
      <c r="L26" s="112" t="s">
        <v>229</v>
      </c>
      <c r="M26" s="69">
        <v>163</v>
      </c>
      <c r="N26" s="73">
        <f>M26/$M$15*100</f>
        <v>0.23916073655637884</v>
      </c>
      <c r="O26" s="69">
        <v>142</v>
      </c>
      <c r="P26" s="73">
        <f>O26/$O$15*100</f>
        <v>0.19346049046321526</v>
      </c>
      <c r="Q26" s="128">
        <f>O26-M26</f>
        <v>-21</v>
      </c>
      <c r="R26" s="126">
        <f>Q26/M26*100</f>
        <v>-12.883435582822086</v>
      </c>
      <c r="S26" s="117"/>
    </row>
    <row r="27" spans="2:19" ht="14.25" customHeight="1">
      <c r="B27" s="9" t="s">
        <v>13</v>
      </c>
      <c r="C27" s="142">
        <f t="shared" si="2"/>
        <v>15739</v>
      </c>
      <c r="D27" s="127">
        <v>9621</v>
      </c>
      <c r="E27" s="124">
        <v>4321</v>
      </c>
      <c r="F27" s="69">
        <v>1610</v>
      </c>
      <c r="G27" s="69">
        <v>390</v>
      </c>
      <c r="H27" s="69">
        <v>1325</v>
      </c>
      <c r="I27" s="69">
        <v>82</v>
      </c>
      <c r="J27" s="8"/>
      <c r="L27" s="9" t="s">
        <v>13</v>
      </c>
      <c r="M27" s="69">
        <v>14825</v>
      </c>
      <c r="N27" s="73">
        <f>M27/$M$15*100</f>
        <v>21.75188907637004</v>
      </c>
      <c r="O27" s="69">
        <v>15739</v>
      </c>
      <c r="P27" s="73">
        <f>O27/$O$15*100</f>
        <v>21.442779291553133</v>
      </c>
      <c r="Q27" s="128">
        <f>O27-M27</f>
        <v>914</v>
      </c>
      <c r="R27" s="126">
        <f>Q27/M27*100</f>
        <v>6.165261382799326</v>
      </c>
      <c r="S27" s="117"/>
    </row>
    <row r="28" spans="1:19" ht="14.25">
      <c r="A28" s="129"/>
      <c r="B28" s="107" t="s">
        <v>218</v>
      </c>
      <c r="C28" s="72">
        <f t="shared" si="2"/>
        <v>624</v>
      </c>
      <c r="D28" s="130" t="s">
        <v>254</v>
      </c>
      <c r="E28" s="130" t="s">
        <v>254</v>
      </c>
      <c r="F28" s="70" t="s">
        <v>254</v>
      </c>
      <c r="G28" s="70" t="s">
        <v>254</v>
      </c>
      <c r="H28" s="70">
        <v>506</v>
      </c>
      <c r="I28" s="70">
        <v>118</v>
      </c>
      <c r="J28" s="8"/>
      <c r="K28" s="129"/>
      <c r="L28" s="107" t="s">
        <v>218</v>
      </c>
      <c r="M28" s="72">
        <v>572</v>
      </c>
      <c r="N28" s="147" t="s">
        <v>254</v>
      </c>
      <c r="O28" s="70">
        <v>624</v>
      </c>
      <c r="P28" s="147" t="s">
        <v>254</v>
      </c>
      <c r="Q28" s="131">
        <f>O28-M28</f>
        <v>52</v>
      </c>
      <c r="R28" s="132">
        <f>Q28/M28*100</f>
        <v>9.090909090909092</v>
      </c>
      <c r="S28" s="117"/>
    </row>
    <row r="29" spans="1:19" ht="14.25">
      <c r="A29" s="4" t="s">
        <v>230</v>
      </c>
      <c r="F29" s="4"/>
      <c r="G29" s="6"/>
      <c r="H29" s="7"/>
      <c r="I29" s="8"/>
      <c r="J29" s="8"/>
      <c r="K29" s="4" t="s">
        <v>231</v>
      </c>
      <c r="M29" s="8"/>
      <c r="N29" s="8"/>
      <c r="O29" s="8"/>
      <c r="S29" s="117"/>
    </row>
    <row r="30" spans="6:19" ht="14.25">
      <c r="F30" s="4"/>
      <c r="G30" s="6"/>
      <c r="H30" s="7"/>
      <c r="I30" s="8"/>
      <c r="J30" s="8"/>
      <c r="K30" s="4"/>
      <c r="M30" s="8"/>
      <c r="N30" s="8"/>
      <c r="O30" s="8"/>
      <c r="S30" s="117"/>
    </row>
    <row r="31" spans="6:19" ht="14.25">
      <c r="F31" s="4"/>
      <c r="G31" s="6"/>
      <c r="H31" s="7"/>
      <c r="I31" s="8"/>
      <c r="J31" s="8"/>
      <c r="K31" s="4"/>
      <c r="M31" s="8"/>
      <c r="N31" s="8"/>
      <c r="O31" s="8"/>
      <c r="S31" s="117"/>
    </row>
    <row r="32" spans="1:19" ht="17.25">
      <c r="A32" s="234" t="s">
        <v>255</v>
      </c>
      <c r="B32" s="234"/>
      <c r="C32" s="234"/>
      <c r="D32" s="234"/>
      <c r="E32" s="234"/>
      <c r="F32" s="234"/>
      <c r="G32" s="234"/>
      <c r="H32" s="234"/>
      <c r="I32" s="234"/>
      <c r="J32" s="4"/>
      <c r="K32" s="117"/>
      <c r="L32" s="234" t="s">
        <v>261</v>
      </c>
      <c r="M32" s="234"/>
      <c r="N32" s="234"/>
      <c r="O32" s="234"/>
      <c r="P32" s="234"/>
      <c r="Q32" s="234"/>
      <c r="R32" s="234"/>
      <c r="S32" s="117"/>
    </row>
    <row r="33" spans="2:19" ht="15" thickBot="1">
      <c r="B33" s="118"/>
      <c r="C33" s="118"/>
      <c r="E33" s="5"/>
      <c r="F33" s="5"/>
      <c r="G33" s="5"/>
      <c r="H33" s="5"/>
      <c r="I33" s="5" t="s">
        <v>201</v>
      </c>
      <c r="J33" s="4"/>
      <c r="K33" s="117"/>
      <c r="L33" s="10"/>
      <c r="M33" s="10"/>
      <c r="N33" s="10"/>
      <c r="O33" s="10"/>
      <c r="P33" s="118"/>
      <c r="Q33" s="118"/>
      <c r="R33" s="118"/>
      <c r="S33" s="117"/>
    </row>
    <row r="34" spans="1:19" ht="14.25">
      <c r="A34" s="248" t="s">
        <v>15</v>
      </c>
      <c r="B34" s="249"/>
      <c r="C34" s="239" t="s">
        <v>0</v>
      </c>
      <c r="D34" s="241" t="s">
        <v>1</v>
      </c>
      <c r="E34" s="242"/>
      <c r="F34" s="242"/>
      <c r="G34" s="243"/>
      <c r="H34" s="254" t="s">
        <v>252</v>
      </c>
      <c r="I34" s="245" t="s">
        <v>253</v>
      </c>
      <c r="J34" s="117"/>
      <c r="K34" s="248" t="s">
        <v>15</v>
      </c>
      <c r="L34" s="249"/>
      <c r="M34" s="244" t="s">
        <v>257</v>
      </c>
      <c r="N34" s="244"/>
      <c r="O34" s="244" t="s">
        <v>258</v>
      </c>
      <c r="P34" s="244"/>
      <c r="Q34" s="244" t="s">
        <v>259</v>
      </c>
      <c r="R34" s="262"/>
      <c r="S34" s="117"/>
    </row>
    <row r="35" spans="1:19" ht="14.25">
      <c r="A35" s="250"/>
      <c r="B35" s="251"/>
      <c r="C35" s="240"/>
      <c r="D35" s="259" t="s">
        <v>2</v>
      </c>
      <c r="E35" s="257" t="s">
        <v>3</v>
      </c>
      <c r="F35" s="108"/>
      <c r="G35" s="237" t="s">
        <v>16</v>
      </c>
      <c r="H35" s="255"/>
      <c r="I35" s="246"/>
      <c r="J35" s="117"/>
      <c r="K35" s="250"/>
      <c r="L35" s="251"/>
      <c r="M35" s="240" t="s">
        <v>19</v>
      </c>
      <c r="N35" s="240" t="s">
        <v>17</v>
      </c>
      <c r="O35" s="240" t="s">
        <v>19</v>
      </c>
      <c r="P35" s="240" t="s">
        <v>17</v>
      </c>
      <c r="Q35" s="240" t="s">
        <v>19</v>
      </c>
      <c r="R35" s="263" t="s">
        <v>18</v>
      </c>
      <c r="S35" s="117"/>
    </row>
    <row r="36" spans="1:19" ht="14.25">
      <c r="A36" s="252"/>
      <c r="B36" s="253"/>
      <c r="C36" s="240"/>
      <c r="D36" s="260"/>
      <c r="E36" s="258"/>
      <c r="F36" s="3" t="s">
        <v>4</v>
      </c>
      <c r="G36" s="238"/>
      <c r="H36" s="256"/>
      <c r="I36" s="247"/>
      <c r="J36" s="117"/>
      <c r="K36" s="252"/>
      <c r="L36" s="253"/>
      <c r="M36" s="240"/>
      <c r="N36" s="240"/>
      <c r="O36" s="240"/>
      <c r="P36" s="240"/>
      <c r="Q36" s="240"/>
      <c r="R36" s="264"/>
      <c r="S36" s="117"/>
    </row>
    <row r="37" spans="2:19" ht="14.25">
      <c r="B37" s="119"/>
      <c r="C37" s="117"/>
      <c r="D37" s="117"/>
      <c r="F37" s="5"/>
      <c r="L37" s="119"/>
      <c r="M37" s="133" t="s">
        <v>42</v>
      </c>
      <c r="N37" s="117"/>
      <c r="O37" s="133" t="s">
        <v>42</v>
      </c>
      <c r="Q37" s="134" t="s">
        <v>42</v>
      </c>
      <c r="S37" s="117"/>
    </row>
    <row r="38" spans="1:19" ht="14.25">
      <c r="A38" s="230" t="s">
        <v>5</v>
      </c>
      <c r="B38" s="231"/>
      <c r="C38" s="141">
        <f aca="true" t="shared" si="3" ref="C38:I38">SUM(C40,C42,C55)</f>
        <v>489368</v>
      </c>
      <c r="D38" s="141">
        <f t="shared" si="3"/>
        <v>160842</v>
      </c>
      <c r="E38" s="141">
        <f t="shared" si="3"/>
        <v>267098</v>
      </c>
      <c r="F38" s="141">
        <f t="shared" si="3"/>
        <v>238120</v>
      </c>
      <c r="G38" s="141">
        <f t="shared" si="3"/>
        <v>1796</v>
      </c>
      <c r="H38" s="141">
        <f t="shared" si="3"/>
        <v>33900</v>
      </c>
      <c r="I38" s="141">
        <f t="shared" si="3"/>
        <v>25732</v>
      </c>
      <c r="K38" s="230" t="s">
        <v>5</v>
      </c>
      <c r="L38" s="231"/>
      <c r="M38" s="143">
        <f>SUM(M40,M42,M55)</f>
        <v>470230</v>
      </c>
      <c r="N38" s="144" t="s">
        <v>254</v>
      </c>
      <c r="O38" s="143">
        <f>SUM(O40,O42,O55)</f>
        <v>489368</v>
      </c>
      <c r="P38" s="144" t="s">
        <v>254</v>
      </c>
      <c r="Q38" s="143">
        <f>O38-M38</f>
        <v>19138</v>
      </c>
      <c r="R38" s="145">
        <f>Q38/M38*100</f>
        <v>4.069923229058121</v>
      </c>
      <c r="S38" s="117"/>
    </row>
    <row r="39" spans="1:19" ht="14.25">
      <c r="A39" s="122"/>
      <c r="B39" s="123"/>
      <c r="C39" s="69"/>
      <c r="D39" s="127"/>
      <c r="E39" s="124"/>
      <c r="F39" s="124"/>
      <c r="G39" s="124"/>
      <c r="H39" s="71"/>
      <c r="I39" s="71"/>
      <c r="K39" s="122"/>
      <c r="L39" s="123"/>
      <c r="M39" s="56"/>
      <c r="N39" s="56"/>
      <c r="O39" s="56"/>
      <c r="P39" s="120"/>
      <c r="Q39" s="120"/>
      <c r="R39" s="121"/>
      <c r="S39" s="117"/>
    </row>
    <row r="40" spans="1:19" ht="14.25">
      <c r="A40" s="232" t="s">
        <v>215</v>
      </c>
      <c r="B40" s="233"/>
      <c r="C40" s="142">
        <f>SUM(D40:E40,G40:I40)</f>
        <v>2614</v>
      </c>
      <c r="D40" s="127">
        <v>28</v>
      </c>
      <c r="E40" s="124">
        <v>2244</v>
      </c>
      <c r="F40" s="71">
        <v>1101</v>
      </c>
      <c r="G40" s="71">
        <v>229</v>
      </c>
      <c r="H40" s="71">
        <v>49</v>
      </c>
      <c r="I40" s="71">
        <v>64</v>
      </c>
      <c r="K40" s="232" t="s">
        <v>215</v>
      </c>
      <c r="L40" s="233"/>
      <c r="M40" s="18">
        <v>2344</v>
      </c>
      <c r="N40" s="71" t="s">
        <v>254</v>
      </c>
      <c r="O40" s="18">
        <v>2614</v>
      </c>
      <c r="P40" s="71" t="s">
        <v>254</v>
      </c>
      <c r="Q40" s="125">
        <f>O40-M40</f>
        <v>270</v>
      </c>
      <c r="R40" s="126">
        <f>Q40/M40*100</f>
        <v>11.518771331058021</v>
      </c>
      <c r="S40" s="117"/>
    </row>
    <row r="41" spans="1:19" ht="14.25">
      <c r="A41" s="122"/>
      <c r="B41" s="9"/>
      <c r="C41" s="142"/>
      <c r="D41" s="127"/>
      <c r="E41" s="124"/>
      <c r="F41" s="124"/>
      <c r="G41" s="124"/>
      <c r="H41" s="124"/>
      <c r="I41" s="124"/>
      <c r="K41" s="122"/>
      <c r="L41" s="9"/>
      <c r="M41" s="18"/>
      <c r="N41" s="73"/>
      <c r="O41" s="120"/>
      <c r="P41" s="73"/>
      <c r="Q41" s="125"/>
      <c r="R41" s="126"/>
      <c r="S41" s="117"/>
    </row>
    <row r="42" spans="1:18" ht="14.25">
      <c r="A42" s="232" t="s">
        <v>216</v>
      </c>
      <c r="B42" s="233"/>
      <c r="C42" s="142">
        <f aca="true" t="shared" si="4" ref="C42:I42">SUM(C45:C54)</f>
        <v>469896</v>
      </c>
      <c r="D42" s="127">
        <f t="shared" si="4"/>
        <v>160814</v>
      </c>
      <c r="E42" s="124">
        <f t="shared" si="4"/>
        <v>264854</v>
      </c>
      <c r="F42" s="124">
        <f t="shared" si="4"/>
        <v>237019</v>
      </c>
      <c r="G42" s="124">
        <f t="shared" si="4"/>
        <v>1567</v>
      </c>
      <c r="H42" s="124">
        <f t="shared" si="4"/>
        <v>22931</v>
      </c>
      <c r="I42" s="124">
        <f t="shared" si="4"/>
        <v>19730</v>
      </c>
      <c r="K42" s="232" t="s">
        <v>216</v>
      </c>
      <c r="L42" s="233"/>
      <c r="M42" s="120">
        <f>SUM(M45:M49,M51:M54)</f>
        <v>450107</v>
      </c>
      <c r="N42" s="73">
        <f>M42/$M$42*100</f>
        <v>100</v>
      </c>
      <c r="O42" s="120">
        <f>SUM(O45:O49,O51:O54)</f>
        <v>469896</v>
      </c>
      <c r="P42" s="73">
        <f>O42/$O$42*100</f>
        <v>100</v>
      </c>
      <c r="Q42" s="125">
        <f>O42-M42</f>
        <v>19789</v>
      </c>
      <c r="R42" s="126">
        <f>Q42/M42*100</f>
        <v>4.396510163138987</v>
      </c>
    </row>
    <row r="43" spans="1:19" ht="14.25">
      <c r="A43" s="235" t="s">
        <v>239</v>
      </c>
      <c r="B43" s="236"/>
      <c r="C43" s="142"/>
      <c r="D43" s="127"/>
      <c r="E43" s="124"/>
      <c r="F43" s="124"/>
      <c r="G43" s="124"/>
      <c r="H43" s="124"/>
      <c r="I43" s="124"/>
      <c r="K43" s="235" t="s">
        <v>239</v>
      </c>
      <c r="L43" s="236"/>
      <c r="M43" s="120"/>
      <c r="N43" s="73"/>
      <c r="O43" s="120"/>
      <c r="P43" s="73"/>
      <c r="Q43" s="125"/>
      <c r="R43" s="126"/>
      <c r="S43" s="117"/>
    </row>
    <row r="44" spans="1:19" ht="14.25">
      <c r="A44" s="111"/>
      <c r="B44" s="112"/>
      <c r="C44" s="142"/>
      <c r="D44" s="127"/>
      <c r="E44" s="124"/>
      <c r="F44" s="124"/>
      <c r="G44" s="124"/>
      <c r="H44" s="124"/>
      <c r="I44" s="124"/>
      <c r="K44" s="106"/>
      <c r="L44" s="9"/>
      <c r="M44" s="120"/>
      <c r="N44" s="73"/>
      <c r="O44" s="120"/>
      <c r="P44" s="73"/>
      <c r="Q44" s="125"/>
      <c r="R44" s="126"/>
      <c r="S44" s="117"/>
    </row>
    <row r="45" spans="2:18" ht="14.25" customHeight="1">
      <c r="B45" s="33" t="s">
        <v>6</v>
      </c>
      <c r="C45" s="142">
        <f aca="true" t="shared" si="5" ref="C45:C54">SUM(D45:E45,G45:I45)</f>
        <v>636</v>
      </c>
      <c r="D45" s="127">
        <v>157</v>
      </c>
      <c r="E45" s="124">
        <v>479</v>
      </c>
      <c r="F45" s="124">
        <v>478</v>
      </c>
      <c r="G45" s="124" t="s">
        <v>254</v>
      </c>
      <c r="H45" s="124" t="s">
        <v>254</v>
      </c>
      <c r="I45" s="124" t="s">
        <v>254</v>
      </c>
      <c r="L45" s="33" t="s">
        <v>6</v>
      </c>
      <c r="M45" s="120">
        <v>762</v>
      </c>
      <c r="N45" s="136">
        <f>M45/M$42*100</f>
        <v>0.1692930792011677</v>
      </c>
      <c r="O45" s="120">
        <v>636</v>
      </c>
      <c r="P45" s="135">
        <f>O45/O$42*100</f>
        <v>0.1353490985239287</v>
      </c>
      <c r="Q45" s="125">
        <f>O45-M45</f>
        <v>-126</v>
      </c>
      <c r="R45" s="126">
        <f>Q45/M45*100</f>
        <v>-16.535433070866144</v>
      </c>
    </row>
    <row r="46" spans="2:18" ht="14.25">
      <c r="B46" s="9" t="s">
        <v>7</v>
      </c>
      <c r="C46" s="142">
        <f t="shared" si="5"/>
        <v>49614</v>
      </c>
      <c r="D46" s="127">
        <v>20475</v>
      </c>
      <c r="E46" s="124">
        <v>28973</v>
      </c>
      <c r="F46" s="124">
        <v>28954</v>
      </c>
      <c r="G46" s="124">
        <v>105</v>
      </c>
      <c r="H46" s="124" t="s">
        <v>254</v>
      </c>
      <c r="I46" s="71">
        <v>61</v>
      </c>
      <c r="L46" s="9" t="s">
        <v>7</v>
      </c>
      <c r="M46" s="120">
        <v>44955</v>
      </c>
      <c r="N46" s="136">
        <f>M46/M$42*100</f>
        <v>9.987625164683065</v>
      </c>
      <c r="O46" s="120">
        <v>49614</v>
      </c>
      <c r="P46" s="135">
        <f>O46/O$42*100</f>
        <v>10.5585065631544</v>
      </c>
      <c r="Q46" s="125">
        <f>O46-M46</f>
        <v>4659</v>
      </c>
      <c r="R46" s="126">
        <f>Q46/M46*100</f>
        <v>10.363697030363697</v>
      </c>
    </row>
    <row r="47" spans="2:18" ht="14.25" customHeight="1">
      <c r="B47" s="9" t="s">
        <v>8</v>
      </c>
      <c r="C47" s="142">
        <f t="shared" si="5"/>
        <v>132974</v>
      </c>
      <c r="D47" s="127">
        <v>46556</v>
      </c>
      <c r="E47" s="124">
        <v>85692</v>
      </c>
      <c r="F47" s="127">
        <v>83555</v>
      </c>
      <c r="G47" s="127">
        <v>184</v>
      </c>
      <c r="H47" s="71" t="s">
        <v>254</v>
      </c>
      <c r="I47" s="69">
        <v>542</v>
      </c>
      <c r="L47" s="9" t="s">
        <v>8</v>
      </c>
      <c r="M47" s="120">
        <v>136027</v>
      </c>
      <c r="N47" s="136">
        <f>M47/M$42*100</f>
        <v>30.221036331361212</v>
      </c>
      <c r="O47" s="120">
        <v>132974</v>
      </c>
      <c r="P47" s="135">
        <f>O47/O$42*100</f>
        <v>28.298602243900778</v>
      </c>
      <c r="Q47" s="125">
        <f>O47-M47</f>
        <v>-3053</v>
      </c>
      <c r="R47" s="126">
        <f>Q47/M47*100</f>
        <v>-2.244407360303469</v>
      </c>
    </row>
    <row r="48" spans="2:18" ht="14.25">
      <c r="B48" s="9" t="s">
        <v>228</v>
      </c>
      <c r="C48" s="142">
        <f t="shared" si="5"/>
        <v>129306</v>
      </c>
      <c r="D48" s="127">
        <v>61403</v>
      </c>
      <c r="E48" s="124">
        <v>67314</v>
      </c>
      <c r="F48" s="127">
        <v>66081</v>
      </c>
      <c r="G48" s="127">
        <v>148</v>
      </c>
      <c r="H48" s="69">
        <v>153</v>
      </c>
      <c r="I48" s="69">
        <v>288</v>
      </c>
      <c r="L48" s="9" t="s">
        <v>228</v>
      </c>
      <c r="M48" s="120">
        <v>119404</v>
      </c>
      <c r="N48" s="136">
        <f>M48/M$42*100</f>
        <v>26.527914473669593</v>
      </c>
      <c r="O48" s="120">
        <v>129306</v>
      </c>
      <c r="P48" s="135">
        <f>O48/O$42*100</f>
        <v>27.518003983860257</v>
      </c>
      <c r="Q48" s="125">
        <f>O48-M48</f>
        <v>9902</v>
      </c>
      <c r="R48" s="126">
        <f>Q48/M48*100</f>
        <v>8.29285451073666</v>
      </c>
    </row>
    <row r="49" spans="2:18" ht="14.25" customHeight="1">
      <c r="B49" s="9" t="s">
        <v>11</v>
      </c>
      <c r="C49" s="142">
        <f t="shared" si="5"/>
        <v>16648</v>
      </c>
      <c r="D49" s="127">
        <v>305</v>
      </c>
      <c r="E49" s="124">
        <v>15911</v>
      </c>
      <c r="F49" s="69">
        <v>12436</v>
      </c>
      <c r="G49" s="69" t="s">
        <v>254</v>
      </c>
      <c r="H49" s="69" t="s">
        <v>254</v>
      </c>
      <c r="I49" s="69">
        <v>432</v>
      </c>
      <c r="L49" s="9" t="s">
        <v>11</v>
      </c>
      <c r="M49" s="120">
        <v>15323</v>
      </c>
      <c r="N49" s="136">
        <f>M49/M$42*100</f>
        <v>3.4043016438313556</v>
      </c>
      <c r="O49" s="120">
        <v>16648</v>
      </c>
      <c r="P49" s="135">
        <f>O49/O$42*100</f>
        <v>3.5429116229974293</v>
      </c>
      <c r="Q49" s="125">
        <f>O49-M49</f>
        <v>1325</v>
      </c>
      <c r="R49" s="126">
        <f>Q49/M49*100</f>
        <v>8.647131762709652</v>
      </c>
    </row>
    <row r="50" spans="2:18" ht="14.25">
      <c r="B50" s="9"/>
      <c r="C50" s="142" t="s">
        <v>262</v>
      </c>
      <c r="D50" s="127"/>
      <c r="E50" s="124"/>
      <c r="F50" s="69"/>
      <c r="G50" s="69"/>
      <c r="H50" s="69"/>
      <c r="I50" s="69"/>
      <c r="L50" s="9"/>
      <c r="M50" s="120"/>
      <c r="N50" s="136"/>
      <c r="O50" s="120"/>
      <c r="P50" s="135"/>
      <c r="Q50" s="125"/>
      <c r="R50" s="126"/>
    </row>
    <row r="51" spans="2:18" ht="14.25">
      <c r="B51" s="9" t="s">
        <v>12</v>
      </c>
      <c r="C51" s="142">
        <f t="shared" si="5"/>
        <v>3527</v>
      </c>
      <c r="D51" s="127">
        <v>1607</v>
      </c>
      <c r="E51" s="124">
        <v>1903</v>
      </c>
      <c r="F51" s="69">
        <v>1660</v>
      </c>
      <c r="G51" s="69">
        <v>4</v>
      </c>
      <c r="H51" s="69">
        <v>13</v>
      </c>
      <c r="I51" s="69" t="s">
        <v>254</v>
      </c>
      <c r="L51" s="9" t="s">
        <v>12</v>
      </c>
      <c r="M51" s="120">
        <v>3027</v>
      </c>
      <c r="N51" s="136">
        <f>M51/M$42*100</f>
        <v>0.6725067595038513</v>
      </c>
      <c r="O51" s="120">
        <v>3527</v>
      </c>
      <c r="P51" s="135">
        <f>O51/O$42*100</f>
        <v>0.7505916202734222</v>
      </c>
      <c r="Q51" s="125">
        <f>O51-M51</f>
        <v>500</v>
      </c>
      <c r="R51" s="126">
        <f>Q51/M51*100</f>
        <v>16.518004625041293</v>
      </c>
    </row>
    <row r="52" spans="2:18" ht="14.25">
      <c r="B52" s="9" t="s">
        <v>10</v>
      </c>
      <c r="C52" s="142">
        <f t="shared" si="5"/>
        <v>31846</v>
      </c>
      <c r="D52" s="127">
        <v>1756</v>
      </c>
      <c r="E52" s="124">
        <v>16463</v>
      </c>
      <c r="F52" s="69">
        <v>16303</v>
      </c>
      <c r="G52" s="69">
        <v>42</v>
      </c>
      <c r="H52" s="69">
        <v>47</v>
      </c>
      <c r="I52" s="69">
        <v>13538</v>
      </c>
      <c r="L52" s="9" t="s">
        <v>10</v>
      </c>
      <c r="M52" s="137">
        <v>30422</v>
      </c>
      <c r="N52" s="136">
        <f>M52/M$42*100</f>
        <v>6.758837343120636</v>
      </c>
      <c r="O52" s="138">
        <v>31846</v>
      </c>
      <c r="P52" s="135">
        <f>O52/O$42*100</f>
        <v>6.77724432640414</v>
      </c>
      <c r="Q52" s="125">
        <f>O52-M52</f>
        <v>1424</v>
      </c>
      <c r="R52" s="126">
        <f>Q52/M52*100</f>
        <v>4.680823088554336</v>
      </c>
    </row>
    <row r="53" spans="1:18" ht="14.25">
      <c r="A53" s="116" t="s">
        <v>262</v>
      </c>
      <c r="B53" s="112" t="s">
        <v>229</v>
      </c>
      <c r="C53" s="142">
        <f t="shared" si="5"/>
        <v>2554</v>
      </c>
      <c r="D53" s="127" t="s">
        <v>254</v>
      </c>
      <c r="E53" s="124">
        <v>1569</v>
      </c>
      <c r="F53" s="69">
        <v>1569</v>
      </c>
      <c r="G53" s="69">
        <v>7</v>
      </c>
      <c r="H53" s="69">
        <v>978</v>
      </c>
      <c r="I53" s="69" t="s">
        <v>254</v>
      </c>
      <c r="L53" s="112" t="s">
        <v>229</v>
      </c>
      <c r="M53" s="120">
        <v>2874</v>
      </c>
      <c r="N53" s="136">
        <f>M53/M$42*100</f>
        <v>0.6385148420264515</v>
      </c>
      <c r="O53" s="120">
        <v>2554</v>
      </c>
      <c r="P53" s="135">
        <f>O53/O$42*100</f>
        <v>0.5435245245756508</v>
      </c>
      <c r="Q53" s="125">
        <f>O53-M53</f>
        <v>-320</v>
      </c>
      <c r="R53" s="126">
        <f>Q53/M53*100</f>
        <v>-11.134307585247043</v>
      </c>
    </row>
    <row r="54" spans="2:18" ht="14.25">
      <c r="B54" s="9" t="s">
        <v>13</v>
      </c>
      <c r="C54" s="142">
        <f t="shared" si="5"/>
        <v>102791</v>
      </c>
      <c r="D54" s="127">
        <v>28555</v>
      </c>
      <c r="E54" s="124">
        <v>46550</v>
      </c>
      <c r="F54" s="69">
        <v>25983</v>
      </c>
      <c r="G54" s="69">
        <v>1077</v>
      </c>
      <c r="H54" s="69">
        <v>21740</v>
      </c>
      <c r="I54" s="69">
        <v>4869</v>
      </c>
      <c r="L54" s="9" t="s">
        <v>13</v>
      </c>
      <c r="M54" s="137">
        <v>97313</v>
      </c>
      <c r="N54" s="136">
        <f>M54/M$42*100</f>
        <v>21.61997036260267</v>
      </c>
      <c r="O54" s="138">
        <v>102791</v>
      </c>
      <c r="P54" s="135">
        <f>O54/O$42*100</f>
        <v>21.87526601630999</v>
      </c>
      <c r="Q54" s="125">
        <f>O54-M54</f>
        <v>5478</v>
      </c>
      <c r="R54" s="126">
        <f>Q54/M54*100</f>
        <v>5.629258166945834</v>
      </c>
    </row>
    <row r="55" spans="1:18" ht="14.25">
      <c r="A55" s="129"/>
      <c r="B55" s="107" t="s">
        <v>218</v>
      </c>
      <c r="C55" s="72">
        <f>SUM(D55:E55,G55:I55)</f>
        <v>16858</v>
      </c>
      <c r="D55" s="130" t="s">
        <v>254</v>
      </c>
      <c r="E55" s="130" t="s">
        <v>254</v>
      </c>
      <c r="F55" s="70" t="s">
        <v>254</v>
      </c>
      <c r="G55" s="70" t="s">
        <v>254</v>
      </c>
      <c r="H55" s="70">
        <v>10920</v>
      </c>
      <c r="I55" s="70">
        <v>5938</v>
      </c>
      <c r="K55" s="129"/>
      <c r="L55" s="107" t="s">
        <v>218</v>
      </c>
      <c r="M55" s="139">
        <v>17779</v>
      </c>
      <c r="N55" s="146" t="s">
        <v>254</v>
      </c>
      <c r="O55" s="140">
        <v>16858</v>
      </c>
      <c r="P55" s="146" t="s">
        <v>254</v>
      </c>
      <c r="Q55" s="131">
        <f>O55-M55</f>
        <v>-921</v>
      </c>
      <c r="R55" s="132">
        <f>Q55/M55*100</f>
        <v>-5.180268856516115</v>
      </c>
    </row>
    <row r="56" spans="1:11" ht="14.25">
      <c r="A56" s="4" t="s">
        <v>256</v>
      </c>
      <c r="F56" s="4"/>
      <c r="G56" s="6"/>
      <c r="H56" s="7"/>
      <c r="I56" s="8"/>
      <c r="K56" s="4" t="s">
        <v>231</v>
      </c>
    </row>
  </sheetData>
  <sheetProtection/>
  <mergeCells count="57">
    <mergeCell ref="A3:I3"/>
    <mergeCell ref="A5:I5"/>
    <mergeCell ref="K42:L42"/>
    <mergeCell ref="L32:R32"/>
    <mergeCell ref="M35:M36"/>
    <mergeCell ref="N35:N36"/>
    <mergeCell ref="O35:O36"/>
    <mergeCell ref="Q35:Q36"/>
    <mergeCell ref="R35:R36"/>
    <mergeCell ref="P35:P36"/>
    <mergeCell ref="Q34:R34"/>
    <mergeCell ref="O8:O9"/>
    <mergeCell ref="K7:L9"/>
    <mergeCell ref="Q8:Q9"/>
    <mergeCell ref="R8:R9"/>
    <mergeCell ref="M8:M9"/>
    <mergeCell ref="K15:L15"/>
    <mergeCell ref="P8:P9"/>
    <mergeCell ref="N8:N9"/>
    <mergeCell ref="O34:P34"/>
    <mergeCell ref="L5:R5"/>
    <mergeCell ref="Q7:R7"/>
    <mergeCell ref="A7:B9"/>
    <mergeCell ref="M7:N7"/>
    <mergeCell ref="O7:P7"/>
    <mergeCell ref="I7:I9"/>
    <mergeCell ref="C7:C9"/>
    <mergeCell ref="D7:G7"/>
    <mergeCell ref="H7:H9"/>
    <mergeCell ref="D8:D9"/>
    <mergeCell ref="E8:E9"/>
    <mergeCell ref="G8:G9"/>
    <mergeCell ref="A43:B43"/>
    <mergeCell ref="D35:D36"/>
    <mergeCell ref="A11:B11"/>
    <mergeCell ref="A13:B13"/>
    <mergeCell ref="A15:B15"/>
    <mergeCell ref="K11:L11"/>
    <mergeCell ref="K13:L13"/>
    <mergeCell ref="M34:N34"/>
    <mergeCell ref="I34:I36"/>
    <mergeCell ref="K34:L36"/>
    <mergeCell ref="A38:B38"/>
    <mergeCell ref="A16:B16"/>
    <mergeCell ref="A34:B36"/>
    <mergeCell ref="H34:H36"/>
    <mergeCell ref="E35:E36"/>
    <mergeCell ref="K38:L38"/>
    <mergeCell ref="K40:L40"/>
    <mergeCell ref="A32:I32"/>
    <mergeCell ref="K43:L43"/>
    <mergeCell ref="A42:B42"/>
    <mergeCell ref="K16:L16"/>
    <mergeCell ref="A40:B40"/>
    <mergeCell ref="G35:G36"/>
    <mergeCell ref="C34:C36"/>
    <mergeCell ref="D34:G34"/>
  </mergeCells>
  <printOptions horizontalCentered="1"/>
  <pageMargins left="0.5905511811023623" right="0.3937007874015748" top="0.7874015748031497" bottom="0.5905511811023623" header="0.5118110236220472" footer="0.5118110236220472"/>
  <pageSetup horizontalDpi="600" verticalDpi="600" orientation="landscape" paperSize="8" scale="94" r:id="rId1"/>
</worksheet>
</file>

<file path=xl/worksheets/sheet10.xml><?xml version="1.0" encoding="utf-8"?>
<worksheet xmlns="http://schemas.openxmlformats.org/spreadsheetml/2006/main" xmlns:r="http://schemas.openxmlformats.org/officeDocument/2006/relationships">
  <dimension ref="A1:AJ72"/>
  <sheetViews>
    <sheetView tabSelected="1" zoomScaleSheetLayoutView="75" zoomScalePageLayoutView="0" workbookViewId="0" topLeftCell="A1">
      <selection activeCell="A1" sqref="A1"/>
    </sheetView>
  </sheetViews>
  <sheetFormatPr defaultColWidth="9.00390625" defaultRowHeight="13.5"/>
  <cols>
    <col min="1" max="1" width="4.875" style="57" customWidth="1"/>
    <col min="2" max="2" width="24.00390625" style="57" customWidth="1"/>
    <col min="3" max="4" width="15.875" style="57" customWidth="1"/>
    <col min="5" max="5" width="13.625" style="57" customWidth="1"/>
    <col min="6" max="6" width="15.875" style="57" customWidth="1"/>
    <col min="7" max="8" width="13.625" style="57" customWidth="1"/>
    <col min="9" max="9" width="12.375" style="57" customWidth="1"/>
    <col min="10" max="11" width="6.625" style="57" customWidth="1"/>
    <col min="12" max="17" width="13.625" style="57" customWidth="1"/>
    <col min="18" max="18" width="13.125" style="57" customWidth="1"/>
    <col min="19" max="19" width="13.625" style="57" customWidth="1"/>
    <col min="20" max="20" width="10.75390625" style="57" customWidth="1"/>
    <col min="21" max="16384" width="9.00390625" style="57" customWidth="1"/>
  </cols>
  <sheetData>
    <row r="1" spans="1:19" ht="13.5">
      <c r="A1" s="31" t="s">
        <v>186</v>
      </c>
      <c r="S1" s="17" t="s">
        <v>187</v>
      </c>
    </row>
    <row r="3" spans="1:21" ht="14.25" customHeight="1">
      <c r="A3" s="469" t="s">
        <v>355</v>
      </c>
      <c r="B3" s="469"/>
      <c r="C3" s="469"/>
      <c r="D3" s="469"/>
      <c r="E3" s="469"/>
      <c r="F3" s="469"/>
      <c r="G3" s="469"/>
      <c r="H3" s="469"/>
      <c r="I3" s="469"/>
      <c r="J3" s="469"/>
      <c r="K3" s="469"/>
      <c r="L3" s="469"/>
      <c r="M3" s="469"/>
      <c r="N3" s="469"/>
      <c r="O3" s="469"/>
      <c r="P3" s="469"/>
      <c r="Q3" s="469"/>
      <c r="R3" s="469"/>
      <c r="S3" s="469"/>
      <c r="T3" s="220"/>
      <c r="U3" s="58"/>
    </row>
    <row r="4" spans="1:20" ht="14.25" thickBot="1">
      <c r="A4" s="59"/>
      <c r="B4" s="59"/>
      <c r="C4" s="59"/>
      <c r="D4" s="59"/>
      <c r="E4" s="59"/>
      <c r="F4" s="59"/>
      <c r="G4" s="59"/>
      <c r="H4" s="59"/>
      <c r="I4" s="59"/>
      <c r="J4" s="59"/>
      <c r="K4" s="59"/>
      <c r="L4" s="59"/>
      <c r="M4" s="59"/>
      <c r="N4" s="59"/>
      <c r="O4" s="59"/>
      <c r="P4" s="59"/>
      <c r="Q4" s="59"/>
      <c r="R4" s="59"/>
      <c r="S4" s="60" t="s">
        <v>242</v>
      </c>
      <c r="T4" s="58"/>
    </row>
    <row r="5" spans="1:20" ht="13.5" customHeight="1">
      <c r="A5" s="388" t="s">
        <v>210</v>
      </c>
      <c r="B5" s="389"/>
      <c r="C5" s="402" t="s">
        <v>337</v>
      </c>
      <c r="D5" s="402" t="s">
        <v>178</v>
      </c>
      <c r="E5" s="402" t="s">
        <v>338</v>
      </c>
      <c r="F5" s="402" t="s">
        <v>246</v>
      </c>
      <c r="G5" s="402" t="s">
        <v>339</v>
      </c>
      <c r="H5" s="393" t="s">
        <v>211</v>
      </c>
      <c r="I5" s="393" t="s">
        <v>173</v>
      </c>
      <c r="J5" s="382" t="s">
        <v>174</v>
      </c>
      <c r="K5" s="389"/>
      <c r="L5" s="403" t="s">
        <v>175</v>
      </c>
      <c r="M5" s="61"/>
      <c r="N5" s="393" t="s">
        <v>199</v>
      </c>
      <c r="O5" s="393" t="s">
        <v>176</v>
      </c>
      <c r="P5" s="393" t="s">
        <v>177</v>
      </c>
      <c r="Q5" s="393" t="s">
        <v>341</v>
      </c>
      <c r="R5" s="393" t="s">
        <v>342</v>
      </c>
      <c r="S5" s="383" t="s">
        <v>247</v>
      </c>
      <c r="T5" s="58"/>
    </row>
    <row r="6" spans="1:20" ht="13.5" customHeight="1">
      <c r="A6" s="401"/>
      <c r="B6" s="402"/>
      <c r="C6" s="402"/>
      <c r="D6" s="402"/>
      <c r="E6" s="402"/>
      <c r="F6" s="402"/>
      <c r="G6" s="402"/>
      <c r="H6" s="398"/>
      <c r="I6" s="398"/>
      <c r="J6" s="403"/>
      <c r="K6" s="402"/>
      <c r="L6" s="403"/>
      <c r="M6" s="400" t="s">
        <v>340</v>
      </c>
      <c r="N6" s="398"/>
      <c r="O6" s="398"/>
      <c r="P6" s="398"/>
      <c r="Q6" s="398"/>
      <c r="R6" s="398"/>
      <c r="S6" s="399"/>
      <c r="T6" s="58"/>
    </row>
    <row r="7" spans="1:20" ht="13.5">
      <c r="A7" s="390"/>
      <c r="B7" s="391"/>
      <c r="C7" s="391"/>
      <c r="D7" s="391"/>
      <c r="E7" s="391"/>
      <c r="F7" s="391"/>
      <c r="G7" s="391"/>
      <c r="H7" s="398"/>
      <c r="I7" s="398"/>
      <c r="J7" s="383"/>
      <c r="K7" s="391"/>
      <c r="L7" s="383"/>
      <c r="M7" s="383"/>
      <c r="N7" s="398"/>
      <c r="O7" s="398"/>
      <c r="P7" s="398"/>
      <c r="Q7" s="398"/>
      <c r="R7" s="398"/>
      <c r="S7" s="399"/>
      <c r="T7" s="58"/>
    </row>
    <row r="8" spans="1:20" s="35" customFormat="1" ht="12" customHeight="1">
      <c r="A8" s="368" t="s">
        <v>336</v>
      </c>
      <c r="B8" s="464" t="s">
        <v>152</v>
      </c>
      <c r="C8" s="465">
        <f>SUM(C10:C17)</f>
        <v>4538956821</v>
      </c>
      <c r="D8" s="465">
        <f aca="true" t="shared" si="0" ref="D8:S8">SUM(D10:D17)</f>
        <v>3752883437</v>
      </c>
      <c r="E8" s="465">
        <f>SUM(E10:E17)</f>
        <v>229860997</v>
      </c>
      <c r="F8" s="465">
        <f t="shared" si="0"/>
        <v>3776610209</v>
      </c>
      <c r="G8" s="465">
        <f t="shared" si="0"/>
        <v>253587769</v>
      </c>
      <c r="H8" s="466">
        <f>SUM(H10:H17)</f>
        <v>702961027</v>
      </c>
      <c r="I8" s="466">
        <f>SUM(I10:I17)</f>
        <v>83112357</v>
      </c>
      <c r="J8" s="435">
        <f t="shared" si="0"/>
        <v>70647036</v>
      </c>
      <c r="K8" s="435">
        <f t="shared" si="0"/>
        <v>0</v>
      </c>
      <c r="L8" s="466">
        <f>SUM(L10:L17)</f>
        <v>105237521</v>
      </c>
      <c r="M8" s="465">
        <f t="shared" si="0"/>
        <v>86047623</v>
      </c>
      <c r="N8" s="465">
        <f t="shared" si="0"/>
        <v>48521872</v>
      </c>
      <c r="O8" s="465">
        <f t="shared" si="0"/>
        <v>30293577</v>
      </c>
      <c r="P8" s="465">
        <f t="shared" si="0"/>
        <v>25241837</v>
      </c>
      <c r="Q8" s="465">
        <f t="shared" si="0"/>
        <v>53573612</v>
      </c>
      <c r="R8" s="465">
        <f t="shared" si="0"/>
        <v>31347454</v>
      </c>
      <c r="S8" s="465">
        <f t="shared" si="0"/>
        <v>22226158</v>
      </c>
      <c r="T8" s="43"/>
    </row>
    <row r="9" spans="1:20" s="35" customFormat="1" ht="12" customHeight="1">
      <c r="A9" s="368"/>
      <c r="B9" s="62"/>
      <c r="C9" s="43"/>
      <c r="D9" s="43"/>
      <c r="E9" s="43"/>
      <c r="F9" s="43"/>
      <c r="G9" s="43"/>
      <c r="H9" s="43"/>
      <c r="I9" s="43"/>
      <c r="J9" s="49"/>
      <c r="K9" s="49"/>
      <c r="L9" s="43"/>
      <c r="M9" s="43"/>
      <c r="N9" s="43"/>
      <c r="O9" s="43"/>
      <c r="P9" s="43"/>
      <c r="Q9" s="43"/>
      <c r="R9" s="43"/>
      <c r="S9" s="43"/>
      <c r="T9" s="40"/>
    </row>
    <row r="10" spans="1:20" s="35" customFormat="1" ht="12" customHeight="1">
      <c r="A10" s="368"/>
      <c r="B10" s="29" t="s">
        <v>233</v>
      </c>
      <c r="C10" s="35">
        <v>31166020</v>
      </c>
      <c r="D10" s="40">
        <v>24012670</v>
      </c>
      <c r="E10" s="35">
        <v>1485451</v>
      </c>
      <c r="F10" s="35">
        <v>23312617</v>
      </c>
      <c r="G10" s="35">
        <v>785398</v>
      </c>
      <c r="H10" s="35">
        <v>7442225</v>
      </c>
      <c r="I10" s="97">
        <f>+-288875</f>
        <v>-288875</v>
      </c>
      <c r="J10" s="355">
        <v>1638874</v>
      </c>
      <c r="K10" s="355"/>
      <c r="L10" s="35">
        <v>1415609</v>
      </c>
      <c r="M10" s="35">
        <v>985290</v>
      </c>
      <c r="N10" s="97">
        <f>+-65610</f>
        <v>-65610</v>
      </c>
      <c r="O10" s="35">
        <v>3147124</v>
      </c>
      <c r="P10" s="35">
        <v>2989776</v>
      </c>
      <c r="Q10" s="35">
        <v>91738</v>
      </c>
      <c r="R10" s="35">
        <v>47189</v>
      </c>
      <c r="S10" s="97">
        <v>44549</v>
      </c>
      <c r="T10" s="40"/>
    </row>
    <row r="11" spans="1:20" s="35" customFormat="1" ht="12" customHeight="1">
      <c r="A11" s="368"/>
      <c r="B11" s="29" t="s">
        <v>154</v>
      </c>
      <c r="C11" s="35">
        <v>19722311</v>
      </c>
      <c r="D11" s="40">
        <v>12146234</v>
      </c>
      <c r="E11" s="35">
        <v>372623</v>
      </c>
      <c r="F11" s="35">
        <v>12145729</v>
      </c>
      <c r="G11" s="35">
        <v>372118</v>
      </c>
      <c r="H11" s="35">
        <v>6153899</v>
      </c>
      <c r="I11" s="35">
        <v>1422178</v>
      </c>
      <c r="J11" s="355">
        <v>664648</v>
      </c>
      <c r="K11" s="355"/>
      <c r="L11" s="35">
        <v>836897</v>
      </c>
      <c r="M11" s="35">
        <v>585920</v>
      </c>
      <c r="N11" s="35">
        <v>1249929</v>
      </c>
      <c r="O11" s="35">
        <v>143310</v>
      </c>
      <c r="P11" s="35">
        <v>259058</v>
      </c>
      <c r="Q11" s="35">
        <v>1134181</v>
      </c>
      <c r="R11" s="35">
        <v>332176</v>
      </c>
      <c r="S11" s="35">
        <v>802005</v>
      </c>
      <c r="T11" s="40"/>
    </row>
    <row r="12" spans="1:19" s="35" customFormat="1" ht="12" customHeight="1">
      <c r="A12" s="368"/>
      <c r="B12" s="29" t="s">
        <v>155</v>
      </c>
      <c r="C12" s="35">
        <v>475284127</v>
      </c>
      <c r="D12" s="40">
        <v>404251083</v>
      </c>
      <c r="E12" s="35">
        <v>29025570</v>
      </c>
      <c r="F12" s="35">
        <v>410831021</v>
      </c>
      <c r="G12" s="35">
        <v>35605508</v>
      </c>
      <c r="H12" s="35">
        <v>57239171</v>
      </c>
      <c r="I12" s="35">
        <v>13793873</v>
      </c>
      <c r="J12" s="355">
        <v>6597532</v>
      </c>
      <c r="K12" s="355"/>
      <c r="L12" s="35">
        <v>11244562</v>
      </c>
      <c r="M12" s="35">
        <v>9495071</v>
      </c>
      <c r="N12" s="35">
        <v>9146843</v>
      </c>
      <c r="O12" s="35">
        <v>3975289</v>
      </c>
      <c r="P12" s="35">
        <v>1702954</v>
      </c>
      <c r="Q12" s="35">
        <v>11419178</v>
      </c>
      <c r="R12" s="35">
        <v>4624906</v>
      </c>
      <c r="S12" s="35">
        <v>6794272</v>
      </c>
    </row>
    <row r="13" spans="1:19" s="35" customFormat="1" ht="12" customHeight="1">
      <c r="A13" s="368"/>
      <c r="B13" s="29" t="s">
        <v>156</v>
      </c>
      <c r="C13" s="35">
        <v>1121780200</v>
      </c>
      <c r="D13" s="40">
        <v>914858163</v>
      </c>
      <c r="E13" s="35">
        <v>55537398</v>
      </c>
      <c r="F13" s="35">
        <v>919878596</v>
      </c>
      <c r="G13" s="35">
        <v>60557831</v>
      </c>
      <c r="H13" s="35">
        <v>180557853</v>
      </c>
      <c r="I13" s="35">
        <v>26364184</v>
      </c>
      <c r="J13" s="355">
        <v>22158021</v>
      </c>
      <c r="K13" s="355"/>
      <c r="L13" s="35">
        <v>37533900</v>
      </c>
      <c r="M13" s="35">
        <v>31089469</v>
      </c>
      <c r="N13" s="35">
        <v>10988305</v>
      </c>
      <c r="O13" s="35">
        <v>9858187</v>
      </c>
      <c r="P13" s="35">
        <v>6166576</v>
      </c>
      <c r="Q13" s="35">
        <v>14679916</v>
      </c>
      <c r="R13" s="35">
        <v>8701720</v>
      </c>
      <c r="S13" s="35">
        <v>5978196</v>
      </c>
    </row>
    <row r="14" spans="1:19" s="35" customFormat="1" ht="12" customHeight="1">
      <c r="A14" s="368"/>
      <c r="B14" s="29" t="s">
        <v>234</v>
      </c>
      <c r="C14" s="35">
        <v>2556700393</v>
      </c>
      <c r="D14" s="40">
        <v>2222150087</v>
      </c>
      <c r="E14" s="35">
        <v>140517460</v>
      </c>
      <c r="F14" s="36">
        <v>2234844068</v>
      </c>
      <c r="G14" s="35">
        <v>153211441</v>
      </c>
      <c r="H14" s="35">
        <v>305669474</v>
      </c>
      <c r="I14" s="35">
        <v>28880832</v>
      </c>
      <c r="J14" s="355">
        <v>31942728</v>
      </c>
      <c r="K14" s="355"/>
      <c r="L14" s="35">
        <v>41445444</v>
      </c>
      <c r="M14" s="35">
        <v>33380330</v>
      </c>
      <c r="N14" s="35">
        <v>19378116</v>
      </c>
      <c r="O14" s="36">
        <v>10971021</v>
      </c>
      <c r="P14" s="36">
        <v>10954677</v>
      </c>
      <c r="Q14" s="35">
        <v>19394460</v>
      </c>
      <c r="R14" s="35">
        <v>13505844</v>
      </c>
      <c r="S14" s="35">
        <v>5888616</v>
      </c>
    </row>
    <row r="15" spans="1:19" s="35" customFormat="1" ht="12" customHeight="1">
      <c r="A15" s="368"/>
      <c r="B15" s="29" t="s">
        <v>158</v>
      </c>
      <c r="C15" s="35">
        <v>102254897</v>
      </c>
      <c r="D15" s="40">
        <v>59823741</v>
      </c>
      <c r="E15" s="35">
        <v>270457</v>
      </c>
      <c r="F15" s="35">
        <v>59832491</v>
      </c>
      <c r="G15" s="35">
        <v>279207</v>
      </c>
      <c r="H15" s="35">
        <v>39869780</v>
      </c>
      <c r="I15" s="35">
        <v>2561376</v>
      </c>
      <c r="J15" s="355">
        <v>2275232</v>
      </c>
      <c r="K15" s="355"/>
      <c r="L15" s="35">
        <v>3347349</v>
      </c>
      <c r="M15" s="35">
        <v>2653328</v>
      </c>
      <c r="N15" s="35">
        <v>1489259</v>
      </c>
      <c r="O15" s="35">
        <v>1488054</v>
      </c>
      <c r="P15" s="35">
        <v>1877457</v>
      </c>
      <c r="Q15" s="35">
        <v>1099856</v>
      </c>
      <c r="R15" s="35">
        <v>954474</v>
      </c>
      <c r="S15" s="35">
        <v>145382</v>
      </c>
    </row>
    <row r="16" spans="1:19" s="35" customFormat="1" ht="12" customHeight="1">
      <c r="A16" s="368"/>
      <c r="B16" s="29" t="s">
        <v>235</v>
      </c>
      <c r="C16" s="35">
        <v>413384</v>
      </c>
      <c r="D16" s="40">
        <v>213319</v>
      </c>
      <c r="E16" s="35">
        <v>203</v>
      </c>
      <c r="F16" s="35">
        <v>213381</v>
      </c>
      <c r="G16" s="35">
        <v>265</v>
      </c>
      <c r="H16" s="35">
        <v>129930</v>
      </c>
      <c r="I16" s="35">
        <v>70135</v>
      </c>
      <c r="J16" s="355">
        <v>10454</v>
      </c>
      <c r="K16" s="355"/>
      <c r="L16" s="35">
        <v>1747</v>
      </c>
      <c r="M16" s="35">
        <v>1486</v>
      </c>
      <c r="N16" s="35">
        <v>78842</v>
      </c>
      <c r="O16" s="36" t="s">
        <v>254</v>
      </c>
      <c r="P16" s="35">
        <v>1444</v>
      </c>
      <c r="Q16" s="35">
        <v>77398</v>
      </c>
      <c r="R16" s="35">
        <v>43798</v>
      </c>
      <c r="S16" s="35">
        <v>33600</v>
      </c>
    </row>
    <row r="17" spans="1:19" s="35" customFormat="1" ht="12" customHeight="1">
      <c r="A17" s="369"/>
      <c r="B17" s="45" t="s">
        <v>159</v>
      </c>
      <c r="C17" s="46">
        <v>231635489</v>
      </c>
      <c r="D17" s="47">
        <v>115428140</v>
      </c>
      <c r="E17" s="47">
        <v>2651835</v>
      </c>
      <c r="F17" s="47">
        <v>115552306</v>
      </c>
      <c r="G17" s="47">
        <v>2776001</v>
      </c>
      <c r="H17" s="47">
        <v>105898695</v>
      </c>
      <c r="I17" s="47">
        <v>10308654</v>
      </c>
      <c r="J17" s="355">
        <v>5359547</v>
      </c>
      <c r="K17" s="355"/>
      <c r="L17" s="47">
        <v>9412013</v>
      </c>
      <c r="M17" s="47">
        <v>7856729</v>
      </c>
      <c r="N17" s="47">
        <v>6256188</v>
      </c>
      <c r="O17" s="47">
        <v>710592</v>
      </c>
      <c r="P17" s="47">
        <v>1289895</v>
      </c>
      <c r="Q17" s="47">
        <v>5676885</v>
      </c>
      <c r="R17" s="47">
        <v>3137347</v>
      </c>
      <c r="S17" s="47">
        <v>2539538</v>
      </c>
    </row>
    <row r="18" spans="1:20" ht="12" customHeight="1">
      <c r="A18" s="395" t="s">
        <v>188</v>
      </c>
      <c r="B18" s="467" t="s">
        <v>152</v>
      </c>
      <c r="C18" s="466">
        <f>SUM(C20:C24)</f>
        <v>4538956821</v>
      </c>
      <c r="D18" s="466">
        <f aca="true" t="shared" si="1" ref="D18:S18">SUM(D20:D24)</f>
        <v>3752883437</v>
      </c>
      <c r="E18" s="465">
        <f>SUM(E20:E24)</f>
        <v>229860997</v>
      </c>
      <c r="F18" s="466">
        <f t="shared" si="1"/>
        <v>3776610209</v>
      </c>
      <c r="G18" s="466">
        <f t="shared" si="1"/>
        <v>253587769</v>
      </c>
      <c r="H18" s="466">
        <f t="shared" si="1"/>
        <v>702961027</v>
      </c>
      <c r="I18" s="466">
        <f t="shared" si="1"/>
        <v>83112357</v>
      </c>
      <c r="J18" s="435">
        <f>SUM(J20:J27)</f>
        <v>70647036</v>
      </c>
      <c r="K18" s="435">
        <f>SUM(K20:K27)</f>
        <v>0</v>
      </c>
      <c r="L18" s="466">
        <f t="shared" si="1"/>
        <v>105237521</v>
      </c>
      <c r="M18" s="466">
        <f t="shared" si="1"/>
        <v>86047623</v>
      </c>
      <c r="N18" s="466">
        <f t="shared" si="1"/>
        <v>48521872</v>
      </c>
      <c r="O18" s="466">
        <f t="shared" si="1"/>
        <v>30293577</v>
      </c>
      <c r="P18" s="466">
        <f t="shared" si="1"/>
        <v>25241837</v>
      </c>
      <c r="Q18" s="466">
        <f t="shared" si="1"/>
        <v>53573612</v>
      </c>
      <c r="R18" s="466">
        <f t="shared" si="1"/>
        <v>31347454</v>
      </c>
      <c r="S18" s="466">
        <f t="shared" si="1"/>
        <v>22226158</v>
      </c>
      <c r="T18" s="63"/>
    </row>
    <row r="19" spans="1:19" ht="12" customHeight="1">
      <c r="A19" s="396"/>
      <c r="B19" s="66"/>
      <c r="C19" s="63"/>
      <c r="D19" s="63"/>
      <c r="E19" s="63"/>
      <c r="F19" s="63"/>
      <c r="G19" s="63"/>
      <c r="H19" s="63"/>
      <c r="I19" s="63"/>
      <c r="J19" s="49"/>
      <c r="K19" s="49"/>
      <c r="L19" s="63"/>
      <c r="M19" s="63"/>
      <c r="N19" s="63"/>
      <c r="O19" s="63"/>
      <c r="P19" s="63"/>
      <c r="Q19" s="63"/>
      <c r="R19" s="63"/>
      <c r="S19" s="63"/>
    </row>
    <row r="20" spans="1:19" s="35" customFormat="1" ht="12" customHeight="1">
      <c r="A20" s="396"/>
      <c r="B20" s="29" t="s">
        <v>161</v>
      </c>
      <c r="C20" s="35">
        <v>358025132</v>
      </c>
      <c r="D20" s="40">
        <v>256319097</v>
      </c>
      <c r="E20" s="35">
        <v>30203595</v>
      </c>
      <c r="F20" s="35">
        <v>263860945</v>
      </c>
      <c r="G20" s="35">
        <v>37745443</v>
      </c>
      <c r="H20" s="35">
        <v>99862774</v>
      </c>
      <c r="I20" s="35">
        <v>1843261</v>
      </c>
      <c r="J20" s="357">
        <v>7490597</v>
      </c>
      <c r="K20" s="357"/>
      <c r="L20" s="35">
        <v>9484125</v>
      </c>
      <c r="M20" s="35">
        <v>7797391</v>
      </c>
      <c r="N20" s="97">
        <f>+-150267</f>
        <v>-150267</v>
      </c>
      <c r="O20" s="35">
        <v>3062611</v>
      </c>
      <c r="P20" s="35">
        <v>649082</v>
      </c>
      <c r="Q20" s="35">
        <v>2263262</v>
      </c>
      <c r="R20" s="35">
        <v>1751549</v>
      </c>
      <c r="S20" s="97">
        <v>511713</v>
      </c>
    </row>
    <row r="21" spans="1:19" s="35" customFormat="1" ht="12" customHeight="1">
      <c r="A21" s="396"/>
      <c r="B21" s="29" t="s">
        <v>162</v>
      </c>
      <c r="C21" s="35">
        <v>544343449</v>
      </c>
      <c r="D21" s="40">
        <v>408952639</v>
      </c>
      <c r="E21" s="35">
        <v>22460549</v>
      </c>
      <c r="F21" s="35">
        <v>414244227</v>
      </c>
      <c r="G21" s="35">
        <v>27752137</v>
      </c>
      <c r="H21" s="35">
        <v>125387962</v>
      </c>
      <c r="I21" s="35">
        <v>10002848</v>
      </c>
      <c r="J21" s="357">
        <v>7973854</v>
      </c>
      <c r="K21" s="357"/>
      <c r="L21" s="35">
        <v>12436066</v>
      </c>
      <c r="M21" s="35">
        <v>9382343</v>
      </c>
      <c r="N21" s="35">
        <v>5540636</v>
      </c>
      <c r="O21" s="35">
        <v>2142463</v>
      </c>
      <c r="P21" s="35">
        <v>3216979</v>
      </c>
      <c r="Q21" s="35">
        <v>4466120</v>
      </c>
      <c r="R21" s="35">
        <v>1797924</v>
      </c>
      <c r="S21" s="97">
        <v>2668196</v>
      </c>
    </row>
    <row r="22" spans="1:19" s="35" customFormat="1" ht="12" customHeight="1">
      <c r="A22" s="396"/>
      <c r="B22" s="29" t="s">
        <v>163</v>
      </c>
      <c r="C22" s="35">
        <v>614017046</v>
      </c>
      <c r="D22" s="40">
        <v>478519967</v>
      </c>
      <c r="E22" s="35">
        <v>30728259</v>
      </c>
      <c r="F22" s="35">
        <v>481068066</v>
      </c>
      <c r="G22" s="35">
        <v>33276358</v>
      </c>
      <c r="H22" s="35">
        <v>121919501</v>
      </c>
      <c r="I22" s="35">
        <v>13577578</v>
      </c>
      <c r="J22" s="357">
        <v>10403523</v>
      </c>
      <c r="K22" s="357"/>
      <c r="L22" s="35">
        <v>15827786</v>
      </c>
      <c r="M22" s="35">
        <v>12680590</v>
      </c>
      <c r="N22" s="35">
        <v>8153315</v>
      </c>
      <c r="O22" s="35">
        <v>5246636</v>
      </c>
      <c r="P22" s="35">
        <v>4482430</v>
      </c>
      <c r="Q22" s="35">
        <v>8917521</v>
      </c>
      <c r="R22" s="35">
        <v>3288330</v>
      </c>
      <c r="S22" s="97">
        <v>5629191</v>
      </c>
    </row>
    <row r="23" spans="1:19" s="35" customFormat="1" ht="12" customHeight="1">
      <c r="A23" s="396"/>
      <c r="B23" s="29" t="s">
        <v>164</v>
      </c>
      <c r="C23" s="35">
        <v>562113714</v>
      </c>
      <c r="D23" s="40">
        <v>452110320</v>
      </c>
      <c r="E23" s="35">
        <v>28136061</v>
      </c>
      <c r="F23" s="35">
        <v>454818305</v>
      </c>
      <c r="G23" s="35">
        <v>30844046</v>
      </c>
      <c r="H23" s="35">
        <v>98657156</v>
      </c>
      <c r="I23" s="35">
        <v>11346238</v>
      </c>
      <c r="J23" s="357">
        <v>12352861</v>
      </c>
      <c r="K23" s="357"/>
      <c r="L23" s="35">
        <v>14943760</v>
      </c>
      <c r="M23" s="35">
        <v>12345886</v>
      </c>
      <c r="N23" s="35">
        <v>8755339</v>
      </c>
      <c r="O23" s="35">
        <v>4790985</v>
      </c>
      <c r="P23" s="35">
        <v>4717099</v>
      </c>
      <c r="Q23" s="35">
        <v>8829225</v>
      </c>
      <c r="R23" s="35">
        <v>3861628</v>
      </c>
      <c r="S23" s="97">
        <v>4967597</v>
      </c>
    </row>
    <row r="24" spans="1:19" s="35" customFormat="1" ht="12" customHeight="1">
      <c r="A24" s="397"/>
      <c r="B24" s="45" t="s">
        <v>165</v>
      </c>
      <c r="C24" s="46">
        <v>2460457480</v>
      </c>
      <c r="D24" s="47">
        <v>2156981414</v>
      </c>
      <c r="E24" s="47">
        <v>118332533</v>
      </c>
      <c r="F24" s="47">
        <v>2162618666</v>
      </c>
      <c r="G24" s="47">
        <v>123969785</v>
      </c>
      <c r="H24" s="47">
        <v>257133634</v>
      </c>
      <c r="I24" s="47">
        <v>46342432</v>
      </c>
      <c r="J24" s="356">
        <v>32426201</v>
      </c>
      <c r="K24" s="356"/>
      <c r="L24" s="47">
        <v>52545784</v>
      </c>
      <c r="M24" s="47">
        <v>43841413</v>
      </c>
      <c r="N24" s="47">
        <v>26222849</v>
      </c>
      <c r="O24" s="47">
        <v>15050882</v>
      </c>
      <c r="P24" s="47">
        <v>12176247</v>
      </c>
      <c r="Q24" s="47">
        <v>29097484</v>
      </c>
      <c r="R24" s="47">
        <v>20648023</v>
      </c>
      <c r="S24" s="98">
        <v>8449461</v>
      </c>
    </row>
    <row r="27" spans="1:36" ht="14.25" customHeight="1">
      <c r="A27" s="470" t="s">
        <v>356</v>
      </c>
      <c r="B27" s="470"/>
      <c r="C27" s="470"/>
      <c r="D27" s="470"/>
      <c r="E27" s="470"/>
      <c r="F27" s="470"/>
      <c r="G27" s="470"/>
      <c r="H27" s="470"/>
      <c r="I27" s="470"/>
      <c r="J27" s="470"/>
      <c r="K27" s="470"/>
      <c r="L27" s="470"/>
      <c r="M27" s="470"/>
      <c r="N27" s="470"/>
      <c r="O27" s="470"/>
      <c r="P27" s="470"/>
      <c r="Q27" s="468"/>
      <c r="AI27" s="58"/>
      <c r="AJ27" s="58"/>
    </row>
    <row r="28" spans="1:34" ht="14.25" thickBot="1">
      <c r="A28" s="59"/>
      <c r="B28" s="64"/>
      <c r="C28" s="59"/>
      <c r="D28" s="59"/>
      <c r="E28" s="59"/>
      <c r="F28" s="59"/>
      <c r="G28" s="59"/>
      <c r="I28" s="59"/>
      <c r="J28" s="59"/>
      <c r="K28" s="59"/>
      <c r="L28" s="59"/>
      <c r="M28" s="59"/>
      <c r="N28" s="59"/>
      <c r="O28" s="59"/>
      <c r="P28" s="60" t="s">
        <v>242</v>
      </c>
      <c r="AG28" s="58"/>
      <c r="AH28" s="58"/>
    </row>
    <row r="29" spans="1:34" ht="17.25" customHeight="1">
      <c r="A29" s="388" t="s">
        <v>210</v>
      </c>
      <c r="B29" s="446"/>
      <c r="C29" s="382" t="s">
        <v>343</v>
      </c>
      <c r="D29" s="382" t="s">
        <v>344</v>
      </c>
      <c r="E29" s="382" t="s">
        <v>345</v>
      </c>
      <c r="F29" s="382" t="s">
        <v>346</v>
      </c>
      <c r="G29" s="382" t="s">
        <v>347</v>
      </c>
      <c r="H29" s="58"/>
      <c r="I29" s="389" t="s">
        <v>350</v>
      </c>
      <c r="J29" s="388" t="s">
        <v>179</v>
      </c>
      <c r="K29" s="388"/>
      <c r="L29" s="382" t="s">
        <v>349</v>
      </c>
      <c r="M29" s="382" t="s">
        <v>348</v>
      </c>
      <c r="N29" s="382" t="s">
        <v>180</v>
      </c>
      <c r="O29" s="382" t="s">
        <v>351</v>
      </c>
      <c r="P29" s="382" t="s">
        <v>181</v>
      </c>
      <c r="U29" s="61"/>
      <c r="V29" s="61"/>
      <c r="W29" s="61"/>
      <c r="X29" s="61"/>
      <c r="Y29" s="61"/>
      <c r="Z29" s="61"/>
      <c r="AA29" s="61"/>
      <c r="AB29" s="61"/>
      <c r="AC29" s="61"/>
      <c r="AD29" s="61"/>
      <c r="AE29" s="61"/>
      <c r="AF29" s="61"/>
      <c r="AG29" s="61"/>
      <c r="AH29" s="61"/>
    </row>
    <row r="30" spans="1:34" ht="17.25" customHeight="1">
      <c r="A30" s="447"/>
      <c r="B30" s="448"/>
      <c r="C30" s="383"/>
      <c r="D30" s="383"/>
      <c r="E30" s="383"/>
      <c r="F30" s="383"/>
      <c r="G30" s="383"/>
      <c r="H30" s="58"/>
      <c r="I30" s="391"/>
      <c r="J30" s="390"/>
      <c r="K30" s="390"/>
      <c r="L30" s="383"/>
      <c r="M30" s="383"/>
      <c r="N30" s="383"/>
      <c r="O30" s="383"/>
      <c r="P30" s="383"/>
      <c r="U30" s="61"/>
      <c r="V30" s="61"/>
      <c r="W30" s="61"/>
      <c r="X30" s="61"/>
      <c r="Y30" s="61"/>
      <c r="Z30" s="61"/>
      <c r="AA30" s="61"/>
      <c r="AB30" s="61"/>
      <c r="AC30" s="61"/>
      <c r="AD30" s="61"/>
      <c r="AE30" s="61"/>
      <c r="AF30" s="61"/>
      <c r="AG30" s="61"/>
      <c r="AH30" s="61"/>
    </row>
    <row r="31" spans="1:34" s="99" customFormat="1" ht="13.5">
      <c r="A31" s="384" t="s">
        <v>336</v>
      </c>
      <c r="B31" s="471" t="s">
        <v>152</v>
      </c>
      <c r="C31" s="465">
        <f>SUM(C33:C40)</f>
        <v>4479571236</v>
      </c>
      <c r="D31" s="465">
        <f>SUM(D33:D40)</f>
        <v>3080695944</v>
      </c>
      <c r="E31" s="465">
        <f>SUM(E33:E40)</f>
        <v>52106196</v>
      </c>
      <c r="F31" s="465">
        <f>SUM(F33:F40)</f>
        <v>94260543</v>
      </c>
      <c r="G31" s="465">
        <f>SUM(G33:G40)</f>
        <v>439824093</v>
      </c>
      <c r="H31" s="472"/>
      <c r="I31" s="465">
        <f aca="true" t="shared" si="2" ref="I31:P31">SUM(I33:I40)</f>
        <v>49354386</v>
      </c>
      <c r="J31" s="435">
        <f>SUM(J33:K40)</f>
        <v>65193717</v>
      </c>
      <c r="K31" s="435"/>
      <c r="L31" s="465">
        <f t="shared" si="2"/>
        <v>25396810</v>
      </c>
      <c r="M31" s="465">
        <f t="shared" si="2"/>
        <v>33610785</v>
      </c>
      <c r="N31" s="465">
        <f t="shared" si="2"/>
        <v>22680431</v>
      </c>
      <c r="O31" s="465">
        <f t="shared" si="2"/>
        <v>325632729</v>
      </c>
      <c r="P31" s="465">
        <f t="shared" si="2"/>
        <v>290815602</v>
      </c>
      <c r="U31" s="100"/>
      <c r="V31" s="100"/>
      <c r="W31" s="100"/>
      <c r="X31" s="100"/>
      <c r="Y31" s="100"/>
      <c r="Z31" s="100"/>
      <c r="AA31" s="100"/>
      <c r="AB31" s="100"/>
      <c r="AC31" s="100"/>
      <c r="AD31" s="100"/>
      <c r="AE31" s="100"/>
      <c r="AF31" s="100"/>
      <c r="AG31" s="100"/>
      <c r="AH31" s="100"/>
    </row>
    <row r="32" spans="1:34" s="99" customFormat="1" ht="13.5">
      <c r="A32" s="384"/>
      <c r="B32" s="65"/>
      <c r="C32" s="43"/>
      <c r="D32" s="43"/>
      <c r="E32" s="43"/>
      <c r="F32" s="43"/>
      <c r="G32" s="43"/>
      <c r="I32" s="43"/>
      <c r="J32" s="105"/>
      <c r="K32" s="105"/>
      <c r="L32" s="43"/>
      <c r="M32" s="43"/>
      <c r="N32" s="43"/>
      <c r="O32" s="43"/>
      <c r="P32" s="43"/>
      <c r="U32" s="100"/>
      <c r="V32" s="100"/>
      <c r="W32" s="100"/>
      <c r="X32" s="100"/>
      <c r="Y32" s="100"/>
      <c r="Z32" s="100"/>
      <c r="AA32" s="100"/>
      <c r="AB32" s="100"/>
      <c r="AC32" s="100"/>
      <c r="AD32" s="100"/>
      <c r="AE32" s="100"/>
      <c r="AF32" s="100"/>
      <c r="AG32" s="100"/>
      <c r="AH32" s="100"/>
    </row>
    <row r="33" spans="1:34" ht="13.5">
      <c r="A33" s="384"/>
      <c r="B33" s="29" t="s">
        <v>233</v>
      </c>
      <c r="C33" s="35">
        <v>30754842</v>
      </c>
      <c r="D33" s="40">
        <v>14624924</v>
      </c>
      <c r="E33" s="35">
        <v>919479</v>
      </c>
      <c r="F33" s="35">
        <v>879520</v>
      </c>
      <c r="G33" s="35">
        <v>5245762</v>
      </c>
      <c r="I33" s="35">
        <v>528949</v>
      </c>
      <c r="J33" s="355">
        <v>2750771</v>
      </c>
      <c r="K33" s="355"/>
      <c r="L33" s="35">
        <v>749689</v>
      </c>
      <c r="M33" s="35">
        <v>482822</v>
      </c>
      <c r="N33" s="35">
        <v>235268</v>
      </c>
      <c r="O33" s="35">
        <v>1117347</v>
      </c>
      <c r="P33" s="35">
        <v>3220311</v>
      </c>
      <c r="U33" s="58"/>
      <c r="V33" s="58"/>
      <c r="W33" s="58"/>
      <c r="X33" s="58"/>
      <c r="Y33" s="58"/>
      <c r="Z33" s="58"/>
      <c r="AA33" s="58"/>
      <c r="AB33" s="58"/>
      <c r="AC33" s="58"/>
      <c r="AD33" s="58"/>
      <c r="AE33" s="58"/>
      <c r="AF33" s="58"/>
      <c r="AG33" s="58"/>
      <c r="AH33" s="58"/>
    </row>
    <row r="34" spans="1:34" ht="13.5">
      <c r="A34" s="384"/>
      <c r="B34" s="29" t="s">
        <v>154</v>
      </c>
      <c r="C34" s="35">
        <v>18299628</v>
      </c>
      <c r="D34" s="40">
        <v>5099250</v>
      </c>
      <c r="E34" s="35">
        <v>729548</v>
      </c>
      <c r="F34" s="35">
        <v>878308</v>
      </c>
      <c r="G34" s="35">
        <v>2243460</v>
      </c>
      <c r="I34" s="35">
        <v>300504</v>
      </c>
      <c r="J34" s="355">
        <v>1223157</v>
      </c>
      <c r="K34" s="355"/>
      <c r="L34" s="35">
        <v>988919</v>
      </c>
      <c r="M34" s="35">
        <v>308481</v>
      </c>
      <c r="N34" s="35">
        <v>210327</v>
      </c>
      <c r="O34" s="35">
        <v>1548175</v>
      </c>
      <c r="P34" s="35">
        <v>4769499</v>
      </c>
      <c r="U34" s="58"/>
      <c r="V34" s="58"/>
      <c r="W34" s="58"/>
      <c r="X34" s="58"/>
      <c r="Y34" s="58"/>
      <c r="Z34" s="58"/>
      <c r="AA34" s="58"/>
      <c r="AB34" s="58"/>
      <c r="AC34" s="58"/>
      <c r="AD34" s="58"/>
      <c r="AE34" s="58"/>
      <c r="AF34" s="58"/>
      <c r="AG34" s="58"/>
      <c r="AH34" s="58"/>
    </row>
    <row r="35" spans="1:34" ht="13.5">
      <c r="A35" s="384"/>
      <c r="B35" s="29" t="s">
        <v>155</v>
      </c>
      <c r="C35" s="35">
        <v>468070192</v>
      </c>
      <c r="D35" s="40">
        <v>151282302</v>
      </c>
      <c r="E35" s="35">
        <v>4322114</v>
      </c>
      <c r="F35" s="35">
        <v>11834775</v>
      </c>
      <c r="G35" s="35">
        <v>49838356</v>
      </c>
      <c r="I35" s="35">
        <v>7107344</v>
      </c>
      <c r="J35" s="355">
        <v>8322901</v>
      </c>
      <c r="K35" s="355"/>
      <c r="L35" s="35">
        <v>4617204</v>
      </c>
      <c r="M35" s="35">
        <v>2512555</v>
      </c>
      <c r="N35" s="35">
        <v>2735496</v>
      </c>
      <c r="O35" s="35">
        <v>186177220</v>
      </c>
      <c r="P35" s="35">
        <v>39319925</v>
      </c>
      <c r="U35" s="61"/>
      <c r="V35" s="61"/>
      <c r="W35" s="61"/>
      <c r="X35" s="61"/>
      <c r="Y35" s="61"/>
      <c r="Z35" s="58"/>
      <c r="AA35" s="58"/>
      <c r="AB35" s="58"/>
      <c r="AC35" s="58"/>
      <c r="AD35" s="58"/>
      <c r="AE35" s="58"/>
      <c r="AF35" s="58"/>
      <c r="AG35" s="58"/>
      <c r="AH35" s="58"/>
    </row>
    <row r="36" spans="1:34" ht="13.5">
      <c r="A36" s="384"/>
      <c r="B36" s="29" t="s">
        <v>156</v>
      </c>
      <c r="C36" s="35">
        <v>1100436449</v>
      </c>
      <c r="D36" s="40">
        <v>597046503</v>
      </c>
      <c r="E36" s="35">
        <v>26433288</v>
      </c>
      <c r="F36" s="35">
        <v>28914827</v>
      </c>
      <c r="G36" s="35">
        <v>177125855</v>
      </c>
      <c r="I36" s="35">
        <v>18414083</v>
      </c>
      <c r="J36" s="355">
        <v>25572174</v>
      </c>
      <c r="K36" s="355"/>
      <c r="L36" s="35">
        <v>8790731</v>
      </c>
      <c r="M36" s="484">
        <v>14189730</v>
      </c>
      <c r="N36" s="35">
        <v>8785675</v>
      </c>
      <c r="O36" s="35">
        <v>103663911</v>
      </c>
      <c r="P36" s="35">
        <v>91499672</v>
      </c>
      <c r="U36" s="61"/>
      <c r="V36" s="61"/>
      <c r="W36" s="61"/>
      <c r="X36" s="61"/>
      <c r="Y36" s="61"/>
      <c r="Z36" s="58"/>
      <c r="AA36" s="58"/>
      <c r="AB36" s="58"/>
      <c r="AC36" s="58"/>
      <c r="AD36" s="58"/>
      <c r="AE36" s="58"/>
      <c r="AF36" s="58"/>
      <c r="AG36" s="58"/>
      <c r="AH36" s="58"/>
    </row>
    <row r="37" spans="1:34" ht="13.5">
      <c r="A37" s="384"/>
      <c r="B37" s="29" t="s">
        <v>234</v>
      </c>
      <c r="C37" s="35">
        <v>2540513542</v>
      </c>
      <c r="D37" s="40">
        <v>2227062619</v>
      </c>
      <c r="E37" s="36">
        <v>8019892</v>
      </c>
      <c r="F37" s="35">
        <v>40969893</v>
      </c>
      <c r="G37" s="35">
        <v>107555191</v>
      </c>
      <c r="I37" s="35">
        <v>13568879</v>
      </c>
      <c r="J37" s="355">
        <v>13603854</v>
      </c>
      <c r="K37" s="355"/>
      <c r="L37" s="35">
        <v>3527874</v>
      </c>
      <c r="M37" s="35">
        <v>11576985</v>
      </c>
      <c r="N37" s="35">
        <v>6826237</v>
      </c>
      <c r="O37" s="36">
        <v>8903468</v>
      </c>
      <c r="P37" s="35">
        <v>98898650</v>
      </c>
      <c r="U37" s="58"/>
      <c r="V37" s="58"/>
      <c r="W37" s="58"/>
      <c r="X37" s="58"/>
      <c r="Y37" s="58"/>
      <c r="Z37" s="58"/>
      <c r="AA37" s="58"/>
      <c r="AB37" s="58"/>
      <c r="AC37" s="58"/>
      <c r="AD37" s="58"/>
      <c r="AE37" s="58"/>
      <c r="AF37" s="58"/>
      <c r="AG37" s="58"/>
      <c r="AH37" s="58"/>
    </row>
    <row r="38" spans="1:34" ht="13.5">
      <c r="A38" s="384"/>
      <c r="B38" s="29" t="s">
        <v>158</v>
      </c>
      <c r="C38" s="35">
        <v>99702271</v>
      </c>
      <c r="D38" s="40">
        <v>2922700</v>
      </c>
      <c r="E38" s="35">
        <v>6768539</v>
      </c>
      <c r="F38" s="35">
        <v>3322317</v>
      </c>
      <c r="G38" s="35">
        <v>42290734</v>
      </c>
      <c r="I38" s="35">
        <v>4379537</v>
      </c>
      <c r="J38" s="355">
        <v>5994890</v>
      </c>
      <c r="K38" s="355"/>
      <c r="L38" s="35">
        <v>4186043</v>
      </c>
      <c r="M38" s="35">
        <v>932172</v>
      </c>
      <c r="N38" s="35">
        <v>1050280</v>
      </c>
      <c r="O38" s="35">
        <v>11415566</v>
      </c>
      <c r="P38" s="35">
        <v>16439493</v>
      </c>
      <c r="U38" s="58"/>
      <c r="V38" s="58"/>
      <c r="W38" s="58"/>
      <c r="X38" s="58"/>
      <c r="Y38" s="58"/>
      <c r="Z38" s="58"/>
      <c r="AA38" s="58"/>
      <c r="AB38" s="58"/>
      <c r="AC38" s="58"/>
      <c r="AD38" s="58"/>
      <c r="AE38" s="58"/>
      <c r="AF38" s="58"/>
      <c r="AG38" s="58"/>
      <c r="AH38" s="58"/>
    </row>
    <row r="39" spans="1:34" ht="13.5">
      <c r="A39" s="384"/>
      <c r="B39" s="29" t="s">
        <v>235</v>
      </c>
      <c r="C39" s="35">
        <v>343311</v>
      </c>
      <c r="D39" s="40">
        <v>171962</v>
      </c>
      <c r="E39" s="35">
        <v>6106</v>
      </c>
      <c r="F39" s="35">
        <v>8475</v>
      </c>
      <c r="G39" s="35">
        <v>72993</v>
      </c>
      <c r="I39" s="35">
        <v>10587</v>
      </c>
      <c r="J39" s="355">
        <v>19672</v>
      </c>
      <c r="K39" s="355"/>
      <c r="L39" s="35">
        <v>8177</v>
      </c>
      <c r="M39" s="36" t="s">
        <v>254</v>
      </c>
      <c r="N39" s="35">
        <v>7719</v>
      </c>
      <c r="O39" s="36" t="s">
        <v>254</v>
      </c>
      <c r="P39" s="35">
        <v>37620</v>
      </c>
      <c r="U39" s="58"/>
      <c r="V39" s="58"/>
      <c r="W39" s="58"/>
      <c r="X39" s="58"/>
      <c r="Y39" s="58"/>
      <c r="Z39" s="58"/>
      <c r="AA39" s="58"/>
      <c r="AB39" s="58"/>
      <c r="AC39" s="58"/>
      <c r="AD39" s="58"/>
      <c r="AE39" s="58"/>
      <c r="AF39" s="58"/>
      <c r="AG39" s="58"/>
      <c r="AH39" s="58"/>
    </row>
    <row r="40" spans="1:34" ht="13.5">
      <c r="A40" s="385"/>
      <c r="B40" s="45" t="s">
        <v>159</v>
      </c>
      <c r="C40" s="46">
        <v>221451001</v>
      </c>
      <c r="D40" s="47">
        <v>82485684</v>
      </c>
      <c r="E40" s="47">
        <v>4907230</v>
      </c>
      <c r="F40" s="47">
        <v>7452428</v>
      </c>
      <c r="G40" s="47">
        <v>55451742</v>
      </c>
      <c r="I40" s="47">
        <v>5044503</v>
      </c>
      <c r="J40" s="356">
        <v>7706298</v>
      </c>
      <c r="K40" s="356"/>
      <c r="L40" s="47">
        <v>2528173</v>
      </c>
      <c r="M40" s="47">
        <v>3608040</v>
      </c>
      <c r="N40" s="47">
        <v>2829429</v>
      </c>
      <c r="O40" s="47">
        <v>12807042</v>
      </c>
      <c r="P40" s="47">
        <v>36630432</v>
      </c>
      <c r="U40" s="58"/>
      <c r="V40" s="58"/>
      <c r="W40" s="58"/>
      <c r="X40" s="58"/>
      <c r="Y40" s="58"/>
      <c r="Z40" s="58"/>
      <c r="AA40" s="58"/>
      <c r="AB40" s="58"/>
      <c r="AC40" s="58"/>
      <c r="AD40" s="58"/>
      <c r="AE40" s="58"/>
      <c r="AF40" s="58"/>
      <c r="AG40" s="58"/>
      <c r="AH40" s="58"/>
    </row>
    <row r="41" spans="1:34" s="35" customFormat="1" ht="12" customHeight="1">
      <c r="A41" s="367" t="s">
        <v>188</v>
      </c>
      <c r="B41" s="433" t="s">
        <v>152</v>
      </c>
      <c r="C41" s="466">
        <f>SUM(C43:C47)</f>
        <v>4479571236</v>
      </c>
      <c r="D41" s="466">
        <f>SUM(D43:D47)</f>
        <v>3080695944</v>
      </c>
      <c r="E41" s="466">
        <f>SUM(E43:E47)</f>
        <v>52106196</v>
      </c>
      <c r="F41" s="466">
        <f>SUM(F43:F47)</f>
        <v>94260543</v>
      </c>
      <c r="G41" s="466">
        <f>SUM(G43:G47)</f>
        <v>439824093</v>
      </c>
      <c r="H41" s="465"/>
      <c r="I41" s="466">
        <f>SUM(I43:I47)</f>
        <v>49354386</v>
      </c>
      <c r="J41" s="435">
        <f>SUM(J43:K47)</f>
        <v>65193717</v>
      </c>
      <c r="K41" s="435"/>
      <c r="L41" s="466">
        <f>SUM(L43:L47)</f>
        <v>25396810</v>
      </c>
      <c r="M41" s="466">
        <f>SUM(M43:M47)</f>
        <v>33610785</v>
      </c>
      <c r="N41" s="466">
        <f>SUM(N43:N47)</f>
        <v>22680431</v>
      </c>
      <c r="O41" s="466">
        <f>SUM(O43:O47)</f>
        <v>325632729</v>
      </c>
      <c r="P41" s="466">
        <f>SUM(P43:P47)</f>
        <v>290815602</v>
      </c>
      <c r="U41" s="40"/>
      <c r="V41" s="40"/>
      <c r="W41" s="40"/>
      <c r="X41" s="40"/>
      <c r="Y41" s="40"/>
      <c r="Z41" s="40"/>
      <c r="AA41" s="40"/>
      <c r="AB41" s="40"/>
      <c r="AC41" s="40"/>
      <c r="AD41" s="40"/>
      <c r="AE41" s="40"/>
      <c r="AF41" s="40"/>
      <c r="AG41" s="40"/>
      <c r="AH41" s="40"/>
    </row>
    <row r="42" spans="1:34" s="35" customFormat="1" ht="12" customHeight="1">
      <c r="A42" s="368"/>
      <c r="B42" s="29"/>
      <c r="C42" s="63"/>
      <c r="D42" s="63"/>
      <c r="E42" s="43"/>
      <c r="F42" s="43"/>
      <c r="G42" s="43"/>
      <c r="I42" s="43"/>
      <c r="J42" s="105"/>
      <c r="K42" s="105"/>
      <c r="L42" s="43"/>
      <c r="M42" s="43"/>
      <c r="N42" s="43"/>
      <c r="O42" s="43"/>
      <c r="P42" s="43"/>
      <c r="U42" s="40"/>
      <c r="V42" s="40"/>
      <c r="W42" s="40"/>
      <c r="X42" s="40"/>
      <c r="Y42" s="40"/>
      <c r="Z42" s="40"/>
      <c r="AA42" s="40"/>
      <c r="AB42" s="40"/>
      <c r="AC42" s="40"/>
      <c r="AD42" s="40"/>
      <c r="AE42" s="40"/>
      <c r="AF42" s="40"/>
      <c r="AG42" s="40"/>
      <c r="AH42" s="40"/>
    </row>
    <row r="43" spans="1:34" s="35" customFormat="1" ht="12" customHeight="1">
      <c r="A43" s="368"/>
      <c r="B43" s="29" t="s">
        <v>161</v>
      </c>
      <c r="C43" s="35">
        <v>363723719</v>
      </c>
      <c r="D43" s="40">
        <v>201743457</v>
      </c>
      <c r="E43" s="35">
        <v>6411919</v>
      </c>
      <c r="F43" s="35">
        <v>23180215</v>
      </c>
      <c r="G43" s="35">
        <v>48877976</v>
      </c>
      <c r="I43" s="35">
        <v>4569777</v>
      </c>
      <c r="J43" s="355">
        <v>7026077</v>
      </c>
      <c r="K43" s="355"/>
      <c r="L43" s="35">
        <v>4259454</v>
      </c>
      <c r="M43" s="40">
        <v>9584356</v>
      </c>
      <c r="N43" s="35">
        <v>1867693</v>
      </c>
      <c r="O43" s="35">
        <v>30578779</v>
      </c>
      <c r="P43" s="35">
        <v>25624016</v>
      </c>
      <c r="U43" s="40"/>
      <c r="V43" s="40"/>
      <c r="W43" s="40"/>
      <c r="X43" s="40"/>
      <c r="Y43" s="40"/>
      <c r="Z43" s="40"/>
      <c r="AA43" s="40"/>
      <c r="AB43" s="40"/>
      <c r="AC43" s="40"/>
      <c r="AD43" s="40"/>
      <c r="AE43" s="40"/>
      <c r="AF43" s="40"/>
      <c r="AG43" s="40"/>
      <c r="AH43" s="40"/>
    </row>
    <row r="44" spans="1:34" s="35" customFormat="1" ht="12" customHeight="1">
      <c r="A44" s="368"/>
      <c r="B44" s="29" t="s">
        <v>162</v>
      </c>
      <c r="C44" s="35">
        <v>539632189</v>
      </c>
      <c r="D44" s="40">
        <v>345793211</v>
      </c>
      <c r="E44" s="35">
        <v>6107652</v>
      </c>
      <c r="F44" s="35">
        <v>23774218</v>
      </c>
      <c r="G44" s="35">
        <v>59460358</v>
      </c>
      <c r="I44" s="35">
        <v>6697698</v>
      </c>
      <c r="J44" s="355">
        <v>9228534</v>
      </c>
      <c r="K44" s="355"/>
      <c r="L44" s="35">
        <v>3834876</v>
      </c>
      <c r="M44" s="40">
        <v>4432756</v>
      </c>
      <c r="N44" s="35">
        <v>2685933</v>
      </c>
      <c r="O44" s="35">
        <v>40430979</v>
      </c>
      <c r="P44" s="35">
        <v>37185974</v>
      </c>
      <c r="U44" s="40"/>
      <c r="V44" s="40"/>
      <c r="W44" s="40"/>
      <c r="X44" s="40"/>
      <c r="Y44" s="40"/>
      <c r="Z44" s="40"/>
      <c r="AA44" s="40"/>
      <c r="AB44" s="40"/>
      <c r="AC44" s="40"/>
      <c r="AD44" s="40"/>
      <c r="AE44" s="40"/>
      <c r="AF44" s="40"/>
      <c r="AG44" s="40"/>
      <c r="AH44" s="40"/>
    </row>
    <row r="45" spans="1:34" s="35" customFormat="1" ht="12" customHeight="1">
      <c r="A45" s="368"/>
      <c r="B45" s="29" t="s">
        <v>163</v>
      </c>
      <c r="C45" s="35">
        <v>602987567</v>
      </c>
      <c r="D45" s="40">
        <v>356585166</v>
      </c>
      <c r="E45" s="35">
        <v>9467974</v>
      </c>
      <c r="F45" s="35">
        <v>18924768</v>
      </c>
      <c r="G45" s="35">
        <v>64805659</v>
      </c>
      <c r="I45" s="35">
        <v>7652690</v>
      </c>
      <c r="J45" s="355">
        <v>12711641</v>
      </c>
      <c r="K45" s="355"/>
      <c r="L45" s="35">
        <v>4651757</v>
      </c>
      <c r="M45" s="40">
        <v>5162629</v>
      </c>
      <c r="N45" s="35">
        <v>3290913</v>
      </c>
      <c r="O45" s="35">
        <v>64936885</v>
      </c>
      <c r="P45" s="35">
        <v>54797485</v>
      </c>
      <c r="U45" s="40"/>
      <c r="V45" s="40"/>
      <c r="W45" s="40"/>
      <c r="X45" s="40"/>
      <c r="Y45" s="40"/>
      <c r="Z45" s="40"/>
      <c r="AA45" s="40"/>
      <c r="AB45" s="40"/>
      <c r="AC45" s="40"/>
      <c r="AD45" s="40"/>
      <c r="AE45" s="40"/>
      <c r="AF45" s="40"/>
      <c r="AG45" s="40"/>
      <c r="AH45" s="40"/>
    </row>
    <row r="46" spans="1:34" s="35" customFormat="1" ht="12" customHeight="1">
      <c r="A46" s="368"/>
      <c r="B46" s="29" t="s">
        <v>164</v>
      </c>
      <c r="C46" s="35">
        <v>553475461</v>
      </c>
      <c r="D46" s="40">
        <v>373526593</v>
      </c>
      <c r="E46" s="35">
        <v>5645282</v>
      </c>
      <c r="F46" s="35">
        <v>11522080</v>
      </c>
      <c r="G46" s="35">
        <v>57786005</v>
      </c>
      <c r="I46" s="35">
        <v>7294813</v>
      </c>
      <c r="J46" s="355">
        <v>8053518</v>
      </c>
      <c r="K46" s="355"/>
      <c r="L46" s="35">
        <v>3372877</v>
      </c>
      <c r="M46" s="40">
        <v>5006870</v>
      </c>
      <c r="N46" s="35">
        <v>2849513</v>
      </c>
      <c r="O46" s="35">
        <v>38241457</v>
      </c>
      <c r="P46" s="35">
        <v>40176453</v>
      </c>
      <c r="U46" s="40"/>
      <c r="V46" s="40"/>
      <c r="W46" s="40"/>
      <c r="X46" s="40"/>
      <c r="Y46" s="40"/>
      <c r="Z46" s="40"/>
      <c r="AA46" s="40"/>
      <c r="AB46" s="40"/>
      <c r="AC46" s="40"/>
      <c r="AD46" s="40"/>
      <c r="AE46" s="40"/>
      <c r="AF46" s="40"/>
      <c r="AG46" s="40"/>
      <c r="AH46" s="40"/>
    </row>
    <row r="47" spans="1:34" s="35" customFormat="1" ht="12" customHeight="1">
      <c r="A47" s="369"/>
      <c r="B47" s="45" t="s">
        <v>165</v>
      </c>
      <c r="C47" s="46">
        <v>2419752300</v>
      </c>
      <c r="D47" s="47">
        <v>1803047517</v>
      </c>
      <c r="E47" s="47">
        <v>24473369</v>
      </c>
      <c r="F47" s="47">
        <v>16859262</v>
      </c>
      <c r="G47" s="47">
        <v>208894095</v>
      </c>
      <c r="I47" s="47">
        <v>23139408</v>
      </c>
      <c r="J47" s="356">
        <v>28173947</v>
      </c>
      <c r="K47" s="356"/>
      <c r="L47" s="47">
        <v>9277846</v>
      </c>
      <c r="M47" s="47">
        <v>9424174</v>
      </c>
      <c r="N47" s="47">
        <v>11986379</v>
      </c>
      <c r="O47" s="47">
        <v>151444629</v>
      </c>
      <c r="P47" s="47">
        <v>133031674</v>
      </c>
      <c r="U47" s="40"/>
      <c r="V47" s="40"/>
      <c r="W47" s="40"/>
      <c r="X47" s="40"/>
      <c r="Y47" s="40"/>
      <c r="Z47" s="40"/>
      <c r="AA47" s="40"/>
      <c r="AB47" s="40"/>
      <c r="AC47" s="40"/>
      <c r="AD47" s="40"/>
      <c r="AE47" s="40"/>
      <c r="AF47" s="40"/>
      <c r="AG47" s="40"/>
      <c r="AH47" s="40"/>
    </row>
    <row r="48" spans="8:34" ht="13.5">
      <c r="H48" s="58"/>
      <c r="Q48" s="58"/>
      <c r="R48" s="58"/>
      <c r="U48" s="58"/>
      <c r="V48" s="58"/>
      <c r="W48" s="58"/>
      <c r="X48" s="58"/>
      <c r="Y48" s="58"/>
      <c r="Z48" s="58"/>
      <c r="AA48" s="58"/>
      <c r="AB48" s="58"/>
      <c r="AC48" s="58"/>
      <c r="AD48" s="58"/>
      <c r="AE48" s="58"/>
      <c r="AF48" s="58"/>
      <c r="AG48" s="58"/>
      <c r="AH48" s="58"/>
    </row>
    <row r="49" spans="23:36" ht="13.5">
      <c r="W49" s="58"/>
      <c r="X49" s="58"/>
      <c r="Y49" s="58"/>
      <c r="Z49" s="58"/>
      <c r="AA49" s="58"/>
      <c r="AB49" s="58"/>
      <c r="AC49" s="58"/>
      <c r="AD49" s="58"/>
      <c r="AE49" s="58"/>
      <c r="AF49" s="58"/>
      <c r="AG49" s="58"/>
      <c r="AH49" s="58"/>
      <c r="AI49" s="58"/>
      <c r="AJ49" s="58"/>
    </row>
    <row r="50" spans="1:36" ht="14.25" customHeight="1">
      <c r="A50" s="469" t="s">
        <v>357</v>
      </c>
      <c r="B50" s="469"/>
      <c r="C50" s="469"/>
      <c r="D50" s="469"/>
      <c r="E50" s="469"/>
      <c r="F50" s="469"/>
      <c r="G50" s="469"/>
      <c r="H50" s="220"/>
      <c r="J50" s="469" t="s">
        <v>358</v>
      </c>
      <c r="K50" s="469"/>
      <c r="L50" s="469"/>
      <c r="M50" s="469"/>
      <c r="N50" s="469"/>
      <c r="O50" s="469"/>
      <c r="P50" s="469"/>
      <c r="Q50" s="469"/>
      <c r="R50" s="468"/>
      <c r="S50" s="468"/>
      <c r="T50" s="67"/>
      <c r="W50" s="58"/>
      <c r="X50" s="58"/>
      <c r="Y50" s="58"/>
      <c r="Z50" s="58"/>
      <c r="AA50" s="58"/>
      <c r="AB50" s="58"/>
      <c r="AC50" s="58"/>
      <c r="AD50" s="58"/>
      <c r="AE50" s="58"/>
      <c r="AF50" s="58"/>
      <c r="AG50" s="58"/>
      <c r="AH50" s="58"/>
      <c r="AI50" s="58"/>
      <c r="AJ50" s="58"/>
    </row>
    <row r="51" spans="3:17" ht="14.25" thickBot="1">
      <c r="C51" s="59"/>
      <c r="D51" s="59"/>
      <c r="E51" s="59"/>
      <c r="F51" s="59"/>
      <c r="G51" s="60" t="s">
        <v>242</v>
      </c>
      <c r="H51" s="58"/>
      <c r="I51" s="58"/>
      <c r="J51" s="59"/>
      <c r="K51" s="59"/>
      <c r="L51" s="59"/>
      <c r="M51" s="59"/>
      <c r="N51" s="59"/>
      <c r="O51" s="59"/>
      <c r="P51" s="59"/>
      <c r="Q51" s="60" t="s">
        <v>242</v>
      </c>
    </row>
    <row r="52" spans="1:17" ht="13.5" customHeight="1">
      <c r="A52" s="388" t="s">
        <v>212</v>
      </c>
      <c r="B52" s="389"/>
      <c r="C52" s="382" t="s">
        <v>343</v>
      </c>
      <c r="D52" s="382" t="s">
        <v>353</v>
      </c>
      <c r="E52" s="392" t="s">
        <v>354</v>
      </c>
      <c r="F52" s="392" t="s">
        <v>241</v>
      </c>
      <c r="G52" s="382" t="s">
        <v>245</v>
      </c>
      <c r="H52" s="58"/>
      <c r="I52" s="58"/>
      <c r="J52" s="388" t="s">
        <v>317</v>
      </c>
      <c r="K52" s="388"/>
      <c r="L52" s="388"/>
      <c r="M52" s="389"/>
      <c r="N52" s="404" t="s">
        <v>352</v>
      </c>
      <c r="O52" s="392" t="s">
        <v>354</v>
      </c>
      <c r="P52" s="392" t="s">
        <v>241</v>
      </c>
      <c r="Q52" s="382" t="s">
        <v>245</v>
      </c>
    </row>
    <row r="53" spans="1:17" ht="13.5" customHeight="1">
      <c r="A53" s="390"/>
      <c r="B53" s="391"/>
      <c r="C53" s="383"/>
      <c r="D53" s="383"/>
      <c r="E53" s="393"/>
      <c r="F53" s="393"/>
      <c r="G53" s="383"/>
      <c r="H53" s="58"/>
      <c r="I53" s="58"/>
      <c r="J53" s="390"/>
      <c r="K53" s="390"/>
      <c r="L53" s="390"/>
      <c r="M53" s="391"/>
      <c r="N53" s="405"/>
      <c r="O53" s="393"/>
      <c r="P53" s="393"/>
      <c r="Q53" s="383"/>
    </row>
    <row r="54" spans="1:18" ht="13.5" customHeight="1">
      <c r="A54" s="384" t="s">
        <v>335</v>
      </c>
      <c r="B54" s="471" t="s">
        <v>152</v>
      </c>
      <c r="C54" s="466">
        <f>SUM(C55:C62)</f>
        <v>173027188</v>
      </c>
      <c r="D54" s="466">
        <f>SUM(D55:D62)</f>
        <v>17162337</v>
      </c>
      <c r="E54" s="466">
        <f>SUM(E55:E62)</f>
        <v>55440162</v>
      </c>
      <c r="F54" s="466">
        <f>SUM(F55:F62)</f>
        <v>53954630</v>
      </c>
      <c r="G54" s="466">
        <f>SUM(G55:G62)</f>
        <v>46470059</v>
      </c>
      <c r="H54" s="63"/>
      <c r="J54" s="386" t="s">
        <v>335</v>
      </c>
      <c r="K54" s="478" t="s">
        <v>152</v>
      </c>
      <c r="L54" s="479"/>
      <c r="M54" s="480"/>
      <c r="N54" s="481">
        <f>SUM(O54:R54)</f>
        <v>83961700</v>
      </c>
      <c r="O54" s="466">
        <f>SUM(O55:O62)</f>
        <v>23743646</v>
      </c>
      <c r="P54" s="466">
        <f>SUM(P55:P62)</f>
        <v>33464975</v>
      </c>
      <c r="Q54" s="466">
        <f>SUM(Q55:Q62)</f>
        <v>26753079</v>
      </c>
      <c r="R54" s="63"/>
    </row>
    <row r="55" spans="1:17" ht="13.5" customHeight="1">
      <c r="A55" s="384"/>
      <c r="B55" s="29" t="s">
        <v>233</v>
      </c>
      <c r="C55" s="473">
        <f>SUM(D55:G55)</f>
        <v>3780237</v>
      </c>
      <c r="D55" s="40">
        <v>414113</v>
      </c>
      <c r="E55" s="40">
        <v>906782</v>
      </c>
      <c r="F55" s="40">
        <v>236855</v>
      </c>
      <c r="G55" s="40">
        <v>2222487</v>
      </c>
      <c r="J55" s="452"/>
      <c r="K55" s="381" t="s">
        <v>233</v>
      </c>
      <c r="L55" s="449"/>
      <c r="M55" s="452"/>
      <c r="N55" s="482">
        <f>SUM(O55:Q55)</f>
        <v>2477860</v>
      </c>
      <c r="O55" s="40">
        <v>428720</v>
      </c>
      <c r="P55" s="40">
        <v>477822</v>
      </c>
      <c r="Q55" s="40">
        <v>1571318</v>
      </c>
    </row>
    <row r="56" spans="1:17" ht="13.5" customHeight="1">
      <c r="A56" s="384"/>
      <c r="B56" s="29" t="s">
        <v>154</v>
      </c>
      <c r="C56" s="473">
        <f aca="true" t="shared" si="3" ref="C56:C62">SUM(D56:G56)</f>
        <v>2244743</v>
      </c>
      <c r="D56" s="40">
        <v>244873</v>
      </c>
      <c r="E56" s="40">
        <v>219034</v>
      </c>
      <c r="F56" s="40">
        <v>1361748</v>
      </c>
      <c r="G56" s="40">
        <v>419088</v>
      </c>
      <c r="J56" s="452"/>
      <c r="K56" s="381" t="s">
        <v>154</v>
      </c>
      <c r="L56" s="449"/>
      <c r="M56" s="452"/>
      <c r="N56" s="482">
        <f aca="true" t="shared" si="4" ref="N56:N62">SUM(O56:Q56)</f>
        <v>1291185</v>
      </c>
      <c r="O56" s="40">
        <v>94139</v>
      </c>
      <c r="P56" s="40">
        <v>943733</v>
      </c>
      <c r="Q56" s="40">
        <v>253313</v>
      </c>
    </row>
    <row r="57" spans="1:17" ht="13.5" customHeight="1">
      <c r="A57" s="384"/>
      <c r="B57" s="29" t="s">
        <v>155</v>
      </c>
      <c r="C57" s="473">
        <f t="shared" si="3"/>
        <v>14514874</v>
      </c>
      <c r="D57" s="40">
        <v>1615133</v>
      </c>
      <c r="E57" s="40">
        <v>3111372</v>
      </c>
      <c r="F57" s="40">
        <v>5401968</v>
      </c>
      <c r="G57" s="40">
        <v>4386401</v>
      </c>
      <c r="J57" s="452"/>
      <c r="K57" s="381" t="s">
        <v>155</v>
      </c>
      <c r="L57" s="449"/>
      <c r="M57" s="452"/>
      <c r="N57" s="482">
        <f t="shared" si="4"/>
        <v>9853713</v>
      </c>
      <c r="O57" s="40">
        <v>1564678</v>
      </c>
      <c r="P57" s="40">
        <v>5016268</v>
      </c>
      <c r="Q57" s="40">
        <v>3272767</v>
      </c>
    </row>
    <row r="58" spans="1:17" ht="13.5" customHeight="1">
      <c r="A58" s="384"/>
      <c r="B58" s="29" t="s">
        <v>156</v>
      </c>
      <c r="C58" s="473">
        <f t="shared" si="3"/>
        <v>58259603</v>
      </c>
      <c r="D58" s="40">
        <v>6138993</v>
      </c>
      <c r="E58" s="40">
        <v>10978423</v>
      </c>
      <c r="F58" s="40">
        <v>33375352</v>
      </c>
      <c r="G58" s="40">
        <v>7766835</v>
      </c>
      <c r="J58" s="452"/>
      <c r="K58" s="381" t="s">
        <v>156</v>
      </c>
      <c r="L58" s="449"/>
      <c r="M58" s="452"/>
      <c r="N58" s="482">
        <f t="shared" si="4"/>
        <v>32880678</v>
      </c>
      <c r="O58" s="40">
        <v>6690915</v>
      </c>
      <c r="P58" s="40">
        <v>21008956</v>
      </c>
      <c r="Q58" s="40">
        <v>5180807</v>
      </c>
    </row>
    <row r="59" spans="1:17" ht="13.5" customHeight="1">
      <c r="A59" s="384"/>
      <c r="B59" s="29" t="s">
        <v>234</v>
      </c>
      <c r="C59" s="473">
        <f t="shared" si="3"/>
        <v>30979863</v>
      </c>
      <c r="D59" s="40">
        <v>5183060</v>
      </c>
      <c r="E59" s="40">
        <v>13650194</v>
      </c>
      <c r="F59" s="40">
        <v>3038381</v>
      </c>
      <c r="G59" s="40">
        <v>9108228</v>
      </c>
      <c r="J59" s="452"/>
      <c r="K59" s="381" t="s">
        <v>236</v>
      </c>
      <c r="L59" s="449"/>
      <c r="M59" s="452"/>
      <c r="N59" s="482">
        <f t="shared" si="4"/>
        <v>19021250</v>
      </c>
      <c r="O59" s="40">
        <v>8959468</v>
      </c>
      <c r="P59" s="40">
        <v>2395271</v>
      </c>
      <c r="Q59" s="40">
        <v>7666511</v>
      </c>
    </row>
    <row r="60" spans="1:17" ht="13.5" customHeight="1">
      <c r="A60" s="384"/>
      <c r="B60" s="29" t="s">
        <v>158</v>
      </c>
      <c r="C60" s="473">
        <f t="shared" si="3"/>
        <v>11406429</v>
      </c>
      <c r="D60" s="40">
        <v>302645</v>
      </c>
      <c r="E60" s="40">
        <v>1656410</v>
      </c>
      <c r="F60" s="40">
        <v>658704</v>
      </c>
      <c r="G60" s="40">
        <v>8788670</v>
      </c>
      <c r="J60" s="452"/>
      <c r="K60" s="381" t="s">
        <v>158</v>
      </c>
      <c r="L60" s="449"/>
      <c r="M60" s="452"/>
      <c r="N60" s="482">
        <f t="shared" si="4"/>
        <v>6378074</v>
      </c>
      <c r="O60" s="40">
        <v>814584</v>
      </c>
      <c r="P60" s="40">
        <v>358620</v>
      </c>
      <c r="Q60" s="40">
        <v>5204870</v>
      </c>
    </row>
    <row r="61" spans="1:17" ht="13.5" customHeight="1">
      <c r="A61" s="384"/>
      <c r="B61" s="29" t="s">
        <v>235</v>
      </c>
      <c r="C61" s="473">
        <f t="shared" si="3"/>
        <v>33242211</v>
      </c>
      <c r="D61" s="40">
        <v>301133</v>
      </c>
      <c r="E61" s="40">
        <v>16901342</v>
      </c>
      <c r="F61" s="40">
        <v>7851102</v>
      </c>
      <c r="G61" s="40">
        <v>8188634</v>
      </c>
      <c r="J61" s="452"/>
      <c r="K61" s="381" t="s">
        <v>157</v>
      </c>
      <c r="L61" s="449"/>
      <c r="M61" s="452"/>
      <c r="N61" s="482">
        <f t="shared" si="4"/>
        <v>3587946</v>
      </c>
      <c r="O61" s="40">
        <v>1929736</v>
      </c>
      <c r="P61" s="40">
        <v>1539638</v>
      </c>
      <c r="Q61" s="40">
        <v>118572</v>
      </c>
    </row>
    <row r="62" spans="1:17" ht="13.5" customHeight="1">
      <c r="A62" s="385"/>
      <c r="B62" s="45" t="s">
        <v>159</v>
      </c>
      <c r="C62" s="473">
        <f t="shared" si="3"/>
        <v>18599228</v>
      </c>
      <c r="D62" s="47">
        <v>2962387</v>
      </c>
      <c r="E62" s="47">
        <v>8016605</v>
      </c>
      <c r="F62" s="47">
        <v>2030520</v>
      </c>
      <c r="G62" s="47">
        <v>5589716</v>
      </c>
      <c r="J62" s="448"/>
      <c r="K62" s="387" t="s">
        <v>159</v>
      </c>
      <c r="L62" s="447"/>
      <c r="M62" s="448"/>
      <c r="N62" s="432">
        <f t="shared" si="4"/>
        <v>8470994</v>
      </c>
      <c r="O62" s="47">
        <v>3261406</v>
      </c>
      <c r="P62" s="47">
        <v>1724667</v>
      </c>
      <c r="Q62" s="47">
        <v>3484921</v>
      </c>
    </row>
    <row r="63" spans="1:17" ht="13.5" customHeight="1">
      <c r="A63" s="384" t="s">
        <v>182</v>
      </c>
      <c r="B63" s="66" t="s">
        <v>183</v>
      </c>
      <c r="C63" s="476">
        <f>SUM(C64:C71)</f>
        <v>123014814</v>
      </c>
      <c r="D63" s="477">
        <f>SUM(D64:D71)</f>
        <v>16067864</v>
      </c>
      <c r="E63" s="477">
        <f>SUM(E64:E71)</f>
        <v>30618060</v>
      </c>
      <c r="F63" s="477">
        <f>SUM(F64:F71)</f>
        <v>40939012</v>
      </c>
      <c r="G63" s="477">
        <f>SUM(G64:G71)</f>
        <v>35389878</v>
      </c>
      <c r="J63" s="386" t="s">
        <v>182</v>
      </c>
      <c r="K63" s="394" t="s">
        <v>183</v>
      </c>
      <c r="L63" s="450"/>
      <c r="M63" s="451"/>
      <c r="N63" s="483">
        <f>SUM(O63:R63)</f>
        <v>66518443</v>
      </c>
      <c r="O63" s="473">
        <f>SUM(O64:O71)</f>
        <v>15990838</v>
      </c>
      <c r="P63" s="473">
        <f>SUM(P64:P71)</f>
        <v>26873603</v>
      </c>
      <c r="Q63" s="473">
        <f>SUM(Q64:Q71)</f>
        <v>23654002</v>
      </c>
    </row>
    <row r="64" spans="1:17" ht="13.5" customHeight="1">
      <c r="A64" s="384"/>
      <c r="B64" s="29" t="s">
        <v>233</v>
      </c>
      <c r="C64" s="474">
        <f aca="true" t="shared" si="5" ref="C64:C71">SUM(D64:G64)</f>
        <v>3777170</v>
      </c>
      <c r="D64" s="40">
        <v>414113</v>
      </c>
      <c r="E64" s="40">
        <v>905203</v>
      </c>
      <c r="F64" s="40">
        <v>235367</v>
      </c>
      <c r="G64" s="40">
        <v>2222487</v>
      </c>
      <c r="J64" s="452"/>
      <c r="K64" s="381" t="s">
        <v>233</v>
      </c>
      <c r="L64" s="449"/>
      <c r="M64" s="452"/>
      <c r="N64" s="482">
        <f aca="true" t="shared" si="6" ref="N64:N71">SUM(O64:Q64)</f>
        <v>2475698</v>
      </c>
      <c r="O64" s="40">
        <v>427542</v>
      </c>
      <c r="P64" s="40">
        <v>476857</v>
      </c>
      <c r="Q64" s="40">
        <v>1571299</v>
      </c>
    </row>
    <row r="65" spans="1:17" ht="13.5" customHeight="1">
      <c r="A65" s="384"/>
      <c r="B65" s="29" t="s">
        <v>154</v>
      </c>
      <c r="C65" s="474">
        <f t="shared" si="5"/>
        <v>2235893</v>
      </c>
      <c r="D65" s="40">
        <v>244873</v>
      </c>
      <c r="E65" s="40">
        <v>219034</v>
      </c>
      <c r="F65" s="40">
        <v>1361748</v>
      </c>
      <c r="G65" s="40">
        <v>410238</v>
      </c>
      <c r="J65" s="452"/>
      <c r="K65" s="381" t="s">
        <v>154</v>
      </c>
      <c r="L65" s="449"/>
      <c r="M65" s="452"/>
      <c r="N65" s="482">
        <f t="shared" si="6"/>
        <v>1289017</v>
      </c>
      <c r="O65" s="40">
        <v>94082</v>
      </c>
      <c r="P65" s="40">
        <v>943733</v>
      </c>
      <c r="Q65" s="40">
        <v>251202</v>
      </c>
    </row>
    <row r="66" spans="1:17" ht="13.5" customHeight="1">
      <c r="A66" s="384"/>
      <c r="B66" s="29" t="s">
        <v>155</v>
      </c>
      <c r="C66" s="474">
        <f t="shared" si="5"/>
        <v>13744613</v>
      </c>
      <c r="D66" s="40">
        <v>1615133</v>
      </c>
      <c r="E66" s="40">
        <v>2926331</v>
      </c>
      <c r="F66" s="40">
        <v>5009181</v>
      </c>
      <c r="G66" s="40">
        <v>4193968</v>
      </c>
      <c r="J66" s="452"/>
      <c r="K66" s="381" t="s">
        <v>155</v>
      </c>
      <c r="L66" s="449"/>
      <c r="M66" s="452"/>
      <c r="N66" s="482">
        <f t="shared" si="6"/>
        <v>8734427</v>
      </c>
      <c r="O66" s="40">
        <v>1391797</v>
      </c>
      <c r="P66" s="40">
        <v>4457327</v>
      </c>
      <c r="Q66" s="40">
        <v>2885303</v>
      </c>
    </row>
    <row r="67" spans="1:17" ht="13.5" customHeight="1">
      <c r="A67" s="384"/>
      <c r="B67" s="29" t="s">
        <v>156</v>
      </c>
      <c r="C67" s="474">
        <f t="shared" si="5"/>
        <v>48795256</v>
      </c>
      <c r="D67" s="40">
        <v>5589123</v>
      </c>
      <c r="E67" s="40">
        <v>7699780</v>
      </c>
      <c r="F67" s="40">
        <v>29033908</v>
      </c>
      <c r="G67" s="40">
        <v>6472445</v>
      </c>
      <c r="J67" s="452"/>
      <c r="K67" s="381" t="s">
        <v>156</v>
      </c>
      <c r="L67" s="449"/>
      <c r="M67" s="452"/>
      <c r="N67" s="482">
        <f t="shared" si="6"/>
        <v>25947770</v>
      </c>
      <c r="O67" s="40">
        <v>5129299</v>
      </c>
      <c r="P67" s="40">
        <v>16772890</v>
      </c>
      <c r="Q67" s="40">
        <v>4045581</v>
      </c>
    </row>
    <row r="68" spans="1:17" ht="13.5" customHeight="1">
      <c r="A68" s="384"/>
      <c r="B68" s="29" t="s">
        <v>234</v>
      </c>
      <c r="C68" s="474">
        <f t="shared" si="5"/>
        <v>25046975</v>
      </c>
      <c r="D68" s="51">
        <v>4939590</v>
      </c>
      <c r="E68" s="40">
        <v>9252179</v>
      </c>
      <c r="F68" s="40">
        <v>2687316</v>
      </c>
      <c r="G68" s="40">
        <v>8167890</v>
      </c>
      <c r="J68" s="452"/>
      <c r="K68" s="381" t="s">
        <v>236</v>
      </c>
      <c r="L68" s="449"/>
      <c r="M68" s="452"/>
      <c r="N68" s="482">
        <f t="shared" si="6"/>
        <v>13569918</v>
      </c>
      <c r="O68" s="40">
        <v>4944507</v>
      </c>
      <c r="P68" s="40">
        <v>2165074</v>
      </c>
      <c r="Q68" s="40">
        <v>6460337</v>
      </c>
    </row>
    <row r="69" spans="1:17" ht="13.5" customHeight="1">
      <c r="A69" s="384"/>
      <c r="B69" s="29" t="s">
        <v>158</v>
      </c>
      <c r="C69" s="474">
        <f t="shared" si="5"/>
        <v>10934892</v>
      </c>
      <c r="D69" s="40">
        <v>302645</v>
      </c>
      <c r="E69" s="40">
        <v>1622166</v>
      </c>
      <c r="F69" s="40">
        <v>646277</v>
      </c>
      <c r="G69" s="40">
        <v>8363804</v>
      </c>
      <c r="J69" s="452"/>
      <c r="K69" s="381" t="s">
        <v>158</v>
      </c>
      <c r="L69" s="449"/>
      <c r="M69" s="452"/>
      <c r="N69" s="482">
        <f t="shared" si="6"/>
        <v>6074577</v>
      </c>
      <c r="O69" s="40">
        <v>758517</v>
      </c>
      <c r="P69" s="40">
        <v>349947</v>
      </c>
      <c r="Q69" s="40">
        <v>4966113</v>
      </c>
    </row>
    <row r="70" spans="1:17" ht="13.5" customHeight="1">
      <c r="A70" s="384"/>
      <c r="B70" s="29" t="s">
        <v>235</v>
      </c>
      <c r="C70" s="474">
        <f t="shared" si="5"/>
        <v>14938</v>
      </c>
      <c r="D70" s="51" t="s">
        <v>254</v>
      </c>
      <c r="E70" s="40">
        <v>308</v>
      </c>
      <c r="F70" s="40">
        <v>510</v>
      </c>
      <c r="G70" s="40">
        <v>14120</v>
      </c>
      <c r="J70" s="452"/>
      <c r="K70" s="381" t="s">
        <v>157</v>
      </c>
      <c r="L70" s="449"/>
      <c r="M70" s="452"/>
      <c r="N70" s="482">
        <f t="shared" si="6"/>
        <v>21116</v>
      </c>
      <c r="O70" s="40">
        <v>2590</v>
      </c>
      <c r="P70" s="40">
        <v>6239</v>
      </c>
      <c r="Q70" s="40">
        <v>12287</v>
      </c>
    </row>
    <row r="71" spans="1:17" ht="13.5" customHeight="1">
      <c r="A71" s="385"/>
      <c r="B71" s="45" t="s">
        <v>159</v>
      </c>
      <c r="C71" s="475">
        <f t="shared" si="5"/>
        <v>18465077</v>
      </c>
      <c r="D71" s="47">
        <v>2962387</v>
      </c>
      <c r="E71" s="47">
        <v>7993059</v>
      </c>
      <c r="F71" s="47">
        <v>1964705</v>
      </c>
      <c r="G71" s="47">
        <v>5544926</v>
      </c>
      <c r="J71" s="448"/>
      <c r="K71" s="387" t="s">
        <v>159</v>
      </c>
      <c r="L71" s="447"/>
      <c r="M71" s="448"/>
      <c r="N71" s="432">
        <f t="shared" si="6"/>
        <v>8405920</v>
      </c>
      <c r="O71" s="47">
        <v>3242504</v>
      </c>
      <c r="P71" s="47">
        <v>1701536</v>
      </c>
      <c r="Q71" s="47">
        <v>3461880</v>
      </c>
    </row>
    <row r="72" spans="1:14" ht="13.5" customHeight="1">
      <c r="A72" s="57" t="s">
        <v>184</v>
      </c>
      <c r="N72" s="68"/>
    </row>
    <row r="73" ht="13.5" customHeight="1"/>
  </sheetData>
  <sheetProtection/>
  <mergeCells count="101">
    <mergeCell ref="A3:S3"/>
    <mergeCell ref="A27:P27"/>
    <mergeCell ref="A50:G50"/>
    <mergeCell ref="J50:Q50"/>
    <mergeCell ref="N29:N30"/>
    <mergeCell ref="O29:O30"/>
    <mergeCell ref="P29:P30"/>
    <mergeCell ref="N52:N53"/>
    <mergeCell ref="L5:L7"/>
    <mergeCell ref="N5:N7"/>
    <mergeCell ref="O5:O7"/>
    <mergeCell ref="P5:P7"/>
    <mergeCell ref="A5:B7"/>
    <mergeCell ref="C5:C7"/>
    <mergeCell ref="I5:I7"/>
    <mergeCell ref="J5:K7"/>
    <mergeCell ref="D5:D7"/>
    <mergeCell ref="E5:E7"/>
    <mergeCell ref="F5:F7"/>
    <mergeCell ref="G5:G7"/>
    <mergeCell ref="H5:H7"/>
    <mergeCell ref="Q5:Q7"/>
    <mergeCell ref="R5:R7"/>
    <mergeCell ref="S5:S7"/>
    <mergeCell ref="M6:M7"/>
    <mergeCell ref="A8:A17"/>
    <mergeCell ref="J8:K8"/>
    <mergeCell ref="J10:K10"/>
    <mergeCell ref="J11:K11"/>
    <mergeCell ref="J12:K12"/>
    <mergeCell ref="J13:K13"/>
    <mergeCell ref="J14:K14"/>
    <mergeCell ref="J15:K15"/>
    <mergeCell ref="J16:K16"/>
    <mergeCell ref="J17:K17"/>
    <mergeCell ref="I29:I30"/>
    <mergeCell ref="L29:L30"/>
    <mergeCell ref="J29:K30"/>
    <mergeCell ref="A18:A24"/>
    <mergeCell ref="J18:K18"/>
    <mergeCell ref="J20:K20"/>
    <mergeCell ref="J21:K21"/>
    <mergeCell ref="J22:K22"/>
    <mergeCell ref="J23:K23"/>
    <mergeCell ref="J24:K24"/>
    <mergeCell ref="A29:B30"/>
    <mergeCell ref="E29:E30"/>
    <mergeCell ref="F29:F30"/>
    <mergeCell ref="G29:G30"/>
    <mergeCell ref="C29:C30"/>
    <mergeCell ref="D29:D30"/>
    <mergeCell ref="J37:K37"/>
    <mergeCell ref="J38:K38"/>
    <mergeCell ref="J39:K39"/>
    <mergeCell ref="J40:K40"/>
    <mergeCell ref="J33:K33"/>
    <mergeCell ref="J34:K34"/>
    <mergeCell ref="J35:K35"/>
    <mergeCell ref="J36:K36"/>
    <mergeCell ref="E52:E53"/>
    <mergeCell ref="Q52:Q53"/>
    <mergeCell ref="O52:O53"/>
    <mergeCell ref="P52:P53"/>
    <mergeCell ref="G52:G53"/>
    <mergeCell ref="J52:M53"/>
    <mergeCell ref="J44:K44"/>
    <mergeCell ref="J45:K45"/>
    <mergeCell ref="K69:M69"/>
    <mergeCell ref="K60:M60"/>
    <mergeCell ref="J46:K46"/>
    <mergeCell ref="A63:A71"/>
    <mergeCell ref="J63:J71"/>
    <mergeCell ref="K63:M63"/>
    <mergeCell ref="K64:M64"/>
    <mergeCell ref="K66:M66"/>
    <mergeCell ref="K59:M59"/>
    <mergeCell ref="C52:C53"/>
    <mergeCell ref="A52:B53"/>
    <mergeCell ref="K70:M70"/>
    <mergeCell ref="K71:M71"/>
    <mergeCell ref="K68:M68"/>
    <mergeCell ref="K67:M67"/>
    <mergeCell ref="K65:M65"/>
    <mergeCell ref="D52:D53"/>
    <mergeCell ref="F52:F53"/>
    <mergeCell ref="A31:A40"/>
    <mergeCell ref="J47:K47"/>
    <mergeCell ref="A54:A62"/>
    <mergeCell ref="J54:J62"/>
    <mergeCell ref="K54:M54"/>
    <mergeCell ref="K55:M55"/>
    <mergeCell ref="K56:M56"/>
    <mergeCell ref="K62:M62"/>
    <mergeCell ref="K61:M61"/>
    <mergeCell ref="K58:M58"/>
    <mergeCell ref="J31:K31"/>
    <mergeCell ref="K57:M57"/>
    <mergeCell ref="M29:M30"/>
    <mergeCell ref="A41:A47"/>
    <mergeCell ref="J41:K41"/>
    <mergeCell ref="J43:K43"/>
  </mergeCells>
  <printOptions horizontalCentered="1"/>
  <pageMargins left="0.3937007874015748" right="0.3937007874015748" top="0.5905511811023623" bottom="0.3937007874015748" header="0.5118110236220472" footer="0.5118110236220472"/>
  <pageSetup horizontalDpi="600" verticalDpi="600" orientation="landscape" paperSize="8" scale="80" r:id="rId1"/>
</worksheet>
</file>

<file path=xl/worksheets/sheet2.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
    </sheetView>
  </sheetViews>
  <sheetFormatPr defaultColWidth="9.00390625" defaultRowHeight="13.5"/>
  <cols>
    <col min="1" max="1" width="2.25390625" style="116" customWidth="1"/>
    <col min="2" max="2" width="2.625" style="116" customWidth="1"/>
    <col min="3" max="3" width="15.50390625" style="116" customWidth="1"/>
    <col min="4" max="9" width="13.00390625" style="116" customWidth="1"/>
    <col min="10" max="11" width="7.125" style="116" customWidth="1"/>
    <col min="12" max="12" width="6.125" style="116" customWidth="1"/>
    <col min="13" max="13" width="13.375" style="116" customWidth="1"/>
    <col min="14" max="14" width="9.00390625" style="116" customWidth="1"/>
    <col min="15" max="15" width="11.625" style="116" bestFit="1" customWidth="1"/>
    <col min="16" max="16" width="12.625" style="116" customWidth="1"/>
    <col min="17" max="17" width="11.625" style="116" bestFit="1" customWidth="1"/>
    <col min="18" max="18" width="12.50390625" style="116" customWidth="1"/>
    <col min="19" max="20" width="11.625" style="116" bestFit="1" customWidth="1"/>
    <col min="21" max="21" width="10.375" style="116" bestFit="1" customWidth="1"/>
    <col min="22" max="16384" width="9.00390625" style="116" customWidth="1"/>
  </cols>
  <sheetData>
    <row r="1" spans="1:21" ht="14.25">
      <c r="A1" s="113" t="s">
        <v>21</v>
      </c>
      <c r="L1" s="148"/>
      <c r="M1" s="148"/>
      <c r="N1" s="148"/>
      <c r="O1" s="148"/>
      <c r="P1" s="148"/>
      <c r="Q1" s="148"/>
      <c r="R1" s="148"/>
      <c r="S1" s="148"/>
      <c r="U1" s="114" t="s">
        <v>55</v>
      </c>
    </row>
    <row r="2" spans="12:21" ht="14.25">
      <c r="L2" s="148"/>
      <c r="M2" s="148"/>
      <c r="N2" s="148"/>
      <c r="O2" s="148"/>
      <c r="P2" s="148"/>
      <c r="Q2" s="148"/>
      <c r="R2" s="148"/>
      <c r="S2" s="148"/>
      <c r="T2" s="148"/>
      <c r="U2" s="148"/>
    </row>
    <row r="3" spans="1:21" ht="17.25">
      <c r="A3" s="266" t="s">
        <v>263</v>
      </c>
      <c r="B3" s="266"/>
      <c r="C3" s="266"/>
      <c r="D3" s="266"/>
      <c r="E3" s="266"/>
      <c r="F3" s="266"/>
      <c r="G3" s="266"/>
      <c r="H3" s="266"/>
      <c r="I3" s="266"/>
      <c r="L3" s="266" t="s">
        <v>274</v>
      </c>
      <c r="M3" s="266"/>
      <c r="N3" s="266"/>
      <c r="O3" s="266"/>
      <c r="P3" s="266"/>
      <c r="Q3" s="266"/>
      <c r="R3" s="266"/>
      <c r="S3" s="266"/>
      <c r="T3" s="266"/>
      <c r="U3" s="148"/>
    </row>
    <row r="4" spans="1:21" ht="15" thickBot="1">
      <c r="A4" s="118"/>
      <c r="B4" s="118"/>
      <c r="C4" s="118"/>
      <c r="D4" s="118"/>
      <c r="E4" s="118"/>
      <c r="F4" s="118"/>
      <c r="G4" s="118"/>
      <c r="H4" s="118"/>
      <c r="I4" s="118"/>
      <c r="L4" s="149"/>
      <c r="M4" s="149"/>
      <c r="N4" s="149"/>
      <c r="O4" s="149"/>
      <c r="P4" s="149"/>
      <c r="Q4" s="149"/>
      <c r="R4" s="149"/>
      <c r="S4" s="149"/>
      <c r="T4" s="149"/>
      <c r="U4" s="148"/>
    </row>
    <row r="5" spans="1:21" ht="14.25">
      <c r="A5" s="292" t="s">
        <v>22</v>
      </c>
      <c r="B5" s="292"/>
      <c r="C5" s="293"/>
      <c r="D5" s="244" t="s">
        <v>267</v>
      </c>
      <c r="E5" s="244"/>
      <c r="F5" s="244" t="s">
        <v>266</v>
      </c>
      <c r="G5" s="244"/>
      <c r="H5" s="267" t="s">
        <v>265</v>
      </c>
      <c r="I5" s="268"/>
      <c r="L5" s="275" t="s">
        <v>276</v>
      </c>
      <c r="M5" s="275"/>
      <c r="N5" s="276"/>
      <c r="O5" s="244" t="s">
        <v>267</v>
      </c>
      <c r="P5" s="244"/>
      <c r="Q5" s="244" t="s">
        <v>266</v>
      </c>
      <c r="R5" s="244"/>
      <c r="S5" s="267" t="s">
        <v>265</v>
      </c>
      <c r="T5" s="268"/>
      <c r="U5" s="148"/>
    </row>
    <row r="6" spans="1:21" ht="14.25">
      <c r="A6" s="275"/>
      <c r="B6" s="275"/>
      <c r="C6" s="276"/>
      <c r="D6" s="240" t="s">
        <v>264</v>
      </c>
      <c r="E6" s="240" t="s">
        <v>17</v>
      </c>
      <c r="F6" s="240" t="s">
        <v>264</v>
      </c>
      <c r="G6" s="240" t="s">
        <v>17</v>
      </c>
      <c r="H6" s="240" t="s">
        <v>264</v>
      </c>
      <c r="I6" s="263" t="s">
        <v>18</v>
      </c>
      <c r="L6" s="277"/>
      <c r="M6" s="277"/>
      <c r="N6" s="278"/>
      <c r="O6" s="101" t="s">
        <v>277</v>
      </c>
      <c r="P6" s="101" t="s">
        <v>17</v>
      </c>
      <c r="Q6" s="101" t="s">
        <v>277</v>
      </c>
      <c r="R6" s="101" t="s">
        <v>17</v>
      </c>
      <c r="S6" s="101" t="s">
        <v>277</v>
      </c>
      <c r="T6" s="102" t="s">
        <v>18</v>
      </c>
      <c r="U6" s="148"/>
    </row>
    <row r="7" spans="1:21" ht="14.25">
      <c r="A7" s="277"/>
      <c r="B7" s="277"/>
      <c r="C7" s="278"/>
      <c r="D7" s="240"/>
      <c r="E7" s="240"/>
      <c r="F7" s="240"/>
      <c r="G7" s="240"/>
      <c r="H7" s="240"/>
      <c r="I7" s="264"/>
      <c r="L7" s="269"/>
      <c r="M7" s="269"/>
      <c r="N7" s="269"/>
      <c r="O7" s="115"/>
      <c r="P7" s="115"/>
      <c r="Q7" s="115"/>
      <c r="R7" s="115"/>
      <c r="S7" s="115"/>
      <c r="T7" s="115"/>
      <c r="U7" s="148"/>
    </row>
    <row r="8" spans="1:21" ht="14.25">
      <c r="A8" s="117"/>
      <c r="B8" s="117"/>
      <c r="C8" s="119"/>
      <c r="L8" s="270" t="s">
        <v>23</v>
      </c>
      <c r="M8" s="270"/>
      <c r="N8" s="270"/>
      <c r="O8" s="143">
        <f>SUM(O10:O17)</f>
        <v>66521</v>
      </c>
      <c r="P8" s="165">
        <f>O8/O$8*100</f>
        <v>100</v>
      </c>
      <c r="Q8" s="143">
        <f>SUM(Q10:Q17)</f>
        <v>71773</v>
      </c>
      <c r="R8" s="165">
        <f>Q8/Q$8*100</f>
        <v>100</v>
      </c>
      <c r="S8" s="143">
        <f>Q8-O8</f>
        <v>5252</v>
      </c>
      <c r="T8" s="176">
        <f>S8/O8*100</f>
        <v>7.895251123705297</v>
      </c>
      <c r="U8" s="148"/>
    </row>
    <row r="9" spans="1:21" ht="14.25">
      <c r="A9" s="288" t="s">
        <v>23</v>
      </c>
      <c r="B9" s="288"/>
      <c r="C9" s="289"/>
      <c r="D9" s="143">
        <f>SUM(D11,D21)</f>
        <v>68930</v>
      </c>
      <c r="E9" s="165">
        <f>D9/D$9*100</f>
        <v>100</v>
      </c>
      <c r="F9" s="143">
        <f>SUM(F11,F21)</f>
        <v>74256</v>
      </c>
      <c r="G9" s="165">
        <f>F9/F$9*100</f>
        <v>100</v>
      </c>
      <c r="H9" s="143">
        <f>F9-D9</f>
        <v>5326</v>
      </c>
      <c r="I9" s="166">
        <f>H9/D9*100</f>
        <v>7.726679239808501</v>
      </c>
      <c r="L9" s="115"/>
      <c r="M9" s="115"/>
      <c r="N9" s="115"/>
      <c r="O9" s="120"/>
      <c r="P9" s="150"/>
      <c r="Q9" s="120"/>
      <c r="R9" s="150"/>
      <c r="S9" s="120"/>
      <c r="T9" s="172"/>
      <c r="U9" s="148"/>
    </row>
    <row r="10" spans="1:21" ht="14.25">
      <c r="A10" s="13"/>
      <c r="B10" s="13"/>
      <c r="C10" s="14"/>
      <c r="D10" s="120"/>
      <c r="F10" s="120"/>
      <c r="H10" s="120"/>
      <c r="I10" s="151"/>
      <c r="L10" s="115"/>
      <c r="M10" s="134" t="s">
        <v>43</v>
      </c>
      <c r="N10" s="115" t="s">
        <v>42</v>
      </c>
      <c r="O10" s="120">
        <v>33025</v>
      </c>
      <c r="P10" s="150">
        <f aca="true" t="shared" si="0" ref="P10:P17">O10/O$8*100</f>
        <v>49.64597645856196</v>
      </c>
      <c r="Q10" s="120">
        <v>35813</v>
      </c>
      <c r="R10" s="150">
        <f aca="true" t="shared" si="1" ref="R10:R17">Q10/Q$8*100</f>
        <v>49.89759380268346</v>
      </c>
      <c r="S10" s="120">
        <f aca="true" t="shared" si="2" ref="S10:S17">Q10-O10</f>
        <v>2788</v>
      </c>
      <c r="T10" s="173">
        <f aca="true" t="shared" si="3" ref="T10:T17">S10/O10*100</f>
        <v>8.442089326267979</v>
      </c>
      <c r="U10" s="148"/>
    </row>
    <row r="11" spans="1:21" ht="14.25" customHeight="1">
      <c r="A11" s="13"/>
      <c r="B11" s="290" t="s">
        <v>24</v>
      </c>
      <c r="C11" s="291"/>
      <c r="D11" s="120">
        <f>SUM(D12:D19)</f>
        <v>49806</v>
      </c>
      <c r="E11" s="150">
        <f aca="true" t="shared" si="4" ref="E11:E29">D11/D$9*100</f>
        <v>72.2559117945742</v>
      </c>
      <c r="F11" s="120">
        <f>SUM(F12:F19)</f>
        <v>54298</v>
      </c>
      <c r="G11" s="150">
        <f aca="true" t="shared" si="5" ref="G11:G29">F11/F$9*100</f>
        <v>73.12271062271061</v>
      </c>
      <c r="H11" s="120">
        <f aca="true" t="shared" si="6" ref="H11:H19">F11-D11</f>
        <v>4492</v>
      </c>
      <c r="I11" s="151">
        <f aca="true" t="shared" si="7" ref="I11:I19">H11/D11*100</f>
        <v>9.01899369553869</v>
      </c>
      <c r="L11" s="115"/>
      <c r="M11" s="134" t="s">
        <v>45</v>
      </c>
      <c r="N11" s="115"/>
      <c r="O11" s="120">
        <v>15491</v>
      </c>
      <c r="P11" s="150">
        <f t="shared" si="0"/>
        <v>23.28738293170578</v>
      </c>
      <c r="Q11" s="120">
        <v>16564</v>
      </c>
      <c r="R11" s="150">
        <f t="shared" si="1"/>
        <v>23.07831635851922</v>
      </c>
      <c r="S11" s="120">
        <f t="shared" si="2"/>
        <v>1073</v>
      </c>
      <c r="T11" s="174">
        <f t="shared" si="3"/>
        <v>6.9266025434123035</v>
      </c>
      <c r="U11" s="148"/>
    </row>
    <row r="12" spans="1:21" ht="14.25">
      <c r="A12" s="13"/>
      <c r="B12" s="13"/>
      <c r="C12" s="14" t="s">
        <v>25</v>
      </c>
      <c r="D12" s="120">
        <v>26202</v>
      </c>
      <c r="E12" s="150">
        <f t="shared" si="4"/>
        <v>38.01247642535906</v>
      </c>
      <c r="F12" s="120">
        <v>29282</v>
      </c>
      <c r="G12" s="150">
        <f t="shared" si="5"/>
        <v>39.433850463262225</v>
      </c>
      <c r="H12" s="120">
        <f t="shared" si="6"/>
        <v>3080</v>
      </c>
      <c r="I12" s="151">
        <f t="shared" si="7"/>
        <v>11.754827875734676</v>
      </c>
      <c r="L12" s="115"/>
      <c r="M12" s="134" t="s">
        <v>46</v>
      </c>
      <c r="N12" s="115"/>
      <c r="O12" s="120">
        <v>10213</v>
      </c>
      <c r="P12" s="150">
        <f t="shared" si="0"/>
        <v>15.35304640639798</v>
      </c>
      <c r="Q12" s="120">
        <v>11012</v>
      </c>
      <c r="R12" s="150">
        <f t="shared" si="1"/>
        <v>15.342816936731083</v>
      </c>
      <c r="S12" s="120">
        <f t="shared" si="2"/>
        <v>799</v>
      </c>
      <c r="T12" s="173">
        <f t="shared" si="3"/>
        <v>7.823362381278762</v>
      </c>
      <c r="U12" s="148"/>
    </row>
    <row r="13" spans="1:21" ht="14.25">
      <c r="A13" s="13"/>
      <c r="B13" s="13"/>
      <c r="C13" s="14" t="s">
        <v>27</v>
      </c>
      <c r="D13" s="120">
        <v>7415</v>
      </c>
      <c r="E13" s="150">
        <f t="shared" si="4"/>
        <v>10.757290004352242</v>
      </c>
      <c r="F13" s="120">
        <v>7860</v>
      </c>
      <c r="G13" s="150">
        <f t="shared" si="5"/>
        <v>10.585003232062055</v>
      </c>
      <c r="H13" s="120">
        <f t="shared" si="6"/>
        <v>445</v>
      </c>
      <c r="I13" s="151">
        <f t="shared" si="7"/>
        <v>6.001348617666891</v>
      </c>
      <c r="L13" s="115"/>
      <c r="M13" s="134" t="s">
        <v>47</v>
      </c>
      <c r="N13" s="115"/>
      <c r="O13" s="120">
        <v>5900</v>
      </c>
      <c r="P13" s="150">
        <f t="shared" si="0"/>
        <v>8.869379594413793</v>
      </c>
      <c r="Q13" s="120">
        <v>6433</v>
      </c>
      <c r="R13" s="150">
        <f t="shared" si="1"/>
        <v>8.96298050799047</v>
      </c>
      <c r="S13" s="120">
        <f t="shared" si="2"/>
        <v>533</v>
      </c>
      <c r="T13" s="173">
        <f t="shared" si="3"/>
        <v>9.033898305084746</v>
      </c>
      <c r="U13" s="148"/>
    </row>
    <row r="14" spans="1:21" ht="14.25">
      <c r="A14" s="13"/>
      <c r="B14" s="13"/>
      <c r="C14" s="14" t="s">
        <v>30</v>
      </c>
      <c r="D14" s="120">
        <v>3923</v>
      </c>
      <c r="E14" s="150">
        <f t="shared" si="4"/>
        <v>5.691281009720005</v>
      </c>
      <c r="F14" s="120">
        <v>4093</v>
      </c>
      <c r="G14" s="150">
        <f t="shared" si="5"/>
        <v>5.512012497306615</v>
      </c>
      <c r="H14" s="120">
        <f t="shared" si="6"/>
        <v>170</v>
      </c>
      <c r="I14" s="151">
        <f t="shared" si="7"/>
        <v>4.333418302319654</v>
      </c>
      <c r="L14" s="115"/>
      <c r="M14" s="134" t="s">
        <v>48</v>
      </c>
      <c r="N14" s="115"/>
      <c r="O14" s="120">
        <v>975</v>
      </c>
      <c r="P14" s="150">
        <f t="shared" si="0"/>
        <v>1.465702560093805</v>
      </c>
      <c r="Q14" s="120">
        <v>1025</v>
      </c>
      <c r="R14" s="150">
        <f t="shared" si="1"/>
        <v>1.4281136360469815</v>
      </c>
      <c r="S14" s="120">
        <f t="shared" si="2"/>
        <v>50</v>
      </c>
      <c r="T14" s="173">
        <f t="shared" si="3"/>
        <v>5.128205128205128</v>
      </c>
      <c r="U14" s="148"/>
    </row>
    <row r="15" spans="1:21" ht="14.25">
      <c r="A15" s="13"/>
      <c r="B15" s="13"/>
      <c r="C15" s="14" t="s">
        <v>32</v>
      </c>
      <c r="D15" s="120">
        <v>1617</v>
      </c>
      <c r="E15" s="150">
        <f t="shared" si="4"/>
        <v>2.345858116930219</v>
      </c>
      <c r="F15" s="120">
        <v>1763</v>
      </c>
      <c r="G15" s="150">
        <f t="shared" si="5"/>
        <v>2.3742189183365654</v>
      </c>
      <c r="H15" s="120">
        <f t="shared" si="6"/>
        <v>146</v>
      </c>
      <c r="I15" s="151">
        <f t="shared" si="7"/>
        <v>9.029066171923315</v>
      </c>
      <c r="L15" s="115"/>
      <c r="M15" s="134" t="s">
        <v>49</v>
      </c>
      <c r="N15" s="115"/>
      <c r="O15" s="120">
        <v>569</v>
      </c>
      <c r="P15" s="150">
        <f t="shared" si="0"/>
        <v>0.8553689812239744</v>
      </c>
      <c r="Q15" s="120">
        <v>591</v>
      </c>
      <c r="R15" s="150">
        <f t="shared" si="1"/>
        <v>0.8234294233207474</v>
      </c>
      <c r="S15" s="120">
        <f t="shared" si="2"/>
        <v>22</v>
      </c>
      <c r="T15" s="173">
        <f t="shared" si="3"/>
        <v>3.8664323374340945</v>
      </c>
      <c r="U15" s="148"/>
    </row>
    <row r="16" spans="1:21" ht="14.25">
      <c r="A16" s="13"/>
      <c r="B16" s="13"/>
      <c r="C16" s="14" t="s">
        <v>33</v>
      </c>
      <c r="D16" s="120">
        <v>1057</v>
      </c>
      <c r="E16" s="150">
        <f t="shared" si="4"/>
        <v>1.53343972145655</v>
      </c>
      <c r="F16" s="120">
        <v>1090</v>
      </c>
      <c r="G16" s="150">
        <f t="shared" si="5"/>
        <v>1.4678948502477913</v>
      </c>
      <c r="H16" s="120">
        <f t="shared" si="6"/>
        <v>33</v>
      </c>
      <c r="I16" s="151">
        <f t="shared" si="7"/>
        <v>3.122043519394513</v>
      </c>
      <c r="L16" s="115"/>
      <c r="M16" s="134" t="s">
        <v>50</v>
      </c>
      <c r="N16" s="115"/>
      <c r="O16" s="120">
        <v>309</v>
      </c>
      <c r="P16" s="150">
        <f t="shared" si="0"/>
        <v>0.46451496519895974</v>
      </c>
      <c r="Q16" s="120">
        <v>294</v>
      </c>
      <c r="R16" s="150">
        <f t="shared" si="1"/>
        <v>0.4096247892661586</v>
      </c>
      <c r="S16" s="152">
        <f t="shared" si="2"/>
        <v>-15</v>
      </c>
      <c r="T16" s="174">
        <f t="shared" si="3"/>
        <v>-4.854368932038835</v>
      </c>
      <c r="U16" s="148"/>
    </row>
    <row r="17" spans="1:21" ht="14.25">
      <c r="A17" s="13"/>
      <c r="B17" s="13"/>
      <c r="C17" s="14" t="s">
        <v>34</v>
      </c>
      <c r="D17" s="120">
        <v>2581</v>
      </c>
      <c r="E17" s="150">
        <f t="shared" si="4"/>
        <v>3.7443783548527487</v>
      </c>
      <c r="F17" s="120">
        <v>2717</v>
      </c>
      <c r="G17" s="150">
        <f t="shared" si="5"/>
        <v>3.658963585434174</v>
      </c>
      <c r="H17" s="120">
        <f t="shared" si="6"/>
        <v>136</v>
      </c>
      <c r="I17" s="151">
        <f t="shared" si="7"/>
        <v>5.26927547462224</v>
      </c>
      <c r="L17" s="153"/>
      <c r="M17" s="154" t="s">
        <v>44</v>
      </c>
      <c r="N17" s="153"/>
      <c r="O17" s="140">
        <v>39</v>
      </c>
      <c r="P17" s="156">
        <f t="shared" si="0"/>
        <v>0.0586281024037522</v>
      </c>
      <c r="Q17" s="140">
        <v>41</v>
      </c>
      <c r="R17" s="156">
        <f t="shared" si="1"/>
        <v>0.05712454544187926</v>
      </c>
      <c r="S17" s="140">
        <f t="shared" si="2"/>
        <v>2</v>
      </c>
      <c r="T17" s="175">
        <f t="shared" si="3"/>
        <v>5.128205128205128</v>
      </c>
      <c r="U17" s="148"/>
    </row>
    <row r="18" spans="1:21" ht="14.25">
      <c r="A18" s="13"/>
      <c r="B18" s="13"/>
      <c r="C18" s="14" t="s">
        <v>35</v>
      </c>
      <c r="D18" s="120">
        <v>2917</v>
      </c>
      <c r="E18" s="150">
        <f t="shared" si="4"/>
        <v>4.231829392136951</v>
      </c>
      <c r="F18" s="120">
        <v>3089</v>
      </c>
      <c r="G18" s="150">
        <f t="shared" si="5"/>
        <v>4.1599332040508505</v>
      </c>
      <c r="H18" s="120">
        <f t="shared" si="6"/>
        <v>172</v>
      </c>
      <c r="I18" s="151">
        <f t="shared" si="7"/>
        <v>5.8964689749742885</v>
      </c>
      <c r="L18" s="4" t="s">
        <v>269</v>
      </c>
      <c r="M18" s="115"/>
      <c r="N18" s="115"/>
      <c r="O18" s="115"/>
      <c r="P18" s="115"/>
      <c r="Q18" s="115"/>
      <c r="R18" s="115"/>
      <c r="S18" s="115"/>
      <c r="T18" s="115"/>
      <c r="U18" s="148"/>
    </row>
    <row r="19" spans="1:21" ht="14.25">
      <c r="A19" s="13"/>
      <c r="B19" s="13"/>
      <c r="C19" s="14" t="s">
        <v>36</v>
      </c>
      <c r="D19" s="120">
        <v>4094</v>
      </c>
      <c r="E19" s="150">
        <f t="shared" si="4"/>
        <v>5.93935876976643</v>
      </c>
      <c r="F19" s="120">
        <v>4404</v>
      </c>
      <c r="G19" s="150">
        <f t="shared" si="5"/>
        <v>5.930833872010342</v>
      </c>
      <c r="H19" s="120">
        <f t="shared" si="6"/>
        <v>310</v>
      </c>
      <c r="I19" s="151">
        <f t="shared" si="7"/>
        <v>7.572056668295065</v>
      </c>
      <c r="L19" s="148"/>
      <c r="M19" s="148"/>
      <c r="N19" s="148"/>
      <c r="O19" s="148"/>
      <c r="P19" s="148"/>
      <c r="Q19" s="148"/>
      <c r="R19" s="148"/>
      <c r="S19" s="148"/>
      <c r="T19" s="148"/>
      <c r="U19" s="148"/>
    </row>
    <row r="20" spans="1:21" ht="14.25">
      <c r="A20" s="13"/>
      <c r="B20" s="13"/>
      <c r="C20" s="14"/>
      <c r="D20" s="120"/>
      <c r="F20" s="120"/>
      <c r="H20" s="120"/>
      <c r="I20" s="151"/>
      <c r="L20" s="148"/>
      <c r="M20" s="148"/>
      <c r="N20" s="148"/>
      <c r="O20" s="148"/>
      <c r="P20" s="148"/>
      <c r="Q20" s="148"/>
      <c r="R20" s="148"/>
      <c r="S20" s="148"/>
      <c r="T20" s="148"/>
      <c r="U20" s="148"/>
    </row>
    <row r="21" spans="1:21" ht="17.25" customHeight="1">
      <c r="A21" s="13"/>
      <c r="B21" s="290" t="s">
        <v>41</v>
      </c>
      <c r="C21" s="291"/>
      <c r="D21" s="120">
        <f>SUM(D22:D29)</f>
        <v>19124</v>
      </c>
      <c r="E21" s="150">
        <f t="shared" si="4"/>
        <v>27.744088205425793</v>
      </c>
      <c r="F21" s="120">
        <f>SUM(F22:F29)</f>
        <v>19958</v>
      </c>
      <c r="G21" s="150">
        <f t="shared" si="5"/>
        <v>26.877289377289376</v>
      </c>
      <c r="H21" s="120">
        <f aca="true" t="shared" si="8" ref="H21:H29">F21-D21</f>
        <v>834</v>
      </c>
      <c r="I21" s="151">
        <f aca="true" t="shared" si="9" ref="I21:I29">H21/D21*100</f>
        <v>4.361012340514537</v>
      </c>
      <c r="L21" s="266" t="s">
        <v>275</v>
      </c>
      <c r="M21" s="266"/>
      <c r="N21" s="266"/>
      <c r="O21" s="266"/>
      <c r="P21" s="266"/>
      <c r="Q21" s="266"/>
      <c r="R21" s="266"/>
      <c r="S21" s="266"/>
      <c r="T21" s="266"/>
      <c r="U21" s="148"/>
    </row>
    <row r="22" spans="1:21" ht="15" thickBot="1">
      <c r="A22" s="13"/>
      <c r="B22" s="13"/>
      <c r="C22" s="14" t="s">
        <v>26</v>
      </c>
      <c r="D22" s="120">
        <v>3487</v>
      </c>
      <c r="E22" s="150">
        <f t="shared" si="4"/>
        <v>5.058755258958363</v>
      </c>
      <c r="F22" s="120">
        <v>3636</v>
      </c>
      <c r="G22" s="150">
        <f t="shared" si="5"/>
        <v>4.896574014221073</v>
      </c>
      <c r="H22" s="125">
        <f t="shared" si="8"/>
        <v>149</v>
      </c>
      <c r="I22" s="151">
        <f t="shared" si="9"/>
        <v>4.273014052193863</v>
      </c>
      <c r="L22" s="149"/>
      <c r="M22" s="149"/>
      <c r="N22" s="149"/>
      <c r="O22" s="149"/>
      <c r="P22" s="149"/>
      <c r="Q22" s="149"/>
      <c r="R22" s="149"/>
      <c r="S22" s="149"/>
      <c r="T22" s="149"/>
      <c r="U22" s="148"/>
    </row>
    <row r="23" spans="1:21" ht="14.25">
      <c r="A23" s="13"/>
      <c r="B23" s="13"/>
      <c r="C23" s="14" t="s">
        <v>28</v>
      </c>
      <c r="D23" s="120">
        <v>2347</v>
      </c>
      <c r="E23" s="150">
        <f t="shared" si="4"/>
        <v>3.4049035253155377</v>
      </c>
      <c r="F23" s="120">
        <v>2435</v>
      </c>
      <c r="G23" s="150">
        <f t="shared" si="5"/>
        <v>3.2791962939021766</v>
      </c>
      <c r="H23" s="125">
        <f t="shared" si="8"/>
        <v>88</v>
      </c>
      <c r="I23" s="151">
        <f t="shared" si="9"/>
        <v>3.749467405198125</v>
      </c>
      <c r="L23" s="275" t="s">
        <v>276</v>
      </c>
      <c r="M23" s="275"/>
      <c r="N23" s="276"/>
      <c r="O23" s="244" t="s">
        <v>267</v>
      </c>
      <c r="P23" s="244"/>
      <c r="Q23" s="244" t="s">
        <v>266</v>
      </c>
      <c r="R23" s="244"/>
      <c r="S23" s="267" t="s">
        <v>265</v>
      </c>
      <c r="T23" s="268"/>
      <c r="U23" s="148"/>
    </row>
    <row r="24" spans="1:21" ht="14.25">
      <c r="A24" s="13"/>
      <c r="B24" s="13"/>
      <c r="C24" s="14" t="s">
        <v>29</v>
      </c>
      <c r="D24" s="120">
        <v>1810</v>
      </c>
      <c r="E24" s="150">
        <f t="shared" si="4"/>
        <v>2.62585231394168</v>
      </c>
      <c r="F24" s="120">
        <v>1926</v>
      </c>
      <c r="G24" s="150">
        <f t="shared" si="5"/>
        <v>2.5937297996121527</v>
      </c>
      <c r="H24" s="125">
        <f t="shared" si="8"/>
        <v>116</v>
      </c>
      <c r="I24" s="151">
        <f t="shared" si="9"/>
        <v>6.4088397790055245</v>
      </c>
      <c r="L24" s="277"/>
      <c r="M24" s="277"/>
      <c r="N24" s="278"/>
      <c r="O24" s="101" t="s">
        <v>277</v>
      </c>
      <c r="P24" s="101" t="s">
        <v>17</v>
      </c>
      <c r="Q24" s="101" t="s">
        <v>278</v>
      </c>
      <c r="R24" s="101" t="s">
        <v>17</v>
      </c>
      <c r="S24" s="101" t="s">
        <v>277</v>
      </c>
      <c r="T24" s="102" t="s">
        <v>18</v>
      </c>
      <c r="U24" s="148"/>
    </row>
    <row r="25" spans="1:21" ht="14.25">
      <c r="A25" s="13"/>
      <c r="B25" s="13"/>
      <c r="C25" s="14" t="s">
        <v>31</v>
      </c>
      <c r="D25" s="120">
        <v>1878</v>
      </c>
      <c r="E25" s="150">
        <f t="shared" si="4"/>
        <v>2.72450311910634</v>
      </c>
      <c r="F25" s="120">
        <v>2035</v>
      </c>
      <c r="G25" s="150">
        <f t="shared" si="5"/>
        <v>2.7405192846369317</v>
      </c>
      <c r="H25" s="125">
        <f t="shared" si="8"/>
        <v>157</v>
      </c>
      <c r="I25" s="151">
        <f t="shared" si="9"/>
        <v>8.359957401490947</v>
      </c>
      <c r="L25" s="279"/>
      <c r="M25" s="279"/>
      <c r="N25" s="279"/>
      <c r="O25" s="134" t="s">
        <v>42</v>
      </c>
      <c r="Q25" s="134" t="s">
        <v>42</v>
      </c>
      <c r="S25" s="134" t="s">
        <v>42</v>
      </c>
      <c r="U25" s="148"/>
    </row>
    <row r="26" spans="1:21" ht="14.25">
      <c r="A26" s="13"/>
      <c r="B26" s="13"/>
      <c r="C26" s="14" t="s">
        <v>37</v>
      </c>
      <c r="D26" s="120">
        <v>2984</v>
      </c>
      <c r="E26" s="150">
        <f t="shared" si="4"/>
        <v>4.329029450166836</v>
      </c>
      <c r="F26" s="120">
        <v>3076</v>
      </c>
      <c r="G26" s="150">
        <f t="shared" si="5"/>
        <v>4.14242620124973</v>
      </c>
      <c r="H26" s="125">
        <f t="shared" si="8"/>
        <v>92</v>
      </c>
      <c r="I26" s="151">
        <f t="shared" si="9"/>
        <v>3.0831099195710454</v>
      </c>
      <c r="L26" s="270" t="s">
        <v>23</v>
      </c>
      <c r="M26" s="270"/>
      <c r="N26" s="270"/>
      <c r="O26" s="143">
        <f>SUM(O28:O35)</f>
        <v>409763</v>
      </c>
      <c r="P26" s="165">
        <f>O26/O$26*100</f>
        <v>100</v>
      </c>
      <c r="Q26" s="143">
        <f>SUM(Q28:Q35)</f>
        <v>429736</v>
      </c>
      <c r="R26" s="165">
        <f>Q26/Q$26*100</f>
        <v>100</v>
      </c>
      <c r="S26" s="143">
        <f>Q26-O26</f>
        <v>19973</v>
      </c>
      <c r="T26" s="176">
        <f>S26/O26*100</f>
        <v>4.8742809868143295</v>
      </c>
      <c r="U26" s="148"/>
    </row>
    <row r="27" spans="1:21" ht="14.25">
      <c r="A27" s="13"/>
      <c r="B27" s="13"/>
      <c r="C27" s="14" t="s">
        <v>38</v>
      </c>
      <c r="D27" s="120">
        <v>3336</v>
      </c>
      <c r="E27" s="150">
        <f t="shared" si="4"/>
        <v>4.839692441607428</v>
      </c>
      <c r="F27" s="120">
        <v>3508</v>
      </c>
      <c r="G27" s="150">
        <f t="shared" si="5"/>
        <v>4.724197371256195</v>
      </c>
      <c r="H27" s="125">
        <f t="shared" si="8"/>
        <v>172</v>
      </c>
      <c r="I27" s="151">
        <f t="shared" si="9"/>
        <v>5.155875299760192</v>
      </c>
      <c r="O27" s="120"/>
      <c r="P27" s="150"/>
      <c r="Q27" s="120"/>
      <c r="R27" s="150"/>
      <c r="S27" s="120"/>
      <c r="T27" s="172"/>
      <c r="U27" s="148"/>
    </row>
    <row r="28" spans="1:21" ht="14.25">
      <c r="A28" s="13"/>
      <c r="B28" s="13"/>
      <c r="C28" s="14" t="s">
        <v>39</v>
      </c>
      <c r="D28" s="120">
        <v>2755</v>
      </c>
      <c r="E28" s="150">
        <f t="shared" si="4"/>
        <v>3.996808356303496</v>
      </c>
      <c r="F28" s="120">
        <v>2781</v>
      </c>
      <c r="G28" s="150">
        <f t="shared" si="5"/>
        <v>3.745151906916613</v>
      </c>
      <c r="H28" s="125">
        <f t="shared" si="8"/>
        <v>26</v>
      </c>
      <c r="I28" s="151">
        <f t="shared" si="9"/>
        <v>0.9437386569872959</v>
      </c>
      <c r="M28" s="134" t="s">
        <v>43</v>
      </c>
      <c r="N28" s="116" t="s">
        <v>42</v>
      </c>
      <c r="O28" s="120">
        <v>50760</v>
      </c>
      <c r="P28" s="150">
        <f aca="true" t="shared" si="10" ref="P28:P35">O28/O$26*100</f>
        <v>12.387648469969225</v>
      </c>
      <c r="Q28" s="120">
        <v>55186</v>
      </c>
      <c r="R28" s="150">
        <f aca="true" t="shared" si="11" ref="R28:R35">Q28/Q$26*100</f>
        <v>12.841837779473911</v>
      </c>
      <c r="S28" s="155">
        <f aca="true" t="shared" si="12" ref="S28:S35">Q28-O28</f>
        <v>4426</v>
      </c>
      <c r="T28" s="173">
        <f aca="true" t="shared" si="13" ref="T28:T35">S28/O28*100</f>
        <v>8.71946414499606</v>
      </c>
      <c r="U28" s="148"/>
    </row>
    <row r="29" spans="1:21" ht="14.25">
      <c r="A29" s="15"/>
      <c r="B29" s="15"/>
      <c r="C29" s="16" t="s">
        <v>40</v>
      </c>
      <c r="D29" s="139">
        <v>527</v>
      </c>
      <c r="E29" s="156">
        <f t="shared" si="4"/>
        <v>0.7645437400261135</v>
      </c>
      <c r="F29" s="140">
        <v>561</v>
      </c>
      <c r="G29" s="156">
        <f t="shared" si="5"/>
        <v>0.7554945054945055</v>
      </c>
      <c r="H29" s="131">
        <f t="shared" si="8"/>
        <v>34</v>
      </c>
      <c r="I29" s="157">
        <f t="shared" si="9"/>
        <v>6.451612903225806</v>
      </c>
      <c r="M29" s="134" t="s">
        <v>45</v>
      </c>
      <c r="O29" s="120">
        <v>52469</v>
      </c>
      <c r="P29" s="150">
        <f t="shared" si="10"/>
        <v>12.804718825272168</v>
      </c>
      <c r="Q29" s="120">
        <v>56139</v>
      </c>
      <c r="R29" s="150">
        <f t="shared" si="11"/>
        <v>13.06360183926876</v>
      </c>
      <c r="S29" s="155">
        <f t="shared" si="12"/>
        <v>3670</v>
      </c>
      <c r="T29" s="174">
        <f t="shared" si="13"/>
        <v>6.994606338981113</v>
      </c>
      <c r="U29" s="148"/>
    </row>
    <row r="30" spans="1:21" ht="14.25">
      <c r="A30" s="4" t="s">
        <v>230</v>
      </c>
      <c r="M30" s="134" t="s">
        <v>46</v>
      </c>
      <c r="O30" s="120">
        <v>65073</v>
      </c>
      <c r="P30" s="150">
        <f t="shared" si="10"/>
        <v>15.880643201069885</v>
      </c>
      <c r="Q30" s="120">
        <v>70112</v>
      </c>
      <c r="R30" s="150">
        <f t="shared" si="11"/>
        <v>16.315133011895675</v>
      </c>
      <c r="S30" s="155">
        <f t="shared" si="12"/>
        <v>5039</v>
      </c>
      <c r="T30" s="173">
        <f t="shared" si="13"/>
        <v>7.743611021468197</v>
      </c>
      <c r="U30" s="148"/>
    </row>
    <row r="31" spans="13:21" ht="14.25">
      <c r="M31" s="134" t="s">
        <v>47</v>
      </c>
      <c r="O31" s="120">
        <v>92992</v>
      </c>
      <c r="P31" s="150">
        <f t="shared" si="10"/>
        <v>22.694093903061038</v>
      </c>
      <c r="Q31" s="120">
        <v>100909</v>
      </c>
      <c r="R31" s="150">
        <f t="shared" si="11"/>
        <v>23.48162592847702</v>
      </c>
      <c r="S31" s="155">
        <f t="shared" si="12"/>
        <v>7917</v>
      </c>
      <c r="T31" s="173">
        <f t="shared" si="13"/>
        <v>8.513635581555402</v>
      </c>
      <c r="U31" s="148"/>
    </row>
    <row r="32" spans="13:21" ht="14.25">
      <c r="M32" s="134" t="s">
        <v>48</v>
      </c>
      <c r="O32" s="120">
        <v>36474</v>
      </c>
      <c r="P32" s="150">
        <f t="shared" si="10"/>
        <v>8.901242913586634</v>
      </c>
      <c r="Q32" s="120">
        <v>37985</v>
      </c>
      <c r="R32" s="150">
        <f t="shared" si="11"/>
        <v>8.839147755831487</v>
      </c>
      <c r="S32" s="155">
        <f t="shared" si="12"/>
        <v>1511</v>
      </c>
      <c r="T32" s="173">
        <f t="shared" si="13"/>
        <v>4.142676975379723</v>
      </c>
      <c r="U32" s="148"/>
    </row>
    <row r="33" spans="1:21" ht="17.25">
      <c r="A33" s="266" t="s">
        <v>268</v>
      </c>
      <c r="B33" s="266"/>
      <c r="C33" s="266"/>
      <c r="D33" s="266"/>
      <c r="E33" s="266"/>
      <c r="F33" s="266"/>
      <c r="G33" s="266"/>
      <c r="H33" s="266"/>
      <c r="I33" s="266"/>
      <c r="M33" s="134" t="s">
        <v>49</v>
      </c>
      <c r="O33" s="120">
        <v>38803</v>
      </c>
      <c r="P33" s="150">
        <f t="shared" si="10"/>
        <v>9.469620243897083</v>
      </c>
      <c r="Q33" s="120">
        <v>39514</v>
      </c>
      <c r="R33" s="150">
        <f t="shared" si="11"/>
        <v>9.194947595733193</v>
      </c>
      <c r="S33" s="155">
        <f t="shared" si="12"/>
        <v>711</v>
      </c>
      <c r="T33" s="173">
        <f t="shared" si="13"/>
        <v>1.8323325516068345</v>
      </c>
      <c r="U33" s="148"/>
    </row>
    <row r="34" spans="1:21" ht="15" thickBot="1">
      <c r="A34" s="118"/>
      <c r="B34" s="118"/>
      <c r="C34" s="118"/>
      <c r="D34" s="118"/>
      <c r="E34" s="118"/>
      <c r="F34" s="118"/>
      <c r="G34" s="118"/>
      <c r="H34" s="118"/>
      <c r="I34" s="118"/>
      <c r="M34" s="134" t="s">
        <v>50</v>
      </c>
      <c r="O34" s="120">
        <v>47913</v>
      </c>
      <c r="P34" s="150">
        <f t="shared" si="10"/>
        <v>11.69285660247509</v>
      </c>
      <c r="Q34" s="120">
        <v>45068</v>
      </c>
      <c r="R34" s="150">
        <f t="shared" si="11"/>
        <v>10.487368989332985</v>
      </c>
      <c r="S34" s="155">
        <f t="shared" si="12"/>
        <v>-2845</v>
      </c>
      <c r="T34" s="177">
        <f t="shared" si="13"/>
        <v>-5.937845678625843</v>
      </c>
      <c r="U34" s="148"/>
    </row>
    <row r="35" spans="1:21" ht="14.25">
      <c r="A35" s="292" t="s">
        <v>205</v>
      </c>
      <c r="B35" s="292"/>
      <c r="C35" s="293"/>
      <c r="D35" s="244" t="s">
        <v>267</v>
      </c>
      <c r="E35" s="244"/>
      <c r="F35" s="244" t="s">
        <v>266</v>
      </c>
      <c r="G35" s="244"/>
      <c r="H35" s="267" t="s">
        <v>265</v>
      </c>
      <c r="I35" s="268"/>
      <c r="L35" s="129"/>
      <c r="M35" s="154" t="s">
        <v>44</v>
      </c>
      <c r="N35" s="129"/>
      <c r="O35" s="140">
        <v>25279</v>
      </c>
      <c r="P35" s="156">
        <f t="shared" si="10"/>
        <v>6.169175840668874</v>
      </c>
      <c r="Q35" s="140">
        <v>24823</v>
      </c>
      <c r="R35" s="156">
        <f t="shared" si="11"/>
        <v>5.776337099986969</v>
      </c>
      <c r="S35" s="158">
        <f t="shared" si="12"/>
        <v>-456</v>
      </c>
      <c r="T35" s="178">
        <f t="shared" si="13"/>
        <v>-1.8038688239249971</v>
      </c>
      <c r="U35" s="148"/>
    </row>
    <row r="36" spans="1:21" ht="14.25">
      <c r="A36" s="275"/>
      <c r="B36" s="275"/>
      <c r="C36" s="276"/>
      <c r="D36" s="240" t="s">
        <v>264</v>
      </c>
      <c r="E36" s="240" t="s">
        <v>17</v>
      </c>
      <c r="F36" s="240" t="s">
        <v>264</v>
      </c>
      <c r="G36" s="240" t="s">
        <v>17</v>
      </c>
      <c r="H36" s="240" t="s">
        <v>264</v>
      </c>
      <c r="I36" s="263" t="s">
        <v>18</v>
      </c>
      <c r="L36" s="4" t="s">
        <v>269</v>
      </c>
      <c r="M36" s="159"/>
      <c r="N36" s="160"/>
      <c r="O36" s="160"/>
      <c r="P36" s="160"/>
      <c r="Q36" s="160"/>
      <c r="R36" s="160"/>
      <c r="S36" s="160"/>
      <c r="T36" s="160"/>
      <c r="U36" s="148"/>
    </row>
    <row r="37" spans="1:21" ht="14.25">
      <c r="A37" s="277"/>
      <c r="B37" s="277"/>
      <c r="C37" s="278"/>
      <c r="D37" s="240"/>
      <c r="E37" s="240"/>
      <c r="F37" s="240"/>
      <c r="G37" s="240"/>
      <c r="H37" s="240"/>
      <c r="I37" s="264"/>
      <c r="L37" s="161"/>
      <c r="M37" s="162"/>
      <c r="N37" s="161"/>
      <c r="O37" s="161"/>
      <c r="P37" s="161"/>
      <c r="Q37" s="161"/>
      <c r="R37" s="161"/>
      <c r="S37" s="161"/>
      <c r="T37" s="161"/>
      <c r="U37" s="148"/>
    </row>
    <row r="38" spans="1:21" ht="14.25">
      <c r="A38" s="117"/>
      <c r="B38" s="117"/>
      <c r="C38" s="119"/>
      <c r="D38" s="134" t="s">
        <v>42</v>
      </c>
      <c r="F38" s="134" t="s">
        <v>42</v>
      </c>
      <c r="H38" s="134" t="s">
        <v>42</v>
      </c>
      <c r="L38" s="148"/>
      <c r="M38" s="148"/>
      <c r="N38" s="148"/>
      <c r="O38" s="148"/>
      <c r="P38" s="148"/>
      <c r="Q38" s="148"/>
      <c r="R38" s="148"/>
      <c r="S38" s="148"/>
      <c r="T38" s="148"/>
      <c r="U38" s="148"/>
    </row>
    <row r="39" spans="1:21" ht="17.25" customHeight="1">
      <c r="A39" s="288" t="s">
        <v>23</v>
      </c>
      <c r="B39" s="288"/>
      <c r="C39" s="289"/>
      <c r="D39" s="143">
        <f>SUM(D41,D51)</f>
        <v>470230</v>
      </c>
      <c r="E39" s="167">
        <f>D39/D$39*100</f>
        <v>100</v>
      </c>
      <c r="F39" s="143">
        <f>SUM(F41,F51)</f>
        <v>489368</v>
      </c>
      <c r="G39" s="165">
        <f>F39/F$39*100</f>
        <v>100</v>
      </c>
      <c r="H39" s="168">
        <f>F39-D39</f>
        <v>19138</v>
      </c>
      <c r="I39" s="166">
        <f>H39/D39*100</f>
        <v>4.069923229058121</v>
      </c>
      <c r="N39" s="164"/>
      <c r="O39" s="164"/>
      <c r="P39" s="164"/>
      <c r="Q39" s="164"/>
      <c r="R39" s="164"/>
      <c r="S39" s="164"/>
      <c r="T39" s="164"/>
      <c r="U39" s="164"/>
    </row>
    <row r="40" spans="1:21" ht="17.25">
      <c r="A40" s="13"/>
      <c r="B40" s="13"/>
      <c r="C40" s="14"/>
      <c r="D40" s="120"/>
      <c r="F40" s="120"/>
      <c r="H40" s="125"/>
      <c r="I40" s="151"/>
      <c r="L40" s="266" t="s">
        <v>273</v>
      </c>
      <c r="M40" s="266"/>
      <c r="N40" s="266"/>
      <c r="O40" s="266"/>
      <c r="P40" s="266"/>
      <c r="Q40" s="266"/>
      <c r="R40" s="266"/>
      <c r="S40" s="266"/>
      <c r="T40" s="266"/>
      <c r="U40" s="266"/>
    </row>
    <row r="41" spans="1:21" ht="15" thickBot="1">
      <c r="A41" s="13"/>
      <c r="B41" s="290" t="s">
        <v>24</v>
      </c>
      <c r="C41" s="291"/>
      <c r="D41" s="120">
        <f>SUM(D42:D49)</f>
        <v>365813</v>
      </c>
      <c r="E41" s="150">
        <f aca="true" t="shared" si="14" ref="E41:E49">D41/D$39*100</f>
        <v>77.7944835506029</v>
      </c>
      <c r="F41" s="120">
        <f>SUM(F42:F49)</f>
        <v>381136</v>
      </c>
      <c r="G41" s="150">
        <f>F41/F$39*100</f>
        <v>77.88331071913161</v>
      </c>
      <c r="H41" s="125">
        <f aca="true" t="shared" si="15" ref="H41:H49">F41-D41</f>
        <v>15323</v>
      </c>
      <c r="I41" s="151">
        <f aca="true" t="shared" si="16" ref="I41:I49">H41/D41*100</f>
        <v>4.188752176658566</v>
      </c>
      <c r="L41" s="149"/>
      <c r="M41" s="149"/>
      <c r="N41" s="149"/>
      <c r="O41" s="149"/>
      <c r="P41" s="149"/>
      <c r="Q41" s="149"/>
      <c r="R41" s="149"/>
      <c r="S41" s="149"/>
      <c r="T41" s="149"/>
      <c r="U41" s="169" t="s">
        <v>54</v>
      </c>
    </row>
    <row r="42" spans="1:21" ht="14.25">
      <c r="A42" s="13"/>
      <c r="B42" s="13"/>
      <c r="C42" s="14" t="s">
        <v>25</v>
      </c>
      <c r="D42" s="120">
        <v>206341</v>
      </c>
      <c r="E42" s="150">
        <f t="shared" si="14"/>
        <v>43.880866809859</v>
      </c>
      <c r="F42" s="120">
        <v>213962</v>
      </c>
      <c r="G42" s="150">
        <f>F42/F$39*100</f>
        <v>43.72210688071145</v>
      </c>
      <c r="H42" s="125">
        <f t="shared" si="15"/>
        <v>7621</v>
      </c>
      <c r="I42" s="151">
        <f t="shared" si="16"/>
        <v>3.693400729859795</v>
      </c>
      <c r="L42" s="280" t="s">
        <v>279</v>
      </c>
      <c r="M42" s="280"/>
      <c r="N42" s="280"/>
      <c r="O42" s="244" t="s">
        <v>270</v>
      </c>
      <c r="P42" s="244" t="s">
        <v>206</v>
      </c>
      <c r="Q42" s="244" t="s">
        <v>51</v>
      </c>
      <c r="R42" s="244" t="s">
        <v>52</v>
      </c>
      <c r="S42" s="244" t="s">
        <v>271</v>
      </c>
      <c r="T42" s="244"/>
      <c r="U42" s="262"/>
    </row>
    <row r="43" spans="1:21" ht="14.25">
      <c r="A43" s="13"/>
      <c r="B43" s="13"/>
      <c r="C43" s="14" t="s">
        <v>27</v>
      </c>
      <c r="D43" s="120">
        <v>46712</v>
      </c>
      <c r="E43" s="150">
        <f t="shared" si="14"/>
        <v>9.93386215256364</v>
      </c>
      <c r="F43" s="120">
        <v>47476</v>
      </c>
      <c r="G43" s="150">
        <f aca="true" t="shared" si="17" ref="G43:G49">F43/F$39*100</f>
        <v>9.701492537313433</v>
      </c>
      <c r="H43" s="125">
        <f t="shared" si="15"/>
        <v>764</v>
      </c>
      <c r="I43" s="151">
        <f t="shared" si="16"/>
        <v>1.635554033224867</v>
      </c>
      <c r="L43" s="281"/>
      <c r="M43" s="281"/>
      <c r="N43" s="281"/>
      <c r="O43" s="240"/>
      <c r="P43" s="240"/>
      <c r="Q43" s="240"/>
      <c r="R43" s="240"/>
      <c r="S43" s="101" t="s">
        <v>270</v>
      </c>
      <c r="T43" s="101" t="s">
        <v>272</v>
      </c>
      <c r="U43" s="103" t="s">
        <v>53</v>
      </c>
    </row>
    <row r="44" spans="1:14" ht="14.25">
      <c r="A44" s="13"/>
      <c r="B44" s="13"/>
      <c r="C44" s="14" t="s">
        <v>30</v>
      </c>
      <c r="D44" s="120">
        <v>29319</v>
      </c>
      <c r="E44" s="150">
        <f t="shared" si="14"/>
        <v>6.235033919571274</v>
      </c>
      <c r="F44" s="120">
        <v>30667</v>
      </c>
      <c r="G44" s="150">
        <f t="shared" si="17"/>
        <v>6.2666541334946295</v>
      </c>
      <c r="H44" s="125">
        <f t="shared" si="15"/>
        <v>1348</v>
      </c>
      <c r="I44" s="151">
        <f t="shared" si="16"/>
        <v>4.597701149425287</v>
      </c>
      <c r="L44" s="282"/>
      <c r="M44" s="282"/>
      <c r="N44" s="283"/>
    </row>
    <row r="45" spans="1:21" ht="14.25">
      <c r="A45" s="13"/>
      <c r="B45" s="13"/>
      <c r="C45" s="14" t="s">
        <v>32</v>
      </c>
      <c r="D45" s="120">
        <v>13847</v>
      </c>
      <c r="E45" s="150">
        <f t="shared" si="14"/>
        <v>2.9447291750845332</v>
      </c>
      <c r="F45" s="120">
        <v>15966</v>
      </c>
      <c r="G45" s="150">
        <f t="shared" si="17"/>
        <v>3.2625754033774172</v>
      </c>
      <c r="H45" s="125">
        <f t="shared" si="15"/>
        <v>2119</v>
      </c>
      <c r="I45" s="151">
        <f t="shared" si="16"/>
        <v>15.302953708384488</v>
      </c>
      <c r="L45" s="230" t="s">
        <v>5</v>
      </c>
      <c r="M45" s="230"/>
      <c r="N45" s="231"/>
      <c r="O45" s="171">
        <f>SUM(P45:S45)</f>
        <v>489368</v>
      </c>
      <c r="P45" s="171">
        <f>SUM(P47:P48)</f>
        <v>52329</v>
      </c>
      <c r="Q45" s="171">
        <f>SUM(Q47:Q48)</f>
        <v>40856</v>
      </c>
      <c r="R45" s="171">
        <f>SUM(R47:R48)</f>
        <v>25695</v>
      </c>
      <c r="S45" s="171">
        <f>SUM(T45:U45)</f>
        <v>370488</v>
      </c>
      <c r="T45" s="171">
        <v>338533</v>
      </c>
      <c r="U45" s="171">
        <v>31955</v>
      </c>
    </row>
    <row r="46" spans="1:21" ht="14.25">
      <c r="A46" s="13"/>
      <c r="B46" s="13"/>
      <c r="C46" s="14" t="s">
        <v>33</v>
      </c>
      <c r="D46" s="120">
        <v>6222</v>
      </c>
      <c r="E46" s="150">
        <f t="shared" si="14"/>
        <v>1.3231822725049442</v>
      </c>
      <c r="F46" s="120">
        <v>6025</v>
      </c>
      <c r="G46" s="150">
        <f t="shared" si="17"/>
        <v>1.231179807425087</v>
      </c>
      <c r="H46" s="125">
        <f t="shared" si="15"/>
        <v>-197</v>
      </c>
      <c r="I46" s="151">
        <f t="shared" si="16"/>
        <v>-3.1661845065895213</v>
      </c>
      <c r="L46" s="273"/>
      <c r="M46" s="273"/>
      <c r="N46" s="274"/>
      <c r="O46" s="124"/>
      <c r="P46" s="124"/>
      <c r="Q46" s="124"/>
      <c r="R46" s="124"/>
      <c r="S46" s="124"/>
      <c r="T46" s="124"/>
      <c r="U46" s="124"/>
    </row>
    <row r="47" spans="1:21" ht="14.25">
      <c r="A47" s="13"/>
      <c r="B47" s="13"/>
      <c r="C47" s="14" t="s">
        <v>34</v>
      </c>
      <c r="D47" s="120">
        <v>16652</v>
      </c>
      <c r="E47" s="150">
        <f t="shared" si="14"/>
        <v>3.5412457733449587</v>
      </c>
      <c r="F47" s="120">
        <v>16537</v>
      </c>
      <c r="G47" s="150">
        <f t="shared" si="17"/>
        <v>3.379256510437953</v>
      </c>
      <c r="H47" s="125">
        <f t="shared" si="15"/>
        <v>-115</v>
      </c>
      <c r="I47" s="151">
        <f t="shared" si="16"/>
        <v>-0.6906077348066298</v>
      </c>
      <c r="L47" s="232" t="s">
        <v>215</v>
      </c>
      <c r="M47" s="232"/>
      <c r="N47" s="233"/>
      <c r="O47" s="124">
        <f>SUM(P47:S47)</f>
        <v>2614</v>
      </c>
      <c r="P47" s="124">
        <v>18</v>
      </c>
      <c r="Q47" s="124">
        <v>9</v>
      </c>
      <c r="R47" s="124">
        <v>267</v>
      </c>
      <c r="S47" s="127">
        <f>SUM(T47:U47)</f>
        <v>2320</v>
      </c>
      <c r="T47" s="124">
        <v>2043</v>
      </c>
      <c r="U47" s="124">
        <v>277</v>
      </c>
    </row>
    <row r="48" spans="1:21" ht="14.25">
      <c r="A48" s="13"/>
      <c r="B48" s="13"/>
      <c r="C48" s="14" t="s">
        <v>35</v>
      </c>
      <c r="D48" s="120">
        <v>24712</v>
      </c>
      <c r="E48" s="150">
        <f t="shared" si="14"/>
        <v>5.255300597579908</v>
      </c>
      <c r="F48" s="120">
        <v>27188</v>
      </c>
      <c r="G48" s="150">
        <f t="shared" si="17"/>
        <v>5.555737195730003</v>
      </c>
      <c r="H48" s="125">
        <f t="shared" si="15"/>
        <v>2476</v>
      </c>
      <c r="I48" s="151">
        <f t="shared" si="16"/>
        <v>10.01942376173519</v>
      </c>
      <c r="L48" s="232" t="s">
        <v>216</v>
      </c>
      <c r="M48" s="232"/>
      <c r="N48" s="233"/>
      <c r="O48" s="124">
        <f>SUM(P48:S48)</f>
        <v>469896</v>
      </c>
      <c r="P48" s="124">
        <v>52311</v>
      </c>
      <c r="Q48" s="124">
        <v>40847</v>
      </c>
      <c r="R48" s="124">
        <v>25428</v>
      </c>
      <c r="S48" s="127">
        <f>SUM(T48:U48)</f>
        <v>351310</v>
      </c>
      <c r="T48" s="69">
        <v>319753</v>
      </c>
      <c r="U48" s="69">
        <v>31557</v>
      </c>
    </row>
    <row r="49" spans="1:21" ht="14.25" customHeight="1">
      <c r="A49" s="13"/>
      <c r="B49" s="13"/>
      <c r="C49" s="14" t="s">
        <v>36</v>
      </c>
      <c r="D49" s="120">
        <v>22008</v>
      </c>
      <c r="E49" s="150">
        <f t="shared" si="14"/>
        <v>4.680262850094635</v>
      </c>
      <c r="F49" s="120">
        <v>23315</v>
      </c>
      <c r="G49" s="150">
        <f t="shared" si="17"/>
        <v>4.764308250641644</v>
      </c>
      <c r="H49" s="125">
        <f t="shared" si="15"/>
        <v>1307</v>
      </c>
      <c r="I49" s="151">
        <f t="shared" si="16"/>
        <v>5.938749545619775</v>
      </c>
      <c r="L49" s="235" t="s">
        <v>239</v>
      </c>
      <c r="M49" s="235"/>
      <c r="N49" s="236"/>
      <c r="O49" s="124"/>
      <c r="P49" s="124"/>
      <c r="Q49" s="124"/>
      <c r="R49" s="124"/>
      <c r="S49" s="127"/>
      <c r="T49" s="69"/>
      <c r="U49" s="69"/>
    </row>
    <row r="50" spans="1:21" ht="14.25">
      <c r="A50" s="13"/>
      <c r="B50" s="13"/>
      <c r="C50" s="14"/>
      <c r="D50" s="120"/>
      <c r="F50" s="120"/>
      <c r="H50" s="125"/>
      <c r="I50" s="151"/>
      <c r="L50" s="117"/>
      <c r="M50" s="271" t="s">
        <v>6</v>
      </c>
      <c r="N50" s="272"/>
      <c r="O50" s="124">
        <f>SUM(P50:S50)</f>
        <v>636</v>
      </c>
      <c r="P50" s="124">
        <v>31</v>
      </c>
      <c r="Q50" s="124">
        <v>10</v>
      </c>
      <c r="R50" s="124">
        <v>76</v>
      </c>
      <c r="S50" s="127">
        <f aca="true" t="shared" si="18" ref="S50:S60">SUM(T50:U50)</f>
        <v>519</v>
      </c>
      <c r="T50" s="69">
        <v>485</v>
      </c>
      <c r="U50" s="69">
        <v>34</v>
      </c>
    </row>
    <row r="51" spans="1:21" ht="14.25">
      <c r="A51" s="13"/>
      <c r="B51" s="290" t="s">
        <v>41</v>
      </c>
      <c r="C51" s="291"/>
      <c r="D51" s="120">
        <f>SUM(D52:D59)</f>
        <v>104417</v>
      </c>
      <c r="E51" s="150">
        <f aca="true" t="shared" si="19" ref="E51:E59">D51/D$39*100</f>
        <v>22.205516449397102</v>
      </c>
      <c r="F51" s="120">
        <f>SUM(F52:F59)</f>
        <v>108232</v>
      </c>
      <c r="G51" s="150">
        <f aca="true" t="shared" si="20" ref="G51:G59">F51/F$39*100</f>
        <v>22.116689280868385</v>
      </c>
      <c r="H51" s="125">
        <f aca="true" t="shared" si="21" ref="H51:H59">F51-D51</f>
        <v>3815</v>
      </c>
      <c r="I51" s="151">
        <f aca="true" t="shared" si="22" ref="I51:I59">H51/D51*100</f>
        <v>3.6536196213260292</v>
      </c>
      <c r="L51" s="117"/>
      <c r="M51" s="271" t="s">
        <v>7</v>
      </c>
      <c r="N51" s="272"/>
      <c r="O51" s="124">
        <f>SUM(P51:S51)</f>
        <v>49614</v>
      </c>
      <c r="P51" s="124">
        <v>5543</v>
      </c>
      <c r="Q51" s="124">
        <v>2437</v>
      </c>
      <c r="R51" s="124">
        <v>3111</v>
      </c>
      <c r="S51" s="127">
        <f t="shared" si="18"/>
        <v>38523</v>
      </c>
      <c r="T51" s="69">
        <v>30334</v>
      </c>
      <c r="U51" s="69">
        <v>8189</v>
      </c>
    </row>
    <row r="52" spans="1:21" ht="14.25">
      <c r="A52" s="13"/>
      <c r="B52" s="13"/>
      <c r="C52" s="14" t="s">
        <v>26</v>
      </c>
      <c r="D52" s="120">
        <v>25834</v>
      </c>
      <c r="E52" s="150">
        <f t="shared" si="19"/>
        <v>5.493907236884079</v>
      </c>
      <c r="F52" s="120">
        <v>25718</v>
      </c>
      <c r="G52" s="150">
        <f t="shared" si="20"/>
        <v>5.255349757237907</v>
      </c>
      <c r="H52" s="125">
        <f t="shared" si="21"/>
        <v>-116</v>
      </c>
      <c r="I52" s="151">
        <f t="shared" si="22"/>
        <v>-0.4490206704343113</v>
      </c>
      <c r="L52" s="117"/>
      <c r="M52" s="271" t="s">
        <v>8</v>
      </c>
      <c r="N52" s="272"/>
      <c r="O52" s="124">
        <f>SUM(P52:S52)</f>
        <v>132974</v>
      </c>
      <c r="P52" s="124">
        <v>12649</v>
      </c>
      <c r="Q52" s="124">
        <v>13780</v>
      </c>
      <c r="R52" s="124">
        <v>6683</v>
      </c>
      <c r="S52" s="127">
        <f t="shared" si="18"/>
        <v>99862</v>
      </c>
      <c r="T52" s="69">
        <v>93357</v>
      </c>
      <c r="U52" s="69">
        <v>6505</v>
      </c>
    </row>
    <row r="53" spans="1:21" ht="14.25" customHeight="1">
      <c r="A53" s="13"/>
      <c r="B53" s="13"/>
      <c r="C53" s="14" t="s">
        <v>28</v>
      </c>
      <c r="D53" s="120">
        <v>11825</v>
      </c>
      <c r="E53" s="150">
        <f t="shared" si="19"/>
        <v>2.5147268358037556</v>
      </c>
      <c r="F53" s="120">
        <v>12528</v>
      </c>
      <c r="G53" s="150">
        <f t="shared" si="20"/>
        <v>2.5600366186591685</v>
      </c>
      <c r="H53" s="125">
        <f t="shared" si="21"/>
        <v>703</v>
      </c>
      <c r="I53" s="151">
        <f t="shared" si="22"/>
        <v>5.945031712473573</v>
      </c>
      <c r="L53" s="117"/>
      <c r="M53" s="271" t="s">
        <v>217</v>
      </c>
      <c r="N53" s="272"/>
      <c r="O53" s="124">
        <f>SUM(P53:S53)</f>
        <v>129306</v>
      </c>
      <c r="P53" s="124">
        <v>22576</v>
      </c>
      <c r="Q53" s="124">
        <v>18492</v>
      </c>
      <c r="R53" s="124">
        <v>8772</v>
      </c>
      <c r="S53" s="127">
        <f t="shared" si="18"/>
        <v>79466</v>
      </c>
      <c r="T53" s="69">
        <v>70444</v>
      </c>
      <c r="U53" s="69">
        <v>9022</v>
      </c>
    </row>
    <row r="54" spans="1:21" ht="14.25" customHeight="1">
      <c r="A54" s="13"/>
      <c r="B54" s="13"/>
      <c r="C54" s="14" t="s">
        <v>29</v>
      </c>
      <c r="D54" s="120">
        <v>8331</v>
      </c>
      <c r="E54" s="150">
        <f t="shared" si="19"/>
        <v>1.771686196116794</v>
      </c>
      <c r="F54" s="120">
        <v>9413</v>
      </c>
      <c r="G54" s="150">
        <f t="shared" si="20"/>
        <v>1.9235013323306798</v>
      </c>
      <c r="H54" s="125">
        <f t="shared" si="21"/>
        <v>1082</v>
      </c>
      <c r="I54" s="151">
        <f t="shared" si="22"/>
        <v>12.987636538230705</v>
      </c>
      <c r="L54" s="117"/>
      <c r="M54" s="271" t="s">
        <v>11</v>
      </c>
      <c r="N54" s="272"/>
      <c r="O54" s="124">
        <f>SUM(P54:S54)</f>
        <v>16648</v>
      </c>
      <c r="P54" s="124">
        <v>171</v>
      </c>
      <c r="Q54" s="124">
        <v>56</v>
      </c>
      <c r="R54" s="124">
        <v>316</v>
      </c>
      <c r="S54" s="127">
        <f t="shared" si="18"/>
        <v>16105</v>
      </c>
      <c r="T54" s="69">
        <v>15985</v>
      </c>
      <c r="U54" s="69">
        <v>120</v>
      </c>
    </row>
    <row r="55" spans="1:21" ht="14.25" customHeight="1">
      <c r="A55" s="13"/>
      <c r="B55" s="13"/>
      <c r="C55" s="14" t="s">
        <v>31</v>
      </c>
      <c r="D55" s="120">
        <v>11884</v>
      </c>
      <c r="E55" s="150">
        <f t="shared" si="19"/>
        <v>2.5272738872466665</v>
      </c>
      <c r="F55" s="120">
        <v>12362</v>
      </c>
      <c r="G55" s="150">
        <f t="shared" si="20"/>
        <v>2.5261153160811496</v>
      </c>
      <c r="H55" s="125">
        <f t="shared" si="21"/>
        <v>478</v>
      </c>
      <c r="I55" s="151">
        <f t="shared" si="22"/>
        <v>4.022214742510939</v>
      </c>
      <c r="L55" s="117"/>
      <c r="M55" s="106"/>
      <c r="N55" s="9"/>
      <c r="O55" s="124"/>
      <c r="P55" s="124"/>
      <c r="Q55" s="124"/>
      <c r="R55" s="124"/>
      <c r="S55" s="127"/>
      <c r="T55" s="69"/>
      <c r="U55" s="69"/>
    </row>
    <row r="56" spans="1:21" ht="14.25" customHeight="1">
      <c r="A56" s="13"/>
      <c r="B56" s="13"/>
      <c r="C56" s="14" t="s">
        <v>37</v>
      </c>
      <c r="D56" s="120">
        <v>14465</v>
      </c>
      <c r="E56" s="150">
        <f t="shared" si="19"/>
        <v>3.0761542224018035</v>
      </c>
      <c r="F56" s="120">
        <v>14949</v>
      </c>
      <c r="G56" s="150">
        <f t="shared" si="20"/>
        <v>3.0547563387879877</v>
      </c>
      <c r="H56" s="125">
        <f t="shared" si="21"/>
        <v>484</v>
      </c>
      <c r="I56" s="151">
        <f t="shared" si="22"/>
        <v>3.3460076045627374</v>
      </c>
      <c r="L56" s="117"/>
      <c r="M56" s="271" t="s">
        <v>12</v>
      </c>
      <c r="N56" s="272"/>
      <c r="O56" s="124">
        <f>SUM(P56:S56)</f>
        <v>3527</v>
      </c>
      <c r="P56" s="124">
        <v>1170</v>
      </c>
      <c r="Q56" s="124">
        <v>250</v>
      </c>
      <c r="R56" s="124">
        <v>544</v>
      </c>
      <c r="S56" s="127">
        <f t="shared" si="18"/>
        <v>1563</v>
      </c>
      <c r="T56" s="69">
        <v>1452</v>
      </c>
      <c r="U56" s="69">
        <v>111</v>
      </c>
    </row>
    <row r="57" spans="1:21" ht="14.25">
      <c r="A57" s="13"/>
      <c r="B57" s="13"/>
      <c r="C57" s="14" t="s">
        <v>38</v>
      </c>
      <c r="D57" s="120">
        <v>14182</v>
      </c>
      <c r="E57" s="150">
        <f t="shared" si="19"/>
        <v>3.0159709078536037</v>
      </c>
      <c r="F57" s="120">
        <v>15226</v>
      </c>
      <c r="G57" s="150">
        <f t="shared" si="20"/>
        <v>3.111359958150104</v>
      </c>
      <c r="H57" s="125">
        <f t="shared" si="21"/>
        <v>1044</v>
      </c>
      <c r="I57" s="151">
        <f t="shared" si="22"/>
        <v>7.361444084050205</v>
      </c>
      <c r="L57" s="117"/>
      <c r="M57" s="271" t="s">
        <v>10</v>
      </c>
      <c r="N57" s="272"/>
      <c r="O57" s="124">
        <f>SUM(P57:S57)</f>
        <v>31846</v>
      </c>
      <c r="P57" s="124">
        <v>701</v>
      </c>
      <c r="Q57" s="124">
        <v>210</v>
      </c>
      <c r="R57" s="124">
        <v>898</v>
      </c>
      <c r="S57" s="127">
        <f t="shared" si="18"/>
        <v>30037</v>
      </c>
      <c r="T57" s="69">
        <v>29012</v>
      </c>
      <c r="U57" s="69">
        <v>1025</v>
      </c>
    </row>
    <row r="58" spans="1:21" ht="14.25" customHeight="1">
      <c r="A58" s="13"/>
      <c r="B58" s="13"/>
      <c r="C58" s="14" t="s">
        <v>39</v>
      </c>
      <c r="D58" s="120">
        <v>15098</v>
      </c>
      <c r="E58" s="150">
        <f t="shared" si="19"/>
        <v>3.2107691980520174</v>
      </c>
      <c r="F58" s="120">
        <v>15008</v>
      </c>
      <c r="G58" s="163">
        <f t="shared" si="20"/>
        <v>3.0668127053669223</v>
      </c>
      <c r="H58" s="125">
        <f t="shared" si="21"/>
        <v>-90</v>
      </c>
      <c r="I58" s="151">
        <f t="shared" si="22"/>
        <v>-0.5961054444297258</v>
      </c>
      <c r="L58" s="117"/>
      <c r="M58" s="286" t="s">
        <v>9</v>
      </c>
      <c r="N58" s="287"/>
      <c r="O58" s="124">
        <f>SUM(P58:S58)</f>
        <v>2554</v>
      </c>
      <c r="P58" s="124" t="s">
        <v>254</v>
      </c>
      <c r="Q58" s="124" t="s">
        <v>254</v>
      </c>
      <c r="R58" s="124">
        <v>12</v>
      </c>
      <c r="S58" s="127">
        <f t="shared" si="18"/>
        <v>2542</v>
      </c>
      <c r="T58" s="69">
        <v>2483</v>
      </c>
      <c r="U58" s="69">
        <v>59</v>
      </c>
    </row>
    <row r="59" spans="1:21" ht="14.25">
      <c r="A59" s="15"/>
      <c r="B59" s="15"/>
      <c r="C59" s="16" t="s">
        <v>40</v>
      </c>
      <c r="D59" s="139">
        <v>2798</v>
      </c>
      <c r="E59" s="156">
        <f t="shared" si="19"/>
        <v>0.5950279650383855</v>
      </c>
      <c r="F59" s="140">
        <v>3028</v>
      </c>
      <c r="G59" s="156">
        <f t="shared" si="20"/>
        <v>0.6187572542544669</v>
      </c>
      <c r="H59" s="131">
        <f t="shared" si="21"/>
        <v>230</v>
      </c>
      <c r="I59" s="157">
        <f t="shared" si="22"/>
        <v>8.220157255182272</v>
      </c>
      <c r="L59" s="117"/>
      <c r="M59" s="271" t="s">
        <v>13</v>
      </c>
      <c r="N59" s="272"/>
      <c r="O59" s="124">
        <f>SUM(P59:S59)</f>
        <v>102791</v>
      </c>
      <c r="P59" s="124">
        <v>9470</v>
      </c>
      <c r="Q59" s="124">
        <v>5612</v>
      </c>
      <c r="R59" s="124">
        <v>5016</v>
      </c>
      <c r="S59" s="127">
        <f t="shared" si="18"/>
        <v>82693</v>
      </c>
      <c r="T59" s="69">
        <v>76201</v>
      </c>
      <c r="U59" s="69">
        <v>6492</v>
      </c>
    </row>
    <row r="60" spans="1:21" ht="14.25">
      <c r="A60" s="4" t="s">
        <v>232</v>
      </c>
      <c r="L60" s="129"/>
      <c r="M60" s="284" t="s">
        <v>218</v>
      </c>
      <c r="N60" s="285"/>
      <c r="O60" s="170">
        <f>SUM(P60:S60)</f>
        <v>16858</v>
      </c>
      <c r="P60" s="130" t="s">
        <v>254</v>
      </c>
      <c r="Q60" s="130" t="s">
        <v>254</v>
      </c>
      <c r="R60" s="130" t="s">
        <v>254</v>
      </c>
      <c r="S60" s="130">
        <f t="shared" si="18"/>
        <v>16858</v>
      </c>
      <c r="T60" s="130">
        <v>16737</v>
      </c>
      <c r="U60" s="130">
        <v>121</v>
      </c>
    </row>
    <row r="61" spans="12:21" ht="14.25">
      <c r="L61" s="4" t="s">
        <v>269</v>
      </c>
      <c r="M61" s="115"/>
      <c r="N61" s="115"/>
      <c r="O61" s="115"/>
      <c r="P61" s="115"/>
      <c r="Q61" s="115"/>
      <c r="R61" s="115"/>
      <c r="S61" s="115"/>
      <c r="T61" s="115"/>
      <c r="U61" s="115"/>
    </row>
    <row r="62" spans="12:21" ht="14.25">
      <c r="L62" s="148"/>
      <c r="M62" s="148"/>
      <c r="N62" s="148"/>
      <c r="O62" s="148"/>
      <c r="P62" s="148"/>
      <c r="Q62" s="148"/>
      <c r="R62" s="148"/>
      <c r="S62" s="148"/>
      <c r="T62" s="148"/>
      <c r="U62" s="148"/>
    </row>
    <row r="63" spans="12:21" ht="14.25">
      <c r="L63" s="148"/>
      <c r="M63" s="148"/>
      <c r="N63" s="148"/>
      <c r="O63" s="148"/>
      <c r="P63" s="148"/>
      <c r="Q63" s="148"/>
      <c r="R63" s="148"/>
      <c r="S63" s="148"/>
      <c r="T63" s="148"/>
      <c r="U63" s="148"/>
    </row>
    <row r="64" spans="12:21" ht="14.25">
      <c r="L64" s="148"/>
      <c r="M64" s="148"/>
      <c r="N64" s="148"/>
      <c r="O64" s="148"/>
      <c r="P64" s="148"/>
      <c r="Q64" s="148"/>
      <c r="R64" s="148"/>
      <c r="S64" s="148"/>
      <c r="T64" s="148"/>
      <c r="U64" s="148"/>
    </row>
  </sheetData>
  <sheetProtection/>
  <mergeCells count="65">
    <mergeCell ref="B51:C51"/>
    <mergeCell ref="H36:H37"/>
    <mergeCell ref="I36:I37"/>
    <mergeCell ref="A39:C39"/>
    <mergeCell ref="B41:C41"/>
    <mergeCell ref="A35:C37"/>
    <mergeCell ref="D35:E35"/>
    <mergeCell ref="F35:G35"/>
    <mergeCell ref="D36:D37"/>
    <mergeCell ref="E36:E37"/>
    <mergeCell ref="A5:C7"/>
    <mergeCell ref="D5:E5"/>
    <mergeCell ref="F5:G5"/>
    <mergeCell ref="H5:I5"/>
    <mergeCell ref="D6:D7"/>
    <mergeCell ref="E6:E7"/>
    <mergeCell ref="F6:F7"/>
    <mergeCell ref="G6:G7"/>
    <mergeCell ref="H6:H7"/>
    <mergeCell ref="I6:I7"/>
    <mergeCell ref="A9:C9"/>
    <mergeCell ref="B11:C11"/>
    <mergeCell ref="B21:C21"/>
    <mergeCell ref="O23:P23"/>
    <mergeCell ref="F36:F37"/>
    <mergeCell ref="G36:G37"/>
    <mergeCell ref="H35:I35"/>
    <mergeCell ref="R42:R43"/>
    <mergeCell ref="S42:U42"/>
    <mergeCell ref="L26:N26"/>
    <mergeCell ref="O42:O43"/>
    <mergeCell ref="M60:N60"/>
    <mergeCell ref="M54:N54"/>
    <mergeCell ref="M56:N56"/>
    <mergeCell ref="M59:N59"/>
    <mergeCell ref="M58:N58"/>
    <mergeCell ref="L5:N6"/>
    <mergeCell ref="L23:N24"/>
    <mergeCell ref="L25:N25"/>
    <mergeCell ref="L42:N43"/>
    <mergeCell ref="L44:N44"/>
    <mergeCell ref="M53:N53"/>
    <mergeCell ref="M50:N50"/>
    <mergeCell ref="M51:N51"/>
    <mergeCell ref="M52:N52"/>
    <mergeCell ref="L8:N8"/>
    <mergeCell ref="Q23:R23"/>
    <mergeCell ref="M57:N57"/>
    <mergeCell ref="L45:N45"/>
    <mergeCell ref="L46:N46"/>
    <mergeCell ref="P42:P43"/>
    <mergeCell ref="L49:N49"/>
    <mergeCell ref="L48:N48"/>
    <mergeCell ref="L47:N47"/>
    <mergeCell ref="Q42:Q43"/>
    <mergeCell ref="A3:I3"/>
    <mergeCell ref="A33:I33"/>
    <mergeCell ref="L40:U40"/>
    <mergeCell ref="L3:T3"/>
    <mergeCell ref="L21:T21"/>
    <mergeCell ref="O5:P5"/>
    <mergeCell ref="Q5:R5"/>
    <mergeCell ref="S5:T5"/>
    <mergeCell ref="L7:N7"/>
    <mergeCell ref="S23:T23"/>
  </mergeCells>
  <printOptions horizontalCentered="1"/>
  <pageMargins left="0.5905511811023623" right="0.3937007874015748" top="0.7874015748031497" bottom="0.5905511811023623" header="0.5118110236220472" footer="0.5118110236220472"/>
  <pageSetup horizontalDpi="200" verticalDpi="200" orientation="landscape" paperSize="8" scale="88" r:id="rId1"/>
</worksheet>
</file>

<file path=xl/worksheets/sheet3.xml><?xml version="1.0" encoding="utf-8"?>
<worksheet xmlns="http://schemas.openxmlformats.org/spreadsheetml/2006/main" xmlns:r="http://schemas.openxmlformats.org/officeDocument/2006/relationships">
  <dimension ref="A1:AC86"/>
  <sheetViews>
    <sheetView zoomScalePageLayoutView="0" workbookViewId="0" topLeftCell="A1">
      <selection activeCell="A10" sqref="A10:B10"/>
    </sheetView>
  </sheetViews>
  <sheetFormatPr defaultColWidth="9.00390625" defaultRowHeight="19.5" customHeight="1"/>
  <cols>
    <col min="1" max="1" width="3.75390625" style="152" customWidth="1"/>
    <col min="2" max="2" width="20.00390625" style="152" customWidth="1"/>
    <col min="3" max="28" width="9.625" style="152" customWidth="1"/>
    <col min="29" max="16384" width="9.00390625" style="152" customWidth="1"/>
  </cols>
  <sheetData>
    <row r="1" spans="1:28" s="179" customFormat="1" ht="19.5" customHeight="1">
      <c r="A1" s="74" t="s">
        <v>88</v>
      </c>
      <c r="AB1" s="191" t="s">
        <v>200</v>
      </c>
    </row>
    <row r="2" s="75" customFormat="1" ht="19.5" customHeight="1">
      <c r="AB2" s="180"/>
    </row>
    <row r="3" spans="1:28" s="75" customFormat="1" ht="19.5" customHeight="1">
      <c r="A3" s="302" t="s">
        <v>280</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row>
    <row r="4" spans="1:29" s="75" customFormat="1" ht="19.5" customHeight="1" thickBot="1">
      <c r="A4" s="76"/>
      <c r="B4" s="77"/>
      <c r="C4" s="78"/>
      <c r="D4" s="78"/>
      <c r="E4" s="78"/>
      <c r="F4" s="78"/>
      <c r="G4" s="78"/>
      <c r="H4" s="78"/>
      <c r="I4" s="78"/>
      <c r="J4" s="78"/>
      <c r="K4" s="78"/>
      <c r="L4" s="78"/>
      <c r="M4" s="78"/>
      <c r="N4" s="78"/>
      <c r="O4" s="78"/>
      <c r="P4" s="78"/>
      <c r="Q4" s="78"/>
      <c r="R4" s="78"/>
      <c r="S4" s="78"/>
      <c r="T4" s="78"/>
      <c r="U4" s="78"/>
      <c r="V4" s="78"/>
      <c r="W4" s="78"/>
      <c r="X4" s="78"/>
      <c r="Y4" s="78"/>
      <c r="Z4" s="78"/>
      <c r="AA4" s="78"/>
      <c r="AB4" s="78"/>
      <c r="AC4" s="79"/>
    </row>
    <row r="5" spans="1:29" s="75" customFormat="1" ht="19.5" customHeight="1">
      <c r="A5" s="303" t="s">
        <v>287</v>
      </c>
      <c r="B5" s="304"/>
      <c r="C5" s="317" t="s">
        <v>283</v>
      </c>
      <c r="D5" s="295"/>
      <c r="E5" s="294" t="s">
        <v>213</v>
      </c>
      <c r="F5" s="295"/>
      <c r="G5" s="294" t="s">
        <v>240</v>
      </c>
      <c r="H5" s="295"/>
      <c r="I5" s="294" t="s">
        <v>286</v>
      </c>
      <c r="J5" s="295"/>
      <c r="K5" s="294" t="s">
        <v>189</v>
      </c>
      <c r="L5" s="295"/>
      <c r="M5" s="294" t="s">
        <v>190</v>
      </c>
      <c r="N5" s="295"/>
      <c r="O5" s="294" t="s">
        <v>214</v>
      </c>
      <c r="P5" s="295"/>
      <c r="Q5" s="294" t="s">
        <v>191</v>
      </c>
      <c r="R5" s="295"/>
      <c r="S5" s="319" t="s">
        <v>192</v>
      </c>
      <c r="T5" s="320"/>
      <c r="U5" s="294" t="s">
        <v>193</v>
      </c>
      <c r="V5" s="295"/>
      <c r="W5" s="298" t="s">
        <v>282</v>
      </c>
      <c r="X5" s="299"/>
      <c r="Y5" s="294" t="s">
        <v>194</v>
      </c>
      <c r="Z5" s="295"/>
      <c r="AA5" s="298" t="s">
        <v>281</v>
      </c>
      <c r="AB5" s="313"/>
      <c r="AC5" s="79"/>
    </row>
    <row r="6" spans="1:29" s="75" customFormat="1" ht="19.5" customHeight="1">
      <c r="A6" s="305"/>
      <c r="B6" s="306"/>
      <c r="C6" s="318"/>
      <c r="D6" s="297"/>
      <c r="E6" s="296"/>
      <c r="F6" s="297"/>
      <c r="G6" s="296"/>
      <c r="H6" s="297"/>
      <c r="I6" s="296"/>
      <c r="J6" s="297"/>
      <c r="K6" s="296"/>
      <c r="L6" s="297"/>
      <c r="M6" s="296"/>
      <c r="N6" s="297"/>
      <c r="O6" s="315"/>
      <c r="P6" s="316"/>
      <c r="Q6" s="315"/>
      <c r="R6" s="316"/>
      <c r="S6" s="321"/>
      <c r="T6" s="322"/>
      <c r="U6" s="296"/>
      <c r="V6" s="297"/>
      <c r="W6" s="300"/>
      <c r="X6" s="301"/>
      <c r="Y6" s="296"/>
      <c r="Z6" s="297"/>
      <c r="AA6" s="300"/>
      <c r="AB6" s="314"/>
      <c r="AC6" s="79"/>
    </row>
    <row r="7" spans="1:29" s="75" customFormat="1" ht="19.5" customHeight="1">
      <c r="A7" s="305"/>
      <c r="B7" s="306"/>
      <c r="C7" s="80" t="s">
        <v>195</v>
      </c>
      <c r="D7" s="81" t="s">
        <v>196</v>
      </c>
      <c r="E7" s="80" t="s">
        <v>195</v>
      </c>
      <c r="F7" s="81" t="s">
        <v>196</v>
      </c>
      <c r="G7" s="80" t="s">
        <v>195</v>
      </c>
      <c r="H7" s="81" t="s">
        <v>196</v>
      </c>
      <c r="I7" s="80" t="s">
        <v>195</v>
      </c>
      <c r="J7" s="81" t="s">
        <v>196</v>
      </c>
      <c r="K7" s="80" t="s">
        <v>195</v>
      </c>
      <c r="L7" s="81" t="s">
        <v>196</v>
      </c>
      <c r="M7" s="80" t="s">
        <v>195</v>
      </c>
      <c r="N7" s="81" t="s">
        <v>196</v>
      </c>
      <c r="O7" s="80" t="s">
        <v>195</v>
      </c>
      <c r="P7" s="81" t="s">
        <v>196</v>
      </c>
      <c r="Q7" s="80" t="s">
        <v>195</v>
      </c>
      <c r="R7" s="81" t="s">
        <v>196</v>
      </c>
      <c r="S7" s="80" t="s">
        <v>195</v>
      </c>
      <c r="T7" s="81" t="s">
        <v>196</v>
      </c>
      <c r="U7" s="80" t="s">
        <v>195</v>
      </c>
      <c r="V7" s="81" t="s">
        <v>196</v>
      </c>
      <c r="W7" s="80" t="s">
        <v>195</v>
      </c>
      <c r="X7" s="81" t="s">
        <v>196</v>
      </c>
      <c r="Y7" s="80" t="s">
        <v>195</v>
      </c>
      <c r="Z7" s="81" t="s">
        <v>196</v>
      </c>
      <c r="AA7" s="80" t="s">
        <v>195</v>
      </c>
      <c r="AB7" s="198" t="s">
        <v>196</v>
      </c>
      <c r="AC7" s="79"/>
    </row>
    <row r="8" spans="1:29" s="75" customFormat="1" ht="19.5" customHeight="1">
      <c r="A8" s="307"/>
      <c r="B8" s="308"/>
      <c r="C8" s="82" t="s">
        <v>197</v>
      </c>
      <c r="D8" s="83" t="s">
        <v>198</v>
      </c>
      <c r="E8" s="82" t="s">
        <v>197</v>
      </c>
      <c r="F8" s="83" t="s">
        <v>198</v>
      </c>
      <c r="G8" s="82" t="s">
        <v>197</v>
      </c>
      <c r="H8" s="83" t="s">
        <v>198</v>
      </c>
      <c r="I8" s="82" t="s">
        <v>197</v>
      </c>
      <c r="J8" s="83" t="s">
        <v>198</v>
      </c>
      <c r="K8" s="82" t="s">
        <v>197</v>
      </c>
      <c r="L8" s="83" t="s">
        <v>198</v>
      </c>
      <c r="M8" s="82" t="s">
        <v>197</v>
      </c>
      <c r="N8" s="83" t="s">
        <v>198</v>
      </c>
      <c r="O8" s="82" t="s">
        <v>197</v>
      </c>
      <c r="P8" s="83" t="s">
        <v>198</v>
      </c>
      <c r="Q8" s="82" t="s">
        <v>197</v>
      </c>
      <c r="R8" s="83" t="s">
        <v>198</v>
      </c>
      <c r="S8" s="82" t="s">
        <v>197</v>
      </c>
      <c r="T8" s="83" t="s">
        <v>198</v>
      </c>
      <c r="U8" s="82" t="s">
        <v>197</v>
      </c>
      <c r="V8" s="83" t="s">
        <v>198</v>
      </c>
      <c r="W8" s="82" t="s">
        <v>197</v>
      </c>
      <c r="X8" s="83" t="s">
        <v>198</v>
      </c>
      <c r="Y8" s="82" t="s">
        <v>197</v>
      </c>
      <c r="Z8" s="83" t="s">
        <v>198</v>
      </c>
      <c r="AA8" s="82" t="s">
        <v>197</v>
      </c>
      <c r="AB8" s="199" t="s">
        <v>198</v>
      </c>
      <c r="AC8" s="79"/>
    </row>
    <row r="9" spans="1:29" ht="19.5" customHeight="1">
      <c r="A9" s="181"/>
      <c r="B9" s="182"/>
      <c r="C9" s="183"/>
      <c r="D9" s="184" t="s">
        <v>42</v>
      </c>
      <c r="E9" s="184"/>
      <c r="F9" s="184" t="s">
        <v>42</v>
      </c>
      <c r="G9" s="184"/>
      <c r="H9" s="184" t="s">
        <v>42</v>
      </c>
      <c r="I9" s="184"/>
      <c r="J9" s="184" t="s">
        <v>42</v>
      </c>
      <c r="K9" s="184"/>
      <c r="L9" s="184" t="s">
        <v>42</v>
      </c>
      <c r="M9" s="184"/>
      <c r="N9" s="184" t="s">
        <v>42</v>
      </c>
      <c r="O9" s="184"/>
      <c r="P9" s="184" t="s">
        <v>42</v>
      </c>
      <c r="Q9" s="184"/>
      <c r="R9" s="184" t="s">
        <v>42</v>
      </c>
      <c r="S9" s="184"/>
      <c r="T9" s="184" t="s">
        <v>42</v>
      </c>
      <c r="U9" s="184"/>
      <c r="V9" s="184" t="s">
        <v>42</v>
      </c>
      <c r="W9" s="184"/>
      <c r="X9" s="184" t="s">
        <v>42</v>
      </c>
      <c r="Y9" s="184"/>
      <c r="Z9" s="184" t="s">
        <v>42</v>
      </c>
      <c r="AA9" s="184"/>
      <c r="AB9" s="184" t="s">
        <v>42</v>
      </c>
      <c r="AC9" s="155"/>
    </row>
    <row r="10" spans="1:28" s="185" customFormat="1" ht="19.5" customHeight="1">
      <c r="A10" s="309" t="s">
        <v>23</v>
      </c>
      <c r="B10" s="310"/>
      <c r="C10" s="195">
        <f>SUM(C11:C12)</f>
        <v>74256</v>
      </c>
      <c r="D10" s="195">
        <f>SUM(D11:D12)</f>
        <v>489368</v>
      </c>
      <c r="E10" s="196">
        <f aca="true" t="shared" si="0" ref="E10:AB10">SUM(E11:E12)</f>
        <v>232</v>
      </c>
      <c r="F10" s="196">
        <f t="shared" si="0"/>
        <v>2614</v>
      </c>
      <c r="G10" s="196">
        <f t="shared" si="0"/>
        <v>73400</v>
      </c>
      <c r="H10" s="196">
        <f t="shared" si="0"/>
        <v>469896</v>
      </c>
      <c r="I10" s="196">
        <f t="shared" si="0"/>
        <v>77</v>
      </c>
      <c r="J10" s="196">
        <f t="shared" si="0"/>
        <v>636</v>
      </c>
      <c r="K10" s="196">
        <f t="shared" si="0"/>
        <v>7064</v>
      </c>
      <c r="L10" s="196">
        <f t="shared" si="0"/>
        <v>49614</v>
      </c>
      <c r="M10" s="196">
        <f t="shared" si="0"/>
        <v>15909</v>
      </c>
      <c r="N10" s="196">
        <f t="shared" si="0"/>
        <v>132974</v>
      </c>
      <c r="O10" s="196">
        <f t="shared" si="0"/>
        <v>30296</v>
      </c>
      <c r="P10" s="197">
        <f t="shared" si="0"/>
        <v>129306</v>
      </c>
      <c r="Q10" s="196">
        <f t="shared" si="0"/>
        <v>896</v>
      </c>
      <c r="R10" s="196">
        <f t="shared" si="0"/>
        <v>16648</v>
      </c>
      <c r="S10" s="196">
        <f t="shared" si="0"/>
        <v>1564</v>
      </c>
      <c r="T10" s="196">
        <f t="shared" si="0"/>
        <v>3527</v>
      </c>
      <c r="U10" s="196">
        <f t="shared" si="0"/>
        <v>1713</v>
      </c>
      <c r="V10" s="196">
        <f t="shared" si="0"/>
        <v>31846</v>
      </c>
      <c r="W10" s="196">
        <f t="shared" si="0"/>
        <v>142</v>
      </c>
      <c r="X10" s="196">
        <f t="shared" si="0"/>
        <v>2554</v>
      </c>
      <c r="Y10" s="196">
        <f t="shared" si="0"/>
        <v>15739</v>
      </c>
      <c r="Z10" s="196">
        <f t="shared" si="0"/>
        <v>102791</v>
      </c>
      <c r="AA10" s="196">
        <f t="shared" si="0"/>
        <v>624</v>
      </c>
      <c r="AB10" s="196">
        <f t="shared" si="0"/>
        <v>16858</v>
      </c>
    </row>
    <row r="11" spans="1:28" ht="19.5" customHeight="1">
      <c r="A11" s="155"/>
      <c r="B11" s="186" t="s">
        <v>87</v>
      </c>
      <c r="C11" s="180">
        <f>SUM(E11,G11)</f>
        <v>71773</v>
      </c>
      <c r="D11" s="180">
        <f>SUM(F11,H11)</f>
        <v>429736</v>
      </c>
      <c r="E11" s="183">
        <v>214</v>
      </c>
      <c r="F11" s="183">
        <v>2501</v>
      </c>
      <c r="G11" s="183">
        <v>71559</v>
      </c>
      <c r="H11" s="183">
        <v>427235</v>
      </c>
      <c r="I11" s="183">
        <v>77</v>
      </c>
      <c r="J11" s="183">
        <v>636</v>
      </c>
      <c r="K11" s="183">
        <v>7062</v>
      </c>
      <c r="L11" s="183">
        <v>49553</v>
      </c>
      <c r="M11" s="183">
        <v>15908</v>
      </c>
      <c r="N11" s="183">
        <v>132432</v>
      </c>
      <c r="O11" s="183">
        <v>30272</v>
      </c>
      <c r="P11" s="183">
        <v>128865</v>
      </c>
      <c r="Q11" s="183">
        <v>895</v>
      </c>
      <c r="R11" s="183">
        <v>16216</v>
      </c>
      <c r="S11" s="183">
        <v>1560</v>
      </c>
      <c r="T11" s="183">
        <v>3514</v>
      </c>
      <c r="U11" s="183">
        <v>1378</v>
      </c>
      <c r="V11" s="183">
        <v>18261</v>
      </c>
      <c r="W11" s="183">
        <v>75</v>
      </c>
      <c r="X11" s="183">
        <v>1576</v>
      </c>
      <c r="Y11" s="183">
        <v>14332</v>
      </c>
      <c r="Z11" s="183">
        <v>76182</v>
      </c>
      <c r="AA11" s="192" t="s">
        <v>254</v>
      </c>
      <c r="AB11" s="192" t="s">
        <v>254</v>
      </c>
    </row>
    <row r="12" spans="1:28" ht="19.5" customHeight="1">
      <c r="A12" s="155"/>
      <c r="B12" s="187" t="s">
        <v>237</v>
      </c>
      <c r="C12" s="184">
        <f>SUM(E12,G12,AA12)</f>
        <v>2483</v>
      </c>
      <c r="D12" s="184">
        <f>SUM(F12,H12,AB12)</f>
        <v>59632</v>
      </c>
      <c r="E12" s="183">
        <v>18</v>
      </c>
      <c r="F12" s="183">
        <v>113</v>
      </c>
      <c r="G12" s="183">
        <v>1841</v>
      </c>
      <c r="H12" s="183">
        <v>42661</v>
      </c>
      <c r="I12" s="183" t="s">
        <v>254</v>
      </c>
      <c r="J12" s="192" t="s">
        <v>254</v>
      </c>
      <c r="K12" s="183">
        <v>2</v>
      </c>
      <c r="L12" s="183">
        <v>61</v>
      </c>
      <c r="M12" s="183">
        <v>1</v>
      </c>
      <c r="N12" s="183">
        <v>542</v>
      </c>
      <c r="O12" s="183">
        <v>24</v>
      </c>
      <c r="P12" s="183">
        <v>441</v>
      </c>
      <c r="Q12" s="183">
        <v>1</v>
      </c>
      <c r="R12" s="183">
        <v>432</v>
      </c>
      <c r="S12" s="183">
        <v>4</v>
      </c>
      <c r="T12" s="183">
        <v>13</v>
      </c>
      <c r="U12" s="183">
        <v>335</v>
      </c>
      <c r="V12" s="183">
        <v>13585</v>
      </c>
      <c r="W12" s="183">
        <v>67</v>
      </c>
      <c r="X12" s="183">
        <v>978</v>
      </c>
      <c r="Y12" s="183">
        <v>1407</v>
      </c>
      <c r="Z12" s="183">
        <v>26609</v>
      </c>
      <c r="AA12" s="183">
        <v>624</v>
      </c>
      <c r="AB12" s="183">
        <v>16858</v>
      </c>
    </row>
    <row r="13" spans="1:28" ht="19.5" customHeight="1">
      <c r="A13" s="155"/>
      <c r="B13" s="188"/>
      <c r="C13" s="184"/>
      <c r="D13" s="184"/>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row>
    <row r="14" spans="1:28" ht="19.5" customHeight="1">
      <c r="A14" s="311" t="s">
        <v>25</v>
      </c>
      <c r="B14" s="312"/>
      <c r="C14" s="184">
        <f>SUM(C15:C16)</f>
        <v>29282</v>
      </c>
      <c r="D14" s="184">
        <f>SUM(D15:D16)</f>
        <v>213962</v>
      </c>
      <c r="E14" s="183">
        <f aca="true" t="shared" si="1" ref="E14:AB14">SUM(E15:E16)</f>
        <v>35</v>
      </c>
      <c r="F14" s="183">
        <f t="shared" si="1"/>
        <v>279</v>
      </c>
      <c r="G14" s="183">
        <f t="shared" si="1"/>
        <v>29112</v>
      </c>
      <c r="H14" s="183">
        <f t="shared" si="1"/>
        <v>205547</v>
      </c>
      <c r="I14" s="183">
        <f t="shared" si="1"/>
        <v>13</v>
      </c>
      <c r="J14" s="183">
        <f t="shared" si="1"/>
        <v>94</v>
      </c>
      <c r="K14" s="183">
        <f t="shared" si="1"/>
        <v>2572</v>
      </c>
      <c r="L14" s="183">
        <f t="shared" si="1"/>
        <v>21480</v>
      </c>
      <c r="M14" s="183">
        <f t="shared" si="1"/>
        <v>3808</v>
      </c>
      <c r="N14" s="183">
        <f t="shared" si="1"/>
        <v>37386</v>
      </c>
      <c r="O14" s="183">
        <f t="shared" si="1"/>
        <v>13740</v>
      </c>
      <c r="P14" s="183">
        <f t="shared" si="1"/>
        <v>70332</v>
      </c>
      <c r="Q14" s="183">
        <f t="shared" si="1"/>
        <v>513</v>
      </c>
      <c r="R14" s="183">
        <f t="shared" si="1"/>
        <v>11236</v>
      </c>
      <c r="S14" s="183">
        <f t="shared" si="1"/>
        <v>1061</v>
      </c>
      <c r="T14" s="183">
        <f t="shared" si="1"/>
        <v>2646</v>
      </c>
      <c r="U14" s="183">
        <f t="shared" si="1"/>
        <v>768</v>
      </c>
      <c r="V14" s="183">
        <f t="shared" si="1"/>
        <v>17554</v>
      </c>
      <c r="W14" s="183">
        <f t="shared" si="1"/>
        <v>22</v>
      </c>
      <c r="X14" s="183">
        <f t="shared" si="1"/>
        <v>1057</v>
      </c>
      <c r="Y14" s="183">
        <f t="shared" si="1"/>
        <v>6615</v>
      </c>
      <c r="Z14" s="183">
        <f t="shared" si="1"/>
        <v>43762</v>
      </c>
      <c r="AA14" s="183">
        <f t="shared" si="1"/>
        <v>135</v>
      </c>
      <c r="AB14" s="183">
        <f t="shared" si="1"/>
        <v>8136</v>
      </c>
    </row>
    <row r="15" spans="1:28" ht="19.5" customHeight="1">
      <c r="A15" s="155"/>
      <c r="B15" s="186" t="s">
        <v>87</v>
      </c>
      <c r="C15" s="184">
        <f>SUM(E15,G15)</f>
        <v>28770</v>
      </c>
      <c r="D15" s="184">
        <f>SUM(F15,H15)</f>
        <v>186005</v>
      </c>
      <c r="E15" s="183">
        <v>32</v>
      </c>
      <c r="F15" s="192">
        <v>230</v>
      </c>
      <c r="G15" s="183">
        <v>28738</v>
      </c>
      <c r="H15" s="183">
        <v>185775</v>
      </c>
      <c r="I15" s="183">
        <v>13</v>
      </c>
      <c r="J15" s="183">
        <v>94</v>
      </c>
      <c r="K15" s="183">
        <v>2570</v>
      </c>
      <c r="L15" s="183">
        <v>21419</v>
      </c>
      <c r="M15" s="183">
        <v>3807</v>
      </c>
      <c r="N15" s="183">
        <v>36844</v>
      </c>
      <c r="O15" s="183">
        <v>13734</v>
      </c>
      <c r="P15" s="183">
        <v>70095</v>
      </c>
      <c r="Q15" s="183">
        <v>512</v>
      </c>
      <c r="R15" s="183">
        <v>10804</v>
      </c>
      <c r="S15" s="183">
        <v>1060</v>
      </c>
      <c r="T15" s="183">
        <v>2638</v>
      </c>
      <c r="U15" s="183">
        <v>665</v>
      </c>
      <c r="V15" s="183">
        <v>9668</v>
      </c>
      <c r="W15" s="183">
        <v>9</v>
      </c>
      <c r="X15" s="183">
        <v>560</v>
      </c>
      <c r="Y15" s="183">
        <v>6368</v>
      </c>
      <c r="Z15" s="183">
        <v>33653</v>
      </c>
      <c r="AA15" s="192" t="s">
        <v>254</v>
      </c>
      <c r="AB15" s="192" t="s">
        <v>254</v>
      </c>
    </row>
    <row r="16" spans="1:28" ht="19.5" customHeight="1">
      <c r="A16" s="155"/>
      <c r="B16" s="187" t="s">
        <v>237</v>
      </c>
      <c r="C16" s="184">
        <f>SUM(E16,G16,AA16)</f>
        <v>512</v>
      </c>
      <c r="D16" s="184">
        <f>SUM(F16,H16,AB16)</f>
        <v>27957</v>
      </c>
      <c r="E16" s="183">
        <v>3</v>
      </c>
      <c r="F16" s="192">
        <v>49</v>
      </c>
      <c r="G16" s="183">
        <v>374</v>
      </c>
      <c r="H16" s="183">
        <v>19772</v>
      </c>
      <c r="I16" s="183" t="s">
        <v>254</v>
      </c>
      <c r="J16" s="192" t="s">
        <v>254</v>
      </c>
      <c r="K16" s="183">
        <v>2</v>
      </c>
      <c r="L16" s="183">
        <v>61</v>
      </c>
      <c r="M16" s="183">
        <v>1</v>
      </c>
      <c r="N16" s="183">
        <v>542</v>
      </c>
      <c r="O16" s="183">
        <v>6</v>
      </c>
      <c r="P16" s="183">
        <v>237</v>
      </c>
      <c r="Q16" s="183">
        <v>1</v>
      </c>
      <c r="R16" s="183">
        <v>432</v>
      </c>
      <c r="S16" s="183">
        <v>1</v>
      </c>
      <c r="T16" s="183">
        <v>8</v>
      </c>
      <c r="U16" s="183">
        <v>103</v>
      </c>
      <c r="V16" s="183">
        <v>7886</v>
      </c>
      <c r="W16" s="183">
        <v>13</v>
      </c>
      <c r="X16" s="183">
        <v>497</v>
      </c>
      <c r="Y16" s="183">
        <v>247</v>
      </c>
      <c r="Z16" s="183">
        <v>10109</v>
      </c>
      <c r="AA16" s="183">
        <v>135</v>
      </c>
      <c r="AB16" s="183">
        <v>8136</v>
      </c>
    </row>
    <row r="17" spans="1:28" ht="19.5" customHeight="1">
      <c r="A17" s="155"/>
      <c r="B17" s="188"/>
      <c r="C17" s="184"/>
      <c r="D17" s="184"/>
      <c r="E17" s="183"/>
      <c r="F17" s="192"/>
      <c r="G17" s="183"/>
      <c r="H17" s="183"/>
      <c r="I17" s="183"/>
      <c r="J17" s="183"/>
      <c r="K17" s="183"/>
      <c r="L17" s="183"/>
      <c r="M17" s="183"/>
      <c r="N17" s="183"/>
      <c r="O17" s="183"/>
      <c r="P17" s="183"/>
      <c r="Q17" s="183"/>
      <c r="R17" s="183"/>
      <c r="S17" s="183"/>
      <c r="T17" s="183"/>
      <c r="U17" s="183"/>
      <c r="V17" s="183"/>
      <c r="W17" s="183"/>
      <c r="X17" s="183"/>
      <c r="Y17" s="183"/>
      <c r="Z17" s="183"/>
      <c r="AA17" s="183"/>
      <c r="AB17" s="183"/>
    </row>
    <row r="18" spans="1:28" ht="19.5" customHeight="1">
      <c r="A18" s="311" t="s">
        <v>26</v>
      </c>
      <c r="B18" s="312"/>
      <c r="C18" s="184">
        <f>SUM(C19:C20)</f>
        <v>3636</v>
      </c>
      <c r="D18" s="184">
        <f>SUM(D19:D20)</f>
        <v>25718</v>
      </c>
      <c r="E18" s="183">
        <f aca="true" t="shared" si="2" ref="E18:AB18">SUM(E19:E20)</f>
        <v>8</v>
      </c>
      <c r="F18" s="183">
        <f t="shared" si="2"/>
        <v>222</v>
      </c>
      <c r="G18" s="183">
        <f t="shared" si="2"/>
        <v>3580</v>
      </c>
      <c r="H18" s="183">
        <f t="shared" si="2"/>
        <v>24667</v>
      </c>
      <c r="I18" s="183">
        <f t="shared" si="2"/>
        <v>2</v>
      </c>
      <c r="J18" s="183">
        <f t="shared" si="2"/>
        <v>18</v>
      </c>
      <c r="K18" s="183">
        <f t="shared" si="2"/>
        <v>323</v>
      </c>
      <c r="L18" s="183">
        <f t="shared" si="2"/>
        <v>2512</v>
      </c>
      <c r="M18" s="183">
        <f t="shared" si="2"/>
        <v>487</v>
      </c>
      <c r="N18" s="183">
        <f t="shared" si="2"/>
        <v>5544</v>
      </c>
      <c r="O18" s="183">
        <f t="shared" si="2"/>
        <v>1696</v>
      </c>
      <c r="P18" s="183">
        <f t="shared" si="2"/>
        <v>6869</v>
      </c>
      <c r="Q18" s="183">
        <f t="shared" si="2"/>
        <v>45</v>
      </c>
      <c r="R18" s="183">
        <f t="shared" si="2"/>
        <v>729</v>
      </c>
      <c r="S18" s="183">
        <f t="shared" si="2"/>
        <v>74</v>
      </c>
      <c r="T18" s="183">
        <f t="shared" si="2"/>
        <v>106</v>
      </c>
      <c r="U18" s="183">
        <f t="shared" si="2"/>
        <v>77</v>
      </c>
      <c r="V18" s="183">
        <f t="shared" si="2"/>
        <v>2113</v>
      </c>
      <c r="W18" s="183">
        <f t="shared" si="2"/>
        <v>11</v>
      </c>
      <c r="X18" s="183">
        <f t="shared" si="2"/>
        <v>312</v>
      </c>
      <c r="Y18" s="183">
        <f t="shared" si="2"/>
        <v>865</v>
      </c>
      <c r="Z18" s="183">
        <f t="shared" si="2"/>
        <v>6464</v>
      </c>
      <c r="AA18" s="183">
        <f t="shared" si="2"/>
        <v>48</v>
      </c>
      <c r="AB18" s="183">
        <f t="shared" si="2"/>
        <v>829</v>
      </c>
    </row>
    <row r="19" spans="1:28" ht="19.5" customHeight="1">
      <c r="A19" s="155"/>
      <c r="B19" s="186" t="s">
        <v>87</v>
      </c>
      <c r="C19" s="184">
        <f>SUM(E19,G19)</f>
        <v>3474</v>
      </c>
      <c r="D19" s="184">
        <f>SUM(F19,H19)</f>
        <v>22258</v>
      </c>
      <c r="E19" s="183">
        <v>8</v>
      </c>
      <c r="F19" s="192">
        <v>222</v>
      </c>
      <c r="G19" s="183">
        <v>3466</v>
      </c>
      <c r="H19" s="183">
        <v>22036</v>
      </c>
      <c r="I19" s="183">
        <v>2</v>
      </c>
      <c r="J19" s="183">
        <v>18</v>
      </c>
      <c r="K19" s="183">
        <v>323</v>
      </c>
      <c r="L19" s="183">
        <v>2512</v>
      </c>
      <c r="M19" s="183">
        <v>487</v>
      </c>
      <c r="N19" s="183">
        <v>5544</v>
      </c>
      <c r="O19" s="183">
        <v>1695</v>
      </c>
      <c r="P19" s="183">
        <v>6831</v>
      </c>
      <c r="Q19" s="183">
        <v>45</v>
      </c>
      <c r="R19" s="183">
        <v>729</v>
      </c>
      <c r="S19" s="183">
        <v>74</v>
      </c>
      <c r="T19" s="183">
        <v>106</v>
      </c>
      <c r="U19" s="183">
        <v>55</v>
      </c>
      <c r="V19" s="183">
        <v>1109</v>
      </c>
      <c r="W19" s="183">
        <v>7</v>
      </c>
      <c r="X19" s="183">
        <v>269</v>
      </c>
      <c r="Y19" s="183">
        <v>778</v>
      </c>
      <c r="Z19" s="183">
        <v>4918</v>
      </c>
      <c r="AA19" s="192" t="s">
        <v>254</v>
      </c>
      <c r="AB19" s="192" t="s">
        <v>254</v>
      </c>
    </row>
    <row r="20" spans="1:28" ht="19.5" customHeight="1">
      <c r="A20" s="155"/>
      <c r="B20" s="187" t="s">
        <v>237</v>
      </c>
      <c r="C20" s="184">
        <f>SUM(E20,G20,AA20)</f>
        <v>162</v>
      </c>
      <c r="D20" s="184">
        <f>SUM(F20,H20,AB20)</f>
        <v>3460</v>
      </c>
      <c r="E20" s="183" t="s">
        <v>254</v>
      </c>
      <c r="F20" s="192" t="s">
        <v>254</v>
      </c>
      <c r="G20" s="183">
        <v>114</v>
      </c>
      <c r="H20" s="183">
        <v>2631</v>
      </c>
      <c r="I20" s="183" t="s">
        <v>254</v>
      </c>
      <c r="J20" s="192" t="s">
        <v>254</v>
      </c>
      <c r="K20" s="192" t="s">
        <v>254</v>
      </c>
      <c r="L20" s="192" t="s">
        <v>254</v>
      </c>
      <c r="M20" s="192" t="s">
        <v>254</v>
      </c>
      <c r="N20" s="192" t="s">
        <v>254</v>
      </c>
      <c r="O20" s="183">
        <v>1</v>
      </c>
      <c r="P20" s="183">
        <v>38</v>
      </c>
      <c r="Q20" s="192" t="s">
        <v>254</v>
      </c>
      <c r="R20" s="192" t="s">
        <v>254</v>
      </c>
      <c r="S20" s="192" t="s">
        <v>254</v>
      </c>
      <c r="T20" s="192" t="s">
        <v>254</v>
      </c>
      <c r="U20" s="183">
        <v>22</v>
      </c>
      <c r="V20" s="183">
        <v>1004</v>
      </c>
      <c r="W20" s="183">
        <v>4</v>
      </c>
      <c r="X20" s="183">
        <v>43</v>
      </c>
      <c r="Y20" s="183">
        <v>87</v>
      </c>
      <c r="Z20" s="183">
        <v>1546</v>
      </c>
      <c r="AA20" s="183">
        <v>48</v>
      </c>
      <c r="AB20" s="183">
        <v>829</v>
      </c>
    </row>
    <row r="21" spans="1:28" ht="19.5" customHeight="1">
      <c r="A21" s="155"/>
      <c r="B21" s="188"/>
      <c r="C21" s="184"/>
      <c r="D21" s="184"/>
      <c r="E21" s="183"/>
      <c r="F21" s="192"/>
      <c r="G21" s="183"/>
      <c r="H21" s="183"/>
      <c r="I21" s="183"/>
      <c r="J21" s="183"/>
      <c r="K21" s="183"/>
      <c r="L21" s="183"/>
      <c r="M21" s="183"/>
      <c r="N21" s="183"/>
      <c r="O21" s="183"/>
      <c r="P21" s="183"/>
      <c r="Q21" s="183"/>
      <c r="R21" s="183"/>
      <c r="S21" s="183"/>
      <c r="T21" s="183"/>
      <c r="U21" s="183"/>
      <c r="V21" s="183"/>
      <c r="W21" s="183"/>
      <c r="X21" s="183"/>
      <c r="Y21" s="183"/>
      <c r="Z21" s="183"/>
      <c r="AA21" s="183"/>
      <c r="AB21" s="183"/>
    </row>
    <row r="22" spans="1:28" ht="19.5" customHeight="1">
      <c r="A22" s="311" t="s">
        <v>27</v>
      </c>
      <c r="B22" s="312"/>
      <c r="C22" s="184">
        <f>SUM(C23:C24)</f>
        <v>7860</v>
      </c>
      <c r="D22" s="184">
        <f>SUM(D23:D24)</f>
        <v>47476</v>
      </c>
      <c r="E22" s="183">
        <f aca="true" t="shared" si="3" ref="E22:AB22">SUM(E23:E24)</f>
        <v>17</v>
      </c>
      <c r="F22" s="183">
        <f t="shared" si="3"/>
        <v>46</v>
      </c>
      <c r="G22" s="183">
        <f t="shared" si="3"/>
        <v>7795</v>
      </c>
      <c r="H22" s="183">
        <f t="shared" si="3"/>
        <v>45071</v>
      </c>
      <c r="I22" s="183">
        <f t="shared" si="3"/>
        <v>18</v>
      </c>
      <c r="J22" s="183">
        <f t="shared" si="3"/>
        <v>67</v>
      </c>
      <c r="K22" s="183">
        <f t="shared" si="3"/>
        <v>640</v>
      </c>
      <c r="L22" s="183">
        <f t="shared" si="3"/>
        <v>3130</v>
      </c>
      <c r="M22" s="183">
        <f t="shared" si="3"/>
        <v>2455</v>
      </c>
      <c r="N22" s="183">
        <f t="shared" si="3"/>
        <v>18703</v>
      </c>
      <c r="O22" s="183">
        <f t="shared" si="3"/>
        <v>2912</v>
      </c>
      <c r="P22" s="183">
        <f t="shared" si="3"/>
        <v>11071</v>
      </c>
      <c r="Q22" s="183">
        <f t="shared" si="3"/>
        <v>96</v>
      </c>
      <c r="R22" s="183">
        <f t="shared" si="3"/>
        <v>1192</v>
      </c>
      <c r="S22" s="183">
        <f t="shared" si="3"/>
        <v>180</v>
      </c>
      <c r="T22" s="183">
        <f t="shared" si="3"/>
        <v>304</v>
      </c>
      <c r="U22" s="183">
        <f t="shared" si="3"/>
        <v>121</v>
      </c>
      <c r="V22" s="183">
        <f t="shared" si="3"/>
        <v>1966</v>
      </c>
      <c r="W22" s="183">
        <f t="shared" si="3"/>
        <v>9</v>
      </c>
      <c r="X22" s="183">
        <f t="shared" si="3"/>
        <v>257</v>
      </c>
      <c r="Y22" s="183">
        <f t="shared" si="3"/>
        <v>1364</v>
      </c>
      <c r="Z22" s="183">
        <f t="shared" si="3"/>
        <v>8381</v>
      </c>
      <c r="AA22" s="183">
        <f t="shared" si="3"/>
        <v>48</v>
      </c>
      <c r="AB22" s="183">
        <f t="shared" si="3"/>
        <v>2359</v>
      </c>
    </row>
    <row r="23" spans="1:28" ht="19.5" customHeight="1">
      <c r="A23" s="155"/>
      <c r="B23" s="186" t="s">
        <v>87</v>
      </c>
      <c r="C23" s="184">
        <f>SUM(E23,G23)</f>
        <v>7674</v>
      </c>
      <c r="D23" s="184">
        <f>SUM(F23,H23)</f>
        <v>42182</v>
      </c>
      <c r="E23" s="193">
        <v>16</v>
      </c>
      <c r="F23" s="193">
        <v>34</v>
      </c>
      <c r="G23" s="183">
        <v>7658</v>
      </c>
      <c r="H23" s="183">
        <v>42148</v>
      </c>
      <c r="I23" s="183">
        <v>18</v>
      </c>
      <c r="J23" s="183">
        <v>67</v>
      </c>
      <c r="K23" s="183">
        <v>640</v>
      </c>
      <c r="L23" s="183">
        <v>3130</v>
      </c>
      <c r="M23" s="183">
        <v>2455</v>
      </c>
      <c r="N23" s="183">
        <v>18703</v>
      </c>
      <c r="O23" s="183">
        <v>2911</v>
      </c>
      <c r="P23" s="183">
        <v>11063</v>
      </c>
      <c r="Q23" s="183">
        <v>96</v>
      </c>
      <c r="R23" s="183">
        <v>1192</v>
      </c>
      <c r="S23" s="183">
        <v>180</v>
      </c>
      <c r="T23" s="183">
        <v>304</v>
      </c>
      <c r="U23" s="183">
        <v>92</v>
      </c>
      <c r="V23" s="183">
        <v>1270</v>
      </c>
      <c r="W23" s="183">
        <v>6</v>
      </c>
      <c r="X23" s="183">
        <v>154</v>
      </c>
      <c r="Y23" s="183">
        <v>1260</v>
      </c>
      <c r="Z23" s="183">
        <v>6265</v>
      </c>
      <c r="AA23" s="192" t="s">
        <v>254</v>
      </c>
      <c r="AB23" s="192" t="s">
        <v>254</v>
      </c>
    </row>
    <row r="24" spans="1:28" ht="19.5" customHeight="1">
      <c r="A24" s="155"/>
      <c r="B24" s="187" t="s">
        <v>237</v>
      </c>
      <c r="C24" s="184">
        <f>SUM(E24,G24,AA24)</f>
        <v>186</v>
      </c>
      <c r="D24" s="184">
        <f>SUM(F24,H24,AB24)</f>
        <v>5294</v>
      </c>
      <c r="E24" s="183">
        <v>1</v>
      </c>
      <c r="F24" s="192">
        <v>12</v>
      </c>
      <c r="G24" s="183">
        <v>137</v>
      </c>
      <c r="H24" s="183">
        <v>2923</v>
      </c>
      <c r="I24" s="183" t="s">
        <v>254</v>
      </c>
      <c r="J24" s="192" t="s">
        <v>254</v>
      </c>
      <c r="K24" s="192" t="s">
        <v>254</v>
      </c>
      <c r="L24" s="192" t="s">
        <v>254</v>
      </c>
      <c r="M24" s="192" t="s">
        <v>254</v>
      </c>
      <c r="N24" s="192" t="s">
        <v>254</v>
      </c>
      <c r="O24" s="183">
        <v>1</v>
      </c>
      <c r="P24" s="183">
        <v>8</v>
      </c>
      <c r="Q24" s="192" t="s">
        <v>254</v>
      </c>
      <c r="R24" s="192" t="s">
        <v>254</v>
      </c>
      <c r="S24" s="192" t="s">
        <v>254</v>
      </c>
      <c r="T24" s="192" t="s">
        <v>254</v>
      </c>
      <c r="U24" s="183">
        <v>29</v>
      </c>
      <c r="V24" s="183">
        <v>696</v>
      </c>
      <c r="W24" s="183">
        <v>3</v>
      </c>
      <c r="X24" s="183">
        <v>103</v>
      </c>
      <c r="Y24" s="183">
        <v>104</v>
      </c>
      <c r="Z24" s="183">
        <v>2116</v>
      </c>
      <c r="AA24" s="183">
        <v>48</v>
      </c>
      <c r="AB24" s="183">
        <v>2359</v>
      </c>
    </row>
    <row r="25" spans="1:28" ht="19.5" customHeight="1">
      <c r="A25" s="155"/>
      <c r="B25" s="188"/>
      <c r="C25" s="184"/>
      <c r="D25" s="184"/>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row>
    <row r="26" spans="1:28" ht="19.5" customHeight="1">
      <c r="A26" s="311" t="s">
        <v>28</v>
      </c>
      <c r="B26" s="312"/>
      <c r="C26" s="184">
        <f>SUM(C27:C28)</f>
        <v>2435</v>
      </c>
      <c r="D26" s="184">
        <f>SUM(D27:D28)</f>
        <v>12528</v>
      </c>
      <c r="E26" s="183">
        <f aca="true" t="shared" si="4" ref="E26:AB26">SUM(E27:E28)</f>
        <v>16</v>
      </c>
      <c r="F26" s="183">
        <f t="shared" si="4"/>
        <v>434</v>
      </c>
      <c r="G26" s="183">
        <f t="shared" si="4"/>
        <v>2384</v>
      </c>
      <c r="H26" s="183">
        <f t="shared" si="4"/>
        <v>11548</v>
      </c>
      <c r="I26" s="183" t="s">
        <v>254</v>
      </c>
      <c r="J26" s="192" t="s">
        <v>254</v>
      </c>
      <c r="K26" s="183">
        <f t="shared" si="4"/>
        <v>190</v>
      </c>
      <c r="L26" s="183">
        <f t="shared" si="4"/>
        <v>1166</v>
      </c>
      <c r="M26" s="183">
        <f t="shared" si="4"/>
        <v>718</v>
      </c>
      <c r="N26" s="183">
        <f t="shared" si="4"/>
        <v>3642</v>
      </c>
      <c r="O26" s="183">
        <f t="shared" si="4"/>
        <v>848</v>
      </c>
      <c r="P26" s="183">
        <f t="shared" si="4"/>
        <v>2767</v>
      </c>
      <c r="Q26" s="183">
        <f t="shared" si="4"/>
        <v>16</v>
      </c>
      <c r="R26" s="183">
        <f t="shared" si="4"/>
        <v>229</v>
      </c>
      <c r="S26" s="183">
        <f t="shared" si="4"/>
        <v>9</v>
      </c>
      <c r="T26" s="183">
        <f t="shared" si="4"/>
        <v>9</v>
      </c>
      <c r="U26" s="183">
        <f t="shared" si="4"/>
        <v>48</v>
      </c>
      <c r="V26" s="183">
        <f t="shared" si="4"/>
        <v>560</v>
      </c>
      <c r="W26" s="183">
        <f t="shared" si="4"/>
        <v>6</v>
      </c>
      <c r="X26" s="183">
        <f t="shared" si="4"/>
        <v>55</v>
      </c>
      <c r="Y26" s="183">
        <f t="shared" si="4"/>
        <v>549</v>
      </c>
      <c r="Z26" s="183">
        <f t="shared" si="4"/>
        <v>3120</v>
      </c>
      <c r="AA26" s="183">
        <f t="shared" si="4"/>
        <v>35</v>
      </c>
      <c r="AB26" s="183">
        <f t="shared" si="4"/>
        <v>546</v>
      </c>
    </row>
    <row r="27" spans="1:28" ht="19.5" customHeight="1">
      <c r="A27" s="155"/>
      <c r="B27" s="186" t="s">
        <v>87</v>
      </c>
      <c r="C27" s="184">
        <f>SUM(E27,G27)</f>
        <v>2305</v>
      </c>
      <c r="D27" s="184">
        <f>SUM(F27,H27)</f>
        <v>10476</v>
      </c>
      <c r="E27" s="183">
        <v>13</v>
      </c>
      <c r="F27" s="183">
        <v>425</v>
      </c>
      <c r="G27" s="183">
        <v>2292</v>
      </c>
      <c r="H27" s="183">
        <v>10051</v>
      </c>
      <c r="I27" s="183" t="s">
        <v>254</v>
      </c>
      <c r="J27" s="192" t="s">
        <v>254</v>
      </c>
      <c r="K27" s="183">
        <v>190</v>
      </c>
      <c r="L27" s="183">
        <v>1166</v>
      </c>
      <c r="M27" s="183">
        <v>718</v>
      </c>
      <c r="N27" s="183">
        <v>3642</v>
      </c>
      <c r="O27" s="183">
        <v>847</v>
      </c>
      <c r="P27" s="183">
        <v>2761</v>
      </c>
      <c r="Q27" s="183">
        <v>16</v>
      </c>
      <c r="R27" s="183">
        <v>229</v>
      </c>
      <c r="S27" s="183">
        <v>9</v>
      </c>
      <c r="T27" s="183">
        <v>9</v>
      </c>
      <c r="U27" s="183">
        <v>34</v>
      </c>
      <c r="V27" s="183">
        <v>237</v>
      </c>
      <c r="W27" s="183">
        <v>4</v>
      </c>
      <c r="X27" s="183">
        <v>25</v>
      </c>
      <c r="Y27" s="183">
        <v>474</v>
      </c>
      <c r="Z27" s="183">
        <v>1982</v>
      </c>
      <c r="AA27" s="192" t="s">
        <v>254</v>
      </c>
      <c r="AB27" s="192" t="s">
        <v>254</v>
      </c>
    </row>
    <row r="28" spans="1:28" ht="19.5" customHeight="1">
      <c r="A28" s="155"/>
      <c r="B28" s="187" t="s">
        <v>237</v>
      </c>
      <c r="C28" s="184">
        <f>SUM(E28,G28,AA28)</f>
        <v>130</v>
      </c>
      <c r="D28" s="184">
        <f>SUM(F28,H28,AB28)</f>
        <v>2052</v>
      </c>
      <c r="E28" s="183">
        <v>3</v>
      </c>
      <c r="F28" s="183">
        <v>9</v>
      </c>
      <c r="G28" s="183">
        <v>92</v>
      </c>
      <c r="H28" s="183">
        <v>1497</v>
      </c>
      <c r="I28" s="183" t="s">
        <v>254</v>
      </c>
      <c r="J28" s="192" t="s">
        <v>254</v>
      </c>
      <c r="K28" s="192" t="s">
        <v>254</v>
      </c>
      <c r="L28" s="192" t="s">
        <v>254</v>
      </c>
      <c r="M28" s="192" t="s">
        <v>254</v>
      </c>
      <c r="N28" s="192" t="s">
        <v>254</v>
      </c>
      <c r="O28" s="183">
        <v>1</v>
      </c>
      <c r="P28" s="183">
        <v>6</v>
      </c>
      <c r="Q28" s="192" t="s">
        <v>254</v>
      </c>
      <c r="R28" s="192" t="s">
        <v>254</v>
      </c>
      <c r="S28" s="192" t="s">
        <v>254</v>
      </c>
      <c r="T28" s="192" t="s">
        <v>254</v>
      </c>
      <c r="U28" s="183">
        <v>14</v>
      </c>
      <c r="V28" s="183">
        <v>323</v>
      </c>
      <c r="W28" s="183">
        <v>2</v>
      </c>
      <c r="X28" s="183">
        <v>30</v>
      </c>
      <c r="Y28" s="183">
        <v>75</v>
      </c>
      <c r="Z28" s="183">
        <v>1138</v>
      </c>
      <c r="AA28" s="183">
        <v>35</v>
      </c>
      <c r="AB28" s="183">
        <v>546</v>
      </c>
    </row>
    <row r="29" spans="1:28" ht="19.5" customHeight="1">
      <c r="A29" s="155"/>
      <c r="B29" s="188"/>
      <c r="C29" s="184"/>
      <c r="D29" s="184"/>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row>
    <row r="30" spans="1:28" ht="19.5" customHeight="1">
      <c r="A30" s="311" t="s">
        <v>29</v>
      </c>
      <c r="B30" s="312"/>
      <c r="C30" s="184">
        <f>SUM(C31:C32)</f>
        <v>1926</v>
      </c>
      <c r="D30" s="184">
        <f>SUM(D31:D32)</f>
        <v>9413</v>
      </c>
      <c r="E30" s="183">
        <f aca="true" t="shared" si="5" ref="E30:AB30">SUM(E31:E32)</f>
        <v>14</v>
      </c>
      <c r="F30" s="183">
        <f t="shared" si="5"/>
        <v>276</v>
      </c>
      <c r="G30" s="183">
        <f t="shared" si="5"/>
        <v>1885</v>
      </c>
      <c r="H30" s="183">
        <f t="shared" si="5"/>
        <v>8766</v>
      </c>
      <c r="I30" s="183">
        <f t="shared" si="5"/>
        <v>6</v>
      </c>
      <c r="J30" s="183">
        <f t="shared" si="5"/>
        <v>48</v>
      </c>
      <c r="K30" s="183">
        <f t="shared" si="5"/>
        <v>255</v>
      </c>
      <c r="L30" s="183">
        <f t="shared" si="5"/>
        <v>1791</v>
      </c>
      <c r="M30" s="183">
        <f t="shared" si="5"/>
        <v>199</v>
      </c>
      <c r="N30" s="183">
        <f t="shared" si="5"/>
        <v>1809</v>
      </c>
      <c r="O30" s="183">
        <f t="shared" si="5"/>
        <v>772</v>
      </c>
      <c r="P30" s="183">
        <f t="shared" si="5"/>
        <v>2215</v>
      </c>
      <c r="Q30" s="183">
        <f t="shared" si="5"/>
        <v>18</v>
      </c>
      <c r="R30" s="183">
        <f t="shared" si="5"/>
        <v>237</v>
      </c>
      <c r="S30" s="183">
        <f t="shared" si="5"/>
        <v>1</v>
      </c>
      <c r="T30" s="183">
        <f t="shared" si="5"/>
        <v>2</v>
      </c>
      <c r="U30" s="183">
        <f t="shared" si="5"/>
        <v>66</v>
      </c>
      <c r="V30" s="183">
        <f t="shared" si="5"/>
        <v>362</v>
      </c>
      <c r="W30" s="183">
        <f t="shared" si="5"/>
        <v>7</v>
      </c>
      <c r="X30" s="183">
        <f t="shared" si="5"/>
        <v>48</v>
      </c>
      <c r="Y30" s="183">
        <f t="shared" si="5"/>
        <v>561</v>
      </c>
      <c r="Z30" s="183">
        <f t="shared" si="5"/>
        <v>2254</v>
      </c>
      <c r="AA30" s="183">
        <f t="shared" si="5"/>
        <v>27</v>
      </c>
      <c r="AB30" s="183">
        <f t="shared" si="5"/>
        <v>371</v>
      </c>
    </row>
    <row r="31" spans="1:28" ht="19.5" customHeight="1">
      <c r="A31" s="155"/>
      <c r="B31" s="186" t="s">
        <v>87</v>
      </c>
      <c r="C31" s="184">
        <f>SUM(E31,G31)</f>
        <v>1803</v>
      </c>
      <c r="D31" s="184">
        <f>SUM(F31,H31)</f>
        <v>7915</v>
      </c>
      <c r="E31" s="183">
        <v>11</v>
      </c>
      <c r="F31" s="183">
        <v>270</v>
      </c>
      <c r="G31" s="183">
        <v>1792</v>
      </c>
      <c r="H31" s="183">
        <v>7645</v>
      </c>
      <c r="I31" s="183">
        <v>6</v>
      </c>
      <c r="J31" s="183">
        <v>48</v>
      </c>
      <c r="K31" s="183">
        <v>255</v>
      </c>
      <c r="L31" s="183">
        <v>1791</v>
      </c>
      <c r="M31" s="183">
        <v>199</v>
      </c>
      <c r="N31" s="183">
        <v>1809</v>
      </c>
      <c r="O31" s="183">
        <v>771</v>
      </c>
      <c r="P31" s="183">
        <v>2184</v>
      </c>
      <c r="Q31" s="183">
        <v>18</v>
      </c>
      <c r="R31" s="183">
        <v>237</v>
      </c>
      <c r="S31" s="183">
        <v>1</v>
      </c>
      <c r="T31" s="183">
        <v>2</v>
      </c>
      <c r="U31" s="183">
        <v>53</v>
      </c>
      <c r="V31" s="183">
        <v>171</v>
      </c>
      <c r="W31" s="183">
        <v>3</v>
      </c>
      <c r="X31" s="183">
        <v>31</v>
      </c>
      <c r="Y31" s="183">
        <v>486</v>
      </c>
      <c r="Z31" s="183">
        <v>1372</v>
      </c>
      <c r="AA31" s="192" t="s">
        <v>254</v>
      </c>
      <c r="AB31" s="192" t="s">
        <v>254</v>
      </c>
    </row>
    <row r="32" spans="1:28" ht="19.5" customHeight="1">
      <c r="A32" s="155"/>
      <c r="B32" s="187" t="s">
        <v>237</v>
      </c>
      <c r="C32" s="184">
        <f>SUM(E32,G32,AA32)</f>
        <v>123</v>
      </c>
      <c r="D32" s="184">
        <f>SUM(F32,H32,AB32)</f>
        <v>1498</v>
      </c>
      <c r="E32" s="183">
        <v>3</v>
      </c>
      <c r="F32" s="183">
        <v>6</v>
      </c>
      <c r="G32" s="183">
        <v>93</v>
      </c>
      <c r="H32" s="183">
        <v>1121</v>
      </c>
      <c r="I32" s="183" t="s">
        <v>254</v>
      </c>
      <c r="J32" s="192" t="s">
        <v>254</v>
      </c>
      <c r="K32" s="192" t="s">
        <v>254</v>
      </c>
      <c r="L32" s="192" t="s">
        <v>254</v>
      </c>
      <c r="M32" s="192" t="s">
        <v>254</v>
      </c>
      <c r="N32" s="192" t="s">
        <v>254</v>
      </c>
      <c r="O32" s="183">
        <v>1</v>
      </c>
      <c r="P32" s="183">
        <v>31</v>
      </c>
      <c r="Q32" s="192" t="s">
        <v>254</v>
      </c>
      <c r="R32" s="192" t="s">
        <v>254</v>
      </c>
      <c r="S32" s="192" t="s">
        <v>254</v>
      </c>
      <c r="T32" s="192" t="s">
        <v>254</v>
      </c>
      <c r="U32" s="183">
        <v>13</v>
      </c>
      <c r="V32" s="183">
        <v>191</v>
      </c>
      <c r="W32" s="183">
        <v>4</v>
      </c>
      <c r="X32" s="183">
        <v>17</v>
      </c>
      <c r="Y32" s="183">
        <v>75</v>
      </c>
      <c r="Z32" s="183">
        <v>882</v>
      </c>
      <c r="AA32" s="183">
        <v>27</v>
      </c>
      <c r="AB32" s="183">
        <v>371</v>
      </c>
    </row>
    <row r="33" spans="1:28" ht="19.5" customHeight="1">
      <c r="A33" s="155"/>
      <c r="B33" s="188"/>
      <c r="C33" s="184"/>
      <c r="D33" s="184"/>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row>
    <row r="34" spans="1:28" ht="19.5" customHeight="1">
      <c r="A34" s="311" t="s">
        <v>30</v>
      </c>
      <c r="B34" s="312"/>
      <c r="C34" s="184">
        <f>SUM(C35:C36)</f>
        <v>4093</v>
      </c>
      <c r="D34" s="184">
        <f>SUM(D35:D36)</f>
        <v>30667</v>
      </c>
      <c r="E34" s="183">
        <f aca="true" t="shared" si="6" ref="E34:AB34">SUM(E35:E36)</f>
        <v>7</v>
      </c>
      <c r="F34" s="183">
        <f t="shared" si="6"/>
        <v>16</v>
      </c>
      <c r="G34" s="183">
        <f t="shared" si="6"/>
        <v>4056</v>
      </c>
      <c r="H34" s="183">
        <f t="shared" si="6"/>
        <v>30149</v>
      </c>
      <c r="I34" s="183" t="s">
        <v>254</v>
      </c>
      <c r="J34" s="192" t="s">
        <v>254</v>
      </c>
      <c r="K34" s="183">
        <f t="shared" si="6"/>
        <v>320</v>
      </c>
      <c r="L34" s="183">
        <f t="shared" si="6"/>
        <v>2079</v>
      </c>
      <c r="M34" s="183">
        <f t="shared" si="6"/>
        <v>876</v>
      </c>
      <c r="N34" s="183">
        <f t="shared" si="6"/>
        <v>9224</v>
      </c>
      <c r="O34" s="183">
        <f t="shared" si="6"/>
        <v>1766</v>
      </c>
      <c r="P34" s="183">
        <f t="shared" si="6"/>
        <v>6452</v>
      </c>
      <c r="Q34" s="183">
        <f t="shared" si="6"/>
        <v>44</v>
      </c>
      <c r="R34" s="183">
        <f t="shared" si="6"/>
        <v>651</v>
      </c>
      <c r="S34" s="183">
        <f t="shared" si="6"/>
        <v>79</v>
      </c>
      <c r="T34" s="183">
        <f t="shared" si="6"/>
        <v>149</v>
      </c>
      <c r="U34" s="183">
        <f t="shared" si="6"/>
        <v>67</v>
      </c>
      <c r="V34" s="183">
        <f t="shared" si="6"/>
        <v>1364</v>
      </c>
      <c r="W34" s="183">
        <f t="shared" si="6"/>
        <v>4</v>
      </c>
      <c r="X34" s="183">
        <f t="shared" si="6"/>
        <v>97</v>
      </c>
      <c r="Y34" s="183">
        <f t="shared" si="6"/>
        <v>900</v>
      </c>
      <c r="Z34" s="183">
        <f t="shared" si="6"/>
        <v>10133</v>
      </c>
      <c r="AA34" s="183">
        <f t="shared" si="6"/>
        <v>30</v>
      </c>
      <c r="AB34" s="183">
        <f t="shared" si="6"/>
        <v>502</v>
      </c>
    </row>
    <row r="35" spans="1:28" ht="19.5" customHeight="1">
      <c r="A35" s="155"/>
      <c r="B35" s="186" t="s">
        <v>87</v>
      </c>
      <c r="C35" s="184">
        <f>SUM(E35,G35)</f>
        <v>3960</v>
      </c>
      <c r="D35" s="184">
        <f>SUM(F35,H35)</f>
        <v>28187</v>
      </c>
      <c r="E35" s="183">
        <v>5</v>
      </c>
      <c r="F35" s="183">
        <v>10</v>
      </c>
      <c r="G35" s="183">
        <v>3955</v>
      </c>
      <c r="H35" s="183">
        <v>28177</v>
      </c>
      <c r="I35" s="183" t="s">
        <v>254</v>
      </c>
      <c r="J35" s="192" t="s">
        <v>254</v>
      </c>
      <c r="K35" s="183">
        <v>320</v>
      </c>
      <c r="L35" s="183">
        <v>2079</v>
      </c>
      <c r="M35" s="183">
        <v>876</v>
      </c>
      <c r="N35" s="183">
        <v>9224</v>
      </c>
      <c r="O35" s="183">
        <v>1765</v>
      </c>
      <c r="P35" s="183">
        <v>6445</v>
      </c>
      <c r="Q35" s="183">
        <v>44</v>
      </c>
      <c r="R35" s="183">
        <v>651</v>
      </c>
      <c r="S35" s="183">
        <v>78</v>
      </c>
      <c r="T35" s="183">
        <v>147</v>
      </c>
      <c r="U35" s="183">
        <v>52</v>
      </c>
      <c r="V35" s="183">
        <v>919</v>
      </c>
      <c r="W35" s="183">
        <v>2</v>
      </c>
      <c r="X35" s="183">
        <v>55</v>
      </c>
      <c r="Y35" s="183">
        <v>818</v>
      </c>
      <c r="Z35" s="183">
        <v>8657</v>
      </c>
      <c r="AA35" s="192" t="s">
        <v>254</v>
      </c>
      <c r="AB35" s="192" t="s">
        <v>254</v>
      </c>
    </row>
    <row r="36" spans="1:28" ht="19.5" customHeight="1">
      <c r="A36" s="155"/>
      <c r="B36" s="187" t="s">
        <v>237</v>
      </c>
      <c r="C36" s="184">
        <f>SUM(E36,G36,AA36)</f>
        <v>133</v>
      </c>
      <c r="D36" s="184">
        <f>SUM(F36,H36,AB36)</f>
        <v>2480</v>
      </c>
      <c r="E36" s="183">
        <v>2</v>
      </c>
      <c r="F36" s="183">
        <v>6</v>
      </c>
      <c r="G36" s="183">
        <v>101</v>
      </c>
      <c r="H36" s="183">
        <v>1972</v>
      </c>
      <c r="I36" s="183" t="s">
        <v>254</v>
      </c>
      <c r="J36" s="192" t="s">
        <v>254</v>
      </c>
      <c r="K36" s="192" t="s">
        <v>254</v>
      </c>
      <c r="L36" s="192" t="s">
        <v>254</v>
      </c>
      <c r="M36" s="192" t="s">
        <v>254</v>
      </c>
      <c r="N36" s="192" t="s">
        <v>254</v>
      </c>
      <c r="O36" s="183">
        <v>1</v>
      </c>
      <c r="P36" s="183">
        <v>7</v>
      </c>
      <c r="Q36" s="192" t="s">
        <v>254</v>
      </c>
      <c r="R36" s="192" t="s">
        <v>254</v>
      </c>
      <c r="S36" s="183">
        <v>1</v>
      </c>
      <c r="T36" s="183">
        <v>2</v>
      </c>
      <c r="U36" s="183">
        <v>15</v>
      </c>
      <c r="V36" s="183">
        <v>445</v>
      </c>
      <c r="W36" s="183">
        <v>2</v>
      </c>
      <c r="X36" s="183">
        <v>42</v>
      </c>
      <c r="Y36" s="183">
        <v>82</v>
      </c>
      <c r="Z36" s="183">
        <v>1476</v>
      </c>
      <c r="AA36" s="183">
        <v>30</v>
      </c>
      <c r="AB36" s="183">
        <v>502</v>
      </c>
    </row>
    <row r="37" spans="1:28" ht="19.5" customHeight="1">
      <c r="A37" s="155"/>
      <c r="B37" s="188"/>
      <c r="C37" s="184"/>
      <c r="D37" s="184"/>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row>
    <row r="38" spans="1:28" ht="19.5" customHeight="1">
      <c r="A38" s="311" t="s">
        <v>31</v>
      </c>
      <c r="B38" s="312"/>
      <c r="C38" s="184">
        <f>SUM(C39:C40)</f>
        <v>2035</v>
      </c>
      <c r="D38" s="184">
        <f>SUM(D39:D40)</f>
        <v>12362</v>
      </c>
      <c r="E38" s="183">
        <f aca="true" t="shared" si="7" ref="E38:AB38">SUM(E39:E40)</f>
        <v>10</v>
      </c>
      <c r="F38" s="183">
        <f t="shared" si="7"/>
        <v>24</v>
      </c>
      <c r="G38" s="183">
        <f t="shared" si="7"/>
        <v>2001</v>
      </c>
      <c r="H38" s="183">
        <f t="shared" si="7"/>
        <v>11921</v>
      </c>
      <c r="I38" s="183">
        <f t="shared" si="7"/>
        <v>2</v>
      </c>
      <c r="J38" s="183">
        <f t="shared" si="7"/>
        <v>11</v>
      </c>
      <c r="K38" s="183">
        <f t="shared" si="7"/>
        <v>166</v>
      </c>
      <c r="L38" s="183">
        <f t="shared" si="7"/>
        <v>1259</v>
      </c>
      <c r="M38" s="183">
        <f t="shared" si="7"/>
        <v>547</v>
      </c>
      <c r="N38" s="183">
        <f t="shared" si="7"/>
        <v>4738</v>
      </c>
      <c r="O38" s="183">
        <f t="shared" si="7"/>
        <v>782</v>
      </c>
      <c r="P38" s="183">
        <f t="shared" si="7"/>
        <v>2674</v>
      </c>
      <c r="Q38" s="183">
        <f t="shared" si="7"/>
        <v>19</v>
      </c>
      <c r="R38" s="183">
        <f t="shared" si="7"/>
        <v>313</v>
      </c>
      <c r="S38" s="183">
        <f t="shared" si="7"/>
        <v>18</v>
      </c>
      <c r="T38" s="183">
        <f t="shared" si="7"/>
        <v>48</v>
      </c>
      <c r="U38" s="183">
        <f t="shared" si="7"/>
        <v>40</v>
      </c>
      <c r="V38" s="183">
        <f t="shared" si="7"/>
        <v>658</v>
      </c>
      <c r="W38" s="183">
        <f t="shared" si="7"/>
        <v>3</v>
      </c>
      <c r="X38" s="183">
        <f t="shared" si="7"/>
        <v>40</v>
      </c>
      <c r="Y38" s="183">
        <f t="shared" si="7"/>
        <v>424</v>
      </c>
      <c r="Z38" s="183">
        <f t="shared" si="7"/>
        <v>2180</v>
      </c>
      <c r="AA38" s="183">
        <f t="shared" si="7"/>
        <v>24</v>
      </c>
      <c r="AB38" s="183">
        <f t="shared" si="7"/>
        <v>417</v>
      </c>
    </row>
    <row r="39" spans="1:28" ht="19.5" customHeight="1">
      <c r="A39" s="155"/>
      <c r="B39" s="186" t="s">
        <v>87</v>
      </c>
      <c r="C39" s="184">
        <f>SUM(E39,G39)</f>
        <v>1942</v>
      </c>
      <c r="D39" s="184">
        <f>SUM(F39,H39)</f>
        <v>10697</v>
      </c>
      <c r="E39" s="183">
        <v>10</v>
      </c>
      <c r="F39" s="183">
        <v>24</v>
      </c>
      <c r="G39" s="183">
        <v>1932</v>
      </c>
      <c r="H39" s="183">
        <v>10673</v>
      </c>
      <c r="I39" s="183">
        <v>2</v>
      </c>
      <c r="J39" s="183">
        <v>11</v>
      </c>
      <c r="K39" s="183">
        <v>166</v>
      </c>
      <c r="L39" s="183">
        <v>1259</v>
      </c>
      <c r="M39" s="183">
        <v>547</v>
      </c>
      <c r="N39" s="183">
        <v>4738</v>
      </c>
      <c r="O39" s="183">
        <v>780</v>
      </c>
      <c r="P39" s="183">
        <v>2656</v>
      </c>
      <c r="Q39" s="183">
        <v>19</v>
      </c>
      <c r="R39" s="183">
        <v>313</v>
      </c>
      <c r="S39" s="183">
        <v>18</v>
      </c>
      <c r="T39" s="183">
        <v>48</v>
      </c>
      <c r="U39" s="183">
        <v>31</v>
      </c>
      <c r="V39" s="183">
        <v>332</v>
      </c>
      <c r="W39" s="183">
        <v>1</v>
      </c>
      <c r="X39" s="183">
        <v>26</v>
      </c>
      <c r="Y39" s="183">
        <v>368</v>
      </c>
      <c r="Z39" s="183">
        <v>1290</v>
      </c>
      <c r="AA39" s="192" t="s">
        <v>254</v>
      </c>
      <c r="AB39" s="192" t="s">
        <v>254</v>
      </c>
    </row>
    <row r="40" spans="1:28" ht="19.5" customHeight="1">
      <c r="A40" s="155"/>
      <c r="B40" s="187" t="s">
        <v>237</v>
      </c>
      <c r="C40" s="184">
        <f>SUM(E40,G40,AA40)</f>
        <v>93</v>
      </c>
      <c r="D40" s="184">
        <f>SUM(F40,H40,AB40)</f>
        <v>1665</v>
      </c>
      <c r="E40" s="183" t="s">
        <v>254</v>
      </c>
      <c r="F40" s="183" t="s">
        <v>254</v>
      </c>
      <c r="G40" s="183">
        <v>69</v>
      </c>
      <c r="H40" s="183">
        <v>1248</v>
      </c>
      <c r="I40" s="183" t="s">
        <v>254</v>
      </c>
      <c r="J40" s="192" t="s">
        <v>254</v>
      </c>
      <c r="K40" s="192" t="s">
        <v>254</v>
      </c>
      <c r="L40" s="192" t="s">
        <v>254</v>
      </c>
      <c r="M40" s="192" t="s">
        <v>254</v>
      </c>
      <c r="N40" s="192" t="s">
        <v>254</v>
      </c>
      <c r="O40" s="183">
        <v>2</v>
      </c>
      <c r="P40" s="183">
        <v>18</v>
      </c>
      <c r="Q40" s="192" t="s">
        <v>254</v>
      </c>
      <c r="R40" s="192" t="s">
        <v>254</v>
      </c>
      <c r="S40" s="192" t="s">
        <v>254</v>
      </c>
      <c r="T40" s="192" t="s">
        <v>254</v>
      </c>
      <c r="U40" s="183">
        <v>9</v>
      </c>
      <c r="V40" s="183">
        <v>326</v>
      </c>
      <c r="W40" s="183">
        <v>2</v>
      </c>
      <c r="X40" s="183">
        <v>14</v>
      </c>
      <c r="Y40" s="183">
        <v>56</v>
      </c>
      <c r="Z40" s="183">
        <v>890</v>
      </c>
      <c r="AA40" s="183">
        <v>24</v>
      </c>
      <c r="AB40" s="183">
        <v>417</v>
      </c>
    </row>
    <row r="41" spans="1:28" ht="19.5" customHeight="1">
      <c r="A41" s="155"/>
      <c r="B41" s="188"/>
      <c r="C41" s="184"/>
      <c r="D41" s="184"/>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row>
    <row r="42" spans="1:28" ht="19.5" customHeight="1">
      <c r="A42" s="311" t="s">
        <v>32</v>
      </c>
      <c r="B42" s="312"/>
      <c r="C42" s="184">
        <f>SUM(C43:C44)</f>
        <v>1763</v>
      </c>
      <c r="D42" s="184">
        <f>SUM(D43:D44)</f>
        <v>15966</v>
      </c>
      <c r="E42" s="183">
        <f aca="true" t="shared" si="8" ref="E42:AB42">SUM(E43:E44)</f>
        <v>7</v>
      </c>
      <c r="F42" s="183">
        <f t="shared" si="8"/>
        <v>98</v>
      </c>
      <c r="G42" s="183">
        <f t="shared" si="8"/>
        <v>1738</v>
      </c>
      <c r="H42" s="183">
        <f t="shared" si="8"/>
        <v>15510</v>
      </c>
      <c r="I42" s="183" t="s">
        <v>254</v>
      </c>
      <c r="J42" s="192" t="s">
        <v>254</v>
      </c>
      <c r="K42" s="183">
        <f t="shared" si="8"/>
        <v>204</v>
      </c>
      <c r="L42" s="183">
        <f t="shared" si="8"/>
        <v>1267</v>
      </c>
      <c r="M42" s="183">
        <f t="shared" si="8"/>
        <v>318</v>
      </c>
      <c r="N42" s="183">
        <f t="shared" si="8"/>
        <v>5872</v>
      </c>
      <c r="O42" s="183">
        <f t="shared" si="8"/>
        <v>748</v>
      </c>
      <c r="P42" s="183">
        <f t="shared" si="8"/>
        <v>3494</v>
      </c>
      <c r="Q42" s="183">
        <f t="shared" si="8"/>
        <v>14</v>
      </c>
      <c r="R42" s="183">
        <f t="shared" si="8"/>
        <v>240</v>
      </c>
      <c r="S42" s="183">
        <f t="shared" si="8"/>
        <v>16</v>
      </c>
      <c r="T42" s="183">
        <f t="shared" si="8"/>
        <v>48</v>
      </c>
      <c r="U42" s="183">
        <f t="shared" si="8"/>
        <v>41</v>
      </c>
      <c r="V42" s="183">
        <f t="shared" si="8"/>
        <v>1818</v>
      </c>
      <c r="W42" s="183">
        <f t="shared" si="8"/>
        <v>2</v>
      </c>
      <c r="X42" s="183">
        <f t="shared" si="8"/>
        <v>13</v>
      </c>
      <c r="Y42" s="183">
        <f t="shared" si="8"/>
        <v>395</v>
      </c>
      <c r="Z42" s="183">
        <f t="shared" si="8"/>
        <v>2758</v>
      </c>
      <c r="AA42" s="183">
        <f t="shared" si="8"/>
        <v>18</v>
      </c>
      <c r="AB42" s="183">
        <f t="shared" si="8"/>
        <v>358</v>
      </c>
    </row>
    <row r="43" spans="1:28" ht="19.5" customHeight="1">
      <c r="A43" s="155"/>
      <c r="B43" s="186" t="s">
        <v>87</v>
      </c>
      <c r="C43" s="184">
        <f>SUM(E43,G43)</f>
        <v>1676</v>
      </c>
      <c r="D43" s="184">
        <f>SUM(F43,H43)</f>
        <v>13632</v>
      </c>
      <c r="E43" s="183">
        <v>7</v>
      </c>
      <c r="F43" s="183">
        <v>98</v>
      </c>
      <c r="G43" s="183">
        <v>1669</v>
      </c>
      <c r="H43" s="183">
        <v>13534</v>
      </c>
      <c r="I43" s="183" t="s">
        <v>254</v>
      </c>
      <c r="J43" s="192" t="s">
        <v>254</v>
      </c>
      <c r="K43" s="183">
        <v>204</v>
      </c>
      <c r="L43" s="183">
        <v>1267</v>
      </c>
      <c r="M43" s="183">
        <v>318</v>
      </c>
      <c r="N43" s="183">
        <v>5872</v>
      </c>
      <c r="O43" s="183">
        <v>748</v>
      </c>
      <c r="P43" s="183">
        <v>3494</v>
      </c>
      <c r="Q43" s="183">
        <v>14</v>
      </c>
      <c r="R43" s="183">
        <v>240</v>
      </c>
      <c r="S43" s="183">
        <v>16</v>
      </c>
      <c r="T43" s="183">
        <v>48</v>
      </c>
      <c r="U43" s="183">
        <v>31</v>
      </c>
      <c r="V43" s="183">
        <v>730</v>
      </c>
      <c r="W43" s="192" t="s">
        <v>254</v>
      </c>
      <c r="X43" s="192" t="s">
        <v>254</v>
      </c>
      <c r="Y43" s="183">
        <v>338</v>
      </c>
      <c r="Z43" s="183">
        <v>1883</v>
      </c>
      <c r="AA43" s="192" t="s">
        <v>254</v>
      </c>
      <c r="AB43" s="192" t="s">
        <v>254</v>
      </c>
    </row>
    <row r="44" spans="1:28" ht="19.5" customHeight="1">
      <c r="A44" s="155"/>
      <c r="B44" s="187" t="s">
        <v>237</v>
      </c>
      <c r="C44" s="184">
        <f>SUM(E44,G44,AA44)</f>
        <v>87</v>
      </c>
      <c r="D44" s="184">
        <f>SUM(F44,H44,AB44)</f>
        <v>2334</v>
      </c>
      <c r="E44" s="183" t="s">
        <v>254</v>
      </c>
      <c r="F44" s="183" t="s">
        <v>254</v>
      </c>
      <c r="G44" s="183">
        <v>69</v>
      </c>
      <c r="H44" s="183">
        <v>1976</v>
      </c>
      <c r="I44" s="183" t="s">
        <v>254</v>
      </c>
      <c r="J44" s="192" t="s">
        <v>254</v>
      </c>
      <c r="K44" s="192" t="s">
        <v>254</v>
      </c>
      <c r="L44" s="192" t="s">
        <v>254</v>
      </c>
      <c r="M44" s="192" t="s">
        <v>254</v>
      </c>
      <c r="N44" s="192" t="s">
        <v>254</v>
      </c>
      <c r="O44" s="192" t="s">
        <v>254</v>
      </c>
      <c r="P44" s="192" t="s">
        <v>254</v>
      </c>
      <c r="Q44" s="192" t="s">
        <v>254</v>
      </c>
      <c r="R44" s="192" t="s">
        <v>254</v>
      </c>
      <c r="S44" s="192" t="s">
        <v>254</v>
      </c>
      <c r="T44" s="192" t="s">
        <v>254</v>
      </c>
      <c r="U44" s="183">
        <v>10</v>
      </c>
      <c r="V44" s="183">
        <v>1088</v>
      </c>
      <c r="W44" s="183">
        <v>2</v>
      </c>
      <c r="X44" s="183">
        <v>13</v>
      </c>
      <c r="Y44" s="183">
        <v>57</v>
      </c>
      <c r="Z44" s="183">
        <v>875</v>
      </c>
      <c r="AA44" s="183">
        <v>18</v>
      </c>
      <c r="AB44" s="183">
        <v>358</v>
      </c>
    </row>
    <row r="45" spans="1:28" ht="19.5" customHeight="1">
      <c r="A45" s="155"/>
      <c r="B45" s="188"/>
      <c r="C45" s="184"/>
      <c r="D45" s="184"/>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row>
    <row r="46" spans="1:28" s="185" customFormat="1" ht="19.5" customHeight="1">
      <c r="A46" s="323" t="s">
        <v>33</v>
      </c>
      <c r="B46" s="324"/>
      <c r="C46" s="201">
        <f aca="true" t="shared" si="9" ref="C46:AB46">SUM(C47)</f>
        <v>1090</v>
      </c>
      <c r="D46" s="201">
        <f t="shared" si="9"/>
        <v>6025</v>
      </c>
      <c r="E46" s="201">
        <f t="shared" si="9"/>
        <v>1</v>
      </c>
      <c r="F46" s="201">
        <f t="shared" si="9"/>
        <v>2</v>
      </c>
      <c r="G46" s="201">
        <f t="shared" si="9"/>
        <v>1081</v>
      </c>
      <c r="H46" s="201">
        <f t="shared" si="9"/>
        <v>5904</v>
      </c>
      <c r="I46" s="202" t="s">
        <v>284</v>
      </c>
      <c r="J46" s="84" t="s">
        <v>284</v>
      </c>
      <c r="K46" s="201">
        <f t="shared" si="9"/>
        <v>39</v>
      </c>
      <c r="L46" s="201">
        <f t="shared" si="9"/>
        <v>217</v>
      </c>
      <c r="M46" s="201">
        <f t="shared" si="9"/>
        <v>525</v>
      </c>
      <c r="N46" s="201">
        <f t="shared" si="9"/>
        <v>1979</v>
      </c>
      <c r="O46" s="201">
        <f t="shared" si="9"/>
        <v>315</v>
      </c>
      <c r="P46" s="201">
        <f t="shared" si="9"/>
        <v>1294</v>
      </c>
      <c r="Q46" s="201">
        <f t="shared" si="9"/>
        <v>7</v>
      </c>
      <c r="R46" s="201">
        <f t="shared" si="9"/>
        <v>128</v>
      </c>
      <c r="S46" s="201">
        <f t="shared" si="9"/>
        <v>9</v>
      </c>
      <c r="T46" s="201">
        <f t="shared" si="9"/>
        <v>9</v>
      </c>
      <c r="U46" s="201">
        <f t="shared" si="9"/>
        <v>13</v>
      </c>
      <c r="V46" s="201">
        <f t="shared" si="9"/>
        <v>179</v>
      </c>
      <c r="W46" s="201">
        <f t="shared" si="9"/>
        <v>5</v>
      </c>
      <c r="X46" s="201">
        <f t="shared" si="9"/>
        <v>24</v>
      </c>
      <c r="Y46" s="201">
        <f t="shared" si="9"/>
        <v>168</v>
      </c>
      <c r="Z46" s="201">
        <f t="shared" si="9"/>
        <v>2074</v>
      </c>
      <c r="AA46" s="201">
        <f t="shared" si="9"/>
        <v>8</v>
      </c>
      <c r="AB46" s="201">
        <f t="shared" si="9"/>
        <v>119</v>
      </c>
    </row>
    <row r="47" spans="1:28" ht="19.5" customHeight="1">
      <c r="A47" s="311" t="s">
        <v>56</v>
      </c>
      <c r="B47" s="312"/>
      <c r="C47" s="184">
        <f>SUM(C48:C49)</f>
        <v>1090</v>
      </c>
      <c r="D47" s="184">
        <f>SUM(D48:D49)</f>
        <v>6025</v>
      </c>
      <c r="E47" s="183">
        <f aca="true" t="shared" si="10" ref="E47:AB47">SUM(E48:E49)</f>
        <v>1</v>
      </c>
      <c r="F47" s="183">
        <f t="shared" si="10"/>
        <v>2</v>
      </c>
      <c r="G47" s="183">
        <f t="shared" si="10"/>
        <v>1081</v>
      </c>
      <c r="H47" s="183">
        <f t="shared" si="10"/>
        <v>5904</v>
      </c>
      <c r="I47" s="183" t="s">
        <v>254</v>
      </c>
      <c r="J47" s="192" t="s">
        <v>254</v>
      </c>
      <c r="K47" s="183">
        <f t="shared" si="10"/>
        <v>39</v>
      </c>
      <c r="L47" s="183">
        <f t="shared" si="10"/>
        <v>217</v>
      </c>
      <c r="M47" s="183">
        <f t="shared" si="10"/>
        <v>525</v>
      </c>
      <c r="N47" s="183">
        <f t="shared" si="10"/>
        <v>1979</v>
      </c>
      <c r="O47" s="183">
        <f t="shared" si="10"/>
        <v>315</v>
      </c>
      <c r="P47" s="183">
        <f t="shared" si="10"/>
        <v>1294</v>
      </c>
      <c r="Q47" s="183">
        <f t="shared" si="10"/>
        <v>7</v>
      </c>
      <c r="R47" s="183">
        <f t="shared" si="10"/>
        <v>128</v>
      </c>
      <c r="S47" s="183">
        <f t="shared" si="10"/>
        <v>9</v>
      </c>
      <c r="T47" s="183">
        <f t="shared" si="10"/>
        <v>9</v>
      </c>
      <c r="U47" s="183">
        <f t="shared" si="10"/>
        <v>13</v>
      </c>
      <c r="V47" s="183">
        <f t="shared" si="10"/>
        <v>179</v>
      </c>
      <c r="W47" s="183">
        <f t="shared" si="10"/>
        <v>5</v>
      </c>
      <c r="X47" s="183">
        <f t="shared" si="10"/>
        <v>24</v>
      </c>
      <c r="Y47" s="183">
        <f t="shared" si="10"/>
        <v>168</v>
      </c>
      <c r="Z47" s="183">
        <f t="shared" si="10"/>
        <v>2074</v>
      </c>
      <c r="AA47" s="183">
        <f t="shared" si="10"/>
        <v>8</v>
      </c>
      <c r="AB47" s="183">
        <f t="shared" si="10"/>
        <v>119</v>
      </c>
    </row>
    <row r="48" spans="1:28" ht="19.5" customHeight="1">
      <c r="A48" s="155"/>
      <c r="B48" s="186" t="s">
        <v>87</v>
      </c>
      <c r="C48" s="184">
        <f>SUM(E48,G48)</f>
        <v>1051</v>
      </c>
      <c r="D48" s="184">
        <f>SUM(F48,H48)</f>
        <v>5467</v>
      </c>
      <c r="E48" s="183">
        <v>1</v>
      </c>
      <c r="F48" s="183">
        <v>2</v>
      </c>
      <c r="G48" s="183">
        <v>1050</v>
      </c>
      <c r="H48" s="183">
        <v>5465</v>
      </c>
      <c r="I48" s="183" t="s">
        <v>254</v>
      </c>
      <c r="J48" s="192" t="s">
        <v>254</v>
      </c>
      <c r="K48" s="183">
        <v>39</v>
      </c>
      <c r="L48" s="183">
        <v>217</v>
      </c>
      <c r="M48" s="183">
        <v>525</v>
      </c>
      <c r="N48" s="183">
        <v>1979</v>
      </c>
      <c r="O48" s="183">
        <v>314</v>
      </c>
      <c r="P48" s="183">
        <v>1282</v>
      </c>
      <c r="Q48" s="183">
        <v>7</v>
      </c>
      <c r="R48" s="183">
        <v>128</v>
      </c>
      <c r="S48" s="183">
        <v>9</v>
      </c>
      <c r="T48" s="183">
        <v>9</v>
      </c>
      <c r="U48" s="183">
        <v>8</v>
      </c>
      <c r="V48" s="183">
        <v>116</v>
      </c>
      <c r="W48" s="183">
        <v>2</v>
      </c>
      <c r="X48" s="183">
        <v>3</v>
      </c>
      <c r="Y48" s="183">
        <v>146</v>
      </c>
      <c r="Z48" s="183">
        <v>1731</v>
      </c>
      <c r="AA48" s="192" t="s">
        <v>254</v>
      </c>
      <c r="AB48" s="192" t="s">
        <v>254</v>
      </c>
    </row>
    <row r="49" spans="1:28" ht="19.5" customHeight="1">
      <c r="A49" s="155"/>
      <c r="B49" s="187" t="s">
        <v>237</v>
      </c>
      <c r="C49" s="184">
        <f>SUM(E49,G49,AA49)</f>
        <v>39</v>
      </c>
      <c r="D49" s="184">
        <f>SUM(F49,H49,AB49)</f>
        <v>558</v>
      </c>
      <c r="E49" s="183" t="s">
        <v>254</v>
      </c>
      <c r="F49" s="183" t="s">
        <v>254</v>
      </c>
      <c r="G49" s="183">
        <v>31</v>
      </c>
      <c r="H49" s="183">
        <v>439</v>
      </c>
      <c r="I49" s="183" t="s">
        <v>254</v>
      </c>
      <c r="J49" s="192" t="s">
        <v>254</v>
      </c>
      <c r="K49" s="192" t="s">
        <v>254</v>
      </c>
      <c r="L49" s="192" t="s">
        <v>254</v>
      </c>
      <c r="M49" s="192" t="s">
        <v>254</v>
      </c>
      <c r="N49" s="192" t="s">
        <v>254</v>
      </c>
      <c r="O49" s="183">
        <v>1</v>
      </c>
      <c r="P49" s="183">
        <v>12</v>
      </c>
      <c r="Q49" s="192" t="s">
        <v>254</v>
      </c>
      <c r="R49" s="192" t="s">
        <v>254</v>
      </c>
      <c r="S49" s="192" t="s">
        <v>254</v>
      </c>
      <c r="T49" s="192" t="s">
        <v>254</v>
      </c>
      <c r="U49" s="183">
        <v>5</v>
      </c>
      <c r="V49" s="183">
        <v>63</v>
      </c>
      <c r="W49" s="183">
        <v>3</v>
      </c>
      <c r="X49" s="183">
        <v>21</v>
      </c>
      <c r="Y49" s="183">
        <v>22</v>
      </c>
      <c r="Z49" s="183">
        <v>343</v>
      </c>
      <c r="AA49" s="183">
        <v>8</v>
      </c>
      <c r="AB49" s="183">
        <v>119</v>
      </c>
    </row>
    <row r="50" spans="1:28" ht="19.5" customHeight="1">
      <c r="A50" s="155"/>
      <c r="B50" s="188"/>
      <c r="C50" s="184"/>
      <c r="D50" s="184"/>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row>
    <row r="51" spans="1:28" s="185" customFormat="1" ht="19.5" customHeight="1">
      <c r="A51" s="323" t="s">
        <v>34</v>
      </c>
      <c r="B51" s="324"/>
      <c r="C51" s="201">
        <f>SUM(E51,G51,AA51)</f>
        <v>2717</v>
      </c>
      <c r="D51" s="201">
        <f>SUM(F51,H51,AB51)</f>
        <v>16537</v>
      </c>
      <c r="E51" s="203">
        <v>11</v>
      </c>
      <c r="F51" s="203">
        <v>66</v>
      </c>
      <c r="G51" s="203">
        <v>2684</v>
      </c>
      <c r="H51" s="203">
        <v>16028</v>
      </c>
      <c r="I51" s="203">
        <v>9</v>
      </c>
      <c r="J51" s="203">
        <v>107</v>
      </c>
      <c r="K51" s="203">
        <v>332</v>
      </c>
      <c r="L51" s="203">
        <v>1749</v>
      </c>
      <c r="M51" s="203">
        <v>1079</v>
      </c>
      <c r="N51" s="203">
        <v>8401</v>
      </c>
      <c r="O51" s="203">
        <v>779</v>
      </c>
      <c r="P51" s="203">
        <v>2721</v>
      </c>
      <c r="Q51" s="203">
        <v>13</v>
      </c>
      <c r="R51" s="203">
        <v>169</v>
      </c>
      <c r="S51" s="203">
        <v>14</v>
      </c>
      <c r="T51" s="203">
        <v>23</v>
      </c>
      <c r="U51" s="203">
        <v>75</v>
      </c>
      <c r="V51" s="203">
        <v>717</v>
      </c>
      <c r="W51" s="203">
        <v>5</v>
      </c>
      <c r="X51" s="203">
        <v>15</v>
      </c>
      <c r="Y51" s="203">
        <v>378</v>
      </c>
      <c r="Z51" s="203">
        <v>2126</v>
      </c>
      <c r="AA51" s="203">
        <v>22</v>
      </c>
      <c r="AB51" s="203">
        <v>443</v>
      </c>
    </row>
    <row r="52" spans="1:28" ht="19.5" customHeight="1">
      <c r="A52" s="311" t="s">
        <v>57</v>
      </c>
      <c r="B52" s="312"/>
      <c r="C52" s="184">
        <f>SUM(C53:C54)</f>
        <v>908</v>
      </c>
      <c r="D52" s="184">
        <f>SUM(D53:D54)</f>
        <v>6060</v>
      </c>
      <c r="E52" s="183">
        <f aca="true" t="shared" si="11" ref="E52:AB52">SUM(E53:E54)</f>
        <v>5</v>
      </c>
      <c r="F52" s="183">
        <f t="shared" si="11"/>
        <v>25</v>
      </c>
      <c r="G52" s="183">
        <f t="shared" si="11"/>
        <v>897</v>
      </c>
      <c r="H52" s="183">
        <f t="shared" si="11"/>
        <v>5925</v>
      </c>
      <c r="I52" s="183" t="s">
        <v>254</v>
      </c>
      <c r="J52" s="192" t="s">
        <v>254</v>
      </c>
      <c r="K52" s="183">
        <f t="shared" si="11"/>
        <v>98</v>
      </c>
      <c r="L52" s="183">
        <f t="shared" si="11"/>
        <v>448</v>
      </c>
      <c r="M52" s="183">
        <f t="shared" si="11"/>
        <v>389</v>
      </c>
      <c r="N52" s="183">
        <f t="shared" si="11"/>
        <v>3643</v>
      </c>
      <c r="O52" s="183">
        <f t="shared" si="11"/>
        <v>257</v>
      </c>
      <c r="P52" s="183">
        <f t="shared" si="11"/>
        <v>800</v>
      </c>
      <c r="Q52" s="183">
        <f t="shared" si="11"/>
        <v>4</v>
      </c>
      <c r="R52" s="183">
        <f t="shared" si="11"/>
        <v>78</v>
      </c>
      <c r="S52" s="183">
        <f t="shared" si="11"/>
        <v>2</v>
      </c>
      <c r="T52" s="183">
        <f t="shared" si="11"/>
        <v>5</v>
      </c>
      <c r="U52" s="183">
        <f t="shared" si="11"/>
        <v>23</v>
      </c>
      <c r="V52" s="183">
        <f t="shared" si="11"/>
        <v>319</v>
      </c>
      <c r="W52" s="183">
        <f>SUM(W53:W54)</f>
        <v>2</v>
      </c>
      <c r="X52" s="183">
        <f t="shared" si="11"/>
        <v>6</v>
      </c>
      <c r="Y52" s="183">
        <f t="shared" si="11"/>
        <v>122</v>
      </c>
      <c r="Z52" s="183">
        <f t="shared" si="11"/>
        <v>626</v>
      </c>
      <c r="AA52" s="183">
        <f t="shared" si="11"/>
        <v>6</v>
      </c>
      <c r="AB52" s="183">
        <f t="shared" si="11"/>
        <v>110</v>
      </c>
    </row>
    <row r="53" spans="1:28" ht="19.5" customHeight="1">
      <c r="A53" s="155"/>
      <c r="B53" s="186" t="s">
        <v>87</v>
      </c>
      <c r="C53" s="184">
        <f>SUM(E53,G53)</f>
        <v>875</v>
      </c>
      <c r="D53" s="184">
        <f>SUM(F53,H53)</f>
        <v>5581</v>
      </c>
      <c r="E53" s="183">
        <v>5</v>
      </c>
      <c r="F53" s="183">
        <v>25</v>
      </c>
      <c r="G53" s="183">
        <v>870</v>
      </c>
      <c r="H53" s="183">
        <v>5556</v>
      </c>
      <c r="I53" s="183" t="s">
        <v>254</v>
      </c>
      <c r="J53" s="192" t="s">
        <v>254</v>
      </c>
      <c r="K53" s="183">
        <v>98</v>
      </c>
      <c r="L53" s="183">
        <v>448</v>
      </c>
      <c r="M53" s="183">
        <v>389</v>
      </c>
      <c r="N53" s="183">
        <v>3643</v>
      </c>
      <c r="O53" s="183">
        <v>257</v>
      </c>
      <c r="P53" s="183">
        <v>800</v>
      </c>
      <c r="Q53" s="183">
        <v>4</v>
      </c>
      <c r="R53" s="183">
        <v>78</v>
      </c>
      <c r="S53" s="183">
        <v>2</v>
      </c>
      <c r="T53" s="183">
        <v>5</v>
      </c>
      <c r="U53" s="183">
        <v>19</v>
      </c>
      <c r="V53" s="183">
        <v>266</v>
      </c>
      <c r="W53" s="183">
        <v>1</v>
      </c>
      <c r="X53" s="183">
        <v>1</v>
      </c>
      <c r="Y53" s="183">
        <v>100</v>
      </c>
      <c r="Z53" s="183">
        <v>315</v>
      </c>
      <c r="AA53" s="192" t="s">
        <v>254</v>
      </c>
      <c r="AB53" s="192" t="s">
        <v>254</v>
      </c>
    </row>
    <row r="54" spans="1:28" ht="19.5" customHeight="1">
      <c r="A54" s="158"/>
      <c r="B54" s="189" t="s">
        <v>237</v>
      </c>
      <c r="C54" s="194">
        <f>SUM(E54,G54,AA54)</f>
        <v>33</v>
      </c>
      <c r="D54" s="190">
        <f>SUM(F54,H54,AB54)</f>
        <v>479</v>
      </c>
      <c r="E54" s="190" t="s">
        <v>254</v>
      </c>
      <c r="F54" s="190" t="s">
        <v>254</v>
      </c>
      <c r="G54" s="190">
        <v>27</v>
      </c>
      <c r="H54" s="190">
        <v>369</v>
      </c>
      <c r="I54" s="190" t="s">
        <v>254</v>
      </c>
      <c r="J54" s="200" t="s">
        <v>254</v>
      </c>
      <c r="K54" s="200" t="s">
        <v>254</v>
      </c>
      <c r="L54" s="200" t="s">
        <v>254</v>
      </c>
      <c r="M54" s="200" t="s">
        <v>254</v>
      </c>
      <c r="N54" s="200" t="s">
        <v>254</v>
      </c>
      <c r="O54" s="200" t="s">
        <v>254</v>
      </c>
      <c r="P54" s="200" t="s">
        <v>254</v>
      </c>
      <c r="Q54" s="200" t="s">
        <v>254</v>
      </c>
      <c r="R54" s="200" t="s">
        <v>254</v>
      </c>
      <c r="S54" s="200" t="s">
        <v>254</v>
      </c>
      <c r="T54" s="200" t="s">
        <v>254</v>
      </c>
      <c r="U54" s="190">
        <v>4</v>
      </c>
      <c r="V54" s="190">
        <v>53</v>
      </c>
      <c r="W54" s="190">
        <v>1</v>
      </c>
      <c r="X54" s="190">
        <v>5</v>
      </c>
      <c r="Y54" s="190">
        <v>22</v>
      </c>
      <c r="Z54" s="190">
        <v>311</v>
      </c>
      <c r="AA54" s="190">
        <v>6</v>
      </c>
      <c r="AB54" s="190">
        <v>110</v>
      </c>
    </row>
    <row r="55" spans="1:8" ht="19.5" customHeight="1">
      <c r="A55" s="152" t="s">
        <v>285</v>
      </c>
      <c r="E55" s="155"/>
      <c r="F55" s="155"/>
      <c r="G55" s="155"/>
      <c r="H55" s="155"/>
    </row>
    <row r="56" spans="5:8" ht="19.5" customHeight="1">
      <c r="E56" s="155"/>
      <c r="F56" s="155"/>
      <c r="G56" s="155"/>
      <c r="H56" s="155"/>
    </row>
    <row r="57" spans="5:8" ht="19.5" customHeight="1">
      <c r="E57" s="155"/>
      <c r="F57" s="155"/>
      <c r="G57" s="155"/>
      <c r="H57" s="155"/>
    </row>
    <row r="58" spans="5:8" ht="19.5" customHeight="1">
      <c r="E58" s="155"/>
      <c r="F58" s="155"/>
      <c r="G58" s="155"/>
      <c r="H58" s="155"/>
    </row>
    <row r="59" spans="5:8" ht="19.5" customHeight="1">
      <c r="E59" s="155"/>
      <c r="F59" s="155"/>
      <c r="G59" s="155"/>
      <c r="H59" s="155"/>
    </row>
    <row r="60" spans="5:8" ht="19.5" customHeight="1">
      <c r="E60" s="155"/>
      <c r="F60" s="155"/>
      <c r="G60" s="155"/>
      <c r="H60" s="155"/>
    </row>
    <row r="61" spans="5:8" ht="19.5" customHeight="1">
      <c r="E61" s="155"/>
      <c r="F61" s="155"/>
      <c r="G61" s="155"/>
      <c r="H61" s="155"/>
    </row>
    <row r="62" spans="5:8" ht="19.5" customHeight="1">
      <c r="E62" s="155"/>
      <c r="F62" s="155"/>
      <c r="G62" s="155"/>
      <c r="H62" s="155"/>
    </row>
    <row r="63" spans="5:8" ht="19.5" customHeight="1">
      <c r="E63" s="155"/>
      <c r="F63" s="155"/>
      <c r="G63" s="155"/>
      <c r="H63" s="155"/>
    </row>
    <row r="64" spans="5:8" ht="19.5" customHeight="1">
      <c r="E64" s="155"/>
      <c r="F64" s="155"/>
      <c r="G64" s="155"/>
      <c r="H64" s="155"/>
    </row>
    <row r="65" spans="5:8" ht="19.5" customHeight="1">
      <c r="E65" s="155"/>
      <c r="F65" s="155"/>
      <c r="G65" s="155"/>
      <c r="H65" s="155"/>
    </row>
    <row r="66" spans="5:8" ht="19.5" customHeight="1">
      <c r="E66" s="155"/>
      <c r="F66" s="155"/>
      <c r="G66" s="155"/>
      <c r="H66" s="155"/>
    </row>
    <row r="67" spans="5:8" ht="19.5" customHeight="1">
      <c r="E67" s="155"/>
      <c r="F67" s="155"/>
      <c r="G67" s="155"/>
      <c r="H67" s="155"/>
    </row>
    <row r="68" spans="5:8" ht="19.5" customHeight="1">
      <c r="E68" s="155"/>
      <c r="F68" s="155"/>
      <c r="G68" s="155"/>
      <c r="H68" s="155"/>
    </row>
    <row r="69" spans="5:8" ht="19.5" customHeight="1">
      <c r="E69" s="155"/>
      <c r="F69" s="155"/>
      <c r="G69" s="155"/>
      <c r="H69" s="155"/>
    </row>
    <row r="70" spans="5:8" ht="19.5" customHeight="1">
      <c r="E70" s="155"/>
      <c r="F70" s="155"/>
      <c r="G70" s="155"/>
      <c r="H70" s="155"/>
    </row>
    <row r="71" spans="5:8" ht="19.5" customHeight="1">
      <c r="E71" s="155"/>
      <c r="F71" s="155"/>
      <c r="G71" s="155"/>
      <c r="H71" s="155"/>
    </row>
    <row r="72" spans="5:8" ht="19.5" customHeight="1">
      <c r="E72" s="155"/>
      <c r="F72" s="155"/>
      <c r="G72" s="155"/>
      <c r="H72" s="155"/>
    </row>
    <row r="73" spans="5:8" ht="19.5" customHeight="1">
      <c r="E73" s="155"/>
      <c r="F73" s="155"/>
      <c r="G73" s="155"/>
      <c r="H73" s="155"/>
    </row>
    <row r="74" spans="5:8" ht="19.5" customHeight="1">
      <c r="E74" s="155"/>
      <c r="F74" s="155"/>
      <c r="G74" s="155"/>
      <c r="H74" s="155"/>
    </row>
    <row r="75" spans="5:8" ht="19.5" customHeight="1">
      <c r="E75" s="155"/>
      <c r="F75" s="155"/>
      <c r="G75" s="155"/>
      <c r="H75" s="155"/>
    </row>
    <row r="76" spans="5:8" ht="19.5" customHeight="1">
      <c r="E76" s="155"/>
      <c r="F76" s="155"/>
      <c r="G76" s="155"/>
      <c r="H76" s="155"/>
    </row>
    <row r="77" spans="5:8" ht="19.5" customHeight="1">
      <c r="E77" s="155"/>
      <c r="F77" s="155"/>
      <c r="G77" s="155"/>
      <c r="H77" s="155"/>
    </row>
    <row r="78" spans="5:8" ht="19.5" customHeight="1">
      <c r="E78" s="155"/>
      <c r="F78" s="155"/>
      <c r="G78" s="155"/>
      <c r="H78" s="155"/>
    </row>
    <row r="79" spans="5:8" ht="19.5" customHeight="1">
      <c r="E79" s="155"/>
      <c r="F79" s="155"/>
      <c r="G79" s="155"/>
      <c r="H79" s="155"/>
    </row>
    <row r="80" spans="5:8" ht="19.5" customHeight="1">
      <c r="E80" s="155"/>
      <c r="F80" s="155"/>
      <c r="G80" s="155"/>
      <c r="H80" s="155"/>
    </row>
    <row r="81" spans="5:8" ht="19.5" customHeight="1">
      <c r="E81" s="155"/>
      <c r="F81" s="155"/>
      <c r="G81" s="155"/>
      <c r="H81" s="155"/>
    </row>
    <row r="82" spans="6:8" ht="19.5" customHeight="1">
      <c r="F82" s="155"/>
      <c r="G82" s="155"/>
      <c r="H82" s="155"/>
    </row>
    <row r="83" spans="6:8" ht="19.5" customHeight="1">
      <c r="F83" s="155"/>
      <c r="G83" s="155"/>
      <c r="H83" s="155"/>
    </row>
    <row r="84" spans="6:8" ht="19.5" customHeight="1">
      <c r="F84" s="155"/>
      <c r="G84" s="155"/>
      <c r="H84" s="155"/>
    </row>
    <row r="85" spans="6:8" ht="19.5" customHeight="1">
      <c r="F85" s="155"/>
      <c r="G85" s="155"/>
      <c r="H85" s="155"/>
    </row>
    <row r="86" spans="6:8" ht="19.5" customHeight="1">
      <c r="F86" s="155"/>
      <c r="G86" s="155"/>
      <c r="H86" s="155"/>
    </row>
  </sheetData>
  <sheetProtection/>
  <mergeCells count="28">
    <mergeCell ref="A26:B26"/>
    <mergeCell ref="A30:B30"/>
    <mergeCell ref="A18:B18"/>
    <mergeCell ref="A22:B22"/>
    <mergeCell ref="A51:B51"/>
    <mergeCell ref="A52:B52"/>
    <mergeCell ref="A34:B34"/>
    <mergeCell ref="A38:B38"/>
    <mergeCell ref="A42:B42"/>
    <mergeCell ref="A46:B46"/>
    <mergeCell ref="A47:B47"/>
    <mergeCell ref="A14:B14"/>
    <mergeCell ref="AA5:AB6"/>
    <mergeCell ref="O5:P6"/>
    <mergeCell ref="K5:L6"/>
    <mergeCell ref="M5:N6"/>
    <mergeCell ref="C5:D6"/>
    <mergeCell ref="Q5:R6"/>
    <mergeCell ref="S5:T6"/>
    <mergeCell ref="Y5:Z6"/>
    <mergeCell ref="E5:F6"/>
    <mergeCell ref="W5:X6"/>
    <mergeCell ref="A3:AB3"/>
    <mergeCell ref="A5:B8"/>
    <mergeCell ref="A10:B10"/>
    <mergeCell ref="G5:H6"/>
    <mergeCell ref="I5:J6"/>
    <mergeCell ref="U5:V6"/>
  </mergeCells>
  <printOptions horizontalCentered="1"/>
  <pageMargins left="0.5905511811023623" right="0.3937007874015748" top="0.7874015748031497" bottom="0.5905511811023623" header="0.5118110236220472" footer="0.5118110236220472"/>
  <pageSetup horizontalDpi="600" verticalDpi="600" orientation="landscape" paperSize="8" scale="70" r:id="rId1"/>
</worksheet>
</file>

<file path=xl/worksheets/sheet4.xml><?xml version="1.0" encoding="utf-8"?>
<worksheet xmlns="http://schemas.openxmlformats.org/spreadsheetml/2006/main" xmlns:r="http://schemas.openxmlformats.org/officeDocument/2006/relationships">
  <dimension ref="A1:AJ73"/>
  <sheetViews>
    <sheetView zoomScaleSheetLayoutView="75" zoomScalePageLayoutView="0" workbookViewId="0" topLeftCell="A1">
      <selection activeCell="A1" sqref="A1"/>
    </sheetView>
  </sheetViews>
  <sheetFormatPr defaultColWidth="9.625" defaultRowHeight="21.75" customHeight="1"/>
  <cols>
    <col min="1" max="1" width="4.125" style="207" customWidth="1"/>
    <col min="2" max="2" width="20.00390625" style="207" customWidth="1"/>
    <col min="3" max="16384" width="9.625" style="207" customWidth="1"/>
  </cols>
  <sheetData>
    <row r="1" spans="1:28" s="204" customFormat="1" ht="21.75" customHeight="1">
      <c r="A1" s="31" t="s">
        <v>89</v>
      </c>
      <c r="AB1" s="216" t="s">
        <v>90</v>
      </c>
    </row>
    <row r="2" s="18" customFormat="1" ht="21.75" customHeight="1">
      <c r="AB2" s="71"/>
    </row>
    <row r="3" spans="1:28" s="18" customFormat="1" ht="21.75" customHeight="1">
      <c r="A3" s="325" t="s">
        <v>288</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row>
    <row r="4" spans="1:29" s="18" customFormat="1" ht="21.75" customHeight="1" thickBot="1">
      <c r="A4" s="21"/>
      <c r="B4" s="85"/>
      <c r="C4" s="20"/>
      <c r="D4" s="20"/>
      <c r="E4" s="20"/>
      <c r="F4" s="20"/>
      <c r="G4" s="20"/>
      <c r="H4" s="20"/>
      <c r="I4" s="20"/>
      <c r="J4" s="20"/>
      <c r="K4" s="20"/>
      <c r="L4" s="20"/>
      <c r="M4" s="20"/>
      <c r="N4" s="20"/>
      <c r="O4" s="20"/>
      <c r="P4" s="20"/>
      <c r="Q4" s="20"/>
      <c r="R4" s="20"/>
      <c r="S4" s="20"/>
      <c r="T4" s="20"/>
      <c r="U4" s="20"/>
      <c r="V4" s="20"/>
      <c r="W4" s="20"/>
      <c r="X4" s="20"/>
      <c r="Y4" s="20"/>
      <c r="Z4" s="20"/>
      <c r="AA4" s="20"/>
      <c r="AB4" s="20"/>
      <c r="AC4" s="23"/>
    </row>
    <row r="5" spans="1:29" s="75" customFormat="1" ht="21.75" customHeight="1">
      <c r="A5" s="303" t="s">
        <v>287</v>
      </c>
      <c r="B5" s="304"/>
      <c r="C5" s="317" t="s">
        <v>283</v>
      </c>
      <c r="D5" s="295"/>
      <c r="E5" s="294" t="s">
        <v>213</v>
      </c>
      <c r="F5" s="295"/>
      <c r="G5" s="294" t="s">
        <v>240</v>
      </c>
      <c r="H5" s="295"/>
      <c r="I5" s="294" t="s">
        <v>286</v>
      </c>
      <c r="J5" s="295"/>
      <c r="K5" s="294" t="s">
        <v>189</v>
      </c>
      <c r="L5" s="295"/>
      <c r="M5" s="294" t="s">
        <v>190</v>
      </c>
      <c r="N5" s="295"/>
      <c r="O5" s="294" t="s">
        <v>214</v>
      </c>
      <c r="P5" s="295"/>
      <c r="Q5" s="294" t="s">
        <v>191</v>
      </c>
      <c r="R5" s="295"/>
      <c r="S5" s="319" t="s">
        <v>192</v>
      </c>
      <c r="T5" s="320"/>
      <c r="U5" s="294" t="s">
        <v>193</v>
      </c>
      <c r="V5" s="295"/>
      <c r="W5" s="298" t="s">
        <v>282</v>
      </c>
      <c r="X5" s="299"/>
      <c r="Y5" s="294" t="s">
        <v>194</v>
      </c>
      <c r="Z5" s="295"/>
      <c r="AA5" s="298" t="s">
        <v>281</v>
      </c>
      <c r="AB5" s="313"/>
      <c r="AC5" s="79"/>
    </row>
    <row r="6" spans="1:29" s="75" customFormat="1" ht="21.75" customHeight="1">
      <c r="A6" s="305"/>
      <c r="B6" s="306"/>
      <c r="C6" s="318"/>
      <c r="D6" s="297"/>
      <c r="E6" s="296"/>
      <c r="F6" s="297"/>
      <c r="G6" s="296"/>
      <c r="H6" s="297"/>
      <c r="I6" s="296"/>
      <c r="J6" s="297"/>
      <c r="K6" s="296"/>
      <c r="L6" s="297"/>
      <c r="M6" s="296"/>
      <c r="N6" s="297"/>
      <c r="O6" s="315"/>
      <c r="P6" s="316"/>
      <c r="Q6" s="315"/>
      <c r="R6" s="316"/>
      <c r="S6" s="321"/>
      <c r="T6" s="322"/>
      <c r="U6" s="296"/>
      <c r="V6" s="297"/>
      <c r="W6" s="300"/>
      <c r="X6" s="301"/>
      <c r="Y6" s="296"/>
      <c r="Z6" s="297"/>
      <c r="AA6" s="300"/>
      <c r="AB6" s="314"/>
      <c r="AC6" s="79"/>
    </row>
    <row r="7" spans="1:29" s="75" customFormat="1" ht="21.75" customHeight="1">
      <c r="A7" s="305"/>
      <c r="B7" s="306"/>
      <c r="C7" s="80" t="s">
        <v>195</v>
      </c>
      <c r="D7" s="81" t="s">
        <v>196</v>
      </c>
      <c r="E7" s="80" t="s">
        <v>195</v>
      </c>
      <c r="F7" s="81" t="s">
        <v>196</v>
      </c>
      <c r="G7" s="80" t="s">
        <v>195</v>
      </c>
      <c r="H7" s="81" t="s">
        <v>196</v>
      </c>
      <c r="I7" s="80" t="s">
        <v>195</v>
      </c>
      <c r="J7" s="81" t="s">
        <v>196</v>
      </c>
      <c r="K7" s="80" t="s">
        <v>195</v>
      </c>
      <c r="L7" s="81" t="s">
        <v>196</v>
      </c>
      <c r="M7" s="80" t="s">
        <v>195</v>
      </c>
      <c r="N7" s="81" t="s">
        <v>196</v>
      </c>
      <c r="O7" s="80" t="s">
        <v>195</v>
      </c>
      <c r="P7" s="81" t="s">
        <v>196</v>
      </c>
      <c r="Q7" s="80" t="s">
        <v>195</v>
      </c>
      <c r="R7" s="81" t="s">
        <v>196</v>
      </c>
      <c r="S7" s="80" t="s">
        <v>195</v>
      </c>
      <c r="T7" s="81" t="s">
        <v>196</v>
      </c>
      <c r="U7" s="80" t="s">
        <v>195</v>
      </c>
      <c r="V7" s="81" t="s">
        <v>196</v>
      </c>
      <c r="W7" s="80" t="s">
        <v>195</v>
      </c>
      <c r="X7" s="81" t="s">
        <v>196</v>
      </c>
      <c r="Y7" s="80" t="s">
        <v>195</v>
      </c>
      <c r="Z7" s="81" t="s">
        <v>196</v>
      </c>
      <c r="AA7" s="80" t="s">
        <v>195</v>
      </c>
      <c r="AB7" s="198" t="s">
        <v>196</v>
      </c>
      <c r="AC7" s="79"/>
    </row>
    <row r="8" spans="1:29" s="75" customFormat="1" ht="21.75" customHeight="1">
      <c r="A8" s="307"/>
      <c r="B8" s="308"/>
      <c r="C8" s="82" t="s">
        <v>197</v>
      </c>
      <c r="D8" s="83" t="s">
        <v>198</v>
      </c>
      <c r="E8" s="82" t="s">
        <v>197</v>
      </c>
      <c r="F8" s="83" t="s">
        <v>198</v>
      </c>
      <c r="G8" s="82" t="s">
        <v>197</v>
      </c>
      <c r="H8" s="83" t="s">
        <v>198</v>
      </c>
      <c r="I8" s="82" t="s">
        <v>197</v>
      </c>
      <c r="J8" s="83" t="s">
        <v>198</v>
      </c>
      <c r="K8" s="82" t="s">
        <v>197</v>
      </c>
      <c r="L8" s="83" t="s">
        <v>198</v>
      </c>
      <c r="M8" s="82" t="s">
        <v>197</v>
      </c>
      <c r="N8" s="83" t="s">
        <v>198</v>
      </c>
      <c r="O8" s="82" t="s">
        <v>197</v>
      </c>
      <c r="P8" s="83" t="s">
        <v>198</v>
      </c>
      <c r="Q8" s="82" t="s">
        <v>197</v>
      </c>
      <c r="R8" s="83" t="s">
        <v>198</v>
      </c>
      <c r="S8" s="82" t="s">
        <v>197</v>
      </c>
      <c r="T8" s="83" t="s">
        <v>198</v>
      </c>
      <c r="U8" s="82" t="s">
        <v>197</v>
      </c>
      <c r="V8" s="83" t="s">
        <v>198</v>
      </c>
      <c r="W8" s="82" t="s">
        <v>197</v>
      </c>
      <c r="X8" s="83" t="s">
        <v>198</v>
      </c>
      <c r="Y8" s="82" t="s">
        <v>197</v>
      </c>
      <c r="Z8" s="83" t="s">
        <v>198</v>
      </c>
      <c r="AA8" s="82" t="s">
        <v>197</v>
      </c>
      <c r="AB8" s="199" t="s">
        <v>198</v>
      </c>
      <c r="AC8" s="79"/>
    </row>
    <row r="9" spans="1:36" ht="21.75" customHeight="1">
      <c r="A9" s="205"/>
      <c r="B9" s="206"/>
      <c r="D9" s="124" t="s">
        <v>42</v>
      </c>
      <c r="E9" s="120"/>
      <c r="F9" s="124" t="s">
        <v>42</v>
      </c>
      <c r="G9" s="120"/>
      <c r="H9" s="124" t="s">
        <v>42</v>
      </c>
      <c r="I9" s="120"/>
      <c r="J9" s="124" t="s">
        <v>42</v>
      </c>
      <c r="K9" s="120"/>
      <c r="L9" s="124" t="s">
        <v>42</v>
      </c>
      <c r="M9" s="120"/>
      <c r="N9" s="124" t="s">
        <v>42</v>
      </c>
      <c r="O9" s="120"/>
      <c r="P9" s="124" t="s">
        <v>42</v>
      </c>
      <c r="Q9" s="120"/>
      <c r="R9" s="124" t="s">
        <v>42</v>
      </c>
      <c r="S9" s="120"/>
      <c r="T9" s="124" t="s">
        <v>42</v>
      </c>
      <c r="U9" s="120"/>
      <c r="V9" s="124" t="s">
        <v>42</v>
      </c>
      <c r="W9" s="120"/>
      <c r="X9" s="124" t="s">
        <v>42</v>
      </c>
      <c r="Y9" s="120"/>
      <c r="Z9" s="124" t="s">
        <v>42</v>
      </c>
      <c r="AA9" s="120"/>
      <c r="AB9" s="124" t="s">
        <v>42</v>
      </c>
      <c r="AC9" s="138"/>
      <c r="AD9" s="120"/>
      <c r="AE9" s="120"/>
      <c r="AF9" s="120"/>
      <c r="AG9" s="120"/>
      <c r="AH9" s="120"/>
      <c r="AI9" s="120"/>
      <c r="AJ9" s="120"/>
    </row>
    <row r="10" spans="1:28" ht="21.75" customHeight="1">
      <c r="A10" s="326" t="s">
        <v>58</v>
      </c>
      <c r="B10" s="327"/>
      <c r="C10" s="184">
        <f>SUM(C11:C12)</f>
        <v>1042</v>
      </c>
      <c r="D10" s="184">
        <f>SUM(D11:D12)</f>
        <v>5823</v>
      </c>
      <c r="E10" s="138">
        <f aca="true" t="shared" si="0" ref="E10:AB10">SUM(E11:E12)</f>
        <v>1</v>
      </c>
      <c r="F10" s="138">
        <f t="shared" si="0"/>
        <v>11</v>
      </c>
      <c r="G10" s="138">
        <f>SUM(G11:G12)</f>
        <v>1037</v>
      </c>
      <c r="H10" s="138">
        <f t="shared" si="0"/>
        <v>5594</v>
      </c>
      <c r="I10" s="127" t="s">
        <v>254</v>
      </c>
      <c r="J10" s="124" t="s">
        <v>254</v>
      </c>
      <c r="K10" s="138">
        <f t="shared" si="0"/>
        <v>104</v>
      </c>
      <c r="L10" s="138">
        <f t="shared" si="0"/>
        <v>505</v>
      </c>
      <c r="M10" s="138">
        <f t="shared" si="0"/>
        <v>449</v>
      </c>
      <c r="N10" s="138">
        <f t="shared" si="0"/>
        <v>2721</v>
      </c>
      <c r="O10" s="138">
        <f t="shared" si="0"/>
        <v>333</v>
      </c>
      <c r="P10" s="138">
        <f t="shared" si="0"/>
        <v>1330</v>
      </c>
      <c r="Q10" s="138">
        <f t="shared" si="0"/>
        <v>4</v>
      </c>
      <c r="R10" s="138">
        <f t="shared" si="0"/>
        <v>54</v>
      </c>
      <c r="S10" s="138">
        <f t="shared" si="0"/>
        <v>2</v>
      </c>
      <c r="T10" s="138">
        <f t="shared" si="0"/>
        <v>4</v>
      </c>
      <c r="U10" s="138">
        <f t="shared" si="0"/>
        <v>15</v>
      </c>
      <c r="V10" s="138">
        <f t="shared" si="0"/>
        <v>274</v>
      </c>
      <c r="W10" s="138">
        <f t="shared" si="0"/>
        <v>3</v>
      </c>
      <c r="X10" s="138">
        <f t="shared" si="0"/>
        <v>9</v>
      </c>
      <c r="Y10" s="138">
        <f t="shared" si="0"/>
        <v>127</v>
      </c>
      <c r="Z10" s="138">
        <f t="shared" si="0"/>
        <v>697</v>
      </c>
      <c r="AA10" s="138">
        <f t="shared" si="0"/>
        <v>4</v>
      </c>
      <c r="AB10" s="138">
        <f t="shared" si="0"/>
        <v>218</v>
      </c>
    </row>
    <row r="11" spans="1:28" ht="21.75" customHeight="1">
      <c r="A11" s="208"/>
      <c r="B11" s="209" t="s">
        <v>87</v>
      </c>
      <c r="C11" s="120">
        <f>SUM(E11,G11)</f>
        <v>1016</v>
      </c>
      <c r="D11" s="120">
        <f>SUM(F11,H11)</f>
        <v>5313</v>
      </c>
      <c r="E11" s="124">
        <v>1</v>
      </c>
      <c r="F11" s="124">
        <v>11</v>
      </c>
      <c r="G11" s="124">
        <v>1015</v>
      </c>
      <c r="H11" s="124">
        <v>5302</v>
      </c>
      <c r="I11" s="127" t="s">
        <v>254</v>
      </c>
      <c r="J11" s="124" t="s">
        <v>254</v>
      </c>
      <c r="K11" s="124">
        <v>104</v>
      </c>
      <c r="L11" s="124">
        <v>505</v>
      </c>
      <c r="M11" s="124">
        <v>449</v>
      </c>
      <c r="N11" s="124">
        <v>2721</v>
      </c>
      <c r="O11" s="124">
        <v>333</v>
      </c>
      <c r="P11" s="124">
        <v>1330</v>
      </c>
      <c r="Q11" s="124">
        <v>4</v>
      </c>
      <c r="R11" s="124">
        <v>54</v>
      </c>
      <c r="S11" s="124">
        <v>1</v>
      </c>
      <c r="T11" s="124">
        <v>3</v>
      </c>
      <c r="U11" s="124">
        <v>11</v>
      </c>
      <c r="V11" s="124">
        <v>243</v>
      </c>
      <c r="W11" s="124">
        <v>1</v>
      </c>
      <c r="X11" s="124">
        <v>2</v>
      </c>
      <c r="Y11" s="124">
        <v>112</v>
      </c>
      <c r="Z11" s="124">
        <v>444</v>
      </c>
      <c r="AA11" s="124" t="s">
        <v>254</v>
      </c>
      <c r="AB11" s="124" t="s">
        <v>254</v>
      </c>
    </row>
    <row r="12" spans="1:28" ht="21.75" customHeight="1">
      <c r="A12" s="208"/>
      <c r="B12" s="210" t="s">
        <v>202</v>
      </c>
      <c r="C12" s="184">
        <f>SUM(E12,G12,AA12)</f>
        <v>26</v>
      </c>
      <c r="D12" s="184">
        <f>SUM(F12,H12,AB12)</f>
        <v>510</v>
      </c>
      <c r="E12" s="124" t="s">
        <v>254</v>
      </c>
      <c r="F12" s="124" t="s">
        <v>254</v>
      </c>
      <c r="G12" s="124">
        <v>22</v>
      </c>
      <c r="H12" s="124">
        <v>292</v>
      </c>
      <c r="I12" s="127" t="s">
        <v>254</v>
      </c>
      <c r="J12" s="124" t="s">
        <v>254</v>
      </c>
      <c r="K12" s="124" t="s">
        <v>254</v>
      </c>
      <c r="L12" s="124" t="s">
        <v>254</v>
      </c>
      <c r="M12" s="124" t="s">
        <v>254</v>
      </c>
      <c r="N12" s="124" t="s">
        <v>254</v>
      </c>
      <c r="O12" s="124" t="s">
        <v>254</v>
      </c>
      <c r="P12" s="124" t="s">
        <v>254</v>
      </c>
      <c r="Q12" s="124" t="s">
        <v>254</v>
      </c>
      <c r="R12" s="124" t="s">
        <v>254</v>
      </c>
      <c r="S12" s="124">
        <v>1</v>
      </c>
      <c r="T12" s="124">
        <v>1</v>
      </c>
      <c r="U12" s="124">
        <v>4</v>
      </c>
      <c r="V12" s="124">
        <v>31</v>
      </c>
      <c r="W12" s="124">
        <v>2</v>
      </c>
      <c r="X12" s="124">
        <v>7</v>
      </c>
      <c r="Y12" s="124">
        <v>15</v>
      </c>
      <c r="Z12" s="124">
        <v>253</v>
      </c>
      <c r="AA12" s="124">
        <v>4</v>
      </c>
      <c r="AB12" s="124">
        <v>218</v>
      </c>
    </row>
    <row r="13" spans="1:28" ht="21.75" customHeight="1">
      <c r="A13" s="208"/>
      <c r="B13" s="211"/>
      <c r="C13" s="120"/>
      <c r="D13" s="120"/>
      <c r="E13" s="120"/>
      <c r="F13" s="204"/>
      <c r="G13" s="204"/>
      <c r="H13" s="204"/>
      <c r="I13" s="204"/>
      <c r="J13" s="204"/>
      <c r="K13" s="204"/>
      <c r="L13" s="204"/>
      <c r="M13" s="204"/>
      <c r="N13" s="204"/>
      <c r="O13" s="204"/>
      <c r="P13" s="204"/>
      <c r="Q13" s="204"/>
      <c r="R13" s="204"/>
      <c r="S13" s="204"/>
      <c r="T13" s="204"/>
      <c r="U13" s="204"/>
      <c r="V13" s="204"/>
      <c r="W13" s="204"/>
      <c r="X13" s="204"/>
      <c r="Y13" s="204"/>
      <c r="Z13" s="204"/>
      <c r="AA13" s="204"/>
      <c r="AB13" s="204"/>
    </row>
    <row r="14" spans="1:28" ht="21.75" customHeight="1">
      <c r="A14" s="326" t="s">
        <v>59</v>
      </c>
      <c r="B14" s="327"/>
      <c r="C14" s="184">
        <f>SUM(C15:C16)</f>
        <v>593</v>
      </c>
      <c r="D14" s="184">
        <f>SUM(D15:D16)</f>
        <v>3486</v>
      </c>
      <c r="E14" s="138">
        <f aca="true" t="shared" si="1" ref="E14:AB14">SUM(E15:E16)</f>
        <v>4</v>
      </c>
      <c r="F14" s="138">
        <f t="shared" si="1"/>
        <v>28</v>
      </c>
      <c r="G14" s="138">
        <f>SUM(G15:G16)</f>
        <v>583</v>
      </c>
      <c r="H14" s="138">
        <f t="shared" si="1"/>
        <v>3393</v>
      </c>
      <c r="I14" s="138">
        <f t="shared" si="1"/>
        <v>2</v>
      </c>
      <c r="J14" s="138">
        <f t="shared" si="1"/>
        <v>42</v>
      </c>
      <c r="K14" s="138">
        <f t="shared" si="1"/>
        <v>109</v>
      </c>
      <c r="L14" s="138">
        <f t="shared" si="1"/>
        <v>585</v>
      </c>
      <c r="M14" s="138">
        <f t="shared" si="1"/>
        <v>178</v>
      </c>
      <c r="N14" s="138">
        <f t="shared" si="1"/>
        <v>1531</v>
      </c>
      <c r="O14" s="138">
        <f t="shared" si="1"/>
        <v>149</v>
      </c>
      <c r="P14" s="138">
        <f t="shared" si="1"/>
        <v>458</v>
      </c>
      <c r="Q14" s="138">
        <f t="shared" si="1"/>
        <v>4</v>
      </c>
      <c r="R14" s="138">
        <f t="shared" si="1"/>
        <v>34</v>
      </c>
      <c r="S14" s="138">
        <f t="shared" si="1"/>
        <v>10</v>
      </c>
      <c r="T14" s="138">
        <f t="shared" si="1"/>
        <v>14</v>
      </c>
      <c r="U14" s="138">
        <f t="shared" si="1"/>
        <v>32</v>
      </c>
      <c r="V14" s="138">
        <f t="shared" si="1"/>
        <v>83</v>
      </c>
      <c r="W14" s="124" t="s">
        <v>254</v>
      </c>
      <c r="X14" s="124" t="s">
        <v>254</v>
      </c>
      <c r="Y14" s="138">
        <f t="shared" si="1"/>
        <v>99</v>
      </c>
      <c r="Z14" s="138">
        <f t="shared" si="1"/>
        <v>646</v>
      </c>
      <c r="AA14" s="138">
        <f t="shared" si="1"/>
        <v>6</v>
      </c>
      <c r="AB14" s="138">
        <f t="shared" si="1"/>
        <v>65</v>
      </c>
    </row>
    <row r="15" spans="1:28" ht="21.75" customHeight="1">
      <c r="A15" s="208"/>
      <c r="B15" s="209" t="s">
        <v>87</v>
      </c>
      <c r="C15" s="120">
        <f>SUM(E15,G15)</f>
        <v>569</v>
      </c>
      <c r="D15" s="120">
        <f>SUM(F15,H15)</f>
        <v>3271</v>
      </c>
      <c r="E15" s="124">
        <v>4</v>
      </c>
      <c r="F15" s="124">
        <v>28</v>
      </c>
      <c r="G15" s="124">
        <v>565</v>
      </c>
      <c r="H15" s="124">
        <v>3243</v>
      </c>
      <c r="I15" s="124">
        <v>2</v>
      </c>
      <c r="J15" s="124">
        <v>42</v>
      </c>
      <c r="K15" s="124">
        <v>109</v>
      </c>
      <c r="L15" s="124">
        <v>585</v>
      </c>
      <c r="M15" s="124">
        <v>178</v>
      </c>
      <c r="N15" s="124">
        <v>1531</v>
      </c>
      <c r="O15" s="124">
        <v>148</v>
      </c>
      <c r="P15" s="124">
        <v>448</v>
      </c>
      <c r="Q15" s="124">
        <v>4</v>
      </c>
      <c r="R15" s="124">
        <v>34</v>
      </c>
      <c r="S15" s="124">
        <v>10</v>
      </c>
      <c r="T15" s="124">
        <v>14</v>
      </c>
      <c r="U15" s="124">
        <v>29</v>
      </c>
      <c r="V15" s="124">
        <v>59</v>
      </c>
      <c r="W15" s="124" t="s">
        <v>254</v>
      </c>
      <c r="X15" s="124" t="s">
        <v>254</v>
      </c>
      <c r="Y15" s="124">
        <v>85</v>
      </c>
      <c r="Z15" s="124">
        <v>530</v>
      </c>
      <c r="AA15" s="124" t="s">
        <v>254</v>
      </c>
      <c r="AB15" s="124" t="s">
        <v>254</v>
      </c>
    </row>
    <row r="16" spans="1:28" ht="21.75" customHeight="1">
      <c r="A16" s="208"/>
      <c r="B16" s="210" t="s">
        <v>202</v>
      </c>
      <c r="C16" s="184">
        <f>SUM(E16,G16,AA16)</f>
        <v>24</v>
      </c>
      <c r="D16" s="184">
        <f>SUM(F16,H16,AB16)</f>
        <v>215</v>
      </c>
      <c r="E16" s="124" t="s">
        <v>254</v>
      </c>
      <c r="F16" s="124" t="s">
        <v>254</v>
      </c>
      <c r="G16" s="124">
        <v>18</v>
      </c>
      <c r="H16" s="124">
        <v>150</v>
      </c>
      <c r="I16" s="127" t="s">
        <v>254</v>
      </c>
      <c r="J16" s="124" t="s">
        <v>254</v>
      </c>
      <c r="K16" s="124" t="s">
        <v>254</v>
      </c>
      <c r="L16" s="124" t="s">
        <v>254</v>
      </c>
      <c r="M16" s="124" t="s">
        <v>254</v>
      </c>
      <c r="N16" s="124" t="s">
        <v>254</v>
      </c>
      <c r="O16" s="124">
        <v>1</v>
      </c>
      <c r="P16" s="124">
        <v>10</v>
      </c>
      <c r="Q16" s="124" t="s">
        <v>254</v>
      </c>
      <c r="R16" s="124" t="s">
        <v>254</v>
      </c>
      <c r="S16" s="124" t="s">
        <v>254</v>
      </c>
      <c r="T16" s="124" t="s">
        <v>254</v>
      </c>
      <c r="U16" s="124">
        <v>3</v>
      </c>
      <c r="V16" s="124">
        <v>24</v>
      </c>
      <c r="W16" s="124" t="s">
        <v>254</v>
      </c>
      <c r="X16" s="124" t="s">
        <v>254</v>
      </c>
      <c r="Y16" s="124">
        <v>14</v>
      </c>
      <c r="Z16" s="124">
        <v>116</v>
      </c>
      <c r="AA16" s="124">
        <v>6</v>
      </c>
      <c r="AB16" s="124">
        <v>65</v>
      </c>
    </row>
    <row r="17" spans="1:28" ht="21.75" customHeight="1">
      <c r="A17" s="208"/>
      <c r="B17" s="211"/>
      <c r="C17" s="87"/>
      <c r="D17" s="138"/>
      <c r="E17" s="138"/>
      <c r="F17" s="204"/>
      <c r="G17" s="204"/>
      <c r="H17" s="204"/>
      <c r="I17" s="204"/>
      <c r="J17" s="204"/>
      <c r="K17" s="204"/>
      <c r="L17" s="204"/>
      <c r="M17" s="204"/>
      <c r="N17" s="204"/>
      <c r="O17" s="204"/>
      <c r="P17" s="204"/>
      <c r="Q17" s="204"/>
      <c r="R17" s="204"/>
      <c r="S17" s="204"/>
      <c r="T17" s="204"/>
      <c r="U17" s="204"/>
      <c r="V17" s="204"/>
      <c r="W17" s="204"/>
      <c r="X17" s="204"/>
      <c r="Y17" s="204"/>
      <c r="Z17" s="204"/>
      <c r="AA17" s="204"/>
      <c r="AB17" s="204"/>
    </row>
    <row r="18" spans="1:28" ht="21.75" customHeight="1">
      <c r="A18" s="326" t="s">
        <v>243</v>
      </c>
      <c r="B18" s="327"/>
      <c r="C18" s="184">
        <f>SUM(C19:C20)</f>
        <v>174</v>
      </c>
      <c r="D18" s="184">
        <f>SUM(D19:D20)</f>
        <v>1168</v>
      </c>
      <c r="E18" s="138">
        <f aca="true" t="shared" si="2" ref="E18:AB18">SUM(E19:E20)</f>
        <v>1</v>
      </c>
      <c r="F18" s="138">
        <f t="shared" si="2"/>
        <v>2</v>
      </c>
      <c r="G18" s="138">
        <f>SUM(G19:G20)</f>
        <v>167</v>
      </c>
      <c r="H18" s="138">
        <f t="shared" si="2"/>
        <v>1116</v>
      </c>
      <c r="I18" s="138">
        <f t="shared" si="2"/>
        <v>7</v>
      </c>
      <c r="J18" s="138">
        <f t="shared" si="2"/>
        <v>65</v>
      </c>
      <c r="K18" s="138">
        <f t="shared" si="2"/>
        <v>21</v>
      </c>
      <c r="L18" s="138">
        <f t="shared" si="2"/>
        <v>211</v>
      </c>
      <c r="M18" s="138">
        <f t="shared" si="2"/>
        <v>63</v>
      </c>
      <c r="N18" s="138">
        <f t="shared" si="2"/>
        <v>506</v>
      </c>
      <c r="O18" s="138">
        <f t="shared" si="2"/>
        <v>40</v>
      </c>
      <c r="P18" s="138">
        <f t="shared" si="2"/>
        <v>133</v>
      </c>
      <c r="Q18" s="138">
        <f t="shared" si="2"/>
        <v>1</v>
      </c>
      <c r="R18" s="138">
        <f t="shared" si="2"/>
        <v>3</v>
      </c>
      <c r="S18" s="124" t="s">
        <v>254</v>
      </c>
      <c r="T18" s="124" t="s">
        <v>254</v>
      </c>
      <c r="U18" s="138">
        <f t="shared" si="2"/>
        <v>5</v>
      </c>
      <c r="V18" s="138">
        <f t="shared" si="2"/>
        <v>41</v>
      </c>
      <c r="W18" s="124" t="s">
        <v>254</v>
      </c>
      <c r="X18" s="124" t="s">
        <v>254</v>
      </c>
      <c r="Y18" s="138">
        <f t="shared" si="2"/>
        <v>30</v>
      </c>
      <c r="Z18" s="138">
        <f t="shared" si="2"/>
        <v>157</v>
      </c>
      <c r="AA18" s="138">
        <f t="shared" si="2"/>
        <v>6</v>
      </c>
      <c r="AB18" s="138">
        <f t="shared" si="2"/>
        <v>50</v>
      </c>
    </row>
    <row r="19" spans="1:28" ht="21.75" customHeight="1">
      <c r="A19" s="208"/>
      <c r="B19" s="209" t="s">
        <v>87</v>
      </c>
      <c r="C19" s="120">
        <f>SUM(E19,G19)</f>
        <v>160</v>
      </c>
      <c r="D19" s="120">
        <f>SUM(F19,H19)</f>
        <v>1035</v>
      </c>
      <c r="E19" s="127">
        <v>1</v>
      </c>
      <c r="F19" s="124">
        <v>2</v>
      </c>
      <c r="G19" s="124">
        <v>159</v>
      </c>
      <c r="H19" s="124">
        <v>1033</v>
      </c>
      <c r="I19" s="124">
        <v>7</v>
      </c>
      <c r="J19" s="124">
        <v>65</v>
      </c>
      <c r="K19" s="124">
        <v>21</v>
      </c>
      <c r="L19" s="124">
        <v>211</v>
      </c>
      <c r="M19" s="124">
        <v>63</v>
      </c>
      <c r="N19" s="124">
        <v>506</v>
      </c>
      <c r="O19" s="124">
        <v>40</v>
      </c>
      <c r="P19" s="124">
        <v>133</v>
      </c>
      <c r="Q19" s="124">
        <v>1</v>
      </c>
      <c r="R19" s="124">
        <v>3</v>
      </c>
      <c r="S19" s="124" t="s">
        <v>254</v>
      </c>
      <c r="T19" s="124" t="s">
        <v>254</v>
      </c>
      <c r="U19" s="124">
        <v>4</v>
      </c>
      <c r="V19" s="124">
        <v>40</v>
      </c>
      <c r="W19" s="124" t="s">
        <v>254</v>
      </c>
      <c r="X19" s="124" t="s">
        <v>254</v>
      </c>
      <c r="Y19" s="124">
        <v>23</v>
      </c>
      <c r="Z19" s="124">
        <v>75</v>
      </c>
      <c r="AA19" s="124" t="s">
        <v>254</v>
      </c>
      <c r="AB19" s="124" t="s">
        <v>254</v>
      </c>
    </row>
    <row r="20" spans="1:28" ht="21.75" customHeight="1">
      <c r="A20" s="208"/>
      <c r="B20" s="210" t="s">
        <v>203</v>
      </c>
      <c r="C20" s="184">
        <f>SUM(E20,G20,AA20)</f>
        <v>14</v>
      </c>
      <c r="D20" s="184">
        <f>SUM(F20,H20,AB20)</f>
        <v>133</v>
      </c>
      <c r="E20" s="124" t="s">
        <v>254</v>
      </c>
      <c r="F20" s="124" t="s">
        <v>254</v>
      </c>
      <c r="G20" s="124">
        <v>8</v>
      </c>
      <c r="H20" s="124">
        <v>83</v>
      </c>
      <c r="I20" s="127" t="s">
        <v>254</v>
      </c>
      <c r="J20" s="124" t="s">
        <v>254</v>
      </c>
      <c r="K20" s="124" t="s">
        <v>254</v>
      </c>
      <c r="L20" s="124" t="s">
        <v>254</v>
      </c>
      <c r="M20" s="124" t="s">
        <v>254</v>
      </c>
      <c r="N20" s="124" t="s">
        <v>254</v>
      </c>
      <c r="O20" s="124" t="s">
        <v>254</v>
      </c>
      <c r="P20" s="124" t="s">
        <v>254</v>
      </c>
      <c r="Q20" s="124" t="s">
        <v>254</v>
      </c>
      <c r="R20" s="124" t="s">
        <v>254</v>
      </c>
      <c r="S20" s="124" t="s">
        <v>254</v>
      </c>
      <c r="T20" s="124" t="s">
        <v>254</v>
      </c>
      <c r="U20" s="124">
        <v>1</v>
      </c>
      <c r="V20" s="124">
        <v>1</v>
      </c>
      <c r="W20" s="124" t="s">
        <v>254</v>
      </c>
      <c r="X20" s="124" t="s">
        <v>254</v>
      </c>
      <c r="Y20" s="124">
        <v>7</v>
      </c>
      <c r="Z20" s="124">
        <v>82</v>
      </c>
      <c r="AA20" s="124">
        <v>6</v>
      </c>
      <c r="AB20" s="124">
        <v>50</v>
      </c>
    </row>
    <row r="21" spans="1:28" ht="21.75" customHeight="1">
      <c r="A21" s="208"/>
      <c r="B21" s="211"/>
      <c r="C21" s="88"/>
      <c r="D21" s="120"/>
      <c r="E21" s="138"/>
      <c r="F21" s="204"/>
      <c r="G21" s="204"/>
      <c r="H21" s="204"/>
      <c r="I21" s="204"/>
      <c r="J21" s="204"/>
      <c r="K21" s="204"/>
      <c r="L21" s="204"/>
      <c r="M21" s="204"/>
      <c r="N21" s="204"/>
      <c r="O21" s="204"/>
      <c r="P21" s="204"/>
      <c r="Q21" s="204"/>
      <c r="R21" s="204"/>
      <c r="S21" s="204"/>
      <c r="T21" s="204"/>
      <c r="U21" s="204"/>
      <c r="V21" s="204"/>
      <c r="W21" s="204"/>
      <c r="X21" s="204"/>
      <c r="Y21" s="204"/>
      <c r="Z21" s="204"/>
      <c r="AA21" s="204"/>
      <c r="AB21" s="204"/>
    </row>
    <row r="22" spans="1:28" s="212" customFormat="1" ht="21.75" customHeight="1">
      <c r="A22" s="328" t="s">
        <v>35</v>
      </c>
      <c r="B22" s="329"/>
      <c r="C22" s="171">
        <f>SUM(C23,C27,C31,C35,C39,C43,C47,C51)</f>
        <v>3089</v>
      </c>
      <c r="D22" s="171">
        <f aca="true" t="shared" si="3" ref="D22:AB22">SUM(D23,D27,D31,D35,D39,D43,D47,D51)</f>
        <v>27188</v>
      </c>
      <c r="E22" s="171">
        <f t="shared" si="3"/>
        <v>13</v>
      </c>
      <c r="F22" s="171">
        <f t="shared" si="3"/>
        <v>58</v>
      </c>
      <c r="G22" s="171">
        <f t="shared" si="3"/>
        <v>3033</v>
      </c>
      <c r="H22" s="171">
        <f t="shared" si="3"/>
        <v>26596</v>
      </c>
      <c r="I22" s="171">
        <f t="shared" si="3"/>
        <v>14</v>
      </c>
      <c r="J22" s="171">
        <f t="shared" si="3"/>
        <v>177</v>
      </c>
      <c r="K22" s="171">
        <f t="shared" si="3"/>
        <v>392</v>
      </c>
      <c r="L22" s="171">
        <f t="shared" si="3"/>
        <v>4887</v>
      </c>
      <c r="M22" s="171">
        <f t="shared" si="3"/>
        <v>476</v>
      </c>
      <c r="N22" s="171">
        <f t="shared" si="3"/>
        <v>7584</v>
      </c>
      <c r="O22" s="171">
        <f t="shared" si="3"/>
        <v>1335</v>
      </c>
      <c r="P22" s="171">
        <f t="shared" si="3"/>
        <v>6683</v>
      </c>
      <c r="Q22" s="171">
        <f t="shared" si="3"/>
        <v>28</v>
      </c>
      <c r="R22" s="171">
        <f t="shared" si="3"/>
        <v>405</v>
      </c>
      <c r="S22" s="171">
        <f t="shared" si="3"/>
        <v>68</v>
      </c>
      <c r="T22" s="171">
        <f t="shared" si="3"/>
        <v>129</v>
      </c>
      <c r="U22" s="171">
        <f t="shared" si="3"/>
        <v>92</v>
      </c>
      <c r="V22" s="171">
        <f t="shared" si="3"/>
        <v>1977</v>
      </c>
      <c r="W22" s="171">
        <f t="shared" si="3"/>
        <v>17</v>
      </c>
      <c r="X22" s="171">
        <f t="shared" si="3"/>
        <v>261</v>
      </c>
      <c r="Y22" s="171">
        <f t="shared" si="3"/>
        <v>611</v>
      </c>
      <c r="Z22" s="171">
        <f t="shared" si="3"/>
        <v>4493</v>
      </c>
      <c r="AA22" s="171">
        <f t="shared" si="3"/>
        <v>43</v>
      </c>
      <c r="AB22" s="171">
        <f t="shared" si="3"/>
        <v>534</v>
      </c>
    </row>
    <row r="23" spans="1:28" ht="21.75" customHeight="1">
      <c r="A23" s="326" t="s">
        <v>60</v>
      </c>
      <c r="B23" s="327"/>
      <c r="C23" s="184">
        <f>SUM(C24:C25)</f>
        <v>805</v>
      </c>
      <c r="D23" s="184">
        <f>SUM(D24:D25)</f>
        <v>4709</v>
      </c>
      <c r="E23" s="138">
        <f aca="true" t="shared" si="4" ref="E23:AB23">SUM(E24:E25)</f>
        <v>2</v>
      </c>
      <c r="F23" s="138">
        <f t="shared" si="4"/>
        <v>11</v>
      </c>
      <c r="G23" s="138">
        <f>SUM(G24:G25)</f>
        <v>796</v>
      </c>
      <c r="H23" s="138">
        <f t="shared" si="4"/>
        <v>4614</v>
      </c>
      <c r="I23" s="138">
        <f t="shared" si="4"/>
        <v>4</v>
      </c>
      <c r="J23" s="138">
        <f t="shared" si="4"/>
        <v>20</v>
      </c>
      <c r="K23" s="138">
        <f t="shared" si="4"/>
        <v>112</v>
      </c>
      <c r="L23" s="138">
        <f t="shared" si="4"/>
        <v>413</v>
      </c>
      <c r="M23" s="138">
        <f t="shared" si="4"/>
        <v>187</v>
      </c>
      <c r="N23" s="138">
        <f t="shared" si="4"/>
        <v>2385</v>
      </c>
      <c r="O23" s="138">
        <f t="shared" si="4"/>
        <v>322</v>
      </c>
      <c r="P23" s="138">
        <f t="shared" si="4"/>
        <v>930</v>
      </c>
      <c r="Q23" s="138">
        <f t="shared" si="4"/>
        <v>5</v>
      </c>
      <c r="R23" s="138">
        <f t="shared" si="4"/>
        <v>68</v>
      </c>
      <c r="S23" s="138">
        <f t="shared" si="4"/>
        <v>3</v>
      </c>
      <c r="T23" s="138">
        <f t="shared" si="4"/>
        <v>14</v>
      </c>
      <c r="U23" s="138">
        <f t="shared" si="4"/>
        <v>23</v>
      </c>
      <c r="V23" s="138">
        <f t="shared" si="4"/>
        <v>247</v>
      </c>
      <c r="W23" s="138">
        <f t="shared" si="4"/>
        <v>2</v>
      </c>
      <c r="X23" s="138">
        <f t="shared" si="4"/>
        <v>13</v>
      </c>
      <c r="Y23" s="138">
        <f t="shared" si="4"/>
        <v>138</v>
      </c>
      <c r="Z23" s="138">
        <f t="shared" si="4"/>
        <v>524</v>
      </c>
      <c r="AA23" s="138">
        <f t="shared" si="4"/>
        <v>7</v>
      </c>
      <c r="AB23" s="138">
        <f t="shared" si="4"/>
        <v>84</v>
      </c>
    </row>
    <row r="24" spans="1:28" ht="21.75" customHeight="1">
      <c r="A24" s="208"/>
      <c r="B24" s="209" t="s">
        <v>87</v>
      </c>
      <c r="C24" s="120">
        <f>SUM(E24,G24)</f>
        <v>778</v>
      </c>
      <c r="D24" s="120">
        <f>SUM(F24,H24)</f>
        <v>4408</v>
      </c>
      <c r="E24" s="138">
        <v>2</v>
      </c>
      <c r="F24" s="120">
        <v>11</v>
      </c>
      <c r="G24" s="120">
        <v>776</v>
      </c>
      <c r="H24" s="120">
        <v>4397</v>
      </c>
      <c r="I24" s="120">
        <v>4</v>
      </c>
      <c r="J24" s="120">
        <v>20</v>
      </c>
      <c r="K24" s="120">
        <v>112</v>
      </c>
      <c r="L24" s="120">
        <v>413</v>
      </c>
      <c r="M24" s="120">
        <v>187</v>
      </c>
      <c r="N24" s="120">
        <v>2385</v>
      </c>
      <c r="O24" s="124">
        <v>322</v>
      </c>
      <c r="P24" s="124">
        <v>930</v>
      </c>
      <c r="Q24" s="124">
        <v>5</v>
      </c>
      <c r="R24" s="124">
        <v>68</v>
      </c>
      <c r="S24" s="124">
        <v>3</v>
      </c>
      <c r="T24" s="124">
        <v>14</v>
      </c>
      <c r="U24" s="120">
        <v>19</v>
      </c>
      <c r="V24" s="120">
        <v>189</v>
      </c>
      <c r="W24" s="120">
        <v>1</v>
      </c>
      <c r="X24" s="120">
        <v>9</v>
      </c>
      <c r="Y24" s="124">
        <v>123</v>
      </c>
      <c r="Z24" s="124">
        <v>369</v>
      </c>
      <c r="AA24" s="124" t="s">
        <v>254</v>
      </c>
      <c r="AB24" s="124" t="s">
        <v>254</v>
      </c>
    </row>
    <row r="25" spans="1:28" ht="21.75" customHeight="1">
      <c r="A25" s="208"/>
      <c r="B25" s="210" t="s">
        <v>202</v>
      </c>
      <c r="C25" s="184">
        <f>SUM(E25,G25,AA25)</f>
        <v>27</v>
      </c>
      <c r="D25" s="184">
        <f>SUM(F25,H25,AB25)</f>
        <v>301</v>
      </c>
      <c r="E25" s="124" t="s">
        <v>254</v>
      </c>
      <c r="F25" s="124" t="s">
        <v>254</v>
      </c>
      <c r="G25" s="120">
        <v>20</v>
      </c>
      <c r="H25" s="120">
        <v>217</v>
      </c>
      <c r="I25" s="127" t="s">
        <v>254</v>
      </c>
      <c r="J25" s="124" t="s">
        <v>254</v>
      </c>
      <c r="K25" s="124" t="s">
        <v>254</v>
      </c>
      <c r="L25" s="124" t="s">
        <v>254</v>
      </c>
      <c r="M25" s="124" t="s">
        <v>254</v>
      </c>
      <c r="N25" s="124" t="s">
        <v>254</v>
      </c>
      <c r="O25" s="124" t="s">
        <v>254</v>
      </c>
      <c r="P25" s="124" t="s">
        <v>254</v>
      </c>
      <c r="Q25" s="124" t="s">
        <v>254</v>
      </c>
      <c r="R25" s="124" t="s">
        <v>254</v>
      </c>
      <c r="S25" s="124" t="s">
        <v>254</v>
      </c>
      <c r="T25" s="124" t="s">
        <v>254</v>
      </c>
      <c r="U25" s="120">
        <v>4</v>
      </c>
      <c r="V25" s="120">
        <v>58</v>
      </c>
      <c r="W25" s="120">
        <v>1</v>
      </c>
      <c r="X25" s="120">
        <v>4</v>
      </c>
      <c r="Y25" s="124">
        <v>15</v>
      </c>
      <c r="Z25" s="124">
        <v>155</v>
      </c>
      <c r="AA25" s="124">
        <v>7</v>
      </c>
      <c r="AB25" s="124">
        <v>84</v>
      </c>
    </row>
    <row r="26" spans="1:28" ht="21.75" customHeight="1">
      <c r="A26" s="208"/>
      <c r="B26" s="211"/>
      <c r="C26" s="87"/>
      <c r="D26" s="120"/>
      <c r="E26" s="138"/>
      <c r="F26" s="204"/>
      <c r="G26" s="204"/>
      <c r="H26" s="204"/>
      <c r="I26" s="204"/>
      <c r="J26" s="204"/>
      <c r="K26" s="204"/>
      <c r="L26" s="204"/>
      <c r="M26" s="204"/>
      <c r="N26" s="204"/>
      <c r="O26" s="204"/>
      <c r="P26" s="204"/>
      <c r="Q26" s="204"/>
      <c r="R26" s="204"/>
      <c r="S26" s="204"/>
      <c r="T26" s="204"/>
      <c r="U26" s="204"/>
      <c r="V26" s="204"/>
      <c r="W26" s="204"/>
      <c r="X26" s="204"/>
      <c r="Y26" s="204"/>
      <c r="Z26" s="204"/>
      <c r="AA26" s="204"/>
      <c r="AB26" s="204"/>
    </row>
    <row r="27" spans="1:28" ht="21.75" customHeight="1">
      <c r="A27" s="326" t="s">
        <v>61</v>
      </c>
      <c r="B27" s="327"/>
      <c r="C27" s="184">
        <f>SUM(C28:C29)</f>
        <v>597</v>
      </c>
      <c r="D27" s="184">
        <f>SUM(D28:D29)</f>
        <v>4352</v>
      </c>
      <c r="E27" s="138">
        <f aca="true" t="shared" si="5" ref="E27:AB27">SUM(E28:E29)</f>
        <v>3</v>
      </c>
      <c r="F27" s="138">
        <f t="shared" si="5"/>
        <v>7</v>
      </c>
      <c r="G27" s="138">
        <f>SUM(G28:G29)</f>
        <v>585</v>
      </c>
      <c r="H27" s="138">
        <f t="shared" si="5"/>
        <v>4231</v>
      </c>
      <c r="I27" s="138">
        <f t="shared" si="5"/>
        <v>2</v>
      </c>
      <c r="J27" s="138">
        <f t="shared" si="5"/>
        <v>24</v>
      </c>
      <c r="K27" s="138">
        <f t="shared" si="5"/>
        <v>50</v>
      </c>
      <c r="L27" s="138">
        <f t="shared" si="5"/>
        <v>387</v>
      </c>
      <c r="M27" s="138">
        <f t="shared" si="5"/>
        <v>70</v>
      </c>
      <c r="N27" s="138">
        <f t="shared" si="5"/>
        <v>1411</v>
      </c>
      <c r="O27" s="138">
        <f t="shared" si="5"/>
        <v>308</v>
      </c>
      <c r="P27" s="138">
        <f t="shared" si="5"/>
        <v>1050</v>
      </c>
      <c r="Q27" s="138">
        <f t="shared" si="5"/>
        <v>4</v>
      </c>
      <c r="R27" s="138">
        <f t="shared" si="5"/>
        <v>95</v>
      </c>
      <c r="S27" s="138">
        <f t="shared" si="5"/>
        <v>7</v>
      </c>
      <c r="T27" s="138">
        <f t="shared" si="5"/>
        <v>13</v>
      </c>
      <c r="U27" s="138">
        <f t="shared" si="5"/>
        <v>16</v>
      </c>
      <c r="V27" s="138">
        <f t="shared" si="5"/>
        <v>416</v>
      </c>
      <c r="W27" s="138">
        <f t="shared" si="5"/>
        <v>2</v>
      </c>
      <c r="X27" s="138">
        <f t="shared" si="5"/>
        <v>29</v>
      </c>
      <c r="Y27" s="138">
        <f t="shared" si="5"/>
        <v>126</v>
      </c>
      <c r="Z27" s="138">
        <f t="shared" si="5"/>
        <v>806</v>
      </c>
      <c r="AA27" s="138">
        <f t="shared" si="5"/>
        <v>9</v>
      </c>
      <c r="AB27" s="138">
        <f t="shared" si="5"/>
        <v>114</v>
      </c>
    </row>
    <row r="28" spans="1:28" ht="21.75" customHeight="1">
      <c r="A28" s="208"/>
      <c r="B28" s="209" t="s">
        <v>87</v>
      </c>
      <c r="C28" s="120">
        <f>SUM(E28,G28)</f>
        <v>560</v>
      </c>
      <c r="D28" s="120">
        <f>SUM(F28,H28)</f>
        <v>3779</v>
      </c>
      <c r="E28" s="127">
        <v>1</v>
      </c>
      <c r="F28" s="124">
        <v>5</v>
      </c>
      <c r="G28" s="124">
        <v>559</v>
      </c>
      <c r="H28" s="124">
        <v>3774</v>
      </c>
      <c r="I28" s="124">
        <v>2</v>
      </c>
      <c r="J28" s="124">
        <v>24</v>
      </c>
      <c r="K28" s="124">
        <v>50</v>
      </c>
      <c r="L28" s="124">
        <v>387</v>
      </c>
      <c r="M28" s="124">
        <v>70</v>
      </c>
      <c r="N28" s="124">
        <v>1411</v>
      </c>
      <c r="O28" s="124">
        <v>308</v>
      </c>
      <c r="P28" s="124">
        <v>1050</v>
      </c>
      <c r="Q28" s="124">
        <v>4</v>
      </c>
      <c r="R28" s="124">
        <v>95</v>
      </c>
      <c r="S28" s="124">
        <v>7</v>
      </c>
      <c r="T28" s="124">
        <v>13</v>
      </c>
      <c r="U28" s="124">
        <v>12</v>
      </c>
      <c r="V28" s="124">
        <v>287</v>
      </c>
      <c r="W28" s="124">
        <v>1</v>
      </c>
      <c r="X28" s="124">
        <v>20</v>
      </c>
      <c r="Y28" s="124">
        <v>105</v>
      </c>
      <c r="Z28" s="124">
        <v>487</v>
      </c>
      <c r="AA28" s="124" t="s">
        <v>254</v>
      </c>
      <c r="AB28" s="124" t="s">
        <v>254</v>
      </c>
    </row>
    <row r="29" spans="1:28" ht="21.75" customHeight="1">
      <c r="A29" s="208"/>
      <c r="B29" s="210" t="s">
        <v>202</v>
      </c>
      <c r="C29" s="184">
        <f>SUM(E29,G29,AA29)</f>
        <v>37</v>
      </c>
      <c r="D29" s="184">
        <f>SUM(F29,H29,AB29)</f>
        <v>573</v>
      </c>
      <c r="E29" s="127">
        <v>2</v>
      </c>
      <c r="F29" s="124">
        <v>2</v>
      </c>
      <c r="G29" s="124">
        <v>26</v>
      </c>
      <c r="H29" s="124">
        <v>457</v>
      </c>
      <c r="I29" s="127" t="s">
        <v>254</v>
      </c>
      <c r="J29" s="124" t="s">
        <v>254</v>
      </c>
      <c r="K29" s="124" t="s">
        <v>254</v>
      </c>
      <c r="L29" s="124" t="s">
        <v>254</v>
      </c>
      <c r="M29" s="124" t="s">
        <v>254</v>
      </c>
      <c r="N29" s="124" t="s">
        <v>254</v>
      </c>
      <c r="O29" s="124" t="s">
        <v>254</v>
      </c>
      <c r="P29" s="124" t="s">
        <v>254</v>
      </c>
      <c r="Q29" s="124" t="s">
        <v>254</v>
      </c>
      <c r="R29" s="124" t="s">
        <v>254</v>
      </c>
      <c r="S29" s="124" t="s">
        <v>254</v>
      </c>
      <c r="T29" s="124" t="s">
        <v>254</v>
      </c>
      <c r="U29" s="124">
        <v>4</v>
      </c>
      <c r="V29" s="124">
        <v>129</v>
      </c>
      <c r="W29" s="124">
        <v>1</v>
      </c>
      <c r="X29" s="124">
        <v>9</v>
      </c>
      <c r="Y29" s="124">
        <v>21</v>
      </c>
      <c r="Z29" s="124">
        <v>319</v>
      </c>
      <c r="AA29" s="124">
        <v>9</v>
      </c>
      <c r="AB29" s="124">
        <v>114</v>
      </c>
    </row>
    <row r="30" spans="1:28" ht="21.75" customHeight="1">
      <c r="A30" s="208"/>
      <c r="B30" s="211"/>
      <c r="C30" s="87"/>
      <c r="D30" s="120"/>
      <c r="E30" s="138"/>
      <c r="F30" s="204"/>
      <c r="G30" s="204"/>
      <c r="H30" s="204"/>
      <c r="I30" s="204"/>
      <c r="J30" s="204"/>
      <c r="K30" s="204"/>
      <c r="L30" s="204"/>
      <c r="M30" s="204"/>
      <c r="N30" s="204"/>
      <c r="O30" s="204"/>
      <c r="P30" s="204"/>
      <c r="Q30" s="204"/>
      <c r="R30" s="204"/>
      <c r="S30" s="204"/>
      <c r="T30" s="204"/>
      <c r="U30" s="204"/>
      <c r="V30" s="204"/>
      <c r="W30" s="204"/>
      <c r="X30" s="204"/>
      <c r="Y30" s="204"/>
      <c r="Z30" s="204"/>
      <c r="AA30" s="204"/>
      <c r="AB30" s="204"/>
    </row>
    <row r="31" spans="1:28" ht="21.75" customHeight="1">
      <c r="A31" s="326" t="s">
        <v>62</v>
      </c>
      <c r="B31" s="327"/>
      <c r="C31" s="184">
        <f>SUM(C32:C33)</f>
        <v>1170</v>
      </c>
      <c r="D31" s="184">
        <f>SUM(D32:D33)</f>
        <v>12871</v>
      </c>
      <c r="E31" s="138">
        <f aca="true" t="shared" si="6" ref="E31:AB31">SUM(E32:E33)</f>
        <v>1</v>
      </c>
      <c r="F31" s="138">
        <f t="shared" si="6"/>
        <v>17</v>
      </c>
      <c r="G31" s="138">
        <f>SUM(G32:G33)</f>
        <v>1162</v>
      </c>
      <c r="H31" s="138">
        <f t="shared" si="6"/>
        <v>12709</v>
      </c>
      <c r="I31" s="138">
        <f t="shared" si="6"/>
        <v>2</v>
      </c>
      <c r="J31" s="138">
        <f t="shared" si="6"/>
        <v>18</v>
      </c>
      <c r="K31" s="138">
        <f t="shared" si="6"/>
        <v>118</v>
      </c>
      <c r="L31" s="138">
        <f t="shared" si="6"/>
        <v>1333</v>
      </c>
      <c r="M31" s="138">
        <f t="shared" si="6"/>
        <v>147</v>
      </c>
      <c r="N31" s="138">
        <f t="shared" si="6"/>
        <v>2969</v>
      </c>
      <c r="O31" s="138">
        <f t="shared" si="6"/>
        <v>563</v>
      </c>
      <c r="P31" s="138">
        <f t="shared" si="6"/>
        <v>4401</v>
      </c>
      <c r="Q31" s="138">
        <f t="shared" si="6"/>
        <v>17</v>
      </c>
      <c r="R31" s="138">
        <f t="shared" si="6"/>
        <v>228</v>
      </c>
      <c r="S31" s="138">
        <f t="shared" si="6"/>
        <v>57</v>
      </c>
      <c r="T31" s="138">
        <f t="shared" si="6"/>
        <v>100</v>
      </c>
      <c r="U31" s="138">
        <f t="shared" si="6"/>
        <v>39</v>
      </c>
      <c r="V31" s="138">
        <f t="shared" si="6"/>
        <v>1237</v>
      </c>
      <c r="W31" s="138">
        <f t="shared" si="6"/>
        <v>2</v>
      </c>
      <c r="X31" s="138">
        <f t="shared" si="6"/>
        <v>18</v>
      </c>
      <c r="Y31" s="138">
        <f t="shared" si="6"/>
        <v>217</v>
      </c>
      <c r="Z31" s="138">
        <f t="shared" si="6"/>
        <v>2405</v>
      </c>
      <c r="AA31" s="138">
        <f t="shared" si="6"/>
        <v>7</v>
      </c>
      <c r="AB31" s="138">
        <f t="shared" si="6"/>
        <v>145</v>
      </c>
    </row>
    <row r="32" spans="1:28" ht="21.75" customHeight="1">
      <c r="A32" s="208"/>
      <c r="B32" s="209" t="s">
        <v>87</v>
      </c>
      <c r="C32" s="120">
        <f>SUM(E32,G32)</f>
        <v>1137</v>
      </c>
      <c r="D32" s="120">
        <f>SUM(F32,H32)</f>
        <v>12125</v>
      </c>
      <c r="E32" s="127">
        <v>1</v>
      </c>
      <c r="F32" s="124">
        <v>17</v>
      </c>
      <c r="G32" s="124">
        <v>1136</v>
      </c>
      <c r="H32" s="124">
        <v>12108</v>
      </c>
      <c r="I32" s="124">
        <v>2</v>
      </c>
      <c r="J32" s="124">
        <v>18</v>
      </c>
      <c r="K32" s="124">
        <v>118</v>
      </c>
      <c r="L32" s="124">
        <v>1333</v>
      </c>
      <c r="M32" s="124">
        <v>147</v>
      </c>
      <c r="N32" s="124">
        <v>2969</v>
      </c>
      <c r="O32" s="124">
        <v>563</v>
      </c>
      <c r="P32" s="124">
        <v>4401</v>
      </c>
      <c r="Q32" s="124">
        <v>17</v>
      </c>
      <c r="R32" s="124">
        <v>228</v>
      </c>
      <c r="S32" s="124">
        <v>57</v>
      </c>
      <c r="T32" s="124">
        <v>100</v>
      </c>
      <c r="U32" s="124">
        <v>36</v>
      </c>
      <c r="V32" s="124">
        <v>1224</v>
      </c>
      <c r="W32" s="124">
        <v>1</v>
      </c>
      <c r="X32" s="124">
        <v>6</v>
      </c>
      <c r="Y32" s="124">
        <v>195</v>
      </c>
      <c r="Z32" s="124">
        <v>1829</v>
      </c>
      <c r="AA32" s="124" t="s">
        <v>254</v>
      </c>
      <c r="AB32" s="124" t="s">
        <v>254</v>
      </c>
    </row>
    <row r="33" spans="1:28" ht="21.75" customHeight="1">
      <c r="A33" s="208"/>
      <c r="B33" s="210" t="s">
        <v>202</v>
      </c>
      <c r="C33" s="184">
        <f>SUM(E33,G33,AA33)</f>
        <v>33</v>
      </c>
      <c r="D33" s="184">
        <f>SUM(F33,H33,AB33)</f>
        <v>746</v>
      </c>
      <c r="E33" s="127" t="s">
        <v>254</v>
      </c>
      <c r="F33" s="124" t="s">
        <v>254</v>
      </c>
      <c r="G33" s="124">
        <v>26</v>
      </c>
      <c r="H33" s="124">
        <v>601</v>
      </c>
      <c r="I33" s="127" t="s">
        <v>254</v>
      </c>
      <c r="J33" s="124" t="s">
        <v>254</v>
      </c>
      <c r="K33" s="124" t="s">
        <v>254</v>
      </c>
      <c r="L33" s="124" t="s">
        <v>254</v>
      </c>
      <c r="M33" s="124" t="s">
        <v>254</v>
      </c>
      <c r="N33" s="124" t="s">
        <v>254</v>
      </c>
      <c r="O33" s="124" t="s">
        <v>254</v>
      </c>
      <c r="P33" s="124" t="s">
        <v>254</v>
      </c>
      <c r="Q33" s="124" t="s">
        <v>254</v>
      </c>
      <c r="R33" s="124" t="s">
        <v>254</v>
      </c>
      <c r="S33" s="124" t="s">
        <v>254</v>
      </c>
      <c r="T33" s="124" t="s">
        <v>254</v>
      </c>
      <c r="U33" s="124">
        <v>3</v>
      </c>
      <c r="V33" s="124">
        <v>13</v>
      </c>
      <c r="W33" s="124">
        <v>1</v>
      </c>
      <c r="X33" s="124">
        <v>12</v>
      </c>
      <c r="Y33" s="124">
        <v>22</v>
      </c>
      <c r="Z33" s="124">
        <v>576</v>
      </c>
      <c r="AA33" s="124">
        <v>7</v>
      </c>
      <c r="AB33" s="124">
        <v>145</v>
      </c>
    </row>
    <row r="34" spans="1:28" ht="21.75" customHeight="1">
      <c r="A34" s="208"/>
      <c r="B34" s="211"/>
      <c r="C34" s="87"/>
      <c r="D34" s="86"/>
      <c r="E34" s="138"/>
      <c r="F34" s="204"/>
      <c r="G34" s="204"/>
      <c r="H34" s="204"/>
      <c r="I34" s="204"/>
      <c r="J34" s="204"/>
      <c r="K34" s="204"/>
      <c r="L34" s="204"/>
      <c r="M34" s="204"/>
      <c r="N34" s="204"/>
      <c r="O34" s="204"/>
      <c r="P34" s="204"/>
      <c r="Q34" s="204"/>
      <c r="R34" s="204"/>
      <c r="S34" s="204"/>
      <c r="T34" s="204"/>
      <c r="U34" s="204"/>
      <c r="V34" s="204"/>
      <c r="W34" s="204"/>
      <c r="X34" s="204"/>
      <c r="Y34" s="204"/>
      <c r="Z34" s="204"/>
      <c r="AA34" s="204"/>
      <c r="AB34" s="204"/>
    </row>
    <row r="35" spans="1:28" ht="21.75" customHeight="1">
      <c r="A35" s="326" t="s">
        <v>63</v>
      </c>
      <c r="B35" s="327"/>
      <c r="C35" s="184">
        <f>SUM(C36:C37)</f>
        <v>55</v>
      </c>
      <c r="D35" s="184">
        <f>SUM(D36:D37)</f>
        <v>494</v>
      </c>
      <c r="E35" s="138">
        <f aca="true" t="shared" si="7" ref="E35:AB35">SUM(E36:E37)</f>
        <v>2</v>
      </c>
      <c r="F35" s="138">
        <f t="shared" si="7"/>
        <v>2</v>
      </c>
      <c r="G35" s="138">
        <f>SUM(G36:G37)</f>
        <v>50</v>
      </c>
      <c r="H35" s="138">
        <f t="shared" si="7"/>
        <v>466</v>
      </c>
      <c r="I35" s="127" t="s">
        <v>254</v>
      </c>
      <c r="J35" s="124" t="s">
        <v>254</v>
      </c>
      <c r="K35" s="138">
        <f t="shared" si="7"/>
        <v>14</v>
      </c>
      <c r="L35" s="138">
        <f t="shared" si="7"/>
        <v>130</v>
      </c>
      <c r="M35" s="138">
        <f t="shared" si="7"/>
        <v>11</v>
      </c>
      <c r="N35" s="138">
        <f t="shared" si="7"/>
        <v>165</v>
      </c>
      <c r="O35" s="138">
        <f t="shared" si="7"/>
        <v>10</v>
      </c>
      <c r="P35" s="138">
        <f t="shared" si="7"/>
        <v>25</v>
      </c>
      <c r="Q35" s="127" t="s">
        <v>254</v>
      </c>
      <c r="R35" s="124" t="s">
        <v>254</v>
      </c>
      <c r="S35" s="127" t="s">
        <v>254</v>
      </c>
      <c r="T35" s="124" t="s">
        <v>254</v>
      </c>
      <c r="U35" s="138">
        <f t="shared" si="7"/>
        <v>3</v>
      </c>
      <c r="V35" s="138">
        <f t="shared" si="7"/>
        <v>4</v>
      </c>
      <c r="W35" s="138">
        <f t="shared" si="7"/>
        <v>2</v>
      </c>
      <c r="X35" s="138">
        <f t="shared" si="7"/>
        <v>100</v>
      </c>
      <c r="Y35" s="138">
        <f t="shared" si="7"/>
        <v>10</v>
      </c>
      <c r="Z35" s="138">
        <f t="shared" si="7"/>
        <v>42</v>
      </c>
      <c r="AA35" s="138">
        <f t="shared" si="7"/>
        <v>3</v>
      </c>
      <c r="AB35" s="138">
        <f t="shared" si="7"/>
        <v>26</v>
      </c>
    </row>
    <row r="36" spans="1:28" ht="21.75" customHeight="1">
      <c r="A36" s="208"/>
      <c r="B36" s="209" t="s">
        <v>87</v>
      </c>
      <c r="C36" s="120">
        <f>SUM(E36,G36)</f>
        <v>47</v>
      </c>
      <c r="D36" s="120">
        <f>SUM(F36,H36)</f>
        <v>434</v>
      </c>
      <c r="E36" s="127">
        <v>2</v>
      </c>
      <c r="F36" s="124">
        <v>2</v>
      </c>
      <c r="G36" s="124">
        <v>45</v>
      </c>
      <c r="H36" s="124">
        <v>432</v>
      </c>
      <c r="I36" s="127" t="s">
        <v>254</v>
      </c>
      <c r="J36" s="124" t="s">
        <v>254</v>
      </c>
      <c r="K36" s="124">
        <v>14</v>
      </c>
      <c r="L36" s="124">
        <v>130</v>
      </c>
      <c r="M36" s="124">
        <v>11</v>
      </c>
      <c r="N36" s="124">
        <v>165</v>
      </c>
      <c r="O36" s="124">
        <v>10</v>
      </c>
      <c r="P36" s="124">
        <v>25</v>
      </c>
      <c r="Q36" s="127" t="s">
        <v>254</v>
      </c>
      <c r="R36" s="124" t="s">
        <v>254</v>
      </c>
      <c r="S36" s="127" t="s">
        <v>254</v>
      </c>
      <c r="T36" s="124" t="s">
        <v>254</v>
      </c>
      <c r="U36" s="124">
        <v>2</v>
      </c>
      <c r="V36" s="124">
        <v>2</v>
      </c>
      <c r="W36" s="124">
        <v>2</v>
      </c>
      <c r="X36" s="124">
        <v>100</v>
      </c>
      <c r="Y36" s="124">
        <v>6</v>
      </c>
      <c r="Z36" s="124">
        <v>10</v>
      </c>
      <c r="AA36" s="124" t="s">
        <v>254</v>
      </c>
      <c r="AB36" s="124" t="s">
        <v>254</v>
      </c>
    </row>
    <row r="37" spans="1:28" ht="21.75" customHeight="1">
      <c r="A37" s="208"/>
      <c r="B37" s="210" t="s">
        <v>202</v>
      </c>
      <c r="C37" s="184">
        <f>SUM(E37,G37,AA37)</f>
        <v>8</v>
      </c>
      <c r="D37" s="184">
        <f>SUM(F37,H37,AB37)</f>
        <v>60</v>
      </c>
      <c r="E37" s="127" t="s">
        <v>254</v>
      </c>
      <c r="F37" s="124" t="s">
        <v>254</v>
      </c>
      <c r="G37" s="124">
        <v>5</v>
      </c>
      <c r="H37" s="124">
        <v>34</v>
      </c>
      <c r="I37" s="127" t="s">
        <v>254</v>
      </c>
      <c r="J37" s="124" t="s">
        <v>254</v>
      </c>
      <c r="K37" s="127" t="s">
        <v>254</v>
      </c>
      <c r="L37" s="127" t="s">
        <v>254</v>
      </c>
      <c r="M37" s="127" t="s">
        <v>254</v>
      </c>
      <c r="N37" s="127" t="s">
        <v>254</v>
      </c>
      <c r="O37" s="127" t="s">
        <v>254</v>
      </c>
      <c r="P37" s="127" t="s">
        <v>254</v>
      </c>
      <c r="Q37" s="127" t="s">
        <v>254</v>
      </c>
      <c r="R37" s="124" t="s">
        <v>254</v>
      </c>
      <c r="S37" s="127" t="s">
        <v>254</v>
      </c>
      <c r="T37" s="124" t="s">
        <v>254</v>
      </c>
      <c r="U37" s="124">
        <v>1</v>
      </c>
      <c r="V37" s="124">
        <v>2</v>
      </c>
      <c r="W37" s="124" t="s">
        <v>254</v>
      </c>
      <c r="X37" s="124" t="s">
        <v>254</v>
      </c>
      <c r="Y37" s="124">
        <v>4</v>
      </c>
      <c r="Z37" s="124">
        <v>32</v>
      </c>
      <c r="AA37" s="124">
        <v>3</v>
      </c>
      <c r="AB37" s="124">
        <v>26</v>
      </c>
    </row>
    <row r="38" spans="1:28" ht="21.75" customHeight="1">
      <c r="A38" s="208"/>
      <c r="B38" s="211"/>
      <c r="C38" s="87"/>
      <c r="D38" s="86"/>
      <c r="E38" s="138"/>
      <c r="F38" s="204"/>
      <c r="G38" s="204"/>
      <c r="H38" s="204"/>
      <c r="I38" s="204"/>
      <c r="J38" s="204"/>
      <c r="K38" s="204"/>
      <c r="L38" s="204"/>
      <c r="M38" s="204"/>
      <c r="N38" s="204"/>
      <c r="O38" s="204"/>
      <c r="P38" s="204"/>
      <c r="Q38" s="204"/>
      <c r="R38" s="204"/>
      <c r="S38" s="204"/>
      <c r="T38" s="204"/>
      <c r="U38" s="204"/>
      <c r="V38" s="204"/>
      <c r="W38" s="204"/>
      <c r="X38" s="204"/>
      <c r="Y38" s="204"/>
      <c r="Z38" s="204"/>
      <c r="AA38" s="204"/>
      <c r="AB38" s="204"/>
    </row>
    <row r="39" spans="1:28" ht="21.75" customHeight="1">
      <c r="A39" s="326" t="s">
        <v>64</v>
      </c>
      <c r="B39" s="327"/>
      <c r="C39" s="184">
        <f>SUM(C40:C41)</f>
        <v>97</v>
      </c>
      <c r="D39" s="184">
        <f>SUM(D40:D41)</f>
        <v>924</v>
      </c>
      <c r="E39" s="127" t="s">
        <v>254</v>
      </c>
      <c r="F39" s="124" t="s">
        <v>254</v>
      </c>
      <c r="G39" s="138">
        <f>SUM(G40:G41)</f>
        <v>94</v>
      </c>
      <c r="H39" s="138">
        <f aca="true" t="shared" si="8" ref="H39:AB39">SUM(H40:H41)</f>
        <v>890</v>
      </c>
      <c r="I39" s="138">
        <f t="shared" si="8"/>
        <v>1</v>
      </c>
      <c r="J39" s="138">
        <f t="shared" si="8"/>
        <v>11</v>
      </c>
      <c r="K39" s="138">
        <f t="shared" si="8"/>
        <v>15</v>
      </c>
      <c r="L39" s="138">
        <f t="shared" si="8"/>
        <v>420</v>
      </c>
      <c r="M39" s="138">
        <f t="shared" si="8"/>
        <v>17</v>
      </c>
      <c r="N39" s="138">
        <f t="shared" si="8"/>
        <v>161</v>
      </c>
      <c r="O39" s="138">
        <f t="shared" si="8"/>
        <v>29</v>
      </c>
      <c r="P39" s="138">
        <f t="shared" si="8"/>
        <v>73</v>
      </c>
      <c r="Q39" s="127" t="s">
        <v>254</v>
      </c>
      <c r="R39" s="124" t="s">
        <v>254</v>
      </c>
      <c r="S39" s="127" t="s">
        <v>254</v>
      </c>
      <c r="T39" s="124" t="s">
        <v>254</v>
      </c>
      <c r="U39" s="138">
        <f t="shared" si="8"/>
        <v>3</v>
      </c>
      <c r="V39" s="138">
        <f t="shared" si="8"/>
        <v>13</v>
      </c>
      <c r="W39" s="138">
        <f t="shared" si="8"/>
        <v>3</v>
      </c>
      <c r="X39" s="138">
        <f t="shared" si="8"/>
        <v>65</v>
      </c>
      <c r="Y39" s="138">
        <f t="shared" si="8"/>
        <v>26</v>
      </c>
      <c r="Z39" s="138">
        <f t="shared" si="8"/>
        <v>147</v>
      </c>
      <c r="AA39" s="138">
        <f t="shared" si="8"/>
        <v>3</v>
      </c>
      <c r="AB39" s="138">
        <f t="shared" si="8"/>
        <v>34</v>
      </c>
    </row>
    <row r="40" spans="1:28" ht="21.75" customHeight="1">
      <c r="A40" s="208"/>
      <c r="B40" s="209" t="s">
        <v>87</v>
      </c>
      <c r="C40" s="120">
        <f>SUM(E40,G40)</f>
        <v>84</v>
      </c>
      <c r="D40" s="120">
        <f>SUM(F40,H40)</f>
        <v>822</v>
      </c>
      <c r="E40" s="127" t="s">
        <v>254</v>
      </c>
      <c r="F40" s="124" t="s">
        <v>254</v>
      </c>
      <c r="G40" s="124">
        <v>84</v>
      </c>
      <c r="H40" s="124">
        <v>822</v>
      </c>
      <c r="I40" s="124">
        <v>1</v>
      </c>
      <c r="J40" s="124">
        <v>11</v>
      </c>
      <c r="K40" s="124">
        <v>15</v>
      </c>
      <c r="L40" s="124">
        <v>420</v>
      </c>
      <c r="M40" s="124">
        <v>17</v>
      </c>
      <c r="N40" s="124">
        <v>161</v>
      </c>
      <c r="O40" s="120">
        <v>29</v>
      </c>
      <c r="P40" s="120">
        <v>73</v>
      </c>
      <c r="Q40" s="127" t="s">
        <v>254</v>
      </c>
      <c r="R40" s="124" t="s">
        <v>254</v>
      </c>
      <c r="S40" s="127" t="s">
        <v>254</v>
      </c>
      <c r="T40" s="124" t="s">
        <v>254</v>
      </c>
      <c r="U40" s="124">
        <v>2</v>
      </c>
      <c r="V40" s="124">
        <v>5</v>
      </c>
      <c r="W40" s="124">
        <v>3</v>
      </c>
      <c r="X40" s="124">
        <v>65</v>
      </c>
      <c r="Y40" s="120">
        <v>17</v>
      </c>
      <c r="Z40" s="120">
        <v>87</v>
      </c>
      <c r="AA40" s="124" t="s">
        <v>254</v>
      </c>
      <c r="AB40" s="124" t="s">
        <v>254</v>
      </c>
    </row>
    <row r="41" spans="1:28" ht="21.75" customHeight="1">
      <c r="A41" s="208"/>
      <c r="B41" s="210" t="s">
        <v>202</v>
      </c>
      <c r="C41" s="184">
        <f>SUM(E41,G41,AA41)</f>
        <v>13</v>
      </c>
      <c r="D41" s="184">
        <f>SUM(F41,H41,AB41)</f>
        <v>102</v>
      </c>
      <c r="E41" s="127" t="s">
        <v>254</v>
      </c>
      <c r="F41" s="124" t="s">
        <v>254</v>
      </c>
      <c r="G41" s="124">
        <v>10</v>
      </c>
      <c r="H41" s="124">
        <v>68</v>
      </c>
      <c r="I41" s="127" t="s">
        <v>254</v>
      </c>
      <c r="J41" s="124" t="s">
        <v>254</v>
      </c>
      <c r="K41" s="124" t="s">
        <v>254</v>
      </c>
      <c r="L41" s="124" t="s">
        <v>254</v>
      </c>
      <c r="M41" s="124" t="s">
        <v>254</v>
      </c>
      <c r="N41" s="124" t="s">
        <v>254</v>
      </c>
      <c r="O41" s="124" t="s">
        <v>254</v>
      </c>
      <c r="P41" s="124" t="s">
        <v>254</v>
      </c>
      <c r="Q41" s="127" t="s">
        <v>254</v>
      </c>
      <c r="R41" s="124" t="s">
        <v>254</v>
      </c>
      <c r="S41" s="127" t="s">
        <v>254</v>
      </c>
      <c r="T41" s="124" t="s">
        <v>254</v>
      </c>
      <c r="U41" s="124">
        <v>1</v>
      </c>
      <c r="V41" s="124">
        <v>8</v>
      </c>
      <c r="W41" s="124" t="s">
        <v>254</v>
      </c>
      <c r="X41" s="124" t="s">
        <v>254</v>
      </c>
      <c r="Y41" s="120">
        <v>9</v>
      </c>
      <c r="Z41" s="120">
        <v>60</v>
      </c>
      <c r="AA41" s="120">
        <v>3</v>
      </c>
      <c r="AB41" s="120">
        <v>34</v>
      </c>
    </row>
    <row r="42" spans="1:28" ht="21.75" customHeight="1">
      <c r="A42" s="208"/>
      <c r="B42" s="211"/>
      <c r="C42" s="89"/>
      <c r="D42" s="24"/>
      <c r="E42" s="138"/>
      <c r="F42" s="204"/>
      <c r="G42" s="204"/>
      <c r="H42" s="204"/>
      <c r="I42" s="204"/>
      <c r="J42" s="204"/>
      <c r="K42" s="204"/>
      <c r="L42" s="204"/>
      <c r="M42" s="204"/>
      <c r="N42" s="204"/>
      <c r="O42" s="204"/>
      <c r="P42" s="204"/>
      <c r="Q42" s="204"/>
      <c r="R42" s="204"/>
      <c r="S42" s="204"/>
      <c r="T42" s="204"/>
      <c r="U42" s="204"/>
      <c r="V42" s="204"/>
      <c r="W42" s="204"/>
      <c r="X42" s="204"/>
      <c r="Y42" s="204"/>
      <c r="Z42" s="204"/>
      <c r="AA42" s="204"/>
      <c r="AB42" s="204"/>
    </row>
    <row r="43" spans="1:28" ht="21.75" customHeight="1">
      <c r="A43" s="326" t="s">
        <v>65</v>
      </c>
      <c r="B43" s="327"/>
      <c r="C43" s="184">
        <f>SUM(C44:C45)</f>
        <v>136</v>
      </c>
      <c r="D43" s="184">
        <f>SUM(D44:D45)</f>
        <v>895</v>
      </c>
      <c r="E43" s="127" t="s">
        <v>254</v>
      </c>
      <c r="F43" s="124" t="s">
        <v>254</v>
      </c>
      <c r="G43" s="138">
        <f>SUM(G44:G45)</f>
        <v>130</v>
      </c>
      <c r="H43" s="138">
        <f aca="true" t="shared" si="9" ref="H43:AB43">SUM(H44:H45)</f>
        <v>843</v>
      </c>
      <c r="I43" s="138">
        <f t="shared" si="9"/>
        <v>2</v>
      </c>
      <c r="J43" s="138">
        <f t="shared" si="9"/>
        <v>82</v>
      </c>
      <c r="K43" s="138">
        <f t="shared" si="9"/>
        <v>26</v>
      </c>
      <c r="L43" s="138">
        <f t="shared" si="9"/>
        <v>344</v>
      </c>
      <c r="M43" s="138">
        <f t="shared" si="9"/>
        <v>27</v>
      </c>
      <c r="N43" s="138">
        <f t="shared" si="9"/>
        <v>167</v>
      </c>
      <c r="O43" s="138">
        <f t="shared" si="9"/>
        <v>43</v>
      </c>
      <c r="P43" s="138">
        <f t="shared" si="9"/>
        <v>78</v>
      </c>
      <c r="Q43" s="138">
        <f t="shared" si="9"/>
        <v>1</v>
      </c>
      <c r="R43" s="138">
        <f t="shared" si="9"/>
        <v>6</v>
      </c>
      <c r="S43" s="138">
        <f t="shared" si="9"/>
        <v>1</v>
      </c>
      <c r="T43" s="138">
        <f t="shared" si="9"/>
        <v>2</v>
      </c>
      <c r="U43" s="138">
        <f t="shared" si="9"/>
        <v>1</v>
      </c>
      <c r="V43" s="138">
        <f t="shared" si="9"/>
        <v>11</v>
      </c>
      <c r="W43" s="138">
        <f t="shared" si="9"/>
        <v>2</v>
      </c>
      <c r="X43" s="138">
        <f t="shared" si="9"/>
        <v>9</v>
      </c>
      <c r="Y43" s="138">
        <f t="shared" si="9"/>
        <v>27</v>
      </c>
      <c r="Z43" s="138">
        <f t="shared" si="9"/>
        <v>144</v>
      </c>
      <c r="AA43" s="138">
        <f t="shared" si="9"/>
        <v>6</v>
      </c>
      <c r="AB43" s="138">
        <f t="shared" si="9"/>
        <v>52</v>
      </c>
    </row>
    <row r="44" spans="1:28" ht="21.75" customHeight="1">
      <c r="A44" s="208"/>
      <c r="B44" s="209" t="s">
        <v>87</v>
      </c>
      <c r="C44" s="120">
        <f>SUM(E44,G44)</f>
        <v>117</v>
      </c>
      <c r="D44" s="120">
        <f>SUM(F44,H44)</f>
        <v>746</v>
      </c>
      <c r="E44" s="127" t="s">
        <v>254</v>
      </c>
      <c r="F44" s="124" t="s">
        <v>254</v>
      </c>
      <c r="G44" s="124">
        <v>117</v>
      </c>
      <c r="H44" s="124">
        <v>746</v>
      </c>
      <c r="I44" s="124">
        <v>2</v>
      </c>
      <c r="J44" s="124">
        <v>82</v>
      </c>
      <c r="K44" s="124">
        <v>26</v>
      </c>
      <c r="L44" s="124">
        <v>344</v>
      </c>
      <c r="M44" s="124">
        <v>27</v>
      </c>
      <c r="N44" s="124">
        <v>167</v>
      </c>
      <c r="O44" s="124">
        <v>43</v>
      </c>
      <c r="P44" s="124">
        <v>78</v>
      </c>
      <c r="Q44" s="124">
        <v>1</v>
      </c>
      <c r="R44" s="124">
        <v>6</v>
      </c>
      <c r="S44" s="124" t="s">
        <v>254</v>
      </c>
      <c r="T44" s="124" t="s">
        <v>254</v>
      </c>
      <c r="U44" s="124" t="s">
        <v>254</v>
      </c>
      <c r="V44" s="124" t="s">
        <v>254</v>
      </c>
      <c r="W44" s="124" t="s">
        <v>254</v>
      </c>
      <c r="X44" s="124" t="s">
        <v>254</v>
      </c>
      <c r="Y44" s="124">
        <v>18</v>
      </c>
      <c r="Z44" s="124">
        <v>69</v>
      </c>
      <c r="AA44" s="124" t="s">
        <v>254</v>
      </c>
      <c r="AB44" s="124" t="s">
        <v>254</v>
      </c>
    </row>
    <row r="45" spans="1:28" ht="21.75" customHeight="1">
      <c r="A45" s="208"/>
      <c r="B45" s="210" t="s">
        <v>202</v>
      </c>
      <c r="C45" s="184">
        <f>SUM(E45,G45,AA45)</f>
        <v>19</v>
      </c>
      <c r="D45" s="184">
        <f>SUM(F45,H45,AB45)</f>
        <v>149</v>
      </c>
      <c r="E45" s="127" t="s">
        <v>254</v>
      </c>
      <c r="F45" s="124" t="s">
        <v>254</v>
      </c>
      <c r="G45" s="124">
        <v>13</v>
      </c>
      <c r="H45" s="124">
        <v>97</v>
      </c>
      <c r="I45" s="127" t="s">
        <v>254</v>
      </c>
      <c r="J45" s="124" t="s">
        <v>254</v>
      </c>
      <c r="K45" s="124" t="s">
        <v>254</v>
      </c>
      <c r="L45" s="124" t="s">
        <v>254</v>
      </c>
      <c r="M45" s="124" t="s">
        <v>254</v>
      </c>
      <c r="N45" s="124" t="s">
        <v>254</v>
      </c>
      <c r="O45" s="124" t="s">
        <v>254</v>
      </c>
      <c r="P45" s="124" t="s">
        <v>254</v>
      </c>
      <c r="Q45" s="124" t="s">
        <v>254</v>
      </c>
      <c r="R45" s="124" t="s">
        <v>254</v>
      </c>
      <c r="S45" s="124">
        <v>1</v>
      </c>
      <c r="T45" s="124">
        <v>2</v>
      </c>
      <c r="U45" s="124">
        <v>1</v>
      </c>
      <c r="V45" s="124">
        <v>11</v>
      </c>
      <c r="W45" s="124">
        <v>2</v>
      </c>
      <c r="X45" s="124">
        <v>9</v>
      </c>
      <c r="Y45" s="124">
        <v>9</v>
      </c>
      <c r="Z45" s="124">
        <v>75</v>
      </c>
      <c r="AA45" s="124">
        <v>6</v>
      </c>
      <c r="AB45" s="124">
        <v>52</v>
      </c>
    </row>
    <row r="46" spans="1:28" ht="21.75" customHeight="1">
      <c r="A46" s="208"/>
      <c r="B46" s="211"/>
      <c r="C46" s="90"/>
      <c r="D46" s="86"/>
      <c r="E46" s="138"/>
      <c r="F46" s="204"/>
      <c r="G46" s="204"/>
      <c r="H46" s="204"/>
      <c r="I46" s="204"/>
      <c r="J46" s="204"/>
      <c r="K46" s="204"/>
      <c r="L46" s="204"/>
      <c r="M46" s="204"/>
      <c r="N46" s="204"/>
      <c r="O46" s="204"/>
      <c r="P46" s="204"/>
      <c r="Q46" s="204"/>
      <c r="R46" s="204"/>
      <c r="S46" s="204"/>
      <c r="T46" s="204"/>
      <c r="U46" s="204"/>
      <c r="V46" s="204"/>
      <c r="W46" s="204"/>
      <c r="X46" s="204"/>
      <c r="Y46" s="204"/>
      <c r="Z46" s="204"/>
      <c r="AA46" s="204"/>
      <c r="AB46" s="204"/>
    </row>
    <row r="47" spans="1:28" ht="21.75" customHeight="1">
      <c r="A47" s="326" t="s">
        <v>66</v>
      </c>
      <c r="B47" s="327"/>
      <c r="C47" s="184">
        <f>SUM(C48:C49)</f>
        <v>111</v>
      </c>
      <c r="D47" s="184">
        <f>SUM(D48:D49)</f>
        <v>2105</v>
      </c>
      <c r="E47" s="138">
        <f aca="true" t="shared" si="10" ref="E47:AB47">SUM(E48:E49)</f>
        <v>1</v>
      </c>
      <c r="F47" s="138">
        <f t="shared" si="10"/>
        <v>2</v>
      </c>
      <c r="G47" s="138">
        <f>SUM(G48:G49)</f>
        <v>106</v>
      </c>
      <c r="H47" s="138">
        <f t="shared" si="10"/>
        <v>2062</v>
      </c>
      <c r="I47" s="138">
        <f t="shared" si="10"/>
        <v>2</v>
      </c>
      <c r="J47" s="138">
        <f t="shared" si="10"/>
        <v>13</v>
      </c>
      <c r="K47" s="138">
        <f t="shared" si="10"/>
        <v>41</v>
      </c>
      <c r="L47" s="138">
        <f t="shared" si="10"/>
        <v>1562</v>
      </c>
      <c r="M47" s="138">
        <f t="shared" si="10"/>
        <v>8</v>
      </c>
      <c r="N47" s="138">
        <f t="shared" si="10"/>
        <v>146</v>
      </c>
      <c r="O47" s="138">
        <f t="shared" si="10"/>
        <v>23</v>
      </c>
      <c r="P47" s="138">
        <f t="shared" si="10"/>
        <v>48</v>
      </c>
      <c r="Q47" s="127" t="s">
        <v>254</v>
      </c>
      <c r="R47" s="124" t="s">
        <v>254</v>
      </c>
      <c r="S47" s="127" t="s">
        <v>254</v>
      </c>
      <c r="T47" s="124" t="s">
        <v>254</v>
      </c>
      <c r="U47" s="138">
        <f t="shared" si="10"/>
        <v>2</v>
      </c>
      <c r="V47" s="138">
        <f t="shared" si="10"/>
        <v>11</v>
      </c>
      <c r="W47" s="138">
        <f t="shared" si="10"/>
        <v>2</v>
      </c>
      <c r="X47" s="138">
        <f t="shared" si="10"/>
        <v>24</v>
      </c>
      <c r="Y47" s="138">
        <f t="shared" si="10"/>
        <v>28</v>
      </c>
      <c r="Z47" s="138">
        <f t="shared" si="10"/>
        <v>258</v>
      </c>
      <c r="AA47" s="138">
        <f t="shared" si="10"/>
        <v>4</v>
      </c>
      <c r="AB47" s="138">
        <f t="shared" si="10"/>
        <v>41</v>
      </c>
    </row>
    <row r="48" spans="1:28" ht="21.75" customHeight="1">
      <c r="A48" s="208"/>
      <c r="B48" s="209" t="s">
        <v>87</v>
      </c>
      <c r="C48" s="120">
        <f>SUM(E48,G48)</f>
        <v>93</v>
      </c>
      <c r="D48" s="120">
        <f>SUM(F48,H48)</f>
        <v>1987</v>
      </c>
      <c r="E48" s="127" t="s">
        <v>254</v>
      </c>
      <c r="F48" s="124" t="s">
        <v>254</v>
      </c>
      <c r="G48" s="124">
        <v>93</v>
      </c>
      <c r="H48" s="124">
        <v>1987</v>
      </c>
      <c r="I48" s="124">
        <v>2</v>
      </c>
      <c r="J48" s="124">
        <v>13</v>
      </c>
      <c r="K48" s="124">
        <v>41</v>
      </c>
      <c r="L48" s="124">
        <v>1562</v>
      </c>
      <c r="M48" s="124">
        <v>8</v>
      </c>
      <c r="N48" s="124">
        <v>146</v>
      </c>
      <c r="O48" s="124">
        <v>23</v>
      </c>
      <c r="P48" s="124">
        <v>48</v>
      </c>
      <c r="Q48" s="127" t="s">
        <v>254</v>
      </c>
      <c r="R48" s="124" t="s">
        <v>254</v>
      </c>
      <c r="S48" s="127" t="s">
        <v>254</v>
      </c>
      <c r="T48" s="124" t="s">
        <v>254</v>
      </c>
      <c r="U48" s="124" t="s">
        <v>254</v>
      </c>
      <c r="V48" s="124" t="s">
        <v>254</v>
      </c>
      <c r="W48" s="124">
        <v>2</v>
      </c>
      <c r="X48" s="124">
        <v>24</v>
      </c>
      <c r="Y48" s="124">
        <v>17</v>
      </c>
      <c r="Z48" s="124">
        <v>194</v>
      </c>
      <c r="AA48" s="124" t="s">
        <v>254</v>
      </c>
      <c r="AB48" s="124" t="s">
        <v>254</v>
      </c>
    </row>
    <row r="49" spans="1:28" ht="21.75" customHeight="1">
      <c r="A49" s="208"/>
      <c r="B49" s="210" t="s">
        <v>202</v>
      </c>
      <c r="C49" s="184">
        <f>SUM(E49,G49,AA49)</f>
        <v>18</v>
      </c>
      <c r="D49" s="184">
        <f>SUM(F49,H49,AB49)</f>
        <v>118</v>
      </c>
      <c r="E49" s="127">
        <v>1</v>
      </c>
      <c r="F49" s="124">
        <v>2</v>
      </c>
      <c r="G49" s="124">
        <v>13</v>
      </c>
      <c r="H49" s="124">
        <v>75</v>
      </c>
      <c r="I49" s="127" t="s">
        <v>254</v>
      </c>
      <c r="J49" s="124" t="s">
        <v>254</v>
      </c>
      <c r="K49" s="124" t="s">
        <v>254</v>
      </c>
      <c r="L49" s="124" t="s">
        <v>254</v>
      </c>
      <c r="M49" s="124" t="s">
        <v>254</v>
      </c>
      <c r="N49" s="124" t="s">
        <v>254</v>
      </c>
      <c r="O49" s="124" t="s">
        <v>254</v>
      </c>
      <c r="P49" s="124" t="s">
        <v>254</v>
      </c>
      <c r="Q49" s="127" t="s">
        <v>254</v>
      </c>
      <c r="R49" s="124" t="s">
        <v>254</v>
      </c>
      <c r="S49" s="127" t="s">
        <v>254</v>
      </c>
      <c r="T49" s="124" t="s">
        <v>254</v>
      </c>
      <c r="U49" s="124">
        <v>2</v>
      </c>
      <c r="V49" s="124">
        <v>11</v>
      </c>
      <c r="W49" s="124" t="s">
        <v>254</v>
      </c>
      <c r="X49" s="124" t="s">
        <v>254</v>
      </c>
      <c r="Y49" s="124">
        <v>11</v>
      </c>
      <c r="Z49" s="124">
        <v>64</v>
      </c>
      <c r="AA49" s="124">
        <v>4</v>
      </c>
      <c r="AB49" s="124">
        <v>41</v>
      </c>
    </row>
    <row r="50" spans="1:28" ht="21.75" customHeight="1">
      <c r="A50" s="208"/>
      <c r="B50" s="211"/>
      <c r="C50" s="87"/>
      <c r="D50" s="86"/>
      <c r="E50" s="138"/>
      <c r="F50" s="204"/>
      <c r="G50" s="204"/>
      <c r="H50" s="204"/>
      <c r="I50" s="204"/>
      <c r="J50" s="204"/>
      <c r="K50" s="204"/>
      <c r="L50" s="204"/>
      <c r="M50" s="204"/>
      <c r="N50" s="204"/>
      <c r="O50" s="204"/>
      <c r="P50" s="204"/>
      <c r="Q50" s="204"/>
      <c r="R50" s="204"/>
      <c r="S50" s="204"/>
      <c r="T50" s="204"/>
      <c r="U50" s="204"/>
      <c r="V50" s="204"/>
      <c r="W50" s="204"/>
      <c r="X50" s="204"/>
      <c r="Y50" s="204"/>
      <c r="Z50" s="204"/>
      <c r="AA50" s="204"/>
      <c r="AB50" s="204"/>
    </row>
    <row r="51" spans="1:28" ht="21.75" customHeight="1">
      <c r="A51" s="326" t="s">
        <v>67</v>
      </c>
      <c r="B51" s="327"/>
      <c r="C51" s="184">
        <f>SUM(C52:C53)</f>
        <v>118</v>
      </c>
      <c r="D51" s="184">
        <f>SUM(D52:D53)</f>
        <v>838</v>
      </c>
      <c r="E51" s="138">
        <f aca="true" t="shared" si="11" ref="E51:AB51">SUM(E52:E53)</f>
        <v>4</v>
      </c>
      <c r="F51" s="138">
        <f t="shared" si="11"/>
        <v>19</v>
      </c>
      <c r="G51" s="138">
        <f>SUM(G52:G53)</f>
        <v>110</v>
      </c>
      <c r="H51" s="138">
        <f t="shared" si="11"/>
        <v>781</v>
      </c>
      <c r="I51" s="138">
        <f t="shared" si="11"/>
        <v>1</v>
      </c>
      <c r="J51" s="138">
        <f t="shared" si="11"/>
        <v>9</v>
      </c>
      <c r="K51" s="138">
        <f t="shared" si="11"/>
        <v>16</v>
      </c>
      <c r="L51" s="138">
        <f t="shared" si="11"/>
        <v>298</v>
      </c>
      <c r="M51" s="138">
        <f t="shared" si="11"/>
        <v>9</v>
      </c>
      <c r="N51" s="138">
        <f t="shared" si="11"/>
        <v>180</v>
      </c>
      <c r="O51" s="138">
        <f t="shared" si="11"/>
        <v>37</v>
      </c>
      <c r="P51" s="138">
        <f t="shared" si="11"/>
        <v>78</v>
      </c>
      <c r="Q51" s="138">
        <f t="shared" si="11"/>
        <v>1</v>
      </c>
      <c r="R51" s="138">
        <f t="shared" si="11"/>
        <v>8</v>
      </c>
      <c r="S51" s="127" t="s">
        <v>254</v>
      </c>
      <c r="T51" s="124" t="s">
        <v>254</v>
      </c>
      <c r="U51" s="138">
        <f t="shared" si="11"/>
        <v>5</v>
      </c>
      <c r="V51" s="138">
        <f t="shared" si="11"/>
        <v>38</v>
      </c>
      <c r="W51" s="138">
        <f t="shared" si="11"/>
        <v>2</v>
      </c>
      <c r="X51" s="138">
        <f t="shared" si="11"/>
        <v>3</v>
      </c>
      <c r="Y51" s="138">
        <f t="shared" si="11"/>
        <v>39</v>
      </c>
      <c r="Z51" s="138">
        <f t="shared" si="11"/>
        <v>167</v>
      </c>
      <c r="AA51" s="138">
        <f t="shared" si="11"/>
        <v>4</v>
      </c>
      <c r="AB51" s="138">
        <f t="shared" si="11"/>
        <v>38</v>
      </c>
    </row>
    <row r="52" spans="1:28" ht="21.75" customHeight="1">
      <c r="A52" s="213"/>
      <c r="B52" s="209" t="s">
        <v>87</v>
      </c>
      <c r="C52" s="120">
        <f>SUM(E52,G52)</f>
        <v>100</v>
      </c>
      <c r="D52" s="120">
        <f>SUM(F52,H52)</f>
        <v>726</v>
      </c>
      <c r="E52" s="127">
        <v>2</v>
      </c>
      <c r="F52" s="124">
        <v>11</v>
      </c>
      <c r="G52" s="124">
        <v>98</v>
      </c>
      <c r="H52" s="124">
        <v>715</v>
      </c>
      <c r="I52" s="124">
        <v>1</v>
      </c>
      <c r="J52" s="124">
        <v>9</v>
      </c>
      <c r="K52" s="124">
        <v>16</v>
      </c>
      <c r="L52" s="124">
        <v>298</v>
      </c>
      <c r="M52" s="124">
        <v>9</v>
      </c>
      <c r="N52" s="124">
        <v>180</v>
      </c>
      <c r="O52" s="124">
        <v>37</v>
      </c>
      <c r="P52" s="124">
        <v>78</v>
      </c>
      <c r="Q52" s="124">
        <v>1</v>
      </c>
      <c r="R52" s="124">
        <v>8</v>
      </c>
      <c r="S52" s="127" t="s">
        <v>254</v>
      </c>
      <c r="T52" s="124" t="s">
        <v>254</v>
      </c>
      <c r="U52" s="124">
        <v>3</v>
      </c>
      <c r="V52" s="124">
        <v>23</v>
      </c>
      <c r="W52" s="124">
        <v>1</v>
      </c>
      <c r="X52" s="124">
        <v>2</v>
      </c>
      <c r="Y52" s="124">
        <v>30</v>
      </c>
      <c r="Z52" s="124">
        <v>117</v>
      </c>
      <c r="AA52" s="124" t="s">
        <v>254</v>
      </c>
      <c r="AB52" s="124" t="s">
        <v>254</v>
      </c>
    </row>
    <row r="53" spans="1:28" ht="21.75" customHeight="1">
      <c r="A53" s="214"/>
      <c r="B53" s="215" t="s">
        <v>202</v>
      </c>
      <c r="C53" s="194">
        <f>SUM(E53,G53,AA53)</f>
        <v>18</v>
      </c>
      <c r="D53" s="190">
        <f>SUM(F53,H53,AB53)</f>
        <v>112</v>
      </c>
      <c r="E53" s="130">
        <v>2</v>
      </c>
      <c r="F53" s="130">
        <v>8</v>
      </c>
      <c r="G53" s="130">
        <v>12</v>
      </c>
      <c r="H53" s="130">
        <v>66</v>
      </c>
      <c r="I53" s="130" t="s">
        <v>254</v>
      </c>
      <c r="J53" s="130" t="s">
        <v>254</v>
      </c>
      <c r="K53" s="130" t="s">
        <v>254</v>
      </c>
      <c r="L53" s="130" t="s">
        <v>254</v>
      </c>
      <c r="M53" s="130" t="s">
        <v>254</v>
      </c>
      <c r="N53" s="130" t="s">
        <v>254</v>
      </c>
      <c r="O53" s="130" t="s">
        <v>254</v>
      </c>
      <c r="P53" s="130" t="s">
        <v>254</v>
      </c>
      <c r="Q53" s="130" t="s">
        <v>254</v>
      </c>
      <c r="R53" s="130" t="s">
        <v>254</v>
      </c>
      <c r="S53" s="130" t="s">
        <v>254</v>
      </c>
      <c r="T53" s="130" t="s">
        <v>254</v>
      </c>
      <c r="U53" s="130">
        <v>2</v>
      </c>
      <c r="V53" s="130">
        <v>15</v>
      </c>
      <c r="W53" s="130">
        <v>1</v>
      </c>
      <c r="X53" s="130">
        <v>1</v>
      </c>
      <c r="Y53" s="130">
        <v>9</v>
      </c>
      <c r="Z53" s="130">
        <v>50</v>
      </c>
      <c r="AA53" s="130">
        <v>4</v>
      </c>
      <c r="AB53" s="130">
        <v>38</v>
      </c>
    </row>
    <row r="54" spans="3:5" ht="21.75" customHeight="1">
      <c r="C54" s="87"/>
      <c r="D54" s="86"/>
      <c r="E54" s="138"/>
    </row>
    <row r="55" spans="3:5" ht="21.75" customHeight="1">
      <c r="C55" s="87"/>
      <c r="D55" s="86"/>
      <c r="E55" s="138"/>
    </row>
    <row r="56" spans="3:5" ht="21.75" customHeight="1">
      <c r="C56" s="91"/>
      <c r="D56" s="92"/>
      <c r="E56" s="138"/>
    </row>
    <row r="57" spans="3:5" ht="21.75" customHeight="1">
      <c r="C57" s="87"/>
      <c r="D57" s="86"/>
      <c r="E57" s="138"/>
    </row>
    <row r="58" spans="3:5" ht="21.75" customHeight="1">
      <c r="C58" s="87"/>
      <c r="D58" s="86"/>
      <c r="E58" s="138"/>
    </row>
    <row r="59" spans="3:5" ht="21.75" customHeight="1">
      <c r="C59" s="87"/>
      <c r="D59" s="86"/>
      <c r="E59" s="138"/>
    </row>
    <row r="60" spans="3:5" ht="21.75" customHeight="1">
      <c r="C60" s="87"/>
      <c r="D60" s="86"/>
      <c r="E60" s="138"/>
    </row>
    <row r="61" spans="3:5" ht="21.75" customHeight="1">
      <c r="C61" s="87"/>
      <c r="D61" s="86"/>
      <c r="E61" s="138"/>
    </row>
    <row r="62" spans="3:5" ht="21.75" customHeight="1">
      <c r="C62" s="91"/>
      <c r="D62" s="92"/>
      <c r="E62" s="138"/>
    </row>
    <row r="63" spans="3:5" ht="21.75" customHeight="1">
      <c r="C63" s="87"/>
      <c r="D63" s="86"/>
      <c r="E63" s="138"/>
    </row>
    <row r="64" spans="3:5" ht="21.75" customHeight="1">
      <c r="C64" s="138"/>
      <c r="D64" s="138"/>
      <c r="E64" s="138"/>
    </row>
    <row r="65" spans="3:5" ht="21.75" customHeight="1">
      <c r="C65" s="138"/>
      <c r="D65" s="138"/>
      <c r="E65" s="138"/>
    </row>
    <row r="66" spans="3:5" ht="21.75" customHeight="1">
      <c r="C66" s="138"/>
      <c r="D66" s="138"/>
      <c r="E66" s="138"/>
    </row>
    <row r="67" spans="3:5" ht="21.75" customHeight="1">
      <c r="C67" s="138"/>
      <c r="D67" s="138"/>
      <c r="E67" s="138"/>
    </row>
    <row r="68" spans="3:5" ht="21.75" customHeight="1">
      <c r="C68" s="120"/>
      <c r="D68" s="138"/>
      <c r="E68" s="138"/>
    </row>
    <row r="69" spans="3:5" ht="21.75" customHeight="1">
      <c r="C69" s="120"/>
      <c r="D69" s="138"/>
      <c r="E69" s="138"/>
    </row>
    <row r="70" spans="3:5" ht="21.75" customHeight="1">
      <c r="C70" s="120"/>
      <c r="D70" s="138"/>
      <c r="E70" s="138"/>
    </row>
    <row r="71" spans="3:5" ht="21.75" customHeight="1">
      <c r="C71" s="120"/>
      <c r="D71" s="138"/>
      <c r="E71" s="138"/>
    </row>
    <row r="72" spans="3:5" ht="21.75" customHeight="1">
      <c r="C72" s="120"/>
      <c r="D72" s="138"/>
      <c r="E72" s="138"/>
    </row>
    <row r="73" spans="3:5" ht="21.75" customHeight="1">
      <c r="C73" s="120"/>
      <c r="D73" s="138"/>
      <c r="E73" s="138"/>
    </row>
  </sheetData>
  <sheetProtection/>
  <mergeCells count="27">
    <mergeCell ref="A51:B51"/>
    <mergeCell ref="A31:B31"/>
    <mergeCell ref="A35:B35"/>
    <mergeCell ref="A39:B39"/>
    <mergeCell ref="A43:B43"/>
    <mergeCell ref="A22:B22"/>
    <mergeCell ref="A23:B23"/>
    <mergeCell ref="A27:B27"/>
    <mergeCell ref="A10:B10"/>
    <mergeCell ref="A14:B14"/>
    <mergeCell ref="A47:B47"/>
    <mergeCell ref="AA5:AB6"/>
    <mergeCell ref="U5:V6"/>
    <mergeCell ref="O5:P6"/>
    <mergeCell ref="Q5:R6"/>
    <mergeCell ref="S5:T6"/>
    <mergeCell ref="A18:B18"/>
    <mergeCell ref="A3:AB3"/>
    <mergeCell ref="I5:J6"/>
    <mergeCell ref="K5:L6"/>
    <mergeCell ref="M5:N6"/>
    <mergeCell ref="W5:X6"/>
    <mergeCell ref="A5:B8"/>
    <mergeCell ref="C5:D6"/>
    <mergeCell ref="E5:F6"/>
    <mergeCell ref="G5:H6"/>
    <mergeCell ref="Y5:Z6"/>
  </mergeCells>
  <printOptions horizontalCentered="1"/>
  <pageMargins left="0.3937007874015748" right="0.3937007874015748" top="0.5905511811023623" bottom="0.3937007874015748" header="0.5118110236220472" footer="0.5118110236220472"/>
  <pageSetup horizontalDpi="600" verticalDpi="600" orientation="landscape" paperSize="8" scale="70" r:id="rId1"/>
</worksheet>
</file>

<file path=xl/worksheets/sheet5.xml><?xml version="1.0" encoding="utf-8"?>
<worksheet xmlns="http://schemas.openxmlformats.org/spreadsheetml/2006/main" xmlns:r="http://schemas.openxmlformats.org/officeDocument/2006/relationships">
  <dimension ref="A1:AJ51"/>
  <sheetViews>
    <sheetView zoomScaleSheetLayoutView="75" zoomScalePageLayoutView="0" workbookViewId="0" topLeftCell="A1">
      <selection activeCell="A2" sqref="A2"/>
    </sheetView>
  </sheetViews>
  <sheetFormatPr defaultColWidth="9.625" defaultRowHeight="21.75" customHeight="1"/>
  <cols>
    <col min="1" max="1" width="4.00390625" style="220" customWidth="1"/>
    <col min="2" max="2" width="20.00390625" style="220" customWidth="1"/>
    <col min="3" max="16384" width="9.625" style="220" customWidth="1"/>
  </cols>
  <sheetData>
    <row r="1" spans="1:28" s="115" customFormat="1" ht="21.75" customHeight="1">
      <c r="A1" s="225" t="s">
        <v>290</v>
      </c>
      <c r="AB1" s="114" t="s">
        <v>91</v>
      </c>
    </row>
    <row r="2" s="1" customFormat="1" ht="21.75" customHeight="1">
      <c r="AB2" s="217"/>
    </row>
    <row r="3" spans="1:28" s="1" customFormat="1" ht="21.75" customHeight="1">
      <c r="A3" s="325" t="s">
        <v>288</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row>
    <row r="4" spans="1:29" s="1" customFormat="1" ht="21.75" customHeight="1" thickBot="1">
      <c r="A4" s="21"/>
      <c r="B4" s="85"/>
      <c r="C4" s="20"/>
      <c r="D4" s="20"/>
      <c r="E4" s="20"/>
      <c r="F4" s="20"/>
      <c r="G4" s="20"/>
      <c r="H4" s="20"/>
      <c r="I4" s="20"/>
      <c r="J4" s="20"/>
      <c r="K4" s="20"/>
      <c r="L4" s="20"/>
      <c r="M4" s="20"/>
      <c r="N4" s="20"/>
      <c r="O4" s="20"/>
      <c r="P4" s="20"/>
      <c r="Q4" s="20"/>
      <c r="R4" s="20"/>
      <c r="S4" s="20"/>
      <c r="T4" s="20"/>
      <c r="U4" s="20"/>
      <c r="V4" s="20"/>
      <c r="W4" s="20"/>
      <c r="X4" s="20"/>
      <c r="Y4" s="20"/>
      <c r="Z4" s="20"/>
      <c r="AA4" s="20"/>
      <c r="AB4" s="20"/>
      <c r="AC4" s="4"/>
    </row>
    <row r="5" spans="1:29" s="1" customFormat="1" ht="21.75" customHeight="1">
      <c r="A5" s="303" t="s">
        <v>287</v>
      </c>
      <c r="B5" s="304"/>
      <c r="C5" s="317" t="s">
        <v>283</v>
      </c>
      <c r="D5" s="295"/>
      <c r="E5" s="294" t="s">
        <v>213</v>
      </c>
      <c r="F5" s="295"/>
      <c r="G5" s="294" t="s">
        <v>240</v>
      </c>
      <c r="H5" s="295"/>
      <c r="I5" s="294" t="s">
        <v>286</v>
      </c>
      <c r="J5" s="295"/>
      <c r="K5" s="294" t="s">
        <v>189</v>
      </c>
      <c r="L5" s="295"/>
      <c r="M5" s="294" t="s">
        <v>190</v>
      </c>
      <c r="N5" s="295"/>
      <c r="O5" s="294" t="s">
        <v>214</v>
      </c>
      <c r="P5" s="295"/>
      <c r="Q5" s="294" t="s">
        <v>191</v>
      </c>
      <c r="R5" s="295"/>
      <c r="S5" s="319" t="s">
        <v>192</v>
      </c>
      <c r="T5" s="320"/>
      <c r="U5" s="294" t="s">
        <v>193</v>
      </c>
      <c r="V5" s="295"/>
      <c r="W5" s="298" t="s">
        <v>282</v>
      </c>
      <c r="X5" s="299"/>
      <c r="Y5" s="294" t="s">
        <v>194</v>
      </c>
      <c r="Z5" s="295"/>
      <c r="AA5" s="298" t="s">
        <v>281</v>
      </c>
      <c r="AB5" s="313"/>
      <c r="AC5" s="4"/>
    </row>
    <row r="6" spans="1:29" s="1" customFormat="1" ht="21.75" customHeight="1">
      <c r="A6" s="305"/>
      <c r="B6" s="306"/>
      <c r="C6" s="318"/>
      <c r="D6" s="297"/>
      <c r="E6" s="296"/>
      <c r="F6" s="297"/>
      <c r="G6" s="296"/>
      <c r="H6" s="297"/>
      <c r="I6" s="296"/>
      <c r="J6" s="297"/>
      <c r="K6" s="296"/>
      <c r="L6" s="297"/>
      <c r="M6" s="296"/>
      <c r="N6" s="297"/>
      <c r="O6" s="315"/>
      <c r="P6" s="316"/>
      <c r="Q6" s="315"/>
      <c r="R6" s="316"/>
      <c r="S6" s="321"/>
      <c r="T6" s="322"/>
      <c r="U6" s="296"/>
      <c r="V6" s="297"/>
      <c r="W6" s="300"/>
      <c r="X6" s="301"/>
      <c r="Y6" s="296"/>
      <c r="Z6" s="297"/>
      <c r="AA6" s="300"/>
      <c r="AB6" s="314"/>
      <c r="AC6" s="4"/>
    </row>
    <row r="7" spans="1:29" s="1" customFormat="1" ht="21.75" customHeight="1">
      <c r="A7" s="305"/>
      <c r="B7" s="306"/>
      <c r="C7" s="80" t="s">
        <v>195</v>
      </c>
      <c r="D7" s="81" t="s">
        <v>196</v>
      </c>
      <c r="E7" s="80" t="s">
        <v>195</v>
      </c>
      <c r="F7" s="81" t="s">
        <v>196</v>
      </c>
      <c r="G7" s="80" t="s">
        <v>195</v>
      </c>
      <c r="H7" s="81" t="s">
        <v>196</v>
      </c>
      <c r="I7" s="80" t="s">
        <v>195</v>
      </c>
      <c r="J7" s="81" t="s">
        <v>196</v>
      </c>
      <c r="K7" s="80" t="s">
        <v>195</v>
      </c>
      <c r="L7" s="81" t="s">
        <v>196</v>
      </c>
      <c r="M7" s="80" t="s">
        <v>195</v>
      </c>
      <c r="N7" s="81" t="s">
        <v>196</v>
      </c>
      <c r="O7" s="80" t="s">
        <v>195</v>
      </c>
      <c r="P7" s="81" t="s">
        <v>196</v>
      </c>
      <c r="Q7" s="80" t="s">
        <v>195</v>
      </c>
      <c r="R7" s="81" t="s">
        <v>196</v>
      </c>
      <c r="S7" s="80" t="s">
        <v>195</v>
      </c>
      <c r="T7" s="81" t="s">
        <v>196</v>
      </c>
      <c r="U7" s="80" t="s">
        <v>195</v>
      </c>
      <c r="V7" s="81" t="s">
        <v>196</v>
      </c>
      <c r="W7" s="80" t="s">
        <v>195</v>
      </c>
      <c r="X7" s="81" t="s">
        <v>196</v>
      </c>
      <c r="Y7" s="80" t="s">
        <v>195</v>
      </c>
      <c r="Z7" s="81" t="s">
        <v>196</v>
      </c>
      <c r="AA7" s="80" t="s">
        <v>195</v>
      </c>
      <c r="AB7" s="198" t="s">
        <v>196</v>
      </c>
      <c r="AC7" s="4"/>
    </row>
    <row r="8" spans="1:29" s="1" customFormat="1" ht="21.75" customHeight="1">
      <c r="A8" s="307"/>
      <c r="B8" s="308"/>
      <c r="C8" s="82" t="s">
        <v>197</v>
      </c>
      <c r="D8" s="83" t="s">
        <v>198</v>
      </c>
      <c r="E8" s="82" t="s">
        <v>197</v>
      </c>
      <c r="F8" s="83" t="s">
        <v>198</v>
      </c>
      <c r="G8" s="82" t="s">
        <v>197</v>
      </c>
      <c r="H8" s="83" t="s">
        <v>198</v>
      </c>
      <c r="I8" s="82" t="s">
        <v>197</v>
      </c>
      <c r="J8" s="83" t="s">
        <v>198</v>
      </c>
      <c r="K8" s="82" t="s">
        <v>197</v>
      </c>
      <c r="L8" s="83" t="s">
        <v>198</v>
      </c>
      <c r="M8" s="82" t="s">
        <v>197</v>
      </c>
      <c r="N8" s="83" t="s">
        <v>198</v>
      </c>
      <c r="O8" s="82" t="s">
        <v>197</v>
      </c>
      <c r="P8" s="83" t="s">
        <v>198</v>
      </c>
      <c r="Q8" s="82" t="s">
        <v>197</v>
      </c>
      <c r="R8" s="83" t="s">
        <v>198</v>
      </c>
      <c r="S8" s="82" t="s">
        <v>197</v>
      </c>
      <c r="T8" s="83" t="s">
        <v>198</v>
      </c>
      <c r="U8" s="82" t="s">
        <v>197</v>
      </c>
      <c r="V8" s="83" t="s">
        <v>198</v>
      </c>
      <c r="W8" s="82" t="s">
        <v>197</v>
      </c>
      <c r="X8" s="83" t="s">
        <v>198</v>
      </c>
      <c r="Y8" s="82" t="s">
        <v>197</v>
      </c>
      <c r="Z8" s="83" t="s">
        <v>198</v>
      </c>
      <c r="AA8" s="82" t="s">
        <v>197</v>
      </c>
      <c r="AB8" s="199" t="s">
        <v>198</v>
      </c>
      <c r="AC8" s="4"/>
    </row>
    <row r="9" spans="1:36" ht="21.75" customHeight="1">
      <c r="A9" s="218"/>
      <c r="B9" s="219"/>
      <c r="C9" s="124"/>
      <c r="D9" s="124" t="s">
        <v>42</v>
      </c>
      <c r="E9" s="124"/>
      <c r="F9" s="124" t="s">
        <v>42</v>
      </c>
      <c r="G9" s="124"/>
      <c r="H9" s="124" t="s">
        <v>42</v>
      </c>
      <c r="I9" s="124"/>
      <c r="J9" s="124" t="s">
        <v>42</v>
      </c>
      <c r="K9" s="124"/>
      <c r="L9" s="124" t="s">
        <v>42</v>
      </c>
      <c r="M9" s="124"/>
      <c r="N9" s="124" t="s">
        <v>42</v>
      </c>
      <c r="O9" s="124"/>
      <c r="P9" s="124" t="s">
        <v>42</v>
      </c>
      <c r="Q9" s="124"/>
      <c r="R9" s="124" t="s">
        <v>42</v>
      </c>
      <c r="S9" s="124"/>
      <c r="T9" s="124" t="s">
        <v>42</v>
      </c>
      <c r="U9" s="124"/>
      <c r="V9" s="124" t="s">
        <v>42</v>
      </c>
      <c r="W9" s="124"/>
      <c r="X9" s="124" t="s">
        <v>42</v>
      </c>
      <c r="Y9" s="124"/>
      <c r="Z9" s="124" t="s">
        <v>42</v>
      </c>
      <c r="AA9" s="124"/>
      <c r="AB9" s="124" t="s">
        <v>42</v>
      </c>
      <c r="AC9" s="117"/>
      <c r="AD9" s="116"/>
      <c r="AE9" s="116"/>
      <c r="AF9" s="116"/>
      <c r="AG9" s="116"/>
      <c r="AH9" s="116"/>
      <c r="AI9" s="116"/>
      <c r="AJ9" s="116"/>
    </row>
    <row r="10" spans="1:28" ht="21.75" customHeight="1">
      <c r="A10" s="332" t="s">
        <v>36</v>
      </c>
      <c r="B10" s="333"/>
      <c r="C10" s="171">
        <f aca="true" t="shared" si="0" ref="C10:AB10">SUM(C11,C15,C19,C23,C27)</f>
        <v>4404</v>
      </c>
      <c r="D10" s="171">
        <f t="shared" si="0"/>
        <v>23315</v>
      </c>
      <c r="E10" s="171">
        <f t="shared" si="0"/>
        <v>13</v>
      </c>
      <c r="F10" s="171">
        <f t="shared" si="0"/>
        <v>85</v>
      </c>
      <c r="G10" s="171">
        <f t="shared" si="0"/>
        <v>4355</v>
      </c>
      <c r="H10" s="171">
        <f t="shared" si="0"/>
        <v>22635</v>
      </c>
      <c r="I10" s="171">
        <f t="shared" si="0"/>
        <v>1</v>
      </c>
      <c r="J10" s="171">
        <f t="shared" si="0"/>
        <v>9</v>
      </c>
      <c r="K10" s="171">
        <f t="shared" si="0"/>
        <v>403</v>
      </c>
      <c r="L10" s="171">
        <f t="shared" si="0"/>
        <v>2255</v>
      </c>
      <c r="M10" s="171">
        <f t="shared" si="0"/>
        <v>1840</v>
      </c>
      <c r="N10" s="171">
        <f t="shared" si="0"/>
        <v>10401</v>
      </c>
      <c r="O10" s="171">
        <f t="shared" si="0"/>
        <v>1257</v>
      </c>
      <c r="P10" s="171">
        <f t="shared" si="0"/>
        <v>3838</v>
      </c>
      <c r="Q10" s="171">
        <f t="shared" si="0"/>
        <v>24</v>
      </c>
      <c r="R10" s="171">
        <f t="shared" si="0"/>
        <v>435</v>
      </c>
      <c r="S10" s="171">
        <f t="shared" si="0"/>
        <v>22</v>
      </c>
      <c r="T10" s="171">
        <f t="shared" si="0"/>
        <v>36</v>
      </c>
      <c r="U10" s="171">
        <f t="shared" si="0"/>
        <v>57</v>
      </c>
      <c r="V10" s="171">
        <f t="shared" si="0"/>
        <v>534</v>
      </c>
      <c r="W10" s="171">
        <f t="shared" si="0"/>
        <v>11</v>
      </c>
      <c r="X10" s="171">
        <f t="shared" si="0"/>
        <v>91</v>
      </c>
      <c r="Y10" s="171">
        <f t="shared" si="0"/>
        <v>740</v>
      </c>
      <c r="Z10" s="171">
        <f t="shared" si="0"/>
        <v>5036</v>
      </c>
      <c r="AA10" s="171">
        <f t="shared" si="0"/>
        <v>36</v>
      </c>
      <c r="AB10" s="171">
        <f t="shared" si="0"/>
        <v>595</v>
      </c>
    </row>
    <row r="11" spans="1:28" ht="21.75" customHeight="1">
      <c r="A11" s="330" t="s">
        <v>68</v>
      </c>
      <c r="B11" s="331"/>
      <c r="C11" s="184">
        <f>SUM(C12:C13)</f>
        <v>947</v>
      </c>
      <c r="D11" s="184">
        <f>SUM(D12:D13)</f>
        <v>6586</v>
      </c>
      <c r="E11" s="138">
        <f aca="true" t="shared" si="1" ref="E11:AB11">SUM(E12:E13)</f>
        <v>5</v>
      </c>
      <c r="F11" s="138">
        <f t="shared" si="1"/>
        <v>22</v>
      </c>
      <c r="G11" s="138">
        <f>SUM(G12:G13)</f>
        <v>930</v>
      </c>
      <c r="H11" s="138">
        <f t="shared" si="1"/>
        <v>6353</v>
      </c>
      <c r="I11" s="124" t="s">
        <v>254</v>
      </c>
      <c r="J11" s="124" t="s">
        <v>254</v>
      </c>
      <c r="K11" s="138">
        <f t="shared" si="1"/>
        <v>109</v>
      </c>
      <c r="L11" s="138">
        <f t="shared" si="1"/>
        <v>898</v>
      </c>
      <c r="M11" s="138">
        <f t="shared" si="1"/>
        <v>187</v>
      </c>
      <c r="N11" s="138">
        <f t="shared" si="1"/>
        <v>2363</v>
      </c>
      <c r="O11" s="138">
        <f t="shared" si="1"/>
        <v>384</v>
      </c>
      <c r="P11" s="138">
        <f t="shared" si="1"/>
        <v>1318</v>
      </c>
      <c r="Q11" s="138">
        <f t="shared" si="1"/>
        <v>4</v>
      </c>
      <c r="R11" s="138">
        <f t="shared" si="1"/>
        <v>120</v>
      </c>
      <c r="S11" s="138">
        <f t="shared" si="1"/>
        <v>2</v>
      </c>
      <c r="T11" s="138">
        <f t="shared" si="1"/>
        <v>5</v>
      </c>
      <c r="U11" s="138">
        <f t="shared" si="1"/>
        <v>18</v>
      </c>
      <c r="V11" s="138">
        <f t="shared" si="1"/>
        <v>173</v>
      </c>
      <c r="W11" s="138">
        <f t="shared" si="1"/>
        <v>3</v>
      </c>
      <c r="X11" s="138">
        <f t="shared" si="1"/>
        <v>53</v>
      </c>
      <c r="Y11" s="138">
        <f t="shared" si="1"/>
        <v>223</v>
      </c>
      <c r="Z11" s="138">
        <f t="shared" si="1"/>
        <v>1423</v>
      </c>
      <c r="AA11" s="138">
        <f t="shared" si="1"/>
        <v>12</v>
      </c>
      <c r="AB11" s="138">
        <f t="shared" si="1"/>
        <v>211</v>
      </c>
    </row>
    <row r="12" spans="1:28" ht="21.75" customHeight="1">
      <c r="A12" s="221"/>
      <c r="B12" s="14" t="s">
        <v>87</v>
      </c>
      <c r="C12" s="180">
        <f>SUM(E12,G12)</f>
        <v>885</v>
      </c>
      <c r="D12" s="180">
        <f>SUM(F12,H12)</f>
        <v>5571</v>
      </c>
      <c r="E12" s="124">
        <v>5</v>
      </c>
      <c r="F12" s="124">
        <v>22</v>
      </c>
      <c r="G12" s="124">
        <v>880</v>
      </c>
      <c r="H12" s="124">
        <v>5549</v>
      </c>
      <c r="I12" s="124" t="s">
        <v>254</v>
      </c>
      <c r="J12" s="124" t="s">
        <v>254</v>
      </c>
      <c r="K12" s="124">
        <v>109</v>
      </c>
      <c r="L12" s="124">
        <v>898</v>
      </c>
      <c r="M12" s="124">
        <v>187</v>
      </c>
      <c r="N12" s="124">
        <v>2363</v>
      </c>
      <c r="O12" s="124">
        <v>384</v>
      </c>
      <c r="P12" s="124">
        <v>1318</v>
      </c>
      <c r="Q12" s="124">
        <v>4</v>
      </c>
      <c r="R12" s="124">
        <v>120</v>
      </c>
      <c r="S12" s="124">
        <v>2</v>
      </c>
      <c r="T12" s="124">
        <v>5</v>
      </c>
      <c r="U12" s="124">
        <v>10</v>
      </c>
      <c r="V12" s="124">
        <v>78</v>
      </c>
      <c r="W12" s="124">
        <v>2</v>
      </c>
      <c r="X12" s="124">
        <v>33</v>
      </c>
      <c r="Y12" s="124">
        <v>182</v>
      </c>
      <c r="Z12" s="124">
        <v>734</v>
      </c>
      <c r="AA12" s="124" t="s">
        <v>254</v>
      </c>
      <c r="AB12" s="124" t="s">
        <v>254</v>
      </c>
    </row>
    <row r="13" spans="1:28" ht="21.75" customHeight="1">
      <c r="A13" s="221"/>
      <c r="B13" s="222" t="s">
        <v>202</v>
      </c>
      <c r="C13" s="184">
        <f>SUM(E13,G13,AA13)</f>
        <v>62</v>
      </c>
      <c r="D13" s="184">
        <f>SUM(F13,H13,AB13)</f>
        <v>1015</v>
      </c>
      <c r="E13" s="124" t="s">
        <v>254</v>
      </c>
      <c r="F13" s="124" t="s">
        <v>254</v>
      </c>
      <c r="G13" s="124">
        <v>50</v>
      </c>
      <c r="H13" s="124">
        <v>804</v>
      </c>
      <c r="I13" s="124" t="s">
        <v>254</v>
      </c>
      <c r="J13" s="124" t="s">
        <v>254</v>
      </c>
      <c r="K13" s="124" t="s">
        <v>254</v>
      </c>
      <c r="L13" s="124" t="s">
        <v>254</v>
      </c>
      <c r="M13" s="124" t="s">
        <v>254</v>
      </c>
      <c r="N13" s="124" t="s">
        <v>254</v>
      </c>
      <c r="O13" s="124" t="s">
        <v>254</v>
      </c>
      <c r="P13" s="124" t="s">
        <v>254</v>
      </c>
      <c r="Q13" s="124" t="s">
        <v>254</v>
      </c>
      <c r="R13" s="124" t="s">
        <v>254</v>
      </c>
      <c r="S13" s="124" t="s">
        <v>254</v>
      </c>
      <c r="T13" s="124" t="s">
        <v>254</v>
      </c>
      <c r="U13" s="124">
        <v>8</v>
      </c>
      <c r="V13" s="124">
        <v>95</v>
      </c>
      <c r="W13" s="124">
        <v>1</v>
      </c>
      <c r="X13" s="124">
        <v>20</v>
      </c>
      <c r="Y13" s="124">
        <v>41</v>
      </c>
      <c r="Z13" s="124">
        <v>689</v>
      </c>
      <c r="AA13" s="124">
        <v>12</v>
      </c>
      <c r="AB13" s="124">
        <v>211</v>
      </c>
    </row>
    <row r="14" spans="1:28" ht="21.75" customHeight="1">
      <c r="A14" s="221"/>
      <c r="B14" s="14"/>
      <c r="C14" s="124"/>
      <c r="D14" s="124"/>
      <c r="E14" s="93"/>
      <c r="F14" s="124"/>
      <c r="G14" s="124"/>
      <c r="H14" s="124"/>
      <c r="I14" s="124"/>
      <c r="J14" s="124"/>
      <c r="K14" s="124"/>
      <c r="L14" s="124"/>
      <c r="M14" s="124"/>
      <c r="N14" s="124"/>
      <c r="O14" s="124"/>
      <c r="P14" s="124"/>
      <c r="Q14" s="124"/>
      <c r="R14" s="124"/>
      <c r="S14" s="124"/>
      <c r="T14" s="124"/>
      <c r="U14" s="124"/>
      <c r="V14" s="124"/>
      <c r="W14" s="124"/>
      <c r="X14" s="124"/>
      <c r="Y14" s="124"/>
      <c r="Z14" s="124"/>
      <c r="AA14" s="124"/>
      <c r="AB14" s="124"/>
    </row>
    <row r="15" spans="1:28" ht="21.75" customHeight="1">
      <c r="A15" s="330" t="s">
        <v>69</v>
      </c>
      <c r="B15" s="331"/>
      <c r="C15" s="184">
        <f>SUM(C16:C17)</f>
        <v>745</v>
      </c>
      <c r="D15" s="184">
        <f>SUM(D16:D17)</f>
        <v>3457</v>
      </c>
      <c r="E15" s="138">
        <f aca="true" t="shared" si="2" ref="E15:AB15">SUM(E16:E17)</f>
        <v>1</v>
      </c>
      <c r="F15" s="138">
        <f t="shared" si="2"/>
        <v>1</v>
      </c>
      <c r="G15" s="138">
        <f>SUM(G16:G17)</f>
        <v>738</v>
      </c>
      <c r="H15" s="138">
        <f t="shared" si="2"/>
        <v>3385</v>
      </c>
      <c r="I15" s="124" t="s">
        <v>254</v>
      </c>
      <c r="J15" s="124" t="s">
        <v>254</v>
      </c>
      <c r="K15" s="138">
        <f t="shared" si="2"/>
        <v>54</v>
      </c>
      <c r="L15" s="138">
        <f t="shared" si="2"/>
        <v>261</v>
      </c>
      <c r="M15" s="138">
        <f t="shared" si="2"/>
        <v>371</v>
      </c>
      <c r="N15" s="138">
        <f t="shared" si="2"/>
        <v>1788</v>
      </c>
      <c r="O15" s="138">
        <f t="shared" si="2"/>
        <v>179</v>
      </c>
      <c r="P15" s="138">
        <f t="shared" si="2"/>
        <v>481</v>
      </c>
      <c r="Q15" s="138">
        <f t="shared" si="2"/>
        <v>5</v>
      </c>
      <c r="R15" s="138">
        <f t="shared" si="2"/>
        <v>64</v>
      </c>
      <c r="S15" s="138">
        <f t="shared" si="2"/>
        <v>2</v>
      </c>
      <c r="T15" s="138">
        <f t="shared" si="2"/>
        <v>3</v>
      </c>
      <c r="U15" s="138">
        <f t="shared" si="2"/>
        <v>7</v>
      </c>
      <c r="V15" s="138">
        <f t="shared" si="2"/>
        <v>55</v>
      </c>
      <c r="W15" s="138">
        <f t="shared" si="2"/>
        <v>3</v>
      </c>
      <c r="X15" s="138">
        <f t="shared" si="2"/>
        <v>13</v>
      </c>
      <c r="Y15" s="138">
        <f t="shared" si="2"/>
        <v>117</v>
      </c>
      <c r="Z15" s="138">
        <f t="shared" si="2"/>
        <v>720</v>
      </c>
      <c r="AA15" s="138">
        <f t="shared" si="2"/>
        <v>6</v>
      </c>
      <c r="AB15" s="138">
        <f t="shared" si="2"/>
        <v>71</v>
      </c>
    </row>
    <row r="16" spans="1:28" ht="21.75" customHeight="1">
      <c r="A16" s="221"/>
      <c r="B16" s="14" t="s">
        <v>87</v>
      </c>
      <c r="C16" s="180">
        <f>SUM(E16,G16)</f>
        <v>718</v>
      </c>
      <c r="D16" s="180">
        <f>SUM(F16,H16)</f>
        <v>3037</v>
      </c>
      <c r="E16" s="124">
        <v>1</v>
      </c>
      <c r="F16" s="124">
        <v>1</v>
      </c>
      <c r="G16" s="124">
        <v>717</v>
      </c>
      <c r="H16" s="124">
        <v>3036</v>
      </c>
      <c r="I16" s="124" t="s">
        <v>254</v>
      </c>
      <c r="J16" s="124" t="s">
        <v>254</v>
      </c>
      <c r="K16" s="124">
        <v>54</v>
      </c>
      <c r="L16" s="124">
        <v>261</v>
      </c>
      <c r="M16" s="124">
        <v>371</v>
      </c>
      <c r="N16" s="124">
        <v>1788</v>
      </c>
      <c r="O16" s="124">
        <v>178</v>
      </c>
      <c r="P16" s="124">
        <v>475</v>
      </c>
      <c r="Q16" s="124">
        <v>5</v>
      </c>
      <c r="R16" s="124">
        <v>64</v>
      </c>
      <c r="S16" s="124">
        <v>2</v>
      </c>
      <c r="T16" s="124">
        <v>3</v>
      </c>
      <c r="U16" s="124">
        <v>3</v>
      </c>
      <c r="V16" s="124">
        <v>18</v>
      </c>
      <c r="W16" s="124">
        <v>2</v>
      </c>
      <c r="X16" s="124">
        <v>7</v>
      </c>
      <c r="Y16" s="124">
        <v>102</v>
      </c>
      <c r="Z16" s="124">
        <v>420</v>
      </c>
      <c r="AA16" s="124" t="s">
        <v>254</v>
      </c>
      <c r="AB16" s="124" t="s">
        <v>254</v>
      </c>
    </row>
    <row r="17" spans="1:28" ht="21.75" customHeight="1">
      <c r="A17" s="221"/>
      <c r="B17" s="222" t="s">
        <v>202</v>
      </c>
      <c r="C17" s="184">
        <f>SUM(E17,G17,AA17)</f>
        <v>27</v>
      </c>
      <c r="D17" s="184">
        <f>SUM(F17,H17,AB17)</f>
        <v>420</v>
      </c>
      <c r="E17" s="124" t="s">
        <v>254</v>
      </c>
      <c r="F17" s="124" t="s">
        <v>254</v>
      </c>
      <c r="G17" s="124">
        <v>21</v>
      </c>
      <c r="H17" s="124">
        <v>349</v>
      </c>
      <c r="I17" s="124" t="s">
        <v>254</v>
      </c>
      <c r="J17" s="124" t="s">
        <v>254</v>
      </c>
      <c r="K17" s="124" t="s">
        <v>254</v>
      </c>
      <c r="L17" s="124" t="s">
        <v>254</v>
      </c>
      <c r="M17" s="124" t="s">
        <v>254</v>
      </c>
      <c r="N17" s="124" t="s">
        <v>254</v>
      </c>
      <c r="O17" s="124">
        <v>1</v>
      </c>
      <c r="P17" s="124">
        <v>6</v>
      </c>
      <c r="Q17" s="124" t="s">
        <v>254</v>
      </c>
      <c r="R17" s="124" t="s">
        <v>254</v>
      </c>
      <c r="S17" s="124" t="s">
        <v>254</v>
      </c>
      <c r="T17" s="124" t="s">
        <v>254</v>
      </c>
      <c r="U17" s="124">
        <v>4</v>
      </c>
      <c r="V17" s="124">
        <v>37</v>
      </c>
      <c r="W17" s="124">
        <v>1</v>
      </c>
      <c r="X17" s="124">
        <v>6</v>
      </c>
      <c r="Y17" s="124">
        <v>15</v>
      </c>
      <c r="Z17" s="124">
        <v>300</v>
      </c>
      <c r="AA17" s="124">
        <v>6</v>
      </c>
      <c r="AB17" s="124">
        <v>71</v>
      </c>
    </row>
    <row r="18" spans="1:28" ht="21.75" customHeight="1">
      <c r="A18" s="221"/>
      <c r="B18" s="14"/>
      <c r="C18" s="124"/>
      <c r="D18" s="9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row>
    <row r="19" spans="1:28" ht="21.75" customHeight="1">
      <c r="A19" s="330" t="s">
        <v>70</v>
      </c>
      <c r="B19" s="331"/>
      <c r="C19" s="184">
        <f>SUM(C20:C21)</f>
        <v>995</v>
      </c>
      <c r="D19" s="184">
        <f>SUM(D20:D21)</f>
        <v>4571</v>
      </c>
      <c r="E19" s="138">
        <f aca="true" t="shared" si="3" ref="E19:AB19">SUM(E20:E21)</f>
        <v>5</v>
      </c>
      <c r="F19" s="138">
        <f t="shared" si="3"/>
        <v>60</v>
      </c>
      <c r="G19" s="138">
        <f>SUM(G20:G21)</f>
        <v>985</v>
      </c>
      <c r="H19" s="138">
        <f t="shared" si="3"/>
        <v>4454</v>
      </c>
      <c r="I19" s="124" t="s">
        <v>254</v>
      </c>
      <c r="J19" s="124" t="s">
        <v>254</v>
      </c>
      <c r="K19" s="138">
        <f t="shared" si="3"/>
        <v>65</v>
      </c>
      <c r="L19" s="138">
        <f t="shared" si="3"/>
        <v>419</v>
      </c>
      <c r="M19" s="138">
        <f t="shared" si="3"/>
        <v>617</v>
      </c>
      <c r="N19" s="138">
        <f t="shared" si="3"/>
        <v>2890</v>
      </c>
      <c r="O19" s="138">
        <f t="shared" si="3"/>
        <v>194</v>
      </c>
      <c r="P19" s="138">
        <f t="shared" si="3"/>
        <v>535</v>
      </c>
      <c r="Q19" s="138">
        <f t="shared" si="3"/>
        <v>3</v>
      </c>
      <c r="R19" s="138">
        <f t="shared" si="3"/>
        <v>44</v>
      </c>
      <c r="S19" s="138">
        <f t="shared" si="3"/>
        <v>1</v>
      </c>
      <c r="T19" s="138">
        <f t="shared" si="3"/>
        <v>1</v>
      </c>
      <c r="U19" s="138">
        <f t="shared" si="3"/>
        <v>10</v>
      </c>
      <c r="V19" s="138">
        <f t="shared" si="3"/>
        <v>133</v>
      </c>
      <c r="W19" s="138">
        <f t="shared" si="3"/>
        <v>1</v>
      </c>
      <c r="X19" s="138">
        <f t="shared" si="3"/>
        <v>5</v>
      </c>
      <c r="Y19" s="138">
        <f t="shared" si="3"/>
        <v>94</v>
      </c>
      <c r="Z19" s="138">
        <f t="shared" si="3"/>
        <v>427</v>
      </c>
      <c r="AA19" s="138">
        <f t="shared" si="3"/>
        <v>5</v>
      </c>
      <c r="AB19" s="138">
        <f t="shared" si="3"/>
        <v>57</v>
      </c>
    </row>
    <row r="20" spans="1:28" ht="21.75" customHeight="1">
      <c r="A20" s="221"/>
      <c r="B20" s="14" t="s">
        <v>87</v>
      </c>
      <c r="C20" s="180">
        <f>SUM(E20,G20)</f>
        <v>976</v>
      </c>
      <c r="D20" s="180">
        <f>SUM(F20,H20)</f>
        <v>4347</v>
      </c>
      <c r="E20" s="95">
        <v>5</v>
      </c>
      <c r="F20" s="124">
        <v>60</v>
      </c>
      <c r="G20" s="124">
        <v>971</v>
      </c>
      <c r="H20" s="124">
        <v>4287</v>
      </c>
      <c r="I20" s="124" t="s">
        <v>254</v>
      </c>
      <c r="J20" s="124" t="s">
        <v>254</v>
      </c>
      <c r="K20" s="124">
        <v>65</v>
      </c>
      <c r="L20" s="124">
        <v>419</v>
      </c>
      <c r="M20" s="124">
        <v>617</v>
      </c>
      <c r="N20" s="124">
        <v>2890</v>
      </c>
      <c r="O20" s="124">
        <v>194</v>
      </c>
      <c r="P20" s="124">
        <v>535</v>
      </c>
      <c r="Q20" s="124">
        <v>3</v>
      </c>
      <c r="R20" s="124">
        <v>44</v>
      </c>
      <c r="S20" s="124">
        <v>1</v>
      </c>
      <c r="T20" s="124">
        <v>1</v>
      </c>
      <c r="U20" s="124">
        <v>8</v>
      </c>
      <c r="V20" s="124">
        <v>126</v>
      </c>
      <c r="W20" s="124" t="s">
        <v>254</v>
      </c>
      <c r="X20" s="124" t="s">
        <v>254</v>
      </c>
      <c r="Y20" s="124">
        <v>83</v>
      </c>
      <c r="Z20" s="124">
        <v>272</v>
      </c>
      <c r="AA20" s="124" t="s">
        <v>254</v>
      </c>
      <c r="AB20" s="124" t="s">
        <v>254</v>
      </c>
    </row>
    <row r="21" spans="1:28" ht="21.75" customHeight="1">
      <c r="A21" s="221"/>
      <c r="B21" s="222" t="s">
        <v>202</v>
      </c>
      <c r="C21" s="184">
        <f>SUM(E21,G21,AA21)</f>
        <v>19</v>
      </c>
      <c r="D21" s="184">
        <f>SUM(F21,H21,AB21)</f>
        <v>224</v>
      </c>
      <c r="E21" s="93" t="s">
        <v>254</v>
      </c>
      <c r="F21" s="124" t="s">
        <v>254</v>
      </c>
      <c r="G21" s="124">
        <v>14</v>
      </c>
      <c r="H21" s="124">
        <v>167</v>
      </c>
      <c r="I21" s="124" t="s">
        <v>254</v>
      </c>
      <c r="J21" s="124" t="s">
        <v>254</v>
      </c>
      <c r="K21" s="124" t="s">
        <v>254</v>
      </c>
      <c r="L21" s="124" t="s">
        <v>254</v>
      </c>
      <c r="M21" s="124" t="s">
        <v>254</v>
      </c>
      <c r="N21" s="124" t="s">
        <v>254</v>
      </c>
      <c r="O21" s="124" t="s">
        <v>254</v>
      </c>
      <c r="P21" s="124" t="s">
        <v>254</v>
      </c>
      <c r="Q21" s="124" t="s">
        <v>254</v>
      </c>
      <c r="R21" s="124" t="s">
        <v>254</v>
      </c>
      <c r="S21" s="124" t="s">
        <v>254</v>
      </c>
      <c r="T21" s="124" t="s">
        <v>254</v>
      </c>
      <c r="U21" s="124">
        <v>2</v>
      </c>
      <c r="V21" s="124">
        <v>7</v>
      </c>
      <c r="W21" s="124">
        <v>1</v>
      </c>
      <c r="X21" s="124">
        <v>5</v>
      </c>
      <c r="Y21" s="124">
        <v>11</v>
      </c>
      <c r="Z21" s="124">
        <v>155</v>
      </c>
      <c r="AA21" s="124">
        <v>5</v>
      </c>
      <c r="AB21" s="124">
        <v>57</v>
      </c>
    </row>
    <row r="22" spans="1:28" ht="21.75" customHeight="1">
      <c r="A22" s="221"/>
      <c r="B22" s="222"/>
      <c r="C22" s="124"/>
      <c r="D22" s="124"/>
      <c r="E22" s="93"/>
      <c r="F22" s="124"/>
      <c r="G22" s="124"/>
      <c r="H22" s="124"/>
      <c r="I22" s="124"/>
      <c r="J22" s="124"/>
      <c r="K22" s="124"/>
      <c r="L22" s="124"/>
      <c r="M22" s="124"/>
      <c r="N22" s="124"/>
      <c r="O22" s="124"/>
      <c r="P22" s="124"/>
      <c r="Q22" s="124"/>
      <c r="R22" s="124"/>
      <c r="S22" s="124"/>
      <c r="T22" s="124"/>
      <c r="U22" s="124"/>
      <c r="V22" s="124"/>
      <c r="W22" s="124"/>
      <c r="X22" s="124"/>
      <c r="Y22" s="124"/>
      <c r="Z22" s="124"/>
      <c r="AA22" s="124"/>
      <c r="AB22" s="124"/>
    </row>
    <row r="23" spans="1:28" ht="21.75" customHeight="1">
      <c r="A23" s="330" t="s">
        <v>71</v>
      </c>
      <c r="B23" s="331"/>
      <c r="C23" s="184">
        <f aca="true" t="shared" si="4" ref="C23:AB23">SUM(C24:C25)</f>
        <v>679</v>
      </c>
      <c r="D23" s="184">
        <f t="shared" si="4"/>
        <v>3823</v>
      </c>
      <c r="E23" s="93" t="s">
        <v>254</v>
      </c>
      <c r="F23" s="124" t="s">
        <v>254</v>
      </c>
      <c r="G23" s="138">
        <f t="shared" si="4"/>
        <v>672</v>
      </c>
      <c r="H23" s="138">
        <f t="shared" si="4"/>
        <v>3714</v>
      </c>
      <c r="I23" s="124" t="s">
        <v>254</v>
      </c>
      <c r="J23" s="124" t="s">
        <v>254</v>
      </c>
      <c r="K23" s="138">
        <f t="shared" si="4"/>
        <v>36</v>
      </c>
      <c r="L23" s="138">
        <f t="shared" si="4"/>
        <v>207</v>
      </c>
      <c r="M23" s="138">
        <f t="shared" si="4"/>
        <v>348</v>
      </c>
      <c r="N23" s="138">
        <f t="shared" si="4"/>
        <v>2172</v>
      </c>
      <c r="O23" s="138">
        <f t="shared" si="4"/>
        <v>164</v>
      </c>
      <c r="P23" s="138">
        <f t="shared" si="4"/>
        <v>471</v>
      </c>
      <c r="Q23" s="138">
        <f t="shared" si="4"/>
        <v>7</v>
      </c>
      <c r="R23" s="138">
        <f t="shared" si="4"/>
        <v>142</v>
      </c>
      <c r="S23" s="138">
        <f t="shared" si="4"/>
        <v>2</v>
      </c>
      <c r="T23" s="138">
        <f t="shared" si="4"/>
        <v>9</v>
      </c>
      <c r="U23" s="138">
        <f t="shared" si="4"/>
        <v>4</v>
      </c>
      <c r="V23" s="138">
        <f t="shared" si="4"/>
        <v>96</v>
      </c>
      <c r="W23" s="138">
        <f t="shared" si="4"/>
        <v>2</v>
      </c>
      <c r="X23" s="138">
        <f t="shared" si="4"/>
        <v>7</v>
      </c>
      <c r="Y23" s="138">
        <f t="shared" si="4"/>
        <v>109</v>
      </c>
      <c r="Z23" s="138">
        <f t="shared" si="4"/>
        <v>610</v>
      </c>
      <c r="AA23" s="138">
        <f t="shared" si="4"/>
        <v>7</v>
      </c>
      <c r="AB23" s="138">
        <f t="shared" si="4"/>
        <v>109</v>
      </c>
    </row>
    <row r="24" spans="1:28" ht="21.75" customHeight="1">
      <c r="A24" s="221"/>
      <c r="B24" s="14" t="s">
        <v>87</v>
      </c>
      <c r="C24" s="180">
        <f>SUM(E24,G24)</f>
        <v>651</v>
      </c>
      <c r="D24" s="180">
        <f>SUM(F24,H24)</f>
        <v>3409</v>
      </c>
      <c r="E24" s="93" t="s">
        <v>254</v>
      </c>
      <c r="F24" s="124" t="s">
        <v>254</v>
      </c>
      <c r="G24" s="124">
        <v>651</v>
      </c>
      <c r="H24" s="124">
        <v>3409</v>
      </c>
      <c r="I24" s="124" t="s">
        <v>254</v>
      </c>
      <c r="J24" s="124" t="s">
        <v>254</v>
      </c>
      <c r="K24" s="124">
        <v>36</v>
      </c>
      <c r="L24" s="124">
        <v>207</v>
      </c>
      <c r="M24" s="124">
        <v>348</v>
      </c>
      <c r="N24" s="124">
        <v>2172</v>
      </c>
      <c r="O24" s="124">
        <v>163</v>
      </c>
      <c r="P24" s="124">
        <v>463</v>
      </c>
      <c r="Q24" s="124">
        <v>7</v>
      </c>
      <c r="R24" s="124">
        <v>142</v>
      </c>
      <c r="S24" s="124">
        <v>2</v>
      </c>
      <c r="T24" s="124">
        <v>9</v>
      </c>
      <c r="U24" s="124">
        <v>2</v>
      </c>
      <c r="V24" s="124">
        <v>18</v>
      </c>
      <c r="W24" s="124">
        <v>1</v>
      </c>
      <c r="X24" s="124">
        <v>2</v>
      </c>
      <c r="Y24" s="124">
        <v>92</v>
      </c>
      <c r="Z24" s="124">
        <v>396</v>
      </c>
      <c r="AA24" s="124" t="s">
        <v>254</v>
      </c>
      <c r="AB24" s="124" t="s">
        <v>254</v>
      </c>
    </row>
    <row r="25" spans="1:28" ht="21.75" customHeight="1">
      <c r="A25" s="221"/>
      <c r="B25" s="222" t="s">
        <v>202</v>
      </c>
      <c r="C25" s="184">
        <f>SUM(E25,G25,AA25)</f>
        <v>28</v>
      </c>
      <c r="D25" s="184">
        <f>SUM(F25,H25,AB25)</f>
        <v>414</v>
      </c>
      <c r="E25" s="93" t="s">
        <v>254</v>
      </c>
      <c r="F25" s="124" t="s">
        <v>254</v>
      </c>
      <c r="G25" s="124">
        <v>21</v>
      </c>
      <c r="H25" s="124">
        <v>305</v>
      </c>
      <c r="I25" s="124" t="s">
        <v>254</v>
      </c>
      <c r="J25" s="124" t="s">
        <v>254</v>
      </c>
      <c r="K25" s="124" t="s">
        <v>254</v>
      </c>
      <c r="L25" s="124" t="s">
        <v>254</v>
      </c>
      <c r="M25" s="124" t="s">
        <v>254</v>
      </c>
      <c r="N25" s="124" t="s">
        <v>254</v>
      </c>
      <c r="O25" s="124">
        <v>1</v>
      </c>
      <c r="P25" s="124">
        <v>8</v>
      </c>
      <c r="Q25" s="124" t="s">
        <v>254</v>
      </c>
      <c r="R25" s="124" t="s">
        <v>254</v>
      </c>
      <c r="S25" s="124" t="s">
        <v>254</v>
      </c>
      <c r="T25" s="124" t="s">
        <v>254</v>
      </c>
      <c r="U25" s="124">
        <v>2</v>
      </c>
      <c r="V25" s="124">
        <v>78</v>
      </c>
      <c r="W25" s="124">
        <v>1</v>
      </c>
      <c r="X25" s="124">
        <v>5</v>
      </c>
      <c r="Y25" s="124">
        <v>17</v>
      </c>
      <c r="Z25" s="124">
        <v>214</v>
      </c>
      <c r="AA25" s="124">
        <v>7</v>
      </c>
      <c r="AB25" s="124">
        <v>109</v>
      </c>
    </row>
    <row r="26" spans="1:28" ht="21.75" customHeight="1">
      <c r="A26" s="221"/>
      <c r="B26" s="14"/>
      <c r="C26" s="124"/>
      <c r="D26" s="96"/>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ht="21.75" customHeight="1">
      <c r="A27" s="330" t="s">
        <v>72</v>
      </c>
      <c r="B27" s="331"/>
      <c r="C27" s="184">
        <f>SUM(C28:C29)</f>
        <v>1038</v>
      </c>
      <c r="D27" s="184">
        <f>SUM(D28:D29)</f>
        <v>4878</v>
      </c>
      <c r="E27" s="138">
        <f aca="true" t="shared" si="5" ref="E27:AB27">SUM(E28:E29)</f>
        <v>2</v>
      </c>
      <c r="F27" s="138">
        <f t="shared" si="5"/>
        <v>2</v>
      </c>
      <c r="G27" s="138">
        <f>SUM(G28:G29)</f>
        <v>1030</v>
      </c>
      <c r="H27" s="138">
        <f t="shared" si="5"/>
        <v>4729</v>
      </c>
      <c r="I27" s="138">
        <f t="shared" si="5"/>
        <v>1</v>
      </c>
      <c r="J27" s="138">
        <f t="shared" si="5"/>
        <v>9</v>
      </c>
      <c r="K27" s="138">
        <f t="shared" si="5"/>
        <v>139</v>
      </c>
      <c r="L27" s="138">
        <f t="shared" si="5"/>
        <v>470</v>
      </c>
      <c r="M27" s="138">
        <f t="shared" si="5"/>
        <v>317</v>
      </c>
      <c r="N27" s="138">
        <f t="shared" si="5"/>
        <v>1188</v>
      </c>
      <c r="O27" s="138">
        <f t="shared" si="5"/>
        <v>336</v>
      </c>
      <c r="P27" s="138">
        <f t="shared" si="5"/>
        <v>1033</v>
      </c>
      <c r="Q27" s="138">
        <f t="shared" si="5"/>
        <v>5</v>
      </c>
      <c r="R27" s="138">
        <f t="shared" si="5"/>
        <v>65</v>
      </c>
      <c r="S27" s="138">
        <f t="shared" si="5"/>
        <v>15</v>
      </c>
      <c r="T27" s="138">
        <f t="shared" si="5"/>
        <v>18</v>
      </c>
      <c r="U27" s="138">
        <f t="shared" si="5"/>
        <v>18</v>
      </c>
      <c r="V27" s="138">
        <f t="shared" si="5"/>
        <v>77</v>
      </c>
      <c r="W27" s="138">
        <f t="shared" si="5"/>
        <v>2</v>
      </c>
      <c r="X27" s="138">
        <f t="shared" si="5"/>
        <v>13</v>
      </c>
      <c r="Y27" s="138">
        <f t="shared" si="5"/>
        <v>197</v>
      </c>
      <c r="Z27" s="138">
        <f t="shared" si="5"/>
        <v>1856</v>
      </c>
      <c r="AA27" s="138">
        <f t="shared" si="5"/>
        <v>6</v>
      </c>
      <c r="AB27" s="138">
        <f t="shared" si="5"/>
        <v>147</v>
      </c>
    </row>
    <row r="28" spans="1:28" ht="21.75" customHeight="1">
      <c r="A28" s="221"/>
      <c r="B28" s="14" t="s">
        <v>87</v>
      </c>
      <c r="C28" s="180">
        <f>SUM(E28,G28)</f>
        <v>998</v>
      </c>
      <c r="D28" s="180">
        <f>SUM(F28,H28)</f>
        <v>4457</v>
      </c>
      <c r="E28" s="69">
        <v>2</v>
      </c>
      <c r="F28" s="124">
        <v>2</v>
      </c>
      <c r="G28" s="124">
        <v>996</v>
      </c>
      <c r="H28" s="124">
        <v>4455</v>
      </c>
      <c r="I28" s="124">
        <v>1</v>
      </c>
      <c r="J28" s="124">
        <v>9</v>
      </c>
      <c r="K28" s="124">
        <v>139</v>
      </c>
      <c r="L28" s="124">
        <v>470</v>
      </c>
      <c r="M28" s="124">
        <v>317</v>
      </c>
      <c r="N28" s="124">
        <v>1188</v>
      </c>
      <c r="O28" s="124">
        <v>335</v>
      </c>
      <c r="P28" s="124">
        <v>1021</v>
      </c>
      <c r="Q28" s="124">
        <v>5</v>
      </c>
      <c r="R28" s="124">
        <v>65</v>
      </c>
      <c r="S28" s="124">
        <v>15</v>
      </c>
      <c r="T28" s="124">
        <v>18</v>
      </c>
      <c r="U28" s="124">
        <v>16</v>
      </c>
      <c r="V28" s="124">
        <v>69</v>
      </c>
      <c r="W28" s="124">
        <v>1</v>
      </c>
      <c r="X28" s="124">
        <v>1</v>
      </c>
      <c r="Y28" s="124">
        <v>167</v>
      </c>
      <c r="Z28" s="124">
        <v>1614</v>
      </c>
      <c r="AA28" s="124" t="s">
        <v>254</v>
      </c>
      <c r="AB28" s="124" t="s">
        <v>254</v>
      </c>
    </row>
    <row r="29" spans="1:28" ht="21.75" customHeight="1">
      <c r="A29" s="221"/>
      <c r="B29" s="222" t="s">
        <v>202</v>
      </c>
      <c r="C29" s="184">
        <f>SUM(E29,G29,AA29)</f>
        <v>40</v>
      </c>
      <c r="D29" s="184">
        <f>SUM(F29,H29,AB29)</f>
        <v>421</v>
      </c>
      <c r="E29" s="93" t="s">
        <v>254</v>
      </c>
      <c r="F29" s="124" t="s">
        <v>254</v>
      </c>
      <c r="G29" s="124">
        <v>34</v>
      </c>
      <c r="H29" s="124">
        <v>274</v>
      </c>
      <c r="I29" s="124" t="s">
        <v>254</v>
      </c>
      <c r="J29" s="124" t="s">
        <v>254</v>
      </c>
      <c r="K29" s="124" t="s">
        <v>254</v>
      </c>
      <c r="L29" s="124" t="s">
        <v>254</v>
      </c>
      <c r="M29" s="124" t="s">
        <v>254</v>
      </c>
      <c r="N29" s="124" t="s">
        <v>254</v>
      </c>
      <c r="O29" s="124">
        <v>1</v>
      </c>
      <c r="P29" s="124">
        <v>12</v>
      </c>
      <c r="Q29" s="124" t="s">
        <v>254</v>
      </c>
      <c r="R29" s="124" t="s">
        <v>254</v>
      </c>
      <c r="S29" s="124" t="s">
        <v>254</v>
      </c>
      <c r="T29" s="124" t="s">
        <v>254</v>
      </c>
      <c r="U29" s="124">
        <v>2</v>
      </c>
      <c r="V29" s="124">
        <v>8</v>
      </c>
      <c r="W29" s="124">
        <v>1</v>
      </c>
      <c r="X29" s="124">
        <v>12</v>
      </c>
      <c r="Y29" s="124">
        <v>30</v>
      </c>
      <c r="Z29" s="124">
        <v>242</v>
      </c>
      <c r="AA29" s="124">
        <v>6</v>
      </c>
      <c r="AB29" s="124">
        <v>147</v>
      </c>
    </row>
    <row r="30" spans="1:28" ht="21.75" customHeight="1">
      <c r="A30" s="221"/>
      <c r="B30" s="14"/>
      <c r="C30" s="124"/>
      <c r="D30" s="94"/>
      <c r="E30" s="95"/>
      <c r="F30" s="127"/>
      <c r="G30" s="127"/>
      <c r="H30" s="127"/>
      <c r="I30" s="127"/>
      <c r="J30" s="124"/>
      <c r="K30" s="124"/>
      <c r="L30" s="124"/>
      <c r="M30" s="124"/>
      <c r="N30" s="124"/>
      <c r="O30" s="124"/>
      <c r="P30" s="124"/>
      <c r="Q30" s="124"/>
      <c r="R30" s="124"/>
      <c r="S30" s="124"/>
      <c r="T30" s="124"/>
      <c r="U30" s="124"/>
      <c r="V30" s="124"/>
      <c r="W30" s="124"/>
      <c r="X30" s="124"/>
      <c r="Y30" s="124"/>
      <c r="Z30" s="124"/>
      <c r="AA30" s="124"/>
      <c r="AB30" s="124"/>
    </row>
    <row r="31" spans="1:28" ht="21.75" customHeight="1">
      <c r="A31" s="332" t="s">
        <v>37</v>
      </c>
      <c r="B31" s="333"/>
      <c r="C31" s="171">
        <f>SUM(C32,C36,C40,C44,)</f>
        <v>3076</v>
      </c>
      <c r="D31" s="171">
        <f>SUM(D32,D36,D40,D44,)</f>
        <v>14949</v>
      </c>
      <c r="E31" s="171">
        <f aca="true" t="shared" si="6" ref="E31:AB31">SUM(E32,E36,E40,E44,)</f>
        <v>41</v>
      </c>
      <c r="F31" s="171">
        <f t="shared" si="6"/>
        <v>299</v>
      </c>
      <c r="G31" s="171">
        <f t="shared" si="6"/>
        <v>2990</v>
      </c>
      <c r="H31" s="171">
        <f t="shared" si="6"/>
        <v>14184</v>
      </c>
      <c r="I31" s="171">
        <f t="shared" si="6"/>
        <v>4</v>
      </c>
      <c r="J31" s="171">
        <f t="shared" si="6"/>
        <v>20</v>
      </c>
      <c r="K31" s="171">
        <f t="shared" si="6"/>
        <v>457</v>
      </c>
      <c r="L31" s="171">
        <f t="shared" si="6"/>
        <v>1752</v>
      </c>
      <c r="M31" s="171">
        <f t="shared" si="6"/>
        <v>750</v>
      </c>
      <c r="N31" s="171">
        <f t="shared" si="6"/>
        <v>5709</v>
      </c>
      <c r="O31" s="171">
        <f t="shared" si="6"/>
        <v>1036</v>
      </c>
      <c r="P31" s="171">
        <f t="shared" si="6"/>
        <v>2755</v>
      </c>
      <c r="Q31" s="171">
        <f t="shared" si="6"/>
        <v>14</v>
      </c>
      <c r="R31" s="171">
        <f t="shared" si="6"/>
        <v>158</v>
      </c>
      <c r="S31" s="171">
        <f t="shared" si="6"/>
        <v>5</v>
      </c>
      <c r="T31" s="171">
        <f t="shared" si="6"/>
        <v>8</v>
      </c>
      <c r="U31" s="171">
        <f t="shared" si="6"/>
        <v>72</v>
      </c>
      <c r="V31" s="171">
        <f t="shared" si="6"/>
        <v>441</v>
      </c>
      <c r="W31" s="171">
        <f t="shared" si="6"/>
        <v>14</v>
      </c>
      <c r="X31" s="171">
        <f t="shared" si="6"/>
        <v>91</v>
      </c>
      <c r="Y31" s="171">
        <f t="shared" si="6"/>
        <v>638</v>
      </c>
      <c r="Z31" s="171">
        <f t="shared" si="6"/>
        <v>3250</v>
      </c>
      <c r="AA31" s="171">
        <f t="shared" si="6"/>
        <v>45</v>
      </c>
      <c r="AB31" s="171">
        <f t="shared" si="6"/>
        <v>466</v>
      </c>
    </row>
    <row r="32" spans="1:28" ht="21.75" customHeight="1">
      <c r="A32" s="330" t="s">
        <v>73</v>
      </c>
      <c r="B32" s="331"/>
      <c r="C32" s="184">
        <f>SUM(C33:C34)</f>
        <v>848</v>
      </c>
      <c r="D32" s="184">
        <f>SUM(D33:D34)</f>
        <v>3990</v>
      </c>
      <c r="E32" s="138">
        <f aca="true" t="shared" si="7" ref="E32:AB32">SUM(E33:E34)</f>
        <v>17</v>
      </c>
      <c r="F32" s="138">
        <f t="shared" si="7"/>
        <v>195</v>
      </c>
      <c r="G32" s="138">
        <f>SUM(G33:G34)</f>
        <v>814</v>
      </c>
      <c r="H32" s="138">
        <f t="shared" si="7"/>
        <v>3670</v>
      </c>
      <c r="I32" s="124" t="s">
        <v>254</v>
      </c>
      <c r="J32" s="124" t="s">
        <v>254</v>
      </c>
      <c r="K32" s="138">
        <f t="shared" si="7"/>
        <v>130</v>
      </c>
      <c r="L32" s="138">
        <f t="shared" si="7"/>
        <v>511</v>
      </c>
      <c r="M32" s="138">
        <f t="shared" si="7"/>
        <v>73</v>
      </c>
      <c r="N32" s="138">
        <f t="shared" si="7"/>
        <v>1048</v>
      </c>
      <c r="O32" s="138">
        <f t="shared" si="7"/>
        <v>320</v>
      </c>
      <c r="P32" s="138">
        <f t="shared" si="7"/>
        <v>830</v>
      </c>
      <c r="Q32" s="138">
        <f t="shared" si="7"/>
        <v>5</v>
      </c>
      <c r="R32" s="138">
        <f t="shared" si="7"/>
        <v>69</v>
      </c>
      <c r="S32" s="138">
        <f t="shared" si="7"/>
        <v>4</v>
      </c>
      <c r="T32" s="138">
        <f t="shared" si="7"/>
        <v>4</v>
      </c>
      <c r="U32" s="138">
        <f t="shared" si="7"/>
        <v>28</v>
      </c>
      <c r="V32" s="138">
        <f t="shared" si="7"/>
        <v>216</v>
      </c>
      <c r="W32" s="138">
        <f t="shared" si="7"/>
        <v>9</v>
      </c>
      <c r="X32" s="138">
        <f t="shared" si="7"/>
        <v>35</v>
      </c>
      <c r="Y32" s="138">
        <f t="shared" si="7"/>
        <v>245</v>
      </c>
      <c r="Z32" s="138">
        <f t="shared" si="7"/>
        <v>957</v>
      </c>
      <c r="AA32" s="138">
        <f t="shared" si="7"/>
        <v>17</v>
      </c>
      <c r="AB32" s="138">
        <f t="shared" si="7"/>
        <v>125</v>
      </c>
    </row>
    <row r="33" spans="1:28" ht="21.75" customHeight="1">
      <c r="A33" s="221"/>
      <c r="B33" s="14" t="s">
        <v>87</v>
      </c>
      <c r="C33" s="180">
        <f>SUM(E33,G33)</f>
        <v>790</v>
      </c>
      <c r="D33" s="180">
        <f>SUM(F33,H33)</f>
        <v>3388</v>
      </c>
      <c r="E33" s="95">
        <v>17</v>
      </c>
      <c r="F33" s="127">
        <v>195</v>
      </c>
      <c r="G33" s="127">
        <v>773</v>
      </c>
      <c r="H33" s="127">
        <v>3193</v>
      </c>
      <c r="I33" s="124" t="s">
        <v>254</v>
      </c>
      <c r="J33" s="124" t="s">
        <v>254</v>
      </c>
      <c r="K33" s="124">
        <v>130</v>
      </c>
      <c r="L33" s="124">
        <v>511</v>
      </c>
      <c r="M33" s="124">
        <v>73</v>
      </c>
      <c r="N33" s="124">
        <v>1048</v>
      </c>
      <c r="O33" s="124">
        <v>319</v>
      </c>
      <c r="P33" s="124">
        <v>817</v>
      </c>
      <c r="Q33" s="124">
        <v>5</v>
      </c>
      <c r="R33" s="124">
        <v>69</v>
      </c>
      <c r="S33" s="124">
        <v>4</v>
      </c>
      <c r="T33" s="124">
        <v>4</v>
      </c>
      <c r="U33" s="124">
        <v>19</v>
      </c>
      <c r="V33" s="124">
        <v>142</v>
      </c>
      <c r="W33" s="124">
        <v>8</v>
      </c>
      <c r="X33" s="124">
        <v>12</v>
      </c>
      <c r="Y33" s="124">
        <v>215</v>
      </c>
      <c r="Z33" s="124">
        <v>590</v>
      </c>
      <c r="AA33" s="124" t="s">
        <v>254</v>
      </c>
      <c r="AB33" s="124" t="s">
        <v>254</v>
      </c>
    </row>
    <row r="34" spans="1:28" ht="21.75" customHeight="1">
      <c r="A34" s="221"/>
      <c r="B34" s="222" t="s">
        <v>202</v>
      </c>
      <c r="C34" s="184">
        <f>SUM(E34,G34,AA34)</f>
        <v>58</v>
      </c>
      <c r="D34" s="184">
        <f>SUM(F34,H34,AB34)</f>
        <v>602</v>
      </c>
      <c r="E34" s="93" t="s">
        <v>254</v>
      </c>
      <c r="F34" s="124" t="s">
        <v>254</v>
      </c>
      <c r="G34" s="127">
        <v>41</v>
      </c>
      <c r="H34" s="127">
        <v>477</v>
      </c>
      <c r="I34" s="124" t="s">
        <v>254</v>
      </c>
      <c r="J34" s="124" t="s">
        <v>254</v>
      </c>
      <c r="K34" s="124" t="s">
        <v>254</v>
      </c>
      <c r="L34" s="124" t="s">
        <v>254</v>
      </c>
      <c r="M34" s="124" t="s">
        <v>254</v>
      </c>
      <c r="N34" s="124" t="s">
        <v>254</v>
      </c>
      <c r="O34" s="124">
        <v>1</v>
      </c>
      <c r="P34" s="124">
        <v>13</v>
      </c>
      <c r="Q34" s="124" t="s">
        <v>254</v>
      </c>
      <c r="R34" s="124" t="s">
        <v>254</v>
      </c>
      <c r="S34" s="124" t="s">
        <v>254</v>
      </c>
      <c r="T34" s="124" t="s">
        <v>254</v>
      </c>
      <c r="U34" s="124">
        <v>9</v>
      </c>
      <c r="V34" s="124">
        <v>74</v>
      </c>
      <c r="W34" s="124">
        <v>1</v>
      </c>
      <c r="X34" s="124">
        <v>23</v>
      </c>
      <c r="Y34" s="124">
        <v>30</v>
      </c>
      <c r="Z34" s="124">
        <v>367</v>
      </c>
      <c r="AA34" s="124">
        <v>17</v>
      </c>
      <c r="AB34" s="124">
        <v>125</v>
      </c>
    </row>
    <row r="35" spans="1:28" ht="21.75" customHeight="1">
      <c r="A35" s="221"/>
      <c r="B35" s="222"/>
      <c r="C35" s="124"/>
      <c r="D35" s="94"/>
      <c r="E35" s="95"/>
      <c r="F35" s="127"/>
      <c r="G35" s="127"/>
      <c r="H35" s="127"/>
      <c r="I35" s="127"/>
      <c r="J35" s="124"/>
      <c r="K35" s="124"/>
      <c r="L35" s="124"/>
      <c r="M35" s="124"/>
      <c r="N35" s="124"/>
      <c r="O35" s="124"/>
      <c r="P35" s="124"/>
      <c r="Q35" s="124"/>
      <c r="R35" s="124"/>
      <c r="S35" s="124"/>
      <c r="T35" s="124"/>
      <c r="U35" s="124"/>
      <c r="V35" s="124"/>
      <c r="W35" s="124"/>
      <c r="X35" s="124"/>
      <c r="Y35" s="124"/>
      <c r="Z35" s="124"/>
      <c r="AA35" s="124"/>
      <c r="AB35" s="124"/>
    </row>
    <row r="36" spans="1:28" ht="21.75" customHeight="1">
      <c r="A36" s="330" t="s">
        <v>74</v>
      </c>
      <c r="B36" s="331"/>
      <c r="C36" s="184">
        <f>SUM(C37:C38)</f>
        <v>433</v>
      </c>
      <c r="D36" s="184">
        <f>SUM(D37:D38)</f>
        <v>2123</v>
      </c>
      <c r="E36" s="138">
        <f aca="true" t="shared" si="8" ref="E36:AB36">SUM(E37:E38)</f>
        <v>4</v>
      </c>
      <c r="F36" s="138">
        <f t="shared" si="8"/>
        <v>10</v>
      </c>
      <c r="G36" s="138">
        <f>SUM(G37:G38)</f>
        <v>420</v>
      </c>
      <c r="H36" s="138">
        <f t="shared" si="8"/>
        <v>2017</v>
      </c>
      <c r="I36" s="138">
        <f t="shared" si="8"/>
        <v>1</v>
      </c>
      <c r="J36" s="138">
        <f t="shared" si="8"/>
        <v>8</v>
      </c>
      <c r="K36" s="138">
        <f t="shared" si="8"/>
        <v>60</v>
      </c>
      <c r="L36" s="138">
        <f t="shared" si="8"/>
        <v>210</v>
      </c>
      <c r="M36" s="138">
        <f t="shared" si="8"/>
        <v>94</v>
      </c>
      <c r="N36" s="138">
        <f t="shared" si="8"/>
        <v>874</v>
      </c>
      <c r="O36" s="138">
        <f t="shared" si="8"/>
        <v>156</v>
      </c>
      <c r="P36" s="138">
        <f t="shared" si="8"/>
        <v>415</v>
      </c>
      <c r="Q36" s="138">
        <f t="shared" si="8"/>
        <v>2</v>
      </c>
      <c r="R36" s="138">
        <f t="shared" si="8"/>
        <v>28</v>
      </c>
      <c r="S36" s="124" t="s">
        <v>254</v>
      </c>
      <c r="T36" s="124" t="s">
        <v>254</v>
      </c>
      <c r="U36" s="138">
        <f t="shared" si="8"/>
        <v>11</v>
      </c>
      <c r="V36" s="138">
        <f t="shared" si="8"/>
        <v>56</v>
      </c>
      <c r="W36" s="138">
        <f t="shared" si="8"/>
        <v>1</v>
      </c>
      <c r="X36" s="138">
        <f t="shared" si="8"/>
        <v>6</v>
      </c>
      <c r="Y36" s="138">
        <f t="shared" si="8"/>
        <v>95</v>
      </c>
      <c r="Z36" s="138">
        <f t="shared" si="8"/>
        <v>420</v>
      </c>
      <c r="AA36" s="138">
        <f t="shared" si="8"/>
        <v>9</v>
      </c>
      <c r="AB36" s="138">
        <f t="shared" si="8"/>
        <v>96</v>
      </c>
    </row>
    <row r="37" spans="1:28" ht="21.75" customHeight="1">
      <c r="A37" s="221"/>
      <c r="B37" s="14" t="s">
        <v>87</v>
      </c>
      <c r="C37" s="180">
        <f>SUM(E37,G37)</f>
        <v>409</v>
      </c>
      <c r="D37" s="180">
        <f>SUM(F37,H37)</f>
        <v>1813</v>
      </c>
      <c r="E37" s="69">
        <v>4</v>
      </c>
      <c r="F37" s="127">
        <v>10</v>
      </c>
      <c r="G37" s="127">
        <v>405</v>
      </c>
      <c r="H37" s="127">
        <v>1803</v>
      </c>
      <c r="I37" s="127">
        <v>1</v>
      </c>
      <c r="J37" s="124">
        <v>8</v>
      </c>
      <c r="K37" s="124">
        <v>60</v>
      </c>
      <c r="L37" s="124">
        <v>210</v>
      </c>
      <c r="M37" s="124">
        <v>94</v>
      </c>
      <c r="N37" s="124">
        <v>874</v>
      </c>
      <c r="O37" s="124">
        <v>156</v>
      </c>
      <c r="P37" s="124">
        <v>415</v>
      </c>
      <c r="Q37" s="124">
        <v>2</v>
      </c>
      <c r="R37" s="124">
        <v>28</v>
      </c>
      <c r="S37" s="124" t="s">
        <v>254</v>
      </c>
      <c r="T37" s="124" t="s">
        <v>254</v>
      </c>
      <c r="U37" s="124">
        <v>10</v>
      </c>
      <c r="V37" s="124">
        <v>38</v>
      </c>
      <c r="W37" s="124" t="s">
        <v>254</v>
      </c>
      <c r="X37" s="124" t="s">
        <v>254</v>
      </c>
      <c r="Y37" s="124">
        <v>82</v>
      </c>
      <c r="Z37" s="124">
        <v>230</v>
      </c>
      <c r="AA37" s="124" t="s">
        <v>254</v>
      </c>
      <c r="AB37" s="124" t="s">
        <v>254</v>
      </c>
    </row>
    <row r="38" spans="1:28" ht="21.75" customHeight="1">
      <c r="A38" s="221"/>
      <c r="B38" s="222" t="s">
        <v>202</v>
      </c>
      <c r="C38" s="184">
        <f>SUM(E38,G38,AA38)</f>
        <v>24</v>
      </c>
      <c r="D38" s="184">
        <f>SUM(F38,H38,AB38)</f>
        <v>310</v>
      </c>
      <c r="E38" s="93" t="s">
        <v>254</v>
      </c>
      <c r="F38" s="124" t="s">
        <v>254</v>
      </c>
      <c r="G38" s="127">
        <v>15</v>
      </c>
      <c r="H38" s="127">
        <v>214</v>
      </c>
      <c r="I38" s="124" t="s">
        <v>254</v>
      </c>
      <c r="J38" s="124" t="s">
        <v>254</v>
      </c>
      <c r="K38" s="124" t="s">
        <v>254</v>
      </c>
      <c r="L38" s="124" t="s">
        <v>254</v>
      </c>
      <c r="M38" s="124" t="s">
        <v>254</v>
      </c>
      <c r="N38" s="124" t="s">
        <v>254</v>
      </c>
      <c r="O38" s="124" t="s">
        <v>254</v>
      </c>
      <c r="P38" s="124" t="s">
        <v>254</v>
      </c>
      <c r="Q38" s="124" t="s">
        <v>254</v>
      </c>
      <c r="R38" s="124" t="s">
        <v>254</v>
      </c>
      <c r="S38" s="124" t="s">
        <v>254</v>
      </c>
      <c r="T38" s="124" t="s">
        <v>254</v>
      </c>
      <c r="U38" s="124">
        <v>1</v>
      </c>
      <c r="V38" s="124">
        <v>18</v>
      </c>
      <c r="W38" s="124">
        <v>1</v>
      </c>
      <c r="X38" s="124">
        <v>6</v>
      </c>
      <c r="Y38" s="124">
        <v>13</v>
      </c>
      <c r="Z38" s="124">
        <v>190</v>
      </c>
      <c r="AA38" s="124">
        <v>9</v>
      </c>
      <c r="AB38" s="124">
        <v>96</v>
      </c>
    </row>
    <row r="39" spans="1:28" ht="21.75" customHeight="1">
      <c r="A39" s="221"/>
      <c r="B39" s="14"/>
      <c r="C39" s="124"/>
      <c r="D39" s="94"/>
      <c r="E39" s="95"/>
      <c r="F39" s="127"/>
      <c r="G39" s="127"/>
      <c r="H39" s="127"/>
      <c r="I39" s="127"/>
      <c r="J39" s="124"/>
      <c r="K39" s="124"/>
      <c r="L39" s="124"/>
      <c r="M39" s="124"/>
      <c r="N39" s="124"/>
      <c r="O39" s="124"/>
      <c r="P39" s="124"/>
      <c r="Q39" s="124"/>
      <c r="R39" s="124"/>
      <c r="S39" s="124"/>
      <c r="T39" s="124"/>
      <c r="U39" s="124"/>
      <c r="V39" s="124"/>
      <c r="W39" s="124"/>
      <c r="X39" s="124"/>
      <c r="Y39" s="124"/>
      <c r="Z39" s="124"/>
      <c r="AA39" s="124"/>
      <c r="AB39" s="124"/>
    </row>
    <row r="40" spans="1:28" ht="21.75" customHeight="1">
      <c r="A40" s="330" t="s">
        <v>75</v>
      </c>
      <c r="B40" s="331"/>
      <c r="C40" s="184">
        <f>SUM(C41:C42)</f>
        <v>1237</v>
      </c>
      <c r="D40" s="184">
        <f>SUM(D41:D42)</f>
        <v>6158</v>
      </c>
      <c r="E40" s="138">
        <f aca="true" t="shared" si="9" ref="E40:AB40">SUM(E41:E42)</f>
        <v>17</v>
      </c>
      <c r="F40" s="138">
        <f t="shared" si="9"/>
        <v>60</v>
      </c>
      <c r="G40" s="138">
        <f>SUM(G41:G42)</f>
        <v>1209</v>
      </c>
      <c r="H40" s="138">
        <f t="shared" si="9"/>
        <v>5953</v>
      </c>
      <c r="I40" s="138">
        <f t="shared" si="9"/>
        <v>1</v>
      </c>
      <c r="J40" s="138">
        <f t="shared" si="9"/>
        <v>8</v>
      </c>
      <c r="K40" s="138">
        <f t="shared" si="9"/>
        <v>195</v>
      </c>
      <c r="L40" s="138">
        <f t="shared" si="9"/>
        <v>725</v>
      </c>
      <c r="M40" s="138">
        <f t="shared" si="9"/>
        <v>399</v>
      </c>
      <c r="N40" s="138">
        <f t="shared" si="9"/>
        <v>2799</v>
      </c>
      <c r="O40" s="138">
        <f t="shared" si="9"/>
        <v>370</v>
      </c>
      <c r="P40" s="138">
        <f t="shared" si="9"/>
        <v>991</v>
      </c>
      <c r="Q40" s="138">
        <f t="shared" si="9"/>
        <v>6</v>
      </c>
      <c r="R40" s="138">
        <f t="shared" si="9"/>
        <v>48</v>
      </c>
      <c r="S40" s="124" t="s">
        <v>254</v>
      </c>
      <c r="T40" s="124" t="s">
        <v>254</v>
      </c>
      <c r="U40" s="138">
        <f t="shared" si="9"/>
        <v>26</v>
      </c>
      <c r="V40" s="138">
        <f t="shared" si="9"/>
        <v>133</v>
      </c>
      <c r="W40" s="138">
        <f t="shared" si="9"/>
        <v>3</v>
      </c>
      <c r="X40" s="138">
        <f t="shared" si="9"/>
        <v>45</v>
      </c>
      <c r="Y40" s="138">
        <f t="shared" si="9"/>
        <v>209</v>
      </c>
      <c r="Z40" s="138">
        <f t="shared" si="9"/>
        <v>1204</v>
      </c>
      <c r="AA40" s="138">
        <f t="shared" si="9"/>
        <v>11</v>
      </c>
      <c r="AB40" s="138">
        <f t="shared" si="9"/>
        <v>145</v>
      </c>
    </row>
    <row r="41" spans="1:28" ht="21.75" customHeight="1">
      <c r="A41" s="221"/>
      <c r="B41" s="14" t="s">
        <v>87</v>
      </c>
      <c r="C41" s="180">
        <f>SUM(E41,G41)</f>
        <v>1196</v>
      </c>
      <c r="D41" s="180">
        <f>SUM(F41,H41)</f>
        <v>5654</v>
      </c>
      <c r="E41" s="95">
        <v>17</v>
      </c>
      <c r="F41" s="127">
        <v>60</v>
      </c>
      <c r="G41" s="127">
        <v>1179</v>
      </c>
      <c r="H41" s="127">
        <v>5594</v>
      </c>
      <c r="I41" s="127">
        <v>1</v>
      </c>
      <c r="J41" s="124">
        <v>8</v>
      </c>
      <c r="K41" s="124">
        <v>195</v>
      </c>
      <c r="L41" s="124">
        <v>725</v>
      </c>
      <c r="M41" s="124">
        <v>399</v>
      </c>
      <c r="N41" s="124">
        <v>2799</v>
      </c>
      <c r="O41" s="124">
        <v>369</v>
      </c>
      <c r="P41" s="124">
        <v>977</v>
      </c>
      <c r="Q41" s="124">
        <v>6</v>
      </c>
      <c r="R41" s="124">
        <v>48</v>
      </c>
      <c r="S41" s="124" t="s">
        <v>254</v>
      </c>
      <c r="T41" s="124" t="s">
        <v>254</v>
      </c>
      <c r="U41" s="124">
        <v>21</v>
      </c>
      <c r="V41" s="124">
        <v>87</v>
      </c>
      <c r="W41" s="124">
        <v>2</v>
      </c>
      <c r="X41" s="124">
        <v>40</v>
      </c>
      <c r="Y41" s="124">
        <v>186</v>
      </c>
      <c r="Z41" s="124">
        <v>910</v>
      </c>
      <c r="AA41" s="124" t="s">
        <v>254</v>
      </c>
      <c r="AB41" s="124" t="s">
        <v>254</v>
      </c>
    </row>
    <row r="42" spans="1:28" ht="21.75" customHeight="1">
      <c r="A42" s="221"/>
      <c r="B42" s="222" t="s">
        <v>203</v>
      </c>
      <c r="C42" s="184">
        <f>SUM(E42,G42,AA42)</f>
        <v>41</v>
      </c>
      <c r="D42" s="184">
        <f>SUM(F42,H42,AB42)</f>
        <v>504</v>
      </c>
      <c r="E42" s="93" t="s">
        <v>254</v>
      </c>
      <c r="F42" s="124" t="s">
        <v>254</v>
      </c>
      <c r="G42" s="127">
        <v>30</v>
      </c>
      <c r="H42" s="127">
        <v>359</v>
      </c>
      <c r="I42" s="124" t="s">
        <v>254</v>
      </c>
      <c r="J42" s="124" t="s">
        <v>254</v>
      </c>
      <c r="K42" s="124" t="s">
        <v>254</v>
      </c>
      <c r="L42" s="124" t="s">
        <v>254</v>
      </c>
      <c r="M42" s="124" t="s">
        <v>254</v>
      </c>
      <c r="N42" s="124" t="s">
        <v>254</v>
      </c>
      <c r="O42" s="124">
        <v>1</v>
      </c>
      <c r="P42" s="124">
        <v>14</v>
      </c>
      <c r="Q42" s="124" t="s">
        <v>254</v>
      </c>
      <c r="R42" s="124" t="s">
        <v>254</v>
      </c>
      <c r="S42" s="124" t="s">
        <v>254</v>
      </c>
      <c r="T42" s="124" t="s">
        <v>254</v>
      </c>
      <c r="U42" s="124">
        <v>5</v>
      </c>
      <c r="V42" s="124">
        <v>46</v>
      </c>
      <c r="W42" s="124">
        <v>1</v>
      </c>
      <c r="X42" s="124">
        <v>5</v>
      </c>
      <c r="Y42" s="124">
        <v>23</v>
      </c>
      <c r="Z42" s="124">
        <v>294</v>
      </c>
      <c r="AA42" s="124">
        <v>11</v>
      </c>
      <c r="AB42" s="124">
        <v>145</v>
      </c>
    </row>
    <row r="43" spans="1:28" ht="21.75" customHeight="1">
      <c r="A43" s="221"/>
      <c r="B43" s="14"/>
      <c r="C43" s="124"/>
      <c r="D43" s="94"/>
      <c r="E43" s="93"/>
      <c r="F43" s="127"/>
      <c r="G43" s="127"/>
      <c r="H43" s="127"/>
      <c r="I43" s="127"/>
      <c r="J43" s="124"/>
      <c r="K43" s="124"/>
      <c r="L43" s="124"/>
      <c r="M43" s="124"/>
      <c r="N43" s="124"/>
      <c r="O43" s="124"/>
      <c r="P43" s="124"/>
      <c r="Q43" s="124"/>
      <c r="R43" s="124"/>
      <c r="S43" s="124"/>
      <c r="T43" s="124"/>
      <c r="U43" s="124"/>
      <c r="V43" s="124"/>
      <c r="W43" s="124"/>
      <c r="X43" s="124"/>
      <c r="Y43" s="124"/>
      <c r="Z43" s="124"/>
      <c r="AA43" s="124"/>
      <c r="AB43" s="124"/>
    </row>
    <row r="44" spans="1:28" ht="21.75" customHeight="1">
      <c r="A44" s="330" t="s">
        <v>76</v>
      </c>
      <c r="B44" s="331"/>
      <c r="C44" s="184">
        <f>SUM(C45:C46)</f>
        <v>558</v>
      </c>
      <c r="D44" s="184">
        <f>SUM(D45:D46)</f>
        <v>2678</v>
      </c>
      <c r="E44" s="138">
        <f aca="true" t="shared" si="10" ref="E44:AB44">SUM(E45:E46)</f>
        <v>3</v>
      </c>
      <c r="F44" s="138">
        <f t="shared" si="10"/>
        <v>34</v>
      </c>
      <c r="G44" s="138">
        <f>SUM(G45:G46)</f>
        <v>547</v>
      </c>
      <c r="H44" s="138">
        <f t="shared" si="10"/>
        <v>2544</v>
      </c>
      <c r="I44" s="138">
        <f t="shared" si="10"/>
        <v>2</v>
      </c>
      <c r="J44" s="138">
        <f t="shared" si="10"/>
        <v>4</v>
      </c>
      <c r="K44" s="138">
        <f t="shared" si="10"/>
        <v>72</v>
      </c>
      <c r="L44" s="138">
        <f t="shared" si="10"/>
        <v>306</v>
      </c>
      <c r="M44" s="138">
        <f t="shared" si="10"/>
        <v>184</v>
      </c>
      <c r="N44" s="138">
        <f t="shared" si="10"/>
        <v>988</v>
      </c>
      <c r="O44" s="138">
        <f t="shared" si="10"/>
        <v>190</v>
      </c>
      <c r="P44" s="138">
        <f t="shared" si="10"/>
        <v>519</v>
      </c>
      <c r="Q44" s="138">
        <f t="shared" si="10"/>
        <v>1</v>
      </c>
      <c r="R44" s="138">
        <f t="shared" si="10"/>
        <v>13</v>
      </c>
      <c r="S44" s="138">
        <f t="shared" si="10"/>
        <v>1</v>
      </c>
      <c r="T44" s="138">
        <f t="shared" si="10"/>
        <v>4</v>
      </c>
      <c r="U44" s="138">
        <f t="shared" si="10"/>
        <v>7</v>
      </c>
      <c r="V44" s="138">
        <f t="shared" si="10"/>
        <v>36</v>
      </c>
      <c r="W44" s="138">
        <f t="shared" si="10"/>
        <v>1</v>
      </c>
      <c r="X44" s="138">
        <f t="shared" si="10"/>
        <v>5</v>
      </c>
      <c r="Y44" s="138">
        <f t="shared" si="10"/>
        <v>89</v>
      </c>
      <c r="Z44" s="138">
        <f t="shared" si="10"/>
        <v>669</v>
      </c>
      <c r="AA44" s="138">
        <f t="shared" si="10"/>
        <v>8</v>
      </c>
      <c r="AB44" s="138">
        <f t="shared" si="10"/>
        <v>100</v>
      </c>
    </row>
    <row r="45" spans="1:28" ht="21.75" customHeight="1">
      <c r="A45" s="221"/>
      <c r="B45" s="14" t="s">
        <v>87</v>
      </c>
      <c r="C45" s="180">
        <f>SUM(E45,G45)</f>
        <v>535</v>
      </c>
      <c r="D45" s="180">
        <f>SUM(F45,H45)</f>
        <v>2361</v>
      </c>
      <c r="E45" s="127">
        <v>3</v>
      </c>
      <c r="F45" s="127">
        <v>34</v>
      </c>
      <c r="G45" s="127">
        <v>532</v>
      </c>
      <c r="H45" s="127">
        <v>2327</v>
      </c>
      <c r="I45" s="127">
        <v>2</v>
      </c>
      <c r="J45" s="124">
        <v>4</v>
      </c>
      <c r="K45" s="124">
        <v>72</v>
      </c>
      <c r="L45" s="124">
        <v>306</v>
      </c>
      <c r="M45" s="124">
        <v>184</v>
      </c>
      <c r="N45" s="124">
        <v>988</v>
      </c>
      <c r="O45" s="124">
        <v>190</v>
      </c>
      <c r="P45" s="124">
        <v>519</v>
      </c>
      <c r="Q45" s="124">
        <v>1</v>
      </c>
      <c r="R45" s="124">
        <v>13</v>
      </c>
      <c r="S45" s="124">
        <v>1</v>
      </c>
      <c r="T45" s="124">
        <v>4</v>
      </c>
      <c r="U45" s="124">
        <v>5</v>
      </c>
      <c r="V45" s="124">
        <v>15</v>
      </c>
      <c r="W45" s="124" t="s">
        <v>254</v>
      </c>
      <c r="X45" s="124" t="s">
        <v>254</v>
      </c>
      <c r="Y45" s="124">
        <v>77</v>
      </c>
      <c r="Z45" s="124">
        <v>478</v>
      </c>
      <c r="AA45" s="124" t="s">
        <v>254</v>
      </c>
      <c r="AB45" s="124" t="s">
        <v>254</v>
      </c>
    </row>
    <row r="46" spans="1:28" ht="21.75" customHeight="1">
      <c r="A46" s="221"/>
      <c r="B46" s="222" t="s">
        <v>203</v>
      </c>
      <c r="C46" s="184">
        <f>SUM(E46,G46,AA46)</f>
        <v>23</v>
      </c>
      <c r="D46" s="184">
        <f>SUM(F46,H46,AB46)</f>
        <v>317</v>
      </c>
      <c r="E46" s="93" t="s">
        <v>254</v>
      </c>
      <c r="F46" s="124" t="s">
        <v>254</v>
      </c>
      <c r="G46" s="127">
        <v>15</v>
      </c>
      <c r="H46" s="127">
        <v>217</v>
      </c>
      <c r="I46" s="124" t="s">
        <v>254</v>
      </c>
      <c r="J46" s="124" t="s">
        <v>254</v>
      </c>
      <c r="K46" s="124" t="s">
        <v>254</v>
      </c>
      <c r="L46" s="124" t="s">
        <v>254</v>
      </c>
      <c r="M46" s="124" t="s">
        <v>254</v>
      </c>
      <c r="N46" s="124" t="s">
        <v>254</v>
      </c>
      <c r="O46" s="124" t="s">
        <v>254</v>
      </c>
      <c r="P46" s="124" t="s">
        <v>254</v>
      </c>
      <c r="Q46" s="124" t="s">
        <v>254</v>
      </c>
      <c r="R46" s="124" t="s">
        <v>254</v>
      </c>
      <c r="S46" s="124" t="s">
        <v>254</v>
      </c>
      <c r="T46" s="124" t="s">
        <v>254</v>
      </c>
      <c r="U46" s="124">
        <v>2</v>
      </c>
      <c r="V46" s="124">
        <v>21</v>
      </c>
      <c r="W46" s="124">
        <v>1</v>
      </c>
      <c r="X46" s="124">
        <v>5</v>
      </c>
      <c r="Y46" s="124">
        <v>12</v>
      </c>
      <c r="Z46" s="124">
        <v>191</v>
      </c>
      <c r="AA46" s="124">
        <v>8</v>
      </c>
      <c r="AB46" s="124">
        <v>100</v>
      </c>
    </row>
    <row r="47" spans="1:28" ht="21.75" customHeight="1">
      <c r="A47" s="221"/>
      <c r="B47" s="14"/>
      <c r="C47" s="124"/>
      <c r="D47" s="127"/>
      <c r="E47" s="127"/>
      <c r="F47" s="127"/>
      <c r="G47" s="127"/>
      <c r="H47" s="127"/>
      <c r="I47" s="127"/>
      <c r="J47" s="124"/>
      <c r="K47" s="124"/>
      <c r="L47" s="124"/>
      <c r="M47" s="124"/>
      <c r="N47" s="124"/>
      <c r="O47" s="124"/>
      <c r="P47" s="124"/>
      <c r="Q47" s="124"/>
      <c r="R47" s="124"/>
      <c r="S47" s="124"/>
      <c r="T47" s="124"/>
      <c r="U47" s="124"/>
      <c r="V47" s="124"/>
      <c r="W47" s="124"/>
      <c r="X47" s="124"/>
      <c r="Y47" s="124"/>
      <c r="Z47" s="124"/>
      <c r="AA47" s="124"/>
      <c r="AB47" s="124"/>
    </row>
    <row r="48" spans="1:28" ht="21.75" customHeight="1">
      <c r="A48" s="332" t="s">
        <v>38</v>
      </c>
      <c r="B48" s="333"/>
      <c r="C48" s="171">
        <v>3508</v>
      </c>
      <c r="D48" s="171">
        <v>15226</v>
      </c>
      <c r="E48" s="227">
        <v>15</v>
      </c>
      <c r="F48" s="227">
        <v>112</v>
      </c>
      <c r="G48" s="227">
        <v>3443</v>
      </c>
      <c r="H48" s="227">
        <v>14692</v>
      </c>
      <c r="I48" s="227">
        <v>2</v>
      </c>
      <c r="J48" s="227">
        <v>27</v>
      </c>
      <c r="K48" s="227">
        <v>391</v>
      </c>
      <c r="L48" s="227">
        <v>1289</v>
      </c>
      <c r="M48" s="227">
        <v>1493</v>
      </c>
      <c r="N48" s="227">
        <v>8097</v>
      </c>
      <c r="O48" s="227">
        <v>889</v>
      </c>
      <c r="P48" s="227">
        <v>2155</v>
      </c>
      <c r="Q48" s="227">
        <v>14</v>
      </c>
      <c r="R48" s="227">
        <v>154</v>
      </c>
      <c r="S48" s="227">
        <v>3</v>
      </c>
      <c r="T48" s="227">
        <v>4</v>
      </c>
      <c r="U48" s="227">
        <v>78</v>
      </c>
      <c r="V48" s="227">
        <v>537</v>
      </c>
      <c r="W48" s="227">
        <v>12</v>
      </c>
      <c r="X48" s="227">
        <v>65</v>
      </c>
      <c r="Y48" s="227">
        <v>561</v>
      </c>
      <c r="Z48" s="227">
        <v>2364</v>
      </c>
      <c r="AA48" s="227">
        <v>50</v>
      </c>
      <c r="AB48" s="227">
        <v>422</v>
      </c>
    </row>
    <row r="49" spans="1:28" ht="21.75" customHeight="1">
      <c r="A49" s="330" t="s">
        <v>77</v>
      </c>
      <c r="B49" s="331"/>
      <c r="C49" s="184">
        <f>SUM(C50:C51)</f>
        <v>484</v>
      </c>
      <c r="D49" s="184">
        <f>SUM(D50:D51)</f>
        <v>2014</v>
      </c>
      <c r="E49" s="138">
        <f aca="true" t="shared" si="11" ref="E49:AB49">SUM(E50:E51)</f>
        <v>1</v>
      </c>
      <c r="F49" s="138">
        <f t="shared" si="11"/>
        <v>7</v>
      </c>
      <c r="G49" s="138">
        <f>SUM(G50:G51)</f>
        <v>472</v>
      </c>
      <c r="H49" s="138">
        <f t="shared" si="11"/>
        <v>1941</v>
      </c>
      <c r="I49" s="93" t="s">
        <v>254</v>
      </c>
      <c r="J49" s="124" t="s">
        <v>254</v>
      </c>
      <c r="K49" s="138">
        <f t="shared" si="11"/>
        <v>42</v>
      </c>
      <c r="L49" s="138">
        <f t="shared" si="11"/>
        <v>156</v>
      </c>
      <c r="M49" s="138">
        <f t="shared" si="11"/>
        <v>207</v>
      </c>
      <c r="N49" s="138">
        <f t="shared" si="11"/>
        <v>1031</v>
      </c>
      <c r="O49" s="138">
        <f t="shared" si="11"/>
        <v>126</v>
      </c>
      <c r="P49" s="138">
        <f t="shared" si="11"/>
        <v>313</v>
      </c>
      <c r="Q49" s="138">
        <f t="shared" si="11"/>
        <v>1</v>
      </c>
      <c r="R49" s="138">
        <f t="shared" si="11"/>
        <v>12</v>
      </c>
      <c r="S49" s="93" t="s">
        <v>254</v>
      </c>
      <c r="T49" s="124" t="s">
        <v>254</v>
      </c>
      <c r="U49" s="138">
        <f t="shared" si="11"/>
        <v>6</v>
      </c>
      <c r="V49" s="138">
        <f t="shared" si="11"/>
        <v>50</v>
      </c>
      <c r="W49" s="138">
        <f t="shared" si="11"/>
        <v>1</v>
      </c>
      <c r="X49" s="138">
        <f t="shared" si="11"/>
        <v>6</v>
      </c>
      <c r="Y49" s="138">
        <f t="shared" si="11"/>
        <v>89</v>
      </c>
      <c r="Z49" s="138">
        <f t="shared" si="11"/>
        <v>373</v>
      </c>
      <c r="AA49" s="138">
        <f t="shared" si="11"/>
        <v>11</v>
      </c>
      <c r="AB49" s="138">
        <f t="shared" si="11"/>
        <v>66</v>
      </c>
    </row>
    <row r="50" spans="1:28" ht="21.75" customHeight="1">
      <c r="A50" s="221"/>
      <c r="B50" s="14" t="s">
        <v>87</v>
      </c>
      <c r="C50" s="226">
        <f>SUM(E50,G50)</f>
        <v>451</v>
      </c>
      <c r="D50" s="192">
        <f>SUM(F50,H50)</f>
        <v>1743</v>
      </c>
      <c r="E50" s="124">
        <v>1</v>
      </c>
      <c r="F50" s="124">
        <v>7</v>
      </c>
      <c r="G50" s="124">
        <v>450</v>
      </c>
      <c r="H50" s="124">
        <v>1736</v>
      </c>
      <c r="I50" s="93" t="s">
        <v>254</v>
      </c>
      <c r="J50" s="124" t="s">
        <v>254</v>
      </c>
      <c r="K50" s="124">
        <v>42</v>
      </c>
      <c r="L50" s="124">
        <v>156</v>
      </c>
      <c r="M50" s="124">
        <v>207</v>
      </c>
      <c r="N50" s="124">
        <v>1031</v>
      </c>
      <c r="O50" s="124">
        <v>125</v>
      </c>
      <c r="P50" s="124">
        <v>303</v>
      </c>
      <c r="Q50" s="124">
        <v>1</v>
      </c>
      <c r="R50" s="124">
        <v>12</v>
      </c>
      <c r="S50" s="93" t="s">
        <v>254</v>
      </c>
      <c r="T50" s="124" t="s">
        <v>254</v>
      </c>
      <c r="U50" s="124">
        <v>4</v>
      </c>
      <c r="V50" s="124">
        <v>31</v>
      </c>
      <c r="W50" s="124" t="s">
        <v>254</v>
      </c>
      <c r="X50" s="124" t="s">
        <v>254</v>
      </c>
      <c r="Y50" s="124">
        <v>71</v>
      </c>
      <c r="Z50" s="124">
        <v>203</v>
      </c>
      <c r="AA50" s="124" t="s">
        <v>254</v>
      </c>
      <c r="AB50" s="124" t="s">
        <v>254</v>
      </c>
    </row>
    <row r="51" spans="1:28" ht="21.75" customHeight="1">
      <c r="A51" s="223"/>
      <c r="B51" s="224" t="s">
        <v>203</v>
      </c>
      <c r="C51" s="194">
        <f>SUM(E51,G51,AA51)</f>
        <v>33</v>
      </c>
      <c r="D51" s="190">
        <f>SUM(F51,H51,AB51)</f>
        <v>271</v>
      </c>
      <c r="E51" s="130" t="s">
        <v>254</v>
      </c>
      <c r="F51" s="130" t="s">
        <v>254</v>
      </c>
      <c r="G51" s="130">
        <v>22</v>
      </c>
      <c r="H51" s="130">
        <v>205</v>
      </c>
      <c r="I51" s="130" t="s">
        <v>254</v>
      </c>
      <c r="J51" s="130" t="s">
        <v>254</v>
      </c>
      <c r="K51" s="130" t="s">
        <v>254</v>
      </c>
      <c r="L51" s="130" t="s">
        <v>254</v>
      </c>
      <c r="M51" s="130" t="s">
        <v>254</v>
      </c>
      <c r="N51" s="130" t="s">
        <v>254</v>
      </c>
      <c r="O51" s="130">
        <v>1</v>
      </c>
      <c r="P51" s="130">
        <v>10</v>
      </c>
      <c r="Q51" s="130" t="s">
        <v>254</v>
      </c>
      <c r="R51" s="130" t="s">
        <v>254</v>
      </c>
      <c r="S51" s="130" t="s">
        <v>254</v>
      </c>
      <c r="T51" s="130" t="s">
        <v>254</v>
      </c>
      <c r="U51" s="130">
        <v>2</v>
      </c>
      <c r="V51" s="130">
        <v>19</v>
      </c>
      <c r="W51" s="130">
        <v>1</v>
      </c>
      <c r="X51" s="130">
        <v>6</v>
      </c>
      <c r="Y51" s="130">
        <v>18</v>
      </c>
      <c r="Z51" s="130">
        <v>170</v>
      </c>
      <c r="AA51" s="130">
        <v>11</v>
      </c>
      <c r="AB51" s="130">
        <v>66</v>
      </c>
    </row>
  </sheetData>
  <sheetProtection/>
  <mergeCells count="28">
    <mergeCell ref="A48:B48"/>
    <mergeCell ref="A49:B49"/>
    <mergeCell ref="A31:B31"/>
    <mergeCell ref="A32:B32"/>
    <mergeCell ref="A36:B36"/>
    <mergeCell ref="A40:B40"/>
    <mergeCell ref="A19:B19"/>
    <mergeCell ref="A23:B23"/>
    <mergeCell ref="A27:B27"/>
    <mergeCell ref="A10:B10"/>
    <mergeCell ref="A11:B11"/>
    <mergeCell ref="A44:B44"/>
    <mergeCell ref="AA5:AB6"/>
    <mergeCell ref="Q5:R6"/>
    <mergeCell ref="S5:T6"/>
    <mergeCell ref="U5:V6"/>
    <mergeCell ref="W5:X6"/>
    <mergeCell ref="A15:B15"/>
    <mergeCell ref="A3:AB3"/>
    <mergeCell ref="I5:J6"/>
    <mergeCell ref="K5:L6"/>
    <mergeCell ref="M5:N6"/>
    <mergeCell ref="O5:P6"/>
    <mergeCell ref="A5:B8"/>
    <mergeCell ref="C5:D6"/>
    <mergeCell ref="E5:F6"/>
    <mergeCell ref="G5:H6"/>
    <mergeCell ref="Y5:Z6"/>
  </mergeCells>
  <printOptions horizontalCentered="1"/>
  <pageMargins left="0.3937007874015748" right="0.3937007874015748" top="0.5905511811023623" bottom="0.3937007874015748" header="0.5118110236220472" footer="0.5118110236220472"/>
  <pageSetup horizontalDpi="600" verticalDpi="600" orientation="landscape" paperSize="8" scale="70" r:id="rId1"/>
</worksheet>
</file>

<file path=xl/worksheets/sheet6.xml><?xml version="1.0" encoding="utf-8"?>
<worksheet xmlns="http://schemas.openxmlformats.org/spreadsheetml/2006/main" xmlns:r="http://schemas.openxmlformats.org/officeDocument/2006/relationships">
  <dimension ref="A1:AC50"/>
  <sheetViews>
    <sheetView zoomScalePageLayoutView="0" workbookViewId="0" topLeftCell="A1">
      <selection activeCell="A1" sqref="A1"/>
    </sheetView>
  </sheetViews>
  <sheetFormatPr defaultColWidth="9.75390625" defaultRowHeight="21.75" customHeight="1"/>
  <cols>
    <col min="1" max="1" width="4.125" style="220" customWidth="1"/>
    <col min="2" max="2" width="19.875" style="220" customWidth="1"/>
    <col min="3" max="16384" width="9.75390625" style="220" customWidth="1"/>
  </cols>
  <sheetData>
    <row r="1" spans="1:28" s="115" customFormat="1" ht="21.75" customHeight="1">
      <c r="A1" s="113" t="s">
        <v>289</v>
      </c>
      <c r="AB1" s="114" t="s">
        <v>93</v>
      </c>
    </row>
    <row r="2" s="1" customFormat="1" ht="21.75" customHeight="1">
      <c r="AB2" s="217"/>
    </row>
    <row r="3" spans="1:28" s="1" customFormat="1" ht="21.75" customHeight="1">
      <c r="A3" s="325" t="s">
        <v>288</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row>
    <row r="4" spans="1:29" s="1" customFormat="1" ht="21.75" customHeight="1" thickBot="1">
      <c r="A4" s="21"/>
      <c r="B4" s="85"/>
      <c r="C4" s="20"/>
      <c r="D4" s="20"/>
      <c r="E4" s="20"/>
      <c r="F4" s="20"/>
      <c r="G4" s="20"/>
      <c r="H4" s="20"/>
      <c r="I4" s="20"/>
      <c r="J4" s="20"/>
      <c r="K4" s="20"/>
      <c r="L4" s="20"/>
      <c r="M4" s="20"/>
      <c r="N4" s="20"/>
      <c r="O4" s="20"/>
      <c r="P4" s="20"/>
      <c r="Q4" s="20"/>
      <c r="R4" s="20"/>
      <c r="S4" s="20"/>
      <c r="T4" s="20"/>
      <c r="U4" s="20"/>
      <c r="V4" s="20"/>
      <c r="W4" s="20"/>
      <c r="X4" s="20"/>
      <c r="Y4" s="20"/>
      <c r="Z4" s="20"/>
      <c r="AA4" s="20"/>
      <c r="AB4" s="20"/>
      <c r="AC4" s="4"/>
    </row>
    <row r="5" spans="1:29" s="1" customFormat="1" ht="21.75" customHeight="1">
      <c r="A5" s="303" t="s">
        <v>287</v>
      </c>
      <c r="B5" s="304"/>
      <c r="C5" s="317" t="s">
        <v>283</v>
      </c>
      <c r="D5" s="295"/>
      <c r="E5" s="294" t="s">
        <v>213</v>
      </c>
      <c r="F5" s="295"/>
      <c r="G5" s="294" t="s">
        <v>240</v>
      </c>
      <c r="H5" s="295"/>
      <c r="I5" s="294" t="s">
        <v>286</v>
      </c>
      <c r="J5" s="295"/>
      <c r="K5" s="294" t="s">
        <v>189</v>
      </c>
      <c r="L5" s="295"/>
      <c r="M5" s="294" t="s">
        <v>190</v>
      </c>
      <c r="N5" s="295"/>
      <c r="O5" s="294" t="s">
        <v>214</v>
      </c>
      <c r="P5" s="295"/>
      <c r="Q5" s="294" t="s">
        <v>191</v>
      </c>
      <c r="R5" s="295"/>
      <c r="S5" s="319" t="s">
        <v>192</v>
      </c>
      <c r="T5" s="320"/>
      <c r="U5" s="294" t="s">
        <v>193</v>
      </c>
      <c r="V5" s="295"/>
      <c r="W5" s="298" t="s">
        <v>282</v>
      </c>
      <c r="X5" s="299"/>
      <c r="Y5" s="294" t="s">
        <v>194</v>
      </c>
      <c r="Z5" s="295"/>
      <c r="AA5" s="298" t="s">
        <v>281</v>
      </c>
      <c r="AB5" s="313"/>
      <c r="AC5" s="4"/>
    </row>
    <row r="6" spans="1:29" s="1" customFormat="1" ht="21.75" customHeight="1">
      <c r="A6" s="305"/>
      <c r="B6" s="306"/>
      <c r="C6" s="318"/>
      <c r="D6" s="297"/>
      <c r="E6" s="296"/>
      <c r="F6" s="297"/>
      <c r="G6" s="296"/>
      <c r="H6" s="297"/>
      <c r="I6" s="296"/>
      <c r="J6" s="297"/>
      <c r="K6" s="296"/>
      <c r="L6" s="297"/>
      <c r="M6" s="296"/>
      <c r="N6" s="297"/>
      <c r="O6" s="315"/>
      <c r="P6" s="316"/>
      <c r="Q6" s="315"/>
      <c r="R6" s="316"/>
      <c r="S6" s="321"/>
      <c r="T6" s="322"/>
      <c r="U6" s="296"/>
      <c r="V6" s="297"/>
      <c r="W6" s="300"/>
      <c r="X6" s="301"/>
      <c r="Y6" s="296"/>
      <c r="Z6" s="297"/>
      <c r="AA6" s="300"/>
      <c r="AB6" s="314"/>
      <c r="AC6" s="4"/>
    </row>
    <row r="7" spans="1:29" s="1" customFormat="1" ht="21.75" customHeight="1">
      <c r="A7" s="305"/>
      <c r="B7" s="306"/>
      <c r="C7" s="80" t="s">
        <v>195</v>
      </c>
      <c r="D7" s="81" t="s">
        <v>196</v>
      </c>
      <c r="E7" s="80" t="s">
        <v>195</v>
      </c>
      <c r="F7" s="81" t="s">
        <v>196</v>
      </c>
      <c r="G7" s="80" t="s">
        <v>195</v>
      </c>
      <c r="H7" s="81" t="s">
        <v>196</v>
      </c>
      <c r="I7" s="80" t="s">
        <v>195</v>
      </c>
      <c r="J7" s="81" t="s">
        <v>196</v>
      </c>
      <c r="K7" s="80" t="s">
        <v>195</v>
      </c>
      <c r="L7" s="81" t="s">
        <v>196</v>
      </c>
      <c r="M7" s="80" t="s">
        <v>195</v>
      </c>
      <c r="N7" s="81" t="s">
        <v>196</v>
      </c>
      <c r="O7" s="80" t="s">
        <v>195</v>
      </c>
      <c r="P7" s="81" t="s">
        <v>196</v>
      </c>
      <c r="Q7" s="80" t="s">
        <v>195</v>
      </c>
      <c r="R7" s="81" t="s">
        <v>196</v>
      </c>
      <c r="S7" s="80" t="s">
        <v>195</v>
      </c>
      <c r="T7" s="81" t="s">
        <v>196</v>
      </c>
      <c r="U7" s="80" t="s">
        <v>195</v>
      </c>
      <c r="V7" s="81" t="s">
        <v>196</v>
      </c>
      <c r="W7" s="80" t="s">
        <v>195</v>
      </c>
      <c r="X7" s="81" t="s">
        <v>196</v>
      </c>
      <c r="Y7" s="80" t="s">
        <v>195</v>
      </c>
      <c r="Z7" s="81" t="s">
        <v>196</v>
      </c>
      <c r="AA7" s="80" t="s">
        <v>195</v>
      </c>
      <c r="AB7" s="198" t="s">
        <v>196</v>
      </c>
      <c r="AC7" s="4"/>
    </row>
    <row r="8" spans="1:29" s="1" customFormat="1" ht="21.75" customHeight="1">
      <c r="A8" s="307"/>
      <c r="B8" s="308"/>
      <c r="C8" s="82" t="s">
        <v>197</v>
      </c>
      <c r="D8" s="83" t="s">
        <v>198</v>
      </c>
      <c r="E8" s="82" t="s">
        <v>197</v>
      </c>
      <c r="F8" s="83" t="s">
        <v>198</v>
      </c>
      <c r="G8" s="82" t="s">
        <v>197</v>
      </c>
      <c r="H8" s="83" t="s">
        <v>198</v>
      </c>
      <c r="I8" s="82" t="s">
        <v>197</v>
      </c>
      <c r="J8" s="83" t="s">
        <v>198</v>
      </c>
      <c r="K8" s="82" t="s">
        <v>197</v>
      </c>
      <c r="L8" s="83" t="s">
        <v>198</v>
      </c>
      <c r="M8" s="82" t="s">
        <v>197</v>
      </c>
      <c r="N8" s="83" t="s">
        <v>198</v>
      </c>
      <c r="O8" s="82" t="s">
        <v>197</v>
      </c>
      <c r="P8" s="83" t="s">
        <v>198</v>
      </c>
      <c r="Q8" s="82" t="s">
        <v>197</v>
      </c>
      <c r="R8" s="83" t="s">
        <v>198</v>
      </c>
      <c r="S8" s="82" t="s">
        <v>197</v>
      </c>
      <c r="T8" s="83" t="s">
        <v>198</v>
      </c>
      <c r="U8" s="82" t="s">
        <v>197</v>
      </c>
      <c r="V8" s="83" t="s">
        <v>198</v>
      </c>
      <c r="W8" s="82" t="s">
        <v>197</v>
      </c>
      <c r="X8" s="83" t="s">
        <v>198</v>
      </c>
      <c r="Y8" s="82" t="s">
        <v>197</v>
      </c>
      <c r="Z8" s="83" t="s">
        <v>198</v>
      </c>
      <c r="AA8" s="82" t="s">
        <v>197</v>
      </c>
      <c r="AB8" s="199" t="s">
        <v>198</v>
      </c>
      <c r="AC8" s="4"/>
    </row>
    <row r="9" spans="1:28" ht="21.75" customHeight="1">
      <c r="A9" s="228"/>
      <c r="B9" s="229"/>
      <c r="C9" s="124"/>
      <c r="D9" s="124" t="s">
        <v>42</v>
      </c>
      <c r="E9" s="124"/>
      <c r="F9" s="124" t="s">
        <v>42</v>
      </c>
      <c r="G9" s="124"/>
      <c r="H9" s="124" t="s">
        <v>42</v>
      </c>
      <c r="I9" s="124"/>
      <c r="J9" s="124" t="s">
        <v>42</v>
      </c>
      <c r="K9" s="124"/>
      <c r="L9" s="124" t="s">
        <v>42</v>
      </c>
      <c r="M9" s="124"/>
      <c r="N9" s="124" t="s">
        <v>42</v>
      </c>
      <c r="O9" s="124"/>
      <c r="P9" s="124" t="s">
        <v>42</v>
      </c>
      <c r="Q9" s="124"/>
      <c r="R9" s="124" t="s">
        <v>42</v>
      </c>
      <c r="S9" s="124"/>
      <c r="T9" s="124" t="s">
        <v>42</v>
      </c>
      <c r="U9" s="124"/>
      <c r="V9" s="124" t="s">
        <v>42</v>
      </c>
      <c r="W9" s="124"/>
      <c r="X9" s="124" t="s">
        <v>42</v>
      </c>
      <c r="Y9" s="124"/>
      <c r="Z9" s="124" t="s">
        <v>42</v>
      </c>
      <c r="AA9" s="124"/>
      <c r="AB9" s="124" t="s">
        <v>42</v>
      </c>
    </row>
    <row r="10" spans="1:28" ht="21.75" customHeight="1">
      <c r="A10" s="290" t="s">
        <v>92</v>
      </c>
      <c r="B10" s="291"/>
      <c r="C10" s="184">
        <f>SUM(C11:C12)</f>
        <v>605</v>
      </c>
      <c r="D10" s="184">
        <f>SUM(D11:D12)</f>
        <v>2769</v>
      </c>
      <c r="E10" s="127" t="s">
        <v>254</v>
      </c>
      <c r="F10" s="127" t="s">
        <v>254</v>
      </c>
      <c r="G10" s="138">
        <f aca="true" t="shared" si="0" ref="G10:AB10">SUM(G11:G12)</f>
        <v>598</v>
      </c>
      <c r="H10" s="138">
        <f t="shared" si="0"/>
        <v>2696</v>
      </c>
      <c r="I10" s="138">
        <f t="shared" si="0"/>
        <v>1</v>
      </c>
      <c r="J10" s="138">
        <f t="shared" si="0"/>
        <v>19</v>
      </c>
      <c r="K10" s="138">
        <f t="shared" si="0"/>
        <v>37</v>
      </c>
      <c r="L10" s="138">
        <f t="shared" si="0"/>
        <v>118</v>
      </c>
      <c r="M10" s="138">
        <f t="shared" si="0"/>
        <v>334</v>
      </c>
      <c r="N10" s="138">
        <f t="shared" si="0"/>
        <v>1637</v>
      </c>
      <c r="O10" s="138">
        <f t="shared" si="0"/>
        <v>135</v>
      </c>
      <c r="P10" s="138">
        <f t="shared" si="0"/>
        <v>381</v>
      </c>
      <c r="Q10" s="138">
        <f t="shared" si="0"/>
        <v>5</v>
      </c>
      <c r="R10" s="138">
        <f t="shared" si="0"/>
        <v>58</v>
      </c>
      <c r="S10" s="127" t="s">
        <v>254</v>
      </c>
      <c r="T10" s="127" t="s">
        <v>254</v>
      </c>
      <c r="U10" s="138">
        <f t="shared" si="0"/>
        <v>13</v>
      </c>
      <c r="V10" s="138">
        <f t="shared" si="0"/>
        <v>136</v>
      </c>
      <c r="W10" s="138">
        <f t="shared" si="0"/>
        <v>1</v>
      </c>
      <c r="X10" s="138">
        <f t="shared" si="0"/>
        <v>5</v>
      </c>
      <c r="Y10" s="138">
        <f t="shared" si="0"/>
        <v>72</v>
      </c>
      <c r="Z10" s="138">
        <f t="shared" si="0"/>
        <v>342</v>
      </c>
      <c r="AA10" s="138">
        <f t="shared" si="0"/>
        <v>7</v>
      </c>
      <c r="AB10" s="138">
        <f t="shared" si="0"/>
        <v>73</v>
      </c>
    </row>
    <row r="11" spans="1:28" ht="21.75" customHeight="1">
      <c r="A11" s="13"/>
      <c r="B11" s="14" t="s">
        <v>87</v>
      </c>
      <c r="C11" s="120">
        <f>SUM(E11,G11)</f>
        <v>588</v>
      </c>
      <c r="D11" s="120">
        <f>SUM(F11,H11)</f>
        <v>2561</v>
      </c>
      <c r="E11" s="127" t="s">
        <v>254</v>
      </c>
      <c r="F11" s="127" t="s">
        <v>254</v>
      </c>
      <c r="G11" s="124">
        <v>588</v>
      </c>
      <c r="H11" s="124">
        <v>2561</v>
      </c>
      <c r="I11" s="124">
        <v>1</v>
      </c>
      <c r="J11" s="124">
        <v>19</v>
      </c>
      <c r="K11" s="124">
        <v>37</v>
      </c>
      <c r="L11" s="124">
        <v>118</v>
      </c>
      <c r="M11" s="124">
        <v>334</v>
      </c>
      <c r="N11" s="124">
        <v>1637</v>
      </c>
      <c r="O11" s="124">
        <v>135</v>
      </c>
      <c r="P11" s="124">
        <v>381</v>
      </c>
      <c r="Q11" s="124">
        <v>5</v>
      </c>
      <c r="R11" s="124">
        <v>58</v>
      </c>
      <c r="S11" s="127" t="s">
        <v>254</v>
      </c>
      <c r="T11" s="127" t="s">
        <v>254</v>
      </c>
      <c r="U11" s="124">
        <v>12</v>
      </c>
      <c r="V11" s="124">
        <v>116</v>
      </c>
      <c r="W11" s="127" t="s">
        <v>254</v>
      </c>
      <c r="X11" s="127" t="s">
        <v>254</v>
      </c>
      <c r="Y11" s="124">
        <v>64</v>
      </c>
      <c r="Z11" s="124">
        <v>232</v>
      </c>
      <c r="AA11" s="127" t="s">
        <v>254</v>
      </c>
      <c r="AB11" s="127" t="s">
        <v>254</v>
      </c>
    </row>
    <row r="12" spans="1:28" ht="21.75" customHeight="1">
      <c r="A12" s="13"/>
      <c r="B12" s="222" t="s">
        <v>203</v>
      </c>
      <c r="C12" s="184">
        <f>SUM(E12,G12,AA12)</f>
        <v>17</v>
      </c>
      <c r="D12" s="184">
        <f>SUM(F12,H12,AB12)</f>
        <v>208</v>
      </c>
      <c r="E12" s="127" t="s">
        <v>254</v>
      </c>
      <c r="F12" s="127" t="s">
        <v>254</v>
      </c>
      <c r="G12" s="124">
        <v>10</v>
      </c>
      <c r="H12" s="124">
        <v>135</v>
      </c>
      <c r="I12" s="127" t="s">
        <v>254</v>
      </c>
      <c r="J12" s="127" t="s">
        <v>254</v>
      </c>
      <c r="K12" s="127" t="s">
        <v>254</v>
      </c>
      <c r="L12" s="127" t="s">
        <v>254</v>
      </c>
      <c r="M12" s="127" t="s">
        <v>254</v>
      </c>
      <c r="N12" s="127" t="s">
        <v>254</v>
      </c>
      <c r="O12" s="127" t="s">
        <v>254</v>
      </c>
      <c r="P12" s="127" t="s">
        <v>254</v>
      </c>
      <c r="Q12" s="127" t="s">
        <v>254</v>
      </c>
      <c r="R12" s="127" t="s">
        <v>254</v>
      </c>
      <c r="S12" s="127" t="s">
        <v>254</v>
      </c>
      <c r="T12" s="127" t="s">
        <v>254</v>
      </c>
      <c r="U12" s="124">
        <v>1</v>
      </c>
      <c r="V12" s="124">
        <v>20</v>
      </c>
      <c r="W12" s="124">
        <v>1</v>
      </c>
      <c r="X12" s="124">
        <v>5</v>
      </c>
      <c r="Y12" s="124">
        <v>8</v>
      </c>
      <c r="Z12" s="124">
        <v>110</v>
      </c>
      <c r="AA12" s="124">
        <v>7</v>
      </c>
      <c r="AB12" s="124">
        <v>73</v>
      </c>
    </row>
    <row r="13" spans="1:28" ht="21.75" customHeight="1">
      <c r="A13" s="13"/>
      <c r="B13" s="1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row>
    <row r="14" spans="1:28" ht="21.75" customHeight="1">
      <c r="A14" s="330" t="s">
        <v>78</v>
      </c>
      <c r="B14" s="331"/>
      <c r="C14" s="184">
        <f>SUM(C15:C16)</f>
        <v>532</v>
      </c>
      <c r="D14" s="184">
        <f>SUM(D15:D16)</f>
        <v>2422</v>
      </c>
      <c r="E14" s="138">
        <f aca="true" t="shared" si="1" ref="E14:AB14">SUM(E15:E16)</f>
        <v>1</v>
      </c>
      <c r="F14" s="138">
        <f t="shared" si="1"/>
        <v>1</v>
      </c>
      <c r="G14" s="138">
        <f t="shared" si="1"/>
        <v>522</v>
      </c>
      <c r="H14" s="138">
        <f t="shared" si="1"/>
        <v>2328</v>
      </c>
      <c r="I14" s="127" t="s">
        <v>254</v>
      </c>
      <c r="J14" s="127" t="s">
        <v>254</v>
      </c>
      <c r="K14" s="138">
        <f t="shared" si="1"/>
        <v>78</v>
      </c>
      <c r="L14" s="138">
        <f t="shared" si="1"/>
        <v>369</v>
      </c>
      <c r="M14" s="138">
        <f t="shared" si="1"/>
        <v>83</v>
      </c>
      <c r="N14" s="138">
        <f t="shared" si="1"/>
        <v>745</v>
      </c>
      <c r="O14" s="138">
        <f t="shared" si="1"/>
        <v>213</v>
      </c>
      <c r="P14" s="138">
        <f t="shared" si="1"/>
        <v>538</v>
      </c>
      <c r="Q14" s="138">
        <f t="shared" si="1"/>
        <v>3</v>
      </c>
      <c r="R14" s="138">
        <f t="shared" si="1"/>
        <v>23</v>
      </c>
      <c r="S14" s="127" t="s">
        <v>254</v>
      </c>
      <c r="T14" s="127" t="s">
        <v>254</v>
      </c>
      <c r="U14" s="138">
        <f t="shared" si="1"/>
        <v>12</v>
      </c>
      <c r="V14" s="138">
        <f t="shared" si="1"/>
        <v>81</v>
      </c>
      <c r="W14" s="138">
        <f t="shared" si="1"/>
        <v>3</v>
      </c>
      <c r="X14" s="138">
        <f t="shared" si="1"/>
        <v>12</v>
      </c>
      <c r="Y14" s="138">
        <f t="shared" si="1"/>
        <v>130</v>
      </c>
      <c r="Z14" s="138">
        <f t="shared" si="1"/>
        <v>560</v>
      </c>
      <c r="AA14" s="138">
        <f t="shared" si="1"/>
        <v>9</v>
      </c>
      <c r="AB14" s="138">
        <f t="shared" si="1"/>
        <v>93</v>
      </c>
    </row>
    <row r="15" spans="1:28" ht="21.75" customHeight="1">
      <c r="A15" s="13"/>
      <c r="B15" s="14" t="s">
        <v>87</v>
      </c>
      <c r="C15" s="120">
        <f>SUM(E15,G15)</f>
        <v>495</v>
      </c>
      <c r="D15" s="120">
        <f>SUM(F15,H15)</f>
        <v>2040</v>
      </c>
      <c r="E15" s="124">
        <v>1</v>
      </c>
      <c r="F15" s="124">
        <v>1</v>
      </c>
      <c r="G15" s="124">
        <v>494</v>
      </c>
      <c r="H15" s="124">
        <v>2039</v>
      </c>
      <c r="I15" s="127" t="s">
        <v>254</v>
      </c>
      <c r="J15" s="127" t="s">
        <v>254</v>
      </c>
      <c r="K15" s="124">
        <v>78</v>
      </c>
      <c r="L15" s="124">
        <v>369</v>
      </c>
      <c r="M15" s="124">
        <v>83</v>
      </c>
      <c r="N15" s="124">
        <v>745</v>
      </c>
      <c r="O15" s="124">
        <v>213</v>
      </c>
      <c r="P15" s="124">
        <v>538</v>
      </c>
      <c r="Q15" s="124">
        <v>3</v>
      </c>
      <c r="R15" s="124">
        <v>23</v>
      </c>
      <c r="S15" s="127" t="s">
        <v>254</v>
      </c>
      <c r="T15" s="127" t="s">
        <v>254</v>
      </c>
      <c r="U15" s="124">
        <v>7</v>
      </c>
      <c r="V15" s="124">
        <v>51</v>
      </c>
      <c r="W15" s="124">
        <v>2</v>
      </c>
      <c r="X15" s="124">
        <v>5</v>
      </c>
      <c r="Y15" s="124">
        <v>108</v>
      </c>
      <c r="Z15" s="124">
        <v>308</v>
      </c>
      <c r="AA15" s="127" t="s">
        <v>254</v>
      </c>
      <c r="AB15" s="127" t="s">
        <v>254</v>
      </c>
    </row>
    <row r="16" spans="1:28" ht="21.75" customHeight="1">
      <c r="A16" s="13"/>
      <c r="B16" s="222" t="s">
        <v>203</v>
      </c>
      <c r="C16" s="184">
        <f>SUM(E16,G16,AA16)</f>
        <v>37</v>
      </c>
      <c r="D16" s="184">
        <f>SUM(F16,H16,AB16)</f>
        <v>382</v>
      </c>
      <c r="E16" s="127" t="s">
        <v>254</v>
      </c>
      <c r="F16" s="127" t="s">
        <v>254</v>
      </c>
      <c r="G16" s="124">
        <v>28</v>
      </c>
      <c r="H16" s="124">
        <v>289</v>
      </c>
      <c r="I16" s="127" t="s">
        <v>254</v>
      </c>
      <c r="J16" s="127" t="s">
        <v>254</v>
      </c>
      <c r="K16" s="127" t="s">
        <v>254</v>
      </c>
      <c r="L16" s="127" t="s">
        <v>254</v>
      </c>
      <c r="M16" s="127" t="s">
        <v>254</v>
      </c>
      <c r="N16" s="127" t="s">
        <v>254</v>
      </c>
      <c r="O16" s="127" t="s">
        <v>254</v>
      </c>
      <c r="P16" s="127" t="s">
        <v>254</v>
      </c>
      <c r="Q16" s="127" t="s">
        <v>254</v>
      </c>
      <c r="R16" s="127" t="s">
        <v>254</v>
      </c>
      <c r="S16" s="127" t="s">
        <v>254</v>
      </c>
      <c r="T16" s="127" t="s">
        <v>254</v>
      </c>
      <c r="U16" s="124">
        <v>5</v>
      </c>
      <c r="V16" s="124">
        <v>30</v>
      </c>
      <c r="W16" s="124">
        <v>1</v>
      </c>
      <c r="X16" s="124">
        <v>7</v>
      </c>
      <c r="Y16" s="124">
        <v>22</v>
      </c>
      <c r="Z16" s="124">
        <v>252</v>
      </c>
      <c r="AA16" s="124">
        <v>9</v>
      </c>
      <c r="AB16" s="124">
        <v>93</v>
      </c>
    </row>
    <row r="17" spans="1:28" ht="21.75" customHeight="1">
      <c r="A17" s="13"/>
      <c r="B17" s="1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row>
    <row r="18" spans="1:28" ht="21.75" customHeight="1">
      <c r="A18" s="330" t="s">
        <v>79</v>
      </c>
      <c r="B18" s="331"/>
      <c r="C18" s="184">
        <f>SUM(C19:C20)</f>
        <v>996</v>
      </c>
      <c r="D18" s="184">
        <f>SUM(D19:D20)</f>
        <v>4174</v>
      </c>
      <c r="E18" s="138">
        <f aca="true" t="shared" si="2" ref="E18:AB18">SUM(E19:E20)</f>
        <v>1</v>
      </c>
      <c r="F18" s="138">
        <f t="shared" si="2"/>
        <v>4</v>
      </c>
      <c r="G18" s="138">
        <f t="shared" si="2"/>
        <v>986</v>
      </c>
      <c r="H18" s="138">
        <f t="shared" si="2"/>
        <v>4084</v>
      </c>
      <c r="I18" s="138">
        <f t="shared" si="2"/>
        <v>1</v>
      </c>
      <c r="J18" s="138">
        <f t="shared" si="2"/>
        <v>8</v>
      </c>
      <c r="K18" s="138">
        <f t="shared" si="2"/>
        <v>106</v>
      </c>
      <c r="L18" s="138">
        <f t="shared" si="2"/>
        <v>178</v>
      </c>
      <c r="M18" s="138">
        <f t="shared" si="2"/>
        <v>551</v>
      </c>
      <c r="N18" s="138">
        <f t="shared" si="2"/>
        <v>2870</v>
      </c>
      <c r="O18" s="138">
        <f t="shared" si="2"/>
        <v>200</v>
      </c>
      <c r="P18" s="138">
        <f t="shared" si="2"/>
        <v>445</v>
      </c>
      <c r="Q18" s="138">
        <f t="shared" si="2"/>
        <v>2</v>
      </c>
      <c r="R18" s="138">
        <f t="shared" si="2"/>
        <v>30</v>
      </c>
      <c r="S18" s="138">
        <f t="shared" si="2"/>
        <v>1</v>
      </c>
      <c r="T18" s="138">
        <f t="shared" si="2"/>
        <v>2</v>
      </c>
      <c r="U18" s="138">
        <f t="shared" si="2"/>
        <v>21</v>
      </c>
      <c r="V18" s="138">
        <f t="shared" si="2"/>
        <v>88</v>
      </c>
      <c r="W18" s="138">
        <f t="shared" si="2"/>
        <v>2</v>
      </c>
      <c r="X18" s="138">
        <f t="shared" si="2"/>
        <v>17</v>
      </c>
      <c r="Y18" s="138">
        <f t="shared" si="2"/>
        <v>102</v>
      </c>
      <c r="Z18" s="138">
        <f t="shared" si="2"/>
        <v>446</v>
      </c>
      <c r="AA18" s="138">
        <f t="shared" si="2"/>
        <v>9</v>
      </c>
      <c r="AB18" s="138">
        <f t="shared" si="2"/>
        <v>86</v>
      </c>
    </row>
    <row r="19" spans="1:28" ht="21.75" customHeight="1">
      <c r="A19" s="13"/>
      <c r="B19" s="14" t="s">
        <v>87</v>
      </c>
      <c r="C19" s="120">
        <f>SUM(E19,G19)</f>
        <v>964</v>
      </c>
      <c r="D19" s="120">
        <f>SUM(F19,H19)</f>
        <v>3864</v>
      </c>
      <c r="E19" s="124">
        <v>1</v>
      </c>
      <c r="F19" s="124">
        <v>4</v>
      </c>
      <c r="G19" s="124">
        <v>963</v>
      </c>
      <c r="H19" s="124">
        <v>3860</v>
      </c>
      <c r="I19" s="124">
        <v>1</v>
      </c>
      <c r="J19" s="124">
        <v>8</v>
      </c>
      <c r="K19" s="124">
        <v>106</v>
      </c>
      <c r="L19" s="124">
        <v>178</v>
      </c>
      <c r="M19" s="124">
        <v>551</v>
      </c>
      <c r="N19" s="124">
        <v>2870</v>
      </c>
      <c r="O19" s="124">
        <v>200</v>
      </c>
      <c r="P19" s="124">
        <v>445</v>
      </c>
      <c r="Q19" s="124">
        <v>2</v>
      </c>
      <c r="R19" s="124">
        <v>30</v>
      </c>
      <c r="S19" s="124">
        <v>1</v>
      </c>
      <c r="T19" s="124">
        <v>2</v>
      </c>
      <c r="U19" s="124">
        <v>17</v>
      </c>
      <c r="V19" s="124">
        <v>64</v>
      </c>
      <c r="W19" s="124">
        <v>1</v>
      </c>
      <c r="X19" s="124">
        <v>12</v>
      </c>
      <c r="Y19" s="124">
        <v>84</v>
      </c>
      <c r="Z19" s="124">
        <v>251</v>
      </c>
      <c r="AA19" s="127" t="s">
        <v>254</v>
      </c>
      <c r="AB19" s="127" t="s">
        <v>254</v>
      </c>
    </row>
    <row r="20" spans="1:28" ht="21.75" customHeight="1">
      <c r="A20" s="13"/>
      <c r="B20" s="222" t="s">
        <v>203</v>
      </c>
      <c r="C20" s="184">
        <f>SUM(E20,G20,AA20)</f>
        <v>32</v>
      </c>
      <c r="D20" s="184">
        <f>SUM(F20,H20,AB20)</f>
        <v>310</v>
      </c>
      <c r="E20" s="127" t="s">
        <v>254</v>
      </c>
      <c r="F20" s="127" t="s">
        <v>254</v>
      </c>
      <c r="G20" s="124">
        <v>23</v>
      </c>
      <c r="H20" s="124">
        <v>224</v>
      </c>
      <c r="I20" s="127" t="s">
        <v>254</v>
      </c>
      <c r="J20" s="127" t="s">
        <v>254</v>
      </c>
      <c r="K20" s="127" t="s">
        <v>254</v>
      </c>
      <c r="L20" s="127" t="s">
        <v>254</v>
      </c>
      <c r="M20" s="127" t="s">
        <v>254</v>
      </c>
      <c r="N20" s="127" t="s">
        <v>254</v>
      </c>
      <c r="O20" s="127" t="s">
        <v>254</v>
      </c>
      <c r="P20" s="127" t="s">
        <v>254</v>
      </c>
      <c r="Q20" s="127" t="s">
        <v>254</v>
      </c>
      <c r="R20" s="127" t="s">
        <v>254</v>
      </c>
      <c r="S20" s="127" t="s">
        <v>254</v>
      </c>
      <c r="T20" s="127" t="s">
        <v>254</v>
      </c>
      <c r="U20" s="124">
        <v>4</v>
      </c>
      <c r="V20" s="124">
        <v>24</v>
      </c>
      <c r="W20" s="124">
        <v>1</v>
      </c>
      <c r="X20" s="124">
        <v>5</v>
      </c>
      <c r="Y20" s="124">
        <v>18</v>
      </c>
      <c r="Z20" s="124">
        <v>195</v>
      </c>
      <c r="AA20" s="124">
        <v>9</v>
      </c>
      <c r="AB20" s="124">
        <v>86</v>
      </c>
    </row>
    <row r="21" spans="1:28" ht="21.75" customHeight="1">
      <c r="A21" s="13"/>
      <c r="B21" s="1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row>
    <row r="22" spans="1:28" ht="21.75" customHeight="1">
      <c r="A22" s="330" t="s">
        <v>80</v>
      </c>
      <c r="B22" s="331"/>
      <c r="C22" s="184">
        <f>SUM(C23:C24)</f>
        <v>300</v>
      </c>
      <c r="D22" s="184">
        <f>SUM(D23:D24)</f>
        <v>1248</v>
      </c>
      <c r="E22" s="138">
        <f aca="true" t="shared" si="3" ref="E22:AB22">SUM(E23:E24)</f>
        <v>9</v>
      </c>
      <c r="F22" s="138">
        <f t="shared" si="3"/>
        <v>88</v>
      </c>
      <c r="G22" s="138">
        <f t="shared" si="3"/>
        <v>283</v>
      </c>
      <c r="H22" s="138">
        <f t="shared" si="3"/>
        <v>1101</v>
      </c>
      <c r="I22" s="127" t="s">
        <v>254</v>
      </c>
      <c r="J22" s="127" t="s">
        <v>254</v>
      </c>
      <c r="K22" s="138">
        <f t="shared" si="3"/>
        <v>75</v>
      </c>
      <c r="L22" s="138">
        <f t="shared" si="3"/>
        <v>217</v>
      </c>
      <c r="M22" s="138">
        <f t="shared" si="3"/>
        <v>52</v>
      </c>
      <c r="N22" s="138">
        <f t="shared" si="3"/>
        <v>382</v>
      </c>
      <c r="O22" s="138">
        <f t="shared" si="3"/>
        <v>58</v>
      </c>
      <c r="P22" s="138">
        <f t="shared" si="3"/>
        <v>118</v>
      </c>
      <c r="Q22" s="138">
        <f t="shared" si="3"/>
        <v>1</v>
      </c>
      <c r="R22" s="138">
        <f t="shared" si="3"/>
        <v>2</v>
      </c>
      <c r="S22" s="138">
        <f t="shared" si="3"/>
        <v>1</v>
      </c>
      <c r="T22" s="138">
        <f t="shared" si="3"/>
        <v>1</v>
      </c>
      <c r="U22" s="138">
        <f t="shared" si="3"/>
        <v>14</v>
      </c>
      <c r="V22" s="138">
        <f t="shared" si="3"/>
        <v>90</v>
      </c>
      <c r="W22" s="138">
        <f t="shared" si="3"/>
        <v>2</v>
      </c>
      <c r="X22" s="138">
        <f t="shared" si="3"/>
        <v>5</v>
      </c>
      <c r="Y22" s="138">
        <f t="shared" si="3"/>
        <v>80</v>
      </c>
      <c r="Z22" s="138">
        <f t="shared" si="3"/>
        <v>286</v>
      </c>
      <c r="AA22" s="138">
        <f t="shared" si="3"/>
        <v>8</v>
      </c>
      <c r="AB22" s="138">
        <f t="shared" si="3"/>
        <v>59</v>
      </c>
    </row>
    <row r="23" spans="1:28" ht="21.75" customHeight="1">
      <c r="A23" s="13"/>
      <c r="B23" s="14" t="s">
        <v>87</v>
      </c>
      <c r="C23" s="120">
        <f>SUM(E23,G23)</f>
        <v>271</v>
      </c>
      <c r="D23" s="120">
        <f>SUM(F23,H23)</f>
        <v>1026</v>
      </c>
      <c r="E23" s="124">
        <v>9</v>
      </c>
      <c r="F23" s="124">
        <v>88</v>
      </c>
      <c r="G23" s="124">
        <v>262</v>
      </c>
      <c r="H23" s="124">
        <v>938</v>
      </c>
      <c r="I23" s="127" t="s">
        <v>254</v>
      </c>
      <c r="J23" s="127" t="s">
        <v>254</v>
      </c>
      <c r="K23" s="124">
        <v>75</v>
      </c>
      <c r="L23" s="124">
        <v>217</v>
      </c>
      <c r="M23" s="124">
        <v>52</v>
      </c>
      <c r="N23" s="124">
        <v>382</v>
      </c>
      <c r="O23" s="124">
        <v>57</v>
      </c>
      <c r="P23" s="124">
        <v>111</v>
      </c>
      <c r="Q23" s="124">
        <v>1</v>
      </c>
      <c r="R23" s="124">
        <v>2</v>
      </c>
      <c r="S23" s="124">
        <v>1</v>
      </c>
      <c r="T23" s="124">
        <v>1</v>
      </c>
      <c r="U23" s="124">
        <v>10</v>
      </c>
      <c r="V23" s="124">
        <v>54</v>
      </c>
      <c r="W23" s="124">
        <v>1</v>
      </c>
      <c r="X23" s="124">
        <v>2</v>
      </c>
      <c r="Y23" s="124">
        <v>65</v>
      </c>
      <c r="Z23" s="124">
        <v>169</v>
      </c>
      <c r="AA23" s="127" t="s">
        <v>254</v>
      </c>
      <c r="AB23" s="127" t="s">
        <v>254</v>
      </c>
    </row>
    <row r="24" spans="1:28" ht="21.75" customHeight="1">
      <c r="A24" s="13"/>
      <c r="B24" s="222" t="s">
        <v>203</v>
      </c>
      <c r="C24" s="184">
        <f>SUM(E24,G24,AA24)</f>
        <v>29</v>
      </c>
      <c r="D24" s="184">
        <f>SUM(F24,H24,AB24)</f>
        <v>222</v>
      </c>
      <c r="E24" s="127" t="s">
        <v>254</v>
      </c>
      <c r="F24" s="127" t="s">
        <v>254</v>
      </c>
      <c r="G24" s="124">
        <v>21</v>
      </c>
      <c r="H24" s="124">
        <v>163</v>
      </c>
      <c r="I24" s="127" t="s">
        <v>254</v>
      </c>
      <c r="J24" s="127" t="s">
        <v>254</v>
      </c>
      <c r="K24" s="127" t="s">
        <v>254</v>
      </c>
      <c r="L24" s="127" t="s">
        <v>254</v>
      </c>
      <c r="M24" s="127" t="s">
        <v>254</v>
      </c>
      <c r="N24" s="127" t="s">
        <v>254</v>
      </c>
      <c r="O24" s="124">
        <v>1</v>
      </c>
      <c r="P24" s="124">
        <v>7</v>
      </c>
      <c r="Q24" s="127" t="s">
        <v>254</v>
      </c>
      <c r="R24" s="127" t="s">
        <v>254</v>
      </c>
      <c r="S24" s="127" t="s">
        <v>254</v>
      </c>
      <c r="T24" s="127" t="s">
        <v>254</v>
      </c>
      <c r="U24" s="124">
        <v>4</v>
      </c>
      <c r="V24" s="124">
        <v>36</v>
      </c>
      <c r="W24" s="124">
        <v>1</v>
      </c>
      <c r="X24" s="124">
        <v>3</v>
      </c>
      <c r="Y24" s="124">
        <v>15</v>
      </c>
      <c r="Z24" s="124">
        <v>117</v>
      </c>
      <c r="AA24" s="124">
        <v>8</v>
      </c>
      <c r="AB24" s="124">
        <v>59</v>
      </c>
    </row>
    <row r="25" spans="1:28" ht="21.75" customHeight="1">
      <c r="A25" s="13"/>
      <c r="B25" s="14"/>
      <c r="C25" s="124"/>
      <c r="D25" s="9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row>
    <row r="26" spans="1:28" ht="21.75" customHeight="1">
      <c r="A26" s="330" t="s">
        <v>81</v>
      </c>
      <c r="B26" s="331"/>
      <c r="C26" s="184">
        <f>SUM(C27:C28)</f>
        <v>591</v>
      </c>
      <c r="D26" s="184">
        <f>SUM(D27:D28)</f>
        <v>2599</v>
      </c>
      <c r="E26" s="138">
        <f aca="true" t="shared" si="4" ref="E26:AB26">SUM(E27:E28)</f>
        <v>3</v>
      </c>
      <c r="F26" s="138">
        <f t="shared" si="4"/>
        <v>12</v>
      </c>
      <c r="G26" s="138">
        <f t="shared" si="4"/>
        <v>582</v>
      </c>
      <c r="H26" s="138">
        <f t="shared" si="4"/>
        <v>2542</v>
      </c>
      <c r="I26" s="127" t="s">
        <v>254</v>
      </c>
      <c r="J26" s="127" t="s">
        <v>254</v>
      </c>
      <c r="K26" s="138">
        <f t="shared" si="4"/>
        <v>53</v>
      </c>
      <c r="L26" s="138">
        <f t="shared" si="4"/>
        <v>251</v>
      </c>
      <c r="M26" s="138">
        <f t="shared" si="4"/>
        <v>266</v>
      </c>
      <c r="N26" s="138">
        <f t="shared" si="4"/>
        <v>1432</v>
      </c>
      <c r="O26" s="138">
        <f t="shared" si="4"/>
        <v>157</v>
      </c>
      <c r="P26" s="138">
        <f t="shared" si="4"/>
        <v>360</v>
      </c>
      <c r="Q26" s="138">
        <f t="shared" si="4"/>
        <v>2</v>
      </c>
      <c r="R26" s="138">
        <f t="shared" si="4"/>
        <v>29</v>
      </c>
      <c r="S26" s="138">
        <f t="shared" si="4"/>
        <v>1</v>
      </c>
      <c r="T26" s="138">
        <f t="shared" si="4"/>
        <v>1</v>
      </c>
      <c r="U26" s="138">
        <f t="shared" si="4"/>
        <v>12</v>
      </c>
      <c r="V26" s="138">
        <f t="shared" si="4"/>
        <v>92</v>
      </c>
      <c r="W26" s="138">
        <f t="shared" si="4"/>
        <v>3</v>
      </c>
      <c r="X26" s="138">
        <f t="shared" si="4"/>
        <v>20</v>
      </c>
      <c r="Y26" s="138">
        <f t="shared" si="4"/>
        <v>88</v>
      </c>
      <c r="Z26" s="138">
        <f t="shared" si="4"/>
        <v>357</v>
      </c>
      <c r="AA26" s="138">
        <f t="shared" si="4"/>
        <v>6</v>
      </c>
      <c r="AB26" s="138">
        <f t="shared" si="4"/>
        <v>45</v>
      </c>
    </row>
    <row r="27" spans="1:28" ht="21.75" customHeight="1">
      <c r="A27" s="13"/>
      <c r="B27" s="14" t="s">
        <v>87</v>
      </c>
      <c r="C27" s="120">
        <f>SUM(E27,G27)</f>
        <v>566</v>
      </c>
      <c r="D27" s="120">
        <f>SUM(F27,H27)</f>
        <v>2352</v>
      </c>
      <c r="E27" s="124">
        <v>3</v>
      </c>
      <c r="F27" s="124">
        <v>12</v>
      </c>
      <c r="G27" s="124">
        <v>563</v>
      </c>
      <c r="H27" s="124">
        <v>2340</v>
      </c>
      <c r="I27" s="127" t="s">
        <v>254</v>
      </c>
      <c r="J27" s="127" t="s">
        <v>254</v>
      </c>
      <c r="K27" s="124">
        <v>53</v>
      </c>
      <c r="L27" s="124">
        <v>251</v>
      </c>
      <c r="M27" s="124">
        <v>266</v>
      </c>
      <c r="N27" s="124">
        <v>1432</v>
      </c>
      <c r="O27" s="124">
        <v>157</v>
      </c>
      <c r="P27" s="124">
        <v>360</v>
      </c>
      <c r="Q27" s="124">
        <v>2</v>
      </c>
      <c r="R27" s="124">
        <v>29</v>
      </c>
      <c r="S27" s="124">
        <v>1</v>
      </c>
      <c r="T27" s="124">
        <v>1</v>
      </c>
      <c r="U27" s="124">
        <v>9</v>
      </c>
      <c r="V27" s="124">
        <v>58</v>
      </c>
      <c r="W27" s="124">
        <v>1</v>
      </c>
      <c r="X27" s="124">
        <v>14</v>
      </c>
      <c r="Y27" s="124">
        <v>74</v>
      </c>
      <c r="Z27" s="124">
        <v>195</v>
      </c>
      <c r="AA27" s="127" t="s">
        <v>254</v>
      </c>
      <c r="AB27" s="127" t="s">
        <v>254</v>
      </c>
    </row>
    <row r="28" spans="1:28" ht="21.75" customHeight="1">
      <c r="A28" s="13"/>
      <c r="B28" s="222" t="s">
        <v>203</v>
      </c>
      <c r="C28" s="184">
        <f>SUM(E28,G28,AA28)</f>
        <v>25</v>
      </c>
      <c r="D28" s="184">
        <f>SUM(F28,H28,AB28)</f>
        <v>247</v>
      </c>
      <c r="E28" s="127" t="s">
        <v>254</v>
      </c>
      <c r="F28" s="127" t="s">
        <v>254</v>
      </c>
      <c r="G28" s="124">
        <v>19</v>
      </c>
      <c r="H28" s="124">
        <v>202</v>
      </c>
      <c r="I28" s="127" t="s">
        <v>254</v>
      </c>
      <c r="J28" s="127" t="s">
        <v>254</v>
      </c>
      <c r="K28" s="127" t="s">
        <v>254</v>
      </c>
      <c r="L28" s="127" t="s">
        <v>254</v>
      </c>
      <c r="M28" s="127" t="s">
        <v>254</v>
      </c>
      <c r="N28" s="127" t="s">
        <v>254</v>
      </c>
      <c r="O28" s="127" t="s">
        <v>254</v>
      </c>
      <c r="P28" s="127" t="s">
        <v>254</v>
      </c>
      <c r="Q28" s="127" t="s">
        <v>254</v>
      </c>
      <c r="R28" s="127" t="s">
        <v>254</v>
      </c>
      <c r="S28" s="127" t="s">
        <v>254</v>
      </c>
      <c r="T28" s="127" t="s">
        <v>254</v>
      </c>
      <c r="U28" s="124">
        <v>3</v>
      </c>
      <c r="V28" s="124">
        <v>34</v>
      </c>
      <c r="W28" s="124">
        <v>2</v>
      </c>
      <c r="X28" s="124">
        <v>6</v>
      </c>
      <c r="Y28" s="124">
        <v>14</v>
      </c>
      <c r="Z28" s="124">
        <v>162</v>
      </c>
      <c r="AA28" s="124">
        <v>6</v>
      </c>
      <c r="AB28" s="124">
        <v>45</v>
      </c>
    </row>
    <row r="29" spans="1:28" ht="21.75" customHeight="1">
      <c r="A29" s="13"/>
      <c r="B29" s="14"/>
      <c r="C29" s="124"/>
      <c r="D29" s="9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row>
    <row r="30" spans="1:28" ht="21.75" customHeight="1">
      <c r="A30" s="332" t="s">
        <v>39</v>
      </c>
      <c r="B30" s="333"/>
      <c r="C30" s="171">
        <f>SUM(C31,C35,C39,C43,)</f>
        <v>2781</v>
      </c>
      <c r="D30" s="171">
        <f>SUM(D31,D35,D39,D43,)</f>
        <v>15008</v>
      </c>
      <c r="E30" s="171">
        <f>SUM(E31,E35,E39,E43,)</f>
        <v>17</v>
      </c>
      <c r="F30" s="171">
        <f aca="true" t="shared" si="5" ref="F30:AB30">SUM(F31,F35,F39,F43,)</f>
        <v>339</v>
      </c>
      <c r="G30" s="171">
        <f t="shared" si="5"/>
        <v>2720</v>
      </c>
      <c r="H30" s="171">
        <f t="shared" si="5"/>
        <v>14030</v>
      </c>
      <c r="I30" s="171">
        <f t="shared" si="5"/>
        <v>6</v>
      </c>
      <c r="J30" s="171">
        <f t="shared" si="5"/>
        <v>58</v>
      </c>
      <c r="K30" s="171">
        <f t="shared" si="5"/>
        <v>323</v>
      </c>
      <c r="L30" s="171">
        <f t="shared" si="5"/>
        <v>2384</v>
      </c>
      <c r="M30" s="171">
        <f t="shared" si="5"/>
        <v>281</v>
      </c>
      <c r="N30" s="171">
        <f t="shared" si="5"/>
        <v>3244</v>
      </c>
      <c r="O30" s="171">
        <f t="shared" si="5"/>
        <v>1197</v>
      </c>
      <c r="P30" s="171">
        <f t="shared" si="5"/>
        <v>3415</v>
      </c>
      <c r="Q30" s="171">
        <f t="shared" si="5"/>
        <v>27</v>
      </c>
      <c r="R30" s="171">
        <f t="shared" si="5"/>
        <v>335</v>
      </c>
      <c r="S30" s="171">
        <f t="shared" si="5"/>
        <v>5</v>
      </c>
      <c r="T30" s="171">
        <f t="shared" si="5"/>
        <v>6</v>
      </c>
      <c r="U30" s="171">
        <f t="shared" si="5"/>
        <v>85</v>
      </c>
      <c r="V30" s="171">
        <f t="shared" si="5"/>
        <v>957</v>
      </c>
      <c r="W30" s="171">
        <f t="shared" si="5"/>
        <v>12</v>
      </c>
      <c r="X30" s="171">
        <f t="shared" si="5"/>
        <v>124</v>
      </c>
      <c r="Y30" s="171">
        <f t="shared" si="5"/>
        <v>784</v>
      </c>
      <c r="Z30" s="171">
        <f t="shared" si="5"/>
        <v>3507</v>
      </c>
      <c r="AA30" s="171">
        <f t="shared" si="5"/>
        <v>44</v>
      </c>
      <c r="AB30" s="171">
        <f t="shared" si="5"/>
        <v>639</v>
      </c>
    </row>
    <row r="31" spans="1:28" ht="21.75" customHeight="1">
      <c r="A31" s="330" t="s">
        <v>82</v>
      </c>
      <c r="B31" s="331"/>
      <c r="C31" s="184">
        <f>SUM(C32:C33)</f>
        <v>829</v>
      </c>
      <c r="D31" s="184">
        <f>SUM(D32:D33)</f>
        <v>4686</v>
      </c>
      <c r="E31" s="138">
        <f aca="true" t="shared" si="6" ref="E31:AB31">SUM(E32:E33)</f>
        <v>7</v>
      </c>
      <c r="F31" s="138">
        <f t="shared" si="6"/>
        <v>131</v>
      </c>
      <c r="G31" s="138">
        <f t="shared" si="6"/>
        <v>807</v>
      </c>
      <c r="H31" s="138">
        <f t="shared" si="6"/>
        <v>4299</v>
      </c>
      <c r="I31" s="138">
        <f t="shared" si="6"/>
        <v>1</v>
      </c>
      <c r="J31" s="138">
        <f t="shared" si="6"/>
        <v>9</v>
      </c>
      <c r="K31" s="138">
        <f t="shared" si="6"/>
        <v>43</v>
      </c>
      <c r="L31" s="138">
        <f t="shared" si="6"/>
        <v>592</v>
      </c>
      <c r="M31" s="138">
        <f t="shared" si="6"/>
        <v>77</v>
      </c>
      <c r="N31" s="138">
        <f t="shared" si="6"/>
        <v>717</v>
      </c>
      <c r="O31" s="138">
        <f t="shared" si="6"/>
        <v>406</v>
      </c>
      <c r="P31" s="138">
        <f t="shared" si="6"/>
        <v>1259</v>
      </c>
      <c r="Q31" s="138">
        <f t="shared" si="6"/>
        <v>10</v>
      </c>
      <c r="R31" s="138">
        <f t="shared" si="6"/>
        <v>125</v>
      </c>
      <c r="S31" s="138">
        <f t="shared" si="6"/>
        <v>1</v>
      </c>
      <c r="T31" s="138">
        <f t="shared" si="6"/>
        <v>1</v>
      </c>
      <c r="U31" s="138">
        <f t="shared" si="6"/>
        <v>26</v>
      </c>
      <c r="V31" s="138">
        <f t="shared" si="6"/>
        <v>424</v>
      </c>
      <c r="W31" s="138">
        <f t="shared" si="6"/>
        <v>6</v>
      </c>
      <c r="X31" s="138">
        <f t="shared" si="6"/>
        <v>78</v>
      </c>
      <c r="Y31" s="138">
        <f t="shared" si="6"/>
        <v>237</v>
      </c>
      <c r="Z31" s="138">
        <f t="shared" si="6"/>
        <v>1094</v>
      </c>
      <c r="AA31" s="138">
        <f t="shared" si="6"/>
        <v>15</v>
      </c>
      <c r="AB31" s="138">
        <f t="shared" si="6"/>
        <v>256</v>
      </c>
    </row>
    <row r="32" spans="1:28" ht="21.75" customHeight="1">
      <c r="A32" s="13"/>
      <c r="B32" s="14" t="s">
        <v>87</v>
      </c>
      <c r="C32" s="120">
        <f>SUM(E32,G32)</f>
        <v>766</v>
      </c>
      <c r="D32" s="120">
        <f>SUM(F32,H32)</f>
        <v>3671</v>
      </c>
      <c r="E32" s="124">
        <v>7</v>
      </c>
      <c r="F32" s="124">
        <v>131</v>
      </c>
      <c r="G32" s="124">
        <v>759</v>
      </c>
      <c r="H32" s="124">
        <v>3540</v>
      </c>
      <c r="I32" s="124">
        <v>1</v>
      </c>
      <c r="J32" s="124">
        <v>9</v>
      </c>
      <c r="K32" s="124">
        <v>43</v>
      </c>
      <c r="L32" s="124">
        <v>592</v>
      </c>
      <c r="M32" s="124">
        <v>77</v>
      </c>
      <c r="N32" s="124">
        <v>717</v>
      </c>
      <c r="O32" s="124">
        <v>406</v>
      </c>
      <c r="P32" s="124">
        <v>1259</v>
      </c>
      <c r="Q32" s="124">
        <v>10</v>
      </c>
      <c r="R32" s="124">
        <v>125</v>
      </c>
      <c r="S32" s="124">
        <v>1</v>
      </c>
      <c r="T32" s="124">
        <v>1</v>
      </c>
      <c r="U32" s="124">
        <v>17</v>
      </c>
      <c r="V32" s="124">
        <v>100</v>
      </c>
      <c r="W32" s="124">
        <v>3</v>
      </c>
      <c r="X32" s="124">
        <v>68</v>
      </c>
      <c r="Y32" s="124">
        <v>201</v>
      </c>
      <c r="Z32" s="124">
        <v>669</v>
      </c>
      <c r="AA32" s="127" t="s">
        <v>254</v>
      </c>
      <c r="AB32" s="127" t="s">
        <v>254</v>
      </c>
    </row>
    <row r="33" spans="1:28" ht="21.75" customHeight="1">
      <c r="A33" s="13"/>
      <c r="B33" s="222" t="s">
        <v>203</v>
      </c>
      <c r="C33" s="184">
        <f>SUM(E33,G33,AA33)</f>
        <v>63</v>
      </c>
      <c r="D33" s="184">
        <f>SUM(F33,H33,AB33)</f>
        <v>1015</v>
      </c>
      <c r="E33" s="127" t="s">
        <v>254</v>
      </c>
      <c r="F33" s="127" t="s">
        <v>254</v>
      </c>
      <c r="G33" s="124">
        <v>48</v>
      </c>
      <c r="H33" s="124">
        <v>759</v>
      </c>
      <c r="I33" s="127" t="s">
        <v>254</v>
      </c>
      <c r="J33" s="127" t="s">
        <v>254</v>
      </c>
      <c r="K33" s="127" t="s">
        <v>254</v>
      </c>
      <c r="L33" s="127" t="s">
        <v>254</v>
      </c>
      <c r="M33" s="127" t="s">
        <v>254</v>
      </c>
      <c r="N33" s="127" t="s">
        <v>254</v>
      </c>
      <c r="O33" s="127" t="s">
        <v>254</v>
      </c>
      <c r="P33" s="127" t="s">
        <v>254</v>
      </c>
      <c r="Q33" s="127" t="s">
        <v>254</v>
      </c>
      <c r="R33" s="127" t="s">
        <v>254</v>
      </c>
      <c r="S33" s="127" t="s">
        <v>254</v>
      </c>
      <c r="T33" s="127" t="s">
        <v>254</v>
      </c>
      <c r="U33" s="124">
        <v>9</v>
      </c>
      <c r="V33" s="124">
        <v>324</v>
      </c>
      <c r="W33" s="124">
        <v>3</v>
      </c>
      <c r="X33" s="124">
        <v>10</v>
      </c>
      <c r="Y33" s="124">
        <v>36</v>
      </c>
      <c r="Z33" s="124">
        <v>425</v>
      </c>
      <c r="AA33" s="124">
        <v>15</v>
      </c>
      <c r="AB33" s="124">
        <v>256</v>
      </c>
    </row>
    <row r="34" spans="1:28" ht="21.75" customHeight="1">
      <c r="A34" s="13"/>
      <c r="B34" s="14"/>
      <c r="C34" s="124"/>
      <c r="D34" s="9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row>
    <row r="35" spans="1:28" ht="21.75" customHeight="1">
      <c r="A35" s="330" t="s">
        <v>83</v>
      </c>
      <c r="B35" s="331"/>
      <c r="C35" s="184">
        <f>SUM(C36:C37)</f>
        <v>720</v>
      </c>
      <c r="D35" s="184">
        <f>SUM(D36:D37)</f>
        <v>3642</v>
      </c>
      <c r="E35" s="138">
        <f aca="true" t="shared" si="7" ref="E35:AB35">SUM(E36:E37)</f>
        <v>2</v>
      </c>
      <c r="F35" s="138">
        <f t="shared" si="7"/>
        <v>30</v>
      </c>
      <c r="G35" s="138">
        <f t="shared" si="7"/>
        <v>707</v>
      </c>
      <c r="H35" s="138">
        <f t="shared" si="7"/>
        <v>3472</v>
      </c>
      <c r="I35" s="138">
        <f t="shared" si="7"/>
        <v>5</v>
      </c>
      <c r="J35" s="138">
        <f t="shared" si="7"/>
        <v>49</v>
      </c>
      <c r="K35" s="138">
        <f t="shared" si="7"/>
        <v>124</v>
      </c>
      <c r="L35" s="138">
        <f t="shared" si="7"/>
        <v>756</v>
      </c>
      <c r="M35" s="138">
        <f t="shared" si="7"/>
        <v>84</v>
      </c>
      <c r="N35" s="138">
        <f t="shared" si="7"/>
        <v>996</v>
      </c>
      <c r="O35" s="138">
        <f t="shared" si="7"/>
        <v>262</v>
      </c>
      <c r="P35" s="138">
        <f t="shared" si="7"/>
        <v>678</v>
      </c>
      <c r="Q35" s="138">
        <f t="shared" si="7"/>
        <v>5</v>
      </c>
      <c r="R35" s="138">
        <f t="shared" si="7"/>
        <v>55</v>
      </c>
      <c r="S35" s="127" t="s">
        <v>254</v>
      </c>
      <c r="T35" s="127" t="s">
        <v>254</v>
      </c>
      <c r="U35" s="138">
        <f t="shared" si="7"/>
        <v>23</v>
      </c>
      <c r="V35" s="138">
        <f t="shared" si="7"/>
        <v>154</v>
      </c>
      <c r="W35" s="138">
        <f t="shared" si="7"/>
        <v>1</v>
      </c>
      <c r="X35" s="138">
        <f t="shared" si="7"/>
        <v>7</v>
      </c>
      <c r="Y35" s="138">
        <f t="shared" si="7"/>
        <v>203</v>
      </c>
      <c r="Z35" s="138">
        <f t="shared" si="7"/>
        <v>777</v>
      </c>
      <c r="AA35" s="138">
        <f t="shared" si="7"/>
        <v>11</v>
      </c>
      <c r="AB35" s="138">
        <f t="shared" si="7"/>
        <v>140</v>
      </c>
    </row>
    <row r="36" spans="1:28" ht="21.75" customHeight="1">
      <c r="A36" s="13"/>
      <c r="B36" s="14" t="s">
        <v>87</v>
      </c>
      <c r="C36" s="120">
        <f>SUM(E36,G36)</f>
        <v>666</v>
      </c>
      <c r="D36" s="120">
        <f>SUM(F36,H36)</f>
        <v>3147</v>
      </c>
      <c r="E36" s="124">
        <v>2</v>
      </c>
      <c r="F36" s="124">
        <v>30</v>
      </c>
      <c r="G36" s="124">
        <v>664</v>
      </c>
      <c r="H36" s="124">
        <v>3117</v>
      </c>
      <c r="I36" s="124">
        <v>5</v>
      </c>
      <c r="J36" s="124">
        <v>49</v>
      </c>
      <c r="K36" s="124">
        <v>124</v>
      </c>
      <c r="L36" s="124">
        <v>756</v>
      </c>
      <c r="M36" s="124">
        <v>84</v>
      </c>
      <c r="N36" s="124">
        <v>996</v>
      </c>
      <c r="O36" s="124">
        <v>262</v>
      </c>
      <c r="P36" s="124">
        <v>678</v>
      </c>
      <c r="Q36" s="124">
        <v>5</v>
      </c>
      <c r="R36" s="124">
        <v>55</v>
      </c>
      <c r="S36" s="127" t="s">
        <v>254</v>
      </c>
      <c r="T36" s="127" t="s">
        <v>254</v>
      </c>
      <c r="U36" s="124">
        <v>16</v>
      </c>
      <c r="V36" s="124">
        <v>94</v>
      </c>
      <c r="W36" s="127" t="s">
        <v>254</v>
      </c>
      <c r="X36" s="127" t="s">
        <v>254</v>
      </c>
      <c r="Y36" s="124">
        <v>168</v>
      </c>
      <c r="Z36" s="124">
        <v>489</v>
      </c>
      <c r="AA36" s="127" t="s">
        <v>254</v>
      </c>
      <c r="AB36" s="127" t="s">
        <v>254</v>
      </c>
    </row>
    <row r="37" spans="1:28" ht="21.75" customHeight="1">
      <c r="A37" s="13"/>
      <c r="B37" s="222" t="s">
        <v>203</v>
      </c>
      <c r="C37" s="184">
        <f>SUM(E37,G37,AA37)</f>
        <v>54</v>
      </c>
      <c r="D37" s="184">
        <f>SUM(F37,H37,AB37)</f>
        <v>495</v>
      </c>
      <c r="E37" s="127" t="s">
        <v>254</v>
      </c>
      <c r="F37" s="127" t="s">
        <v>254</v>
      </c>
      <c r="G37" s="124">
        <v>43</v>
      </c>
      <c r="H37" s="124">
        <v>355</v>
      </c>
      <c r="I37" s="127" t="s">
        <v>254</v>
      </c>
      <c r="J37" s="127" t="s">
        <v>254</v>
      </c>
      <c r="K37" s="127" t="s">
        <v>254</v>
      </c>
      <c r="L37" s="127" t="s">
        <v>254</v>
      </c>
      <c r="M37" s="127" t="s">
        <v>254</v>
      </c>
      <c r="N37" s="127" t="s">
        <v>254</v>
      </c>
      <c r="O37" s="127" t="s">
        <v>254</v>
      </c>
      <c r="P37" s="127" t="s">
        <v>254</v>
      </c>
      <c r="Q37" s="127" t="s">
        <v>254</v>
      </c>
      <c r="R37" s="127" t="s">
        <v>254</v>
      </c>
      <c r="S37" s="127" t="s">
        <v>254</v>
      </c>
      <c r="T37" s="127" t="s">
        <v>254</v>
      </c>
      <c r="U37" s="124">
        <v>7</v>
      </c>
      <c r="V37" s="124">
        <v>60</v>
      </c>
      <c r="W37" s="124">
        <v>1</v>
      </c>
      <c r="X37" s="124">
        <v>7</v>
      </c>
      <c r="Y37" s="124">
        <v>35</v>
      </c>
      <c r="Z37" s="124">
        <v>288</v>
      </c>
      <c r="AA37" s="124">
        <v>11</v>
      </c>
      <c r="AB37" s="124">
        <v>140</v>
      </c>
    </row>
    <row r="38" spans="1:28" ht="21.75" customHeight="1">
      <c r="A38" s="13"/>
      <c r="B38" s="14"/>
      <c r="C38" s="124"/>
      <c r="D38" s="127"/>
      <c r="E38" s="127"/>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ht="21.75" customHeight="1">
      <c r="A39" s="330" t="s">
        <v>84</v>
      </c>
      <c r="B39" s="331"/>
      <c r="C39" s="184">
        <f>SUM(C40:C41)</f>
        <v>945</v>
      </c>
      <c r="D39" s="184">
        <f>SUM(D40:D41)</f>
        <v>5183</v>
      </c>
      <c r="E39" s="138">
        <f aca="true" t="shared" si="8" ref="E39:AB39">SUM(E40:E41)</f>
        <v>7</v>
      </c>
      <c r="F39" s="138">
        <f t="shared" si="8"/>
        <v>173</v>
      </c>
      <c r="G39" s="138">
        <f t="shared" si="8"/>
        <v>927</v>
      </c>
      <c r="H39" s="138">
        <f t="shared" si="8"/>
        <v>4859</v>
      </c>
      <c r="I39" s="127" t="s">
        <v>254</v>
      </c>
      <c r="J39" s="127" t="s">
        <v>254</v>
      </c>
      <c r="K39" s="138">
        <f t="shared" si="8"/>
        <v>93</v>
      </c>
      <c r="L39" s="138">
        <f t="shared" si="8"/>
        <v>729</v>
      </c>
      <c r="M39" s="138">
        <f t="shared" si="8"/>
        <v>94</v>
      </c>
      <c r="N39" s="138">
        <f t="shared" si="8"/>
        <v>1081</v>
      </c>
      <c r="O39" s="138">
        <f t="shared" si="8"/>
        <v>436</v>
      </c>
      <c r="P39" s="138">
        <f t="shared" si="8"/>
        <v>1300</v>
      </c>
      <c r="Q39" s="138">
        <f t="shared" si="8"/>
        <v>10</v>
      </c>
      <c r="R39" s="138">
        <f t="shared" si="8"/>
        <v>144</v>
      </c>
      <c r="S39" s="138">
        <f t="shared" si="8"/>
        <v>4</v>
      </c>
      <c r="T39" s="138">
        <f t="shared" si="8"/>
        <v>5</v>
      </c>
      <c r="U39" s="138">
        <f t="shared" si="8"/>
        <v>28</v>
      </c>
      <c r="V39" s="138">
        <f t="shared" si="8"/>
        <v>342</v>
      </c>
      <c r="W39" s="138">
        <f t="shared" si="8"/>
        <v>3</v>
      </c>
      <c r="X39" s="138">
        <f t="shared" si="8"/>
        <v>36</v>
      </c>
      <c r="Y39" s="138">
        <f t="shared" si="8"/>
        <v>259</v>
      </c>
      <c r="Z39" s="138">
        <f t="shared" si="8"/>
        <v>1222</v>
      </c>
      <c r="AA39" s="138">
        <f t="shared" si="8"/>
        <v>11</v>
      </c>
      <c r="AB39" s="138">
        <f t="shared" si="8"/>
        <v>151</v>
      </c>
    </row>
    <row r="40" spans="1:28" ht="21.75" customHeight="1">
      <c r="A40" s="13"/>
      <c r="B40" s="14" t="s">
        <v>87</v>
      </c>
      <c r="C40" s="120">
        <f>SUM(E40,G40)</f>
        <v>888</v>
      </c>
      <c r="D40" s="120">
        <f>SUM(F40,H40)</f>
        <v>4335</v>
      </c>
      <c r="E40" s="124">
        <v>7</v>
      </c>
      <c r="F40" s="124">
        <v>173</v>
      </c>
      <c r="G40" s="124">
        <v>881</v>
      </c>
      <c r="H40" s="124">
        <v>4162</v>
      </c>
      <c r="I40" s="127" t="s">
        <v>254</v>
      </c>
      <c r="J40" s="127" t="s">
        <v>254</v>
      </c>
      <c r="K40" s="124">
        <v>93</v>
      </c>
      <c r="L40" s="124">
        <v>729</v>
      </c>
      <c r="M40" s="124">
        <v>94</v>
      </c>
      <c r="N40" s="124">
        <v>1081</v>
      </c>
      <c r="O40" s="124">
        <v>435</v>
      </c>
      <c r="P40" s="124">
        <v>1298</v>
      </c>
      <c r="Q40" s="124">
        <v>10</v>
      </c>
      <c r="R40" s="124">
        <v>144</v>
      </c>
      <c r="S40" s="124">
        <v>4</v>
      </c>
      <c r="T40" s="124">
        <v>5</v>
      </c>
      <c r="U40" s="124">
        <v>19</v>
      </c>
      <c r="V40" s="124">
        <v>124</v>
      </c>
      <c r="W40" s="124">
        <v>2</v>
      </c>
      <c r="X40" s="124">
        <v>26</v>
      </c>
      <c r="Y40" s="124">
        <v>224</v>
      </c>
      <c r="Z40" s="124">
        <v>755</v>
      </c>
      <c r="AA40" s="127" t="s">
        <v>254</v>
      </c>
      <c r="AB40" s="127" t="s">
        <v>254</v>
      </c>
    </row>
    <row r="41" spans="1:28" ht="21.75" customHeight="1">
      <c r="A41" s="13"/>
      <c r="B41" s="222" t="s">
        <v>203</v>
      </c>
      <c r="C41" s="184">
        <f>SUM(E41,G41,AA41)</f>
        <v>57</v>
      </c>
      <c r="D41" s="184">
        <f>SUM(F41,H41,AB41)</f>
        <v>848</v>
      </c>
      <c r="E41" s="127" t="s">
        <v>254</v>
      </c>
      <c r="F41" s="127" t="s">
        <v>254</v>
      </c>
      <c r="G41" s="124">
        <v>46</v>
      </c>
      <c r="H41" s="124">
        <v>697</v>
      </c>
      <c r="I41" s="127" t="s">
        <v>254</v>
      </c>
      <c r="J41" s="127" t="s">
        <v>254</v>
      </c>
      <c r="K41" s="127" t="s">
        <v>254</v>
      </c>
      <c r="L41" s="127" t="s">
        <v>254</v>
      </c>
      <c r="M41" s="127" t="s">
        <v>254</v>
      </c>
      <c r="N41" s="127" t="s">
        <v>254</v>
      </c>
      <c r="O41" s="124">
        <v>1</v>
      </c>
      <c r="P41" s="124">
        <v>2</v>
      </c>
      <c r="Q41" s="127" t="s">
        <v>254</v>
      </c>
      <c r="R41" s="127" t="s">
        <v>254</v>
      </c>
      <c r="S41" s="127" t="s">
        <v>254</v>
      </c>
      <c r="T41" s="127" t="s">
        <v>254</v>
      </c>
      <c r="U41" s="124">
        <v>9</v>
      </c>
      <c r="V41" s="124">
        <v>218</v>
      </c>
      <c r="W41" s="124">
        <v>1</v>
      </c>
      <c r="X41" s="124">
        <v>10</v>
      </c>
      <c r="Y41" s="124">
        <v>35</v>
      </c>
      <c r="Z41" s="124">
        <v>467</v>
      </c>
      <c r="AA41" s="124">
        <v>11</v>
      </c>
      <c r="AB41" s="124">
        <v>151</v>
      </c>
    </row>
    <row r="42" spans="1:28" ht="21.75" customHeight="1">
      <c r="A42" s="13"/>
      <c r="B42" s="1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row>
    <row r="43" spans="1:28" ht="21.75" customHeight="1">
      <c r="A43" s="330" t="s">
        <v>85</v>
      </c>
      <c r="B43" s="331"/>
      <c r="C43" s="184">
        <f>SUM(C44:C45)</f>
        <v>287</v>
      </c>
      <c r="D43" s="184">
        <f>SUM(D44:D45)</f>
        <v>1497</v>
      </c>
      <c r="E43" s="138">
        <f aca="true" t="shared" si="9" ref="E43:AB43">SUM(E44:E45)</f>
        <v>1</v>
      </c>
      <c r="F43" s="138">
        <f t="shared" si="9"/>
        <v>5</v>
      </c>
      <c r="G43" s="138">
        <f t="shared" si="9"/>
        <v>279</v>
      </c>
      <c r="H43" s="138">
        <f t="shared" si="9"/>
        <v>1400</v>
      </c>
      <c r="I43" s="127" t="s">
        <v>254</v>
      </c>
      <c r="J43" s="127" t="s">
        <v>254</v>
      </c>
      <c r="K43" s="138">
        <f t="shared" si="9"/>
        <v>63</v>
      </c>
      <c r="L43" s="138">
        <f t="shared" si="9"/>
        <v>307</v>
      </c>
      <c r="M43" s="138">
        <f t="shared" si="9"/>
        <v>26</v>
      </c>
      <c r="N43" s="138">
        <f t="shared" si="9"/>
        <v>450</v>
      </c>
      <c r="O43" s="138">
        <f t="shared" si="9"/>
        <v>93</v>
      </c>
      <c r="P43" s="138">
        <f t="shared" si="9"/>
        <v>178</v>
      </c>
      <c r="Q43" s="138">
        <f t="shared" si="9"/>
        <v>2</v>
      </c>
      <c r="R43" s="138">
        <f t="shared" si="9"/>
        <v>11</v>
      </c>
      <c r="S43" s="127" t="s">
        <v>254</v>
      </c>
      <c r="T43" s="127" t="s">
        <v>254</v>
      </c>
      <c r="U43" s="138">
        <f t="shared" si="9"/>
        <v>8</v>
      </c>
      <c r="V43" s="138">
        <f t="shared" si="9"/>
        <v>37</v>
      </c>
      <c r="W43" s="138">
        <f t="shared" si="9"/>
        <v>2</v>
      </c>
      <c r="X43" s="138">
        <f t="shared" si="9"/>
        <v>3</v>
      </c>
      <c r="Y43" s="138">
        <f t="shared" si="9"/>
        <v>85</v>
      </c>
      <c r="Z43" s="138">
        <f t="shared" si="9"/>
        <v>414</v>
      </c>
      <c r="AA43" s="138">
        <f t="shared" si="9"/>
        <v>7</v>
      </c>
      <c r="AB43" s="138">
        <f t="shared" si="9"/>
        <v>92</v>
      </c>
    </row>
    <row r="44" spans="1:28" ht="21.75" customHeight="1">
      <c r="A44" s="13"/>
      <c r="B44" s="14" t="s">
        <v>87</v>
      </c>
      <c r="C44" s="120">
        <f>SUM(E44,G44)</f>
        <v>254</v>
      </c>
      <c r="D44" s="120">
        <f>SUM(F44,H44)</f>
        <v>1171</v>
      </c>
      <c r="E44" s="124">
        <v>1</v>
      </c>
      <c r="F44" s="124">
        <v>5</v>
      </c>
      <c r="G44" s="124">
        <v>253</v>
      </c>
      <c r="H44" s="124">
        <v>1166</v>
      </c>
      <c r="I44" s="127" t="s">
        <v>254</v>
      </c>
      <c r="J44" s="127" t="s">
        <v>254</v>
      </c>
      <c r="K44" s="124">
        <v>63</v>
      </c>
      <c r="L44" s="124">
        <v>307</v>
      </c>
      <c r="M44" s="124">
        <v>26</v>
      </c>
      <c r="N44" s="124">
        <v>450</v>
      </c>
      <c r="O44" s="124">
        <v>93</v>
      </c>
      <c r="P44" s="124">
        <v>178</v>
      </c>
      <c r="Q44" s="124">
        <v>2</v>
      </c>
      <c r="R44" s="124">
        <v>11</v>
      </c>
      <c r="S44" s="127" t="s">
        <v>254</v>
      </c>
      <c r="T44" s="127" t="s">
        <v>254</v>
      </c>
      <c r="U44" s="124">
        <v>6</v>
      </c>
      <c r="V44" s="124">
        <v>16</v>
      </c>
      <c r="W44" s="124">
        <v>1</v>
      </c>
      <c r="X44" s="124">
        <v>1</v>
      </c>
      <c r="Y44" s="124">
        <v>62</v>
      </c>
      <c r="Z44" s="124">
        <v>203</v>
      </c>
      <c r="AA44" s="127" t="s">
        <v>254</v>
      </c>
      <c r="AB44" s="127" t="s">
        <v>254</v>
      </c>
    </row>
    <row r="45" spans="1:28" ht="21.75" customHeight="1">
      <c r="A45" s="13"/>
      <c r="B45" s="222" t="s">
        <v>203</v>
      </c>
      <c r="C45" s="184">
        <f>SUM(E45,G45,AA45)</f>
        <v>33</v>
      </c>
      <c r="D45" s="184">
        <f>SUM(F45,H45,AB45)</f>
        <v>326</v>
      </c>
      <c r="E45" s="127" t="s">
        <v>254</v>
      </c>
      <c r="F45" s="127" t="s">
        <v>254</v>
      </c>
      <c r="G45" s="124">
        <v>26</v>
      </c>
      <c r="H45" s="124">
        <v>234</v>
      </c>
      <c r="I45" s="127" t="s">
        <v>254</v>
      </c>
      <c r="J45" s="127" t="s">
        <v>254</v>
      </c>
      <c r="K45" s="127" t="s">
        <v>254</v>
      </c>
      <c r="L45" s="127" t="s">
        <v>254</v>
      </c>
      <c r="M45" s="127" t="s">
        <v>254</v>
      </c>
      <c r="N45" s="127" t="s">
        <v>254</v>
      </c>
      <c r="O45" s="127" t="s">
        <v>254</v>
      </c>
      <c r="P45" s="127" t="s">
        <v>254</v>
      </c>
      <c r="Q45" s="127" t="s">
        <v>254</v>
      </c>
      <c r="R45" s="127" t="s">
        <v>254</v>
      </c>
      <c r="S45" s="127" t="s">
        <v>254</v>
      </c>
      <c r="T45" s="127" t="s">
        <v>254</v>
      </c>
      <c r="U45" s="124">
        <v>2</v>
      </c>
      <c r="V45" s="124">
        <v>21</v>
      </c>
      <c r="W45" s="124">
        <v>1</v>
      </c>
      <c r="X45" s="124">
        <v>2</v>
      </c>
      <c r="Y45" s="124">
        <v>23</v>
      </c>
      <c r="Z45" s="124">
        <v>211</v>
      </c>
      <c r="AA45" s="124">
        <v>7</v>
      </c>
      <c r="AB45" s="124">
        <v>92</v>
      </c>
    </row>
    <row r="46" spans="1:28" ht="21.75" customHeight="1">
      <c r="A46" s="13"/>
      <c r="B46" s="1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row>
    <row r="47" spans="1:28" ht="21.75" customHeight="1">
      <c r="A47" s="332" t="s">
        <v>40</v>
      </c>
      <c r="B47" s="333"/>
      <c r="C47" s="171">
        <f>SUM(C48)</f>
        <v>561</v>
      </c>
      <c r="D47" s="171">
        <f aca="true" t="shared" si="10" ref="D47:AB47">SUM(D48)</f>
        <v>3028</v>
      </c>
      <c r="E47" s="171">
        <f t="shared" si="10"/>
        <v>7</v>
      </c>
      <c r="F47" s="171">
        <f t="shared" si="10"/>
        <v>258</v>
      </c>
      <c r="G47" s="171">
        <f t="shared" si="10"/>
        <v>543</v>
      </c>
      <c r="H47" s="171">
        <f t="shared" si="10"/>
        <v>2648</v>
      </c>
      <c r="I47" s="171" t="s">
        <v>254</v>
      </c>
      <c r="J47" s="171" t="s">
        <v>254</v>
      </c>
      <c r="K47" s="171">
        <f t="shared" si="10"/>
        <v>57</v>
      </c>
      <c r="L47" s="171">
        <f t="shared" si="10"/>
        <v>397</v>
      </c>
      <c r="M47" s="171">
        <f t="shared" si="10"/>
        <v>57</v>
      </c>
      <c r="N47" s="171">
        <f t="shared" si="10"/>
        <v>641</v>
      </c>
      <c r="O47" s="171">
        <f t="shared" si="10"/>
        <v>224</v>
      </c>
      <c r="P47" s="171">
        <f t="shared" si="10"/>
        <v>571</v>
      </c>
      <c r="Q47" s="171">
        <f t="shared" si="10"/>
        <v>4</v>
      </c>
      <c r="R47" s="171">
        <f t="shared" si="10"/>
        <v>37</v>
      </c>
      <c r="S47" s="171" t="s">
        <v>254</v>
      </c>
      <c r="T47" s="171" t="s">
        <v>254</v>
      </c>
      <c r="U47" s="171">
        <f t="shared" si="10"/>
        <v>13</v>
      </c>
      <c r="V47" s="171">
        <f t="shared" si="10"/>
        <v>109</v>
      </c>
      <c r="W47" s="171">
        <f t="shared" si="10"/>
        <v>2</v>
      </c>
      <c r="X47" s="171">
        <f t="shared" si="10"/>
        <v>4</v>
      </c>
      <c r="Y47" s="171">
        <f t="shared" si="10"/>
        <v>186</v>
      </c>
      <c r="Z47" s="171">
        <f t="shared" si="10"/>
        <v>889</v>
      </c>
      <c r="AA47" s="171">
        <f t="shared" si="10"/>
        <v>11</v>
      </c>
      <c r="AB47" s="171">
        <f t="shared" si="10"/>
        <v>122</v>
      </c>
    </row>
    <row r="48" spans="1:28" ht="21.75" customHeight="1">
      <c r="A48" s="330" t="s">
        <v>86</v>
      </c>
      <c r="B48" s="331"/>
      <c r="C48" s="184">
        <f>SUM(C49:C50)</f>
        <v>561</v>
      </c>
      <c r="D48" s="184">
        <f>SUM(D49:D50)</f>
        <v>3028</v>
      </c>
      <c r="E48" s="138">
        <f aca="true" t="shared" si="11" ref="E48:AB48">SUM(E49:E50)</f>
        <v>7</v>
      </c>
      <c r="F48" s="138">
        <f t="shared" si="11"/>
        <v>258</v>
      </c>
      <c r="G48" s="138">
        <f t="shared" si="11"/>
        <v>543</v>
      </c>
      <c r="H48" s="138">
        <f t="shared" si="11"/>
        <v>2648</v>
      </c>
      <c r="I48" s="127" t="s">
        <v>254</v>
      </c>
      <c r="J48" s="127" t="s">
        <v>254</v>
      </c>
      <c r="K48" s="138">
        <f t="shared" si="11"/>
        <v>57</v>
      </c>
      <c r="L48" s="138">
        <f t="shared" si="11"/>
        <v>397</v>
      </c>
      <c r="M48" s="138">
        <f t="shared" si="11"/>
        <v>57</v>
      </c>
      <c r="N48" s="138">
        <f t="shared" si="11"/>
        <v>641</v>
      </c>
      <c r="O48" s="138">
        <f t="shared" si="11"/>
        <v>224</v>
      </c>
      <c r="P48" s="138">
        <f t="shared" si="11"/>
        <v>571</v>
      </c>
      <c r="Q48" s="138">
        <f t="shared" si="11"/>
        <v>4</v>
      </c>
      <c r="R48" s="138">
        <f t="shared" si="11"/>
        <v>37</v>
      </c>
      <c r="S48" s="127" t="s">
        <v>254</v>
      </c>
      <c r="T48" s="127" t="s">
        <v>254</v>
      </c>
      <c r="U48" s="138">
        <f t="shared" si="11"/>
        <v>13</v>
      </c>
      <c r="V48" s="138">
        <f t="shared" si="11"/>
        <v>109</v>
      </c>
      <c r="W48" s="138">
        <f t="shared" si="11"/>
        <v>2</v>
      </c>
      <c r="X48" s="138">
        <f t="shared" si="11"/>
        <v>4</v>
      </c>
      <c r="Y48" s="138">
        <f t="shared" si="11"/>
        <v>186</v>
      </c>
      <c r="Z48" s="138">
        <f t="shared" si="11"/>
        <v>889</v>
      </c>
      <c r="AA48" s="138">
        <f t="shared" si="11"/>
        <v>11</v>
      </c>
      <c r="AB48" s="138">
        <f t="shared" si="11"/>
        <v>122</v>
      </c>
    </row>
    <row r="49" spans="1:28" ht="21.75" customHeight="1">
      <c r="A49" s="117"/>
      <c r="B49" s="14" t="s">
        <v>87</v>
      </c>
      <c r="C49" s="137">
        <f>SUM(E49,G49)</f>
        <v>515</v>
      </c>
      <c r="D49" s="138">
        <f>SUM(F49,H49)</f>
        <v>2743</v>
      </c>
      <c r="E49" s="127">
        <v>6</v>
      </c>
      <c r="F49" s="127">
        <v>239</v>
      </c>
      <c r="G49" s="127">
        <v>509</v>
      </c>
      <c r="H49" s="127">
        <v>2504</v>
      </c>
      <c r="I49" s="127" t="s">
        <v>254</v>
      </c>
      <c r="J49" s="127" t="s">
        <v>254</v>
      </c>
      <c r="K49" s="127">
        <v>57</v>
      </c>
      <c r="L49" s="127">
        <v>397</v>
      </c>
      <c r="M49" s="127">
        <v>57</v>
      </c>
      <c r="N49" s="127">
        <v>641</v>
      </c>
      <c r="O49" s="127">
        <v>223</v>
      </c>
      <c r="P49" s="127">
        <v>569</v>
      </c>
      <c r="Q49" s="127">
        <v>4</v>
      </c>
      <c r="R49" s="127">
        <v>37</v>
      </c>
      <c r="S49" s="127" t="s">
        <v>254</v>
      </c>
      <c r="T49" s="127" t="s">
        <v>254</v>
      </c>
      <c r="U49" s="127">
        <v>9</v>
      </c>
      <c r="V49" s="127">
        <v>72</v>
      </c>
      <c r="W49" s="127">
        <v>1</v>
      </c>
      <c r="X49" s="127">
        <v>1</v>
      </c>
      <c r="Y49" s="127">
        <v>158</v>
      </c>
      <c r="Z49" s="127">
        <v>787</v>
      </c>
      <c r="AA49" s="127" t="s">
        <v>254</v>
      </c>
      <c r="AB49" s="127" t="s">
        <v>254</v>
      </c>
    </row>
    <row r="50" spans="1:28" ht="21.75" customHeight="1">
      <c r="A50" s="129"/>
      <c r="B50" s="224" t="s">
        <v>203</v>
      </c>
      <c r="C50" s="194">
        <f>SUM(E50,G50,AA50)</f>
        <v>46</v>
      </c>
      <c r="D50" s="190">
        <f>SUM(F50,H50,AB50)</f>
        <v>285</v>
      </c>
      <c r="E50" s="130">
        <v>1</v>
      </c>
      <c r="F50" s="130">
        <v>19</v>
      </c>
      <c r="G50" s="130">
        <v>34</v>
      </c>
      <c r="H50" s="130">
        <v>144</v>
      </c>
      <c r="I50" s="130" t="s">
        <v>254</v>
      </c>
      <c r="J50" s="130" t="s">
        <v>254</v>
      </c>
      <c r="K50" s="130" t="s">
        <v>254</v>
      </c>
      <c r="L50" s="130" t="s">
        <v>254</v>
      </c>
      <c r="M50" s="130" t="s">
        <v>254</v>
      </c>
      <c r="N50" s="130" t="s">
        <v>254</v>
      </c>
      <c r="O50" s="130">
        <v>1</v>
      </c>
      <c r="P50" s="130">
        <v>2</v>
      </c>
      <c r="Q50" s="130" t="s">
        <v>254</v>
      </c>
      <c r="R50" s="130" t="s">
        <v>254</v>
      </c>
      <c r="S50" s="130" t="s">
        <v>254</v>
      </c>
      <c r="T50" s="130" t="s">
        <v>254</v>
      </c>
      <c r="U50" s="130">
        <v>4</v>
      </c>
      <c r="V50" s="130">
        <v>37</v>
      </c>
      <c r="W50" s="130">
        <v>1</v>
      </c>
      <c r="X50" s="130">
        <v>3</v>
      </c>
      <c r="Y50" s="130">
        <v>28</v>
      </c>
      <c r="Z50" s="130">
        <v>102</v>
      </c>
      <c r="AA50" s="130">
        <v>11</v>
      </c>
      <c r="AB50" s="130">
        <v>122</v>
      </c>
    </row>
  </sheetData>
  <sheetProtection/>
  <mergeCells count="27">
    <mergeCell ref="A48:B48"/>
    <mergeCell ref="A31:B31"/>
    <mergeCell ref="A35:B35"/>
    <mergeCell ref="A39:B39"/>
    <mergeCell ref="A43:B43"/>
    <mergeCell ref="A22:B22"/>
    <mergeCell ref="A26:B26"/>
    <mergeCell ref="A30:B30"/>
    <mergeCell ref="A10:B10"/>
    <mergeCell ref="A14:B14"/>
    <mergeCell ref="A47:B47"/>
    <mergeCell ref="AA5:AB6"/>
    <mergeCell ref="Q5:R6"/>
    <mergeCell ref="S5:T6"/>
    <mergeCell ref="U5:V6"/>
    <mergeCell ref="W5:X6"/>
    <mergeCell ref="A18:B18"/>
    <mergeCell ref="A3:AB3"/>
    <mergeCell ref="I5:J6"/>
    <mergeCell ref="K5:L6"/>
    <mergeCell ref="M5:N6"/>
    <mergeCell ref="O5:P6"/>
    <mergeCell ref="A5:B8"/>
    <mergeCell ref="C5:D6"/>
    <mergeCell ref="E5:F6"/>
    <mergeCell ref="G5:H6"/>
    <mergeCell ref="Y5:Z6"/>
  </mergeCells>
  <printOptions horizontalCentered="1"/>
  <pageMargins left="0.3937007874015748" right="0.3937007874015748" top="0.5905511811023623" bottom="0.3937007874015748" header="0.5118110236220472" footer="0.5118110236220472"/>
  <pageSetup horizontalDpi="600" verticalDpi="600" orientation="landscape" paperSize="8" scale="70" r:id="rId1"/>
</worksheet>
</file>

<file path=xl/worksheets/sheet7.xml><?xml version="1.0" encoding="utf-8"?>
<worksheet xmlns="http://schemas.openxmlformats.org/spreadsheetml/2006/main" xmlns:r="http://schemas.openxmlformats.org/officeDocument/2006/relationships">
  <dimension ref="A1:V46"/>
  <sheetViews>
    <sheetView zoomScalePageLayoutView="0" workbookViewId="0" topLeftCell="O1">
      <selection activeCell="V5" sqref="A5:IV7"/>
    </sheetView>
  </sheetViews>
  <sheetFormatPr defaultColWidth="9.00390625" defaultRowHeight="20.25" customHeight="1"/>
  <cols>
    <col min="1" max="1" width="4.25390625" style="220" customWidth="1"/>
    <col min="2" max="2" width="4.875" style="220" customWidth="1"/>
    <col min="3" max="3" width="33.50390625" style="220" customWidth="1"/>
    <col min="4" max="4" width="9.75390625" style="220" customWidth="1"/>
    <col min="5" max="5" width="12.00390625" style="220" customWidth="1"/>
    <col min="6" max="21" width="9.75390625" style="220" customWidth="1"/>
    <col min="22" max="16384" width="9.00390625" style="220" customWidth="1"/>
  </cols>
  <sheetData>
    <row r="1" spans="1:21" s="18" customFormat="1" ht="20.25" customHeight="1">
      <c r="A1" s="31" t="s">
        <v>300</v>
      </c>
      <c r="U1" s="17" t="s">
        <v>301</v>
      </c>
    </row>
    <row r="2" spans="1:21" s="18" customFormat="1" ht="20.25" customHeight="1">
      <c r="A2" s="31"/>
      <c r="U2" s="17"/>
    </row>
    <row r="3" spans="1:21" s="18" customFormat="1" ht="20.25" customHeight="1">
      <c r="A3" s="407" t="s">
        <v>292</v>
      </c>
      <c r="B3" s="407"/>
      <c r="C3" s="407"/>
      <c r="D3" s="407"/>
      <c r="E3" s="407"/>
      <c r="F3" s="407"/>
      <c r="G3" s="407"/>
      <c r="H3" s="407"/>
      <c r="I3" s="407"/>
      <c r="J3" s="407"/>
      <c r="K3" s="407"/>
      <c r="L3" s="407"/>
      <c r="M3" s="407"/>
      <c r="N3" s="407"/>
      <c r="O3" s="407"/>
      <c r="P3" s="407"/>
      <c r="Q3" s="407"/>
      <c r="R3" s="407"/>
      <c r="S3" s="407"/>
      <c r="T3" s="407"/>
      <c r="U3" s="407"/>
    </row>
    <row r="4" spans="2:21" s="18" customFormat="1" ht="20.25" customHeight="1" thickBot="1">
      <c r="B4" s="19"/>
      <c r="C4" s="19"/>
      <c r="D4" s="20"/>
      <c r="E4" s="20"/>
      <c r="F4" s="20"/>
      <c r="G4" s="20"/>
      <c r="H4" s="20"/>
      <c r="I4" s="20"/>
      <c r="J4" s="20"/>
      <c r="K4" s="20"/>
      <c r="L4" s="20"/>
      <c r="M4" s="20"/>
      <c r="N4" s="20"/>
      <c r="O4" s="20"/>
      <c r="P4" s="20"/>
      <c r="Q4" s="20"/>
      <c r="R4" s="20"/>
      <c r="S4" s="20"/>
      <c r="T4" s="21"/>
      <c r="U4" s="21"/>
    </row>
    <row r="5" spans="1:22" s="18" customFormat="1" ht="20.25" customHeight="1">
      <c r="A5" s="347" t="s">
        <v>303</v>
      </c>
      <c r="B5" s="347"/>
      <c r="C5" s="348"/>
      <c r="D5" s="344" t="s">
        <v>94</v>
      </c>
      <c r="E5" s="346"/>
      <c r="F5" s="344" t="s">
        <v>293</v>
      </c>
      <c r="G5" s="346"/>
      <c r="H5" s="344" t="s">
        <v>294</v>
      </c>
      <c r="I5" s="346"/>
      <c r="J5" s="344" t="s">
        <v>295</v>
      </c>
      <c r="K5" s="346"/>
      <c r="L5" s="344" t="s">
        <v>296</v>
      </c>
      <c r="M5" s="346"/>
      <c r="N5" s="344" t="s">
        <v>297</v>
      </c>
      <c r="O5" s="346"/>
      <c r="P5" s="344" t="s">
        <v>298</v>
      </c>
      <c r="Q5" s="346"/>
      <c r="R5" s="344" t="s">
        <v>299</v>
      </c>
      <c r="S5" s="345"/>
      <c r="T5" s="342" t="s">
        <v>118</v>
      </c>
      <c r="U5" s="343"/>
      <c r="V5" s="23"/>
    </row>
    <row r="6" spans="1:21" s="18" customFormat="1" ht="20.25" customHeight="1">
      <c r="A6" s="349"/>
      <c r="B6" s="349"/>
      <c r="C6" s="350"/>
      <c r="D6" s="338" t="s">
        <v>95</v>
      </c>
      <c r="E6" s="338" t="s">
        <v>96</v>
      </c>
      <c r="F6" s="338" t="s">
        <v>95</v>
      </c>
      <c r="G6" s="338" t="s">
        <v>96</v>
      </c>
      <c r="H6" s="338" t="s">
        <v>95</v>
      </c>
      <c r="I6" s="338" t="s">
        <v>96</v>
      </c>
      <c r="J6" s="338" t="s">
        <v>95</v>
      </c>
      <c r="K6" s="338" t="s">
        <v>96</v>
      </c>
      <c r="L6" s="338" t="s">
        <v>95</v>
      </c>
      <c r="M6" s="338" t="s">
        <v>96</v>
      </c>
      <c r="N6" s="338" t="s">
        <v>95</v>
      </c>
      <c r="O6" s="338" t="s">
        <v>96</v>
      </c>
      <c r="P6" s="338" t="s">
        <v>95</v>
      </c>
      <c r="Q6" s="338" t="s">
        <v>96</v>
      </c>
      <c r="R6" s="338" t="s">
        <v>95</v>
      </c>
      <c r="S6" s="340" t="s">
        <v>96</v>
      </c>
      <c r="T6" s="341" t="s">
        <v>95</v>
      </c>
      <c r="U6" s="334" t="s">
        <v>96</v>
      </c>
    </row>
    <row r="7" spans="1:21" s="18" customFormat="1" ht="20.25" customHeight="1">
      <c r="A7" s="351"/>
      <c r="B7" s="351"/>
      <c r="C7" s="352"/>
      <c r="D7" s="339"/>
      <c r="E7" s="339"/>
      <c r="F7" s="339"/>
      <c r="G7" s="339"/>
      <c r="H7" s="339"/>
      <c r="I7" s="339"/>
      <c r="J7" s="339"/>
      <c r="K7" s="339"/>
      <c r="L7" s="339"/>
      <c r="M7" s="339"/>
      <c r="N7" s="339"/>
      <c r="O7" s="339"/>
      <c r="P7" s="339"/>
      <c r="Q7" s="339"/>
      <c r="R7" s="339"/>
      <c r="S7" s="335"/>
      <c r="T7" s="339"/>
      <c r="U7" s="335"/>
    </row>
    <row r="8" spans="1:21" ht="20.25" customHeight="1">
      <c r="A8" s="408"/>
      <c r="B8" s="336"/>
      <c r="C8" s="337"/>
      <c r="D8" s="116"/>
      <c r="E8" s="134" t="s">
        <v>42</v>
      </c>
      <c r="F8" s="134"/>
      <c r="G8" s="134" t="s">
        <v>42</v>
      </c>
      <c r="H8" s="134"/>
      <c r="I8" s="134" t="s">
        <v>42</v>
      </c>
      <c r="J8" s="134"/>
      <c r="K8" s="134" t="s">
        <v>42</v>
      </c>
      <c r="L8" s="134"/>
      <c r="M8" s="134" t="s">
        <v>42</v>
      </c>
      <c r="N8" s="134"/>
      <c r="O8" s="134" t="s">
        <v>42</v>
      </c>
      <c r="P8" s="134"/>
      <c r="Q8" s="134" t="s">
        <v>42</v>
      </c>
      <c r="R8" s="134"/>
      <c r="S8" s="134" t="s">
        <v>42</v>
      </c>
      <c r="T8" s="134"/>
      <c r="U8" s="134" t="s">
        <v>42</v>
      </c>
    </row>
    <row r="9" spans="1:21" ht="20.25" customHeight="1">
      <c r="A9" s="411" t="s">
        <v>23</v>
      </c>
      <c r="B9" s="411"/>
      <c r="C9" s="412"/>
      <c r="D9" s="171">
        <f>SUM(F9,H9,J9,L9,N9,P9,R9,T9)</f>
        <v>71773</v>
      </c>
      <c r="E9" s="171">
        <f>SUM(G9,I9,K9,M9,O9,Q9,S9,U9)</f>
        <v>429736</v>
      </c>
      <c r="F9" s="413">
        <f>SUM(F11,F16)</f>
        <v>35813</v>
      </c>
      <c r="G9" s="413">
        <f aca="true" t="shared" si="0" ref="G9:U9">SUM(G11,G16)</f>
        <v>55186</v>
      </c>
      <c r="H9" s="413">
        <f t="shared" si="0"/>
        <v>16564</v>
      </c>
      <c r="I9" s="413">
        <f t="shared" si="0"/>
        <v>56139</v>
      </c>
      <c r="J9" s="413">
        <f t="shared" si="0"/>
        <v>11012</v>
      </c>
      <c r="K9" s="413">
        <f t="shared" si="0"/>
        <v>70112</v>
      </c>
      <c r="L9" s="413">
        <f t="shared" si="0"/>
        <v>6433</v>
      </c>
      <c r="M9" s="413">
        <f t="shared" si="0"/>
        <v>100909</v>
      </c>
      <c r="N9" s="413">
        <f t="shared" si="0"/>
        <v>1025</v>
      </c>
      <c r="O9" s="413">
        <f t="shared" si="0"/>
        <v>37985</v>
      </c>
      <c r="P9" s="413">
        <f t="shared" si="0"/>
        <v>591</v>
      </c>
      <c r="Q9" s="413">
        <f t="shared" si="0"/>
        <v>39514</v>
      </c>
      <c r="R9" s="413">
        <f t="shared" si="0"/>
        <v>294</v>
      </c>
      <c r="S9" s="413">
        <f t="shared" si="0"/>
        <v>45068</v>
      </c>
      <c r="T9" s="413">
        <f t="shared" si="0"/>
        <v>41</v>
      </c>
      <c r="U9" s="413">
        <f t="shared" si="0"/>
        <v>24823</v>
      </c>
    </row>
    <row r="10" spans="1:21" ht="20.25" customHeight="1">
      <c r="A10" s="414"/>
      <c r="B10" s="411"/>
      <c r="C10" s="412"/>
      <c r="D10" s="171"/>
      <c r="E10" s="413"/>
      <c r="F10" s="413"/>
      <c r="G10" s="413"/>
      <c r="H10" s="413"/>
      <c r="I10" s="413"/>
      <c r="J10" s="413"/>
      <c r="K10" s="413"/>
      <c r="L10" s="413"/>
      <c r="M10" s="413"/>
      <c r="N10" s="171"/>
      <c r="O10" s="171"/>
      <c r="P10" s="171"/>
      <c r="Q10" s="171"/>
      <c r="R10" s="171"/>
      <c r="S10" s="171"/>
      <c r="T10" s="171"/>
      <c r="U10" s="171"/>
    </row>
    <row r="11" spans="1:21" ht="20.25" customHeight="1">
      <c r="A11" s="415"/>
      <c r="B11" s="411" t="s">
        <v>215</v>
      </c>
      <c r="C11" s="416"/>
      <c r="D11" s="171">
        <f aca="true" t="shared" si="1" ref="D11:E14">SUM(F11,H11,J11,L11,N11,P11,R11,T11)</f>
        <v>214</v>
      </c>
      <c r="E11" s="413">
        <f t="shared" si="1"/>
        <v>2501</v>
      </c>
      <c r="F11" s="413">
        <f>SUM(F12:F14)</f>
        <v>86</v>
      </c>
      <c r="G11" s="413">
        <f aca="true" t="shared" si="2" ref="G11:U11">SUM(G12:G14)</f>
        <v>122</v>
      </c>
      <c r="H11" s="413">
        <f t="shared" si="2"/>
        <v>30</v>
      </c>
      <c r="I11" s="413">
        <f t="shared" si="2"/>
        <v>102</v>
      </c>
      <c r="J11" s="413">
        <f t="shared" si="2"/>
        <v>38</v>
      </c>
      <c r="K11" s="413">
        <f t="shared" si="2"/>
        <v>247</v>
      </c>
      <c r="L11" s="413">
        <f t="shared" si="2"/>
        <v>39</v>
      </c>
      <c r="M11" s="413">
        <f t="shared" si="2"/>
        <v>716</v>
      </c>
      <c r="N11" s="413">
        <f t="shared" si="2"/>
        <v>9</v>
      </c>
      <c r="O11" s="413">
        <f t="shared" si="2"/>
        <v>323</v>
      </c>
      <c r="P11" s="413">
        <f t="shared" si="2"/>
        <v>9</v>
      </c>
      <c r="Q11" s="413">
        <f t="shared" si="2"/>
        <v>588</v>
      </c>
      <c r="R11" s="413">
        <f t="shared" si="2"/>
        <v>3</v>
      </c>
      <c r="S11" s="413">
        <f t="shared" si="2"/>
        <v>403</v>
      </c>
      <c r="T11" s="413" t="s">
        <v>254</v>
      </c>
      <c r="U11" s="413" t="s">
        <v>254</v>
      </c>
    </row>
    <row r="12" spans="1:21" ht="20.25" customHeight="1">
      <c r="A12" s="417" t="s">
        <v>97</v>
      </c>
      <c r="B12" s="418"/>
      <c r="C12" s="419" t="s">
        <v>98</v>
      </c>
      <c r="D12" s="171">
        <f t="shared" si="1"/>
        <v>160</v>
      </c>
      <c r="E12" s="413">
        <f t="shared" si="1"/>
        <v>798</v>
      </c>
      <c r="F12" s="413">
        <v>82</v>
      </c>
      <c r="G12" s="413">
        <v>116</v>
      </c>
      <c r="H12" s="413">
        <v>26</v>
      </c>
      <c r="I12" s="413">
        <v>88</v>
      </c>
      <c r="J12" s="413">
        <v>31</v>
      </c>
      <c r="K12" s="413">
        <v>199</v>
      </c>
      <c r="L12" s="413">
        <v>20</v>
      </c>
      <c r="M12" s="413">
        <v>360</v>
      </c>
      <c r="N12" s="171">
        <v>1</v>
      </c>
      <c r="O12" s="171">
        <v>35</v>
      </c>
      <c r="P12" s="171" t="s">
        <v>254</v>
      </c>
      <c r="Q12" s="171" t="s">
        <v>254</v>
      </c>
      <c r="R12" s="171" t="s">
        <v>254</v>
      </c>
      <c r="S12" s="171" t="s">
        <v>254</v>
      </c>
      <c r="T12" s="171" t="s">
        <v>254</v>
      </c>
      <c r="U12" s="171" t="s">
        <v>254</v>
      </c>
    </row>
    <row r="13" spans="1:21" ht="20.25" customHeight="1">
      <c r="A13" s="417"/>
      <c r="B13" s="418"/>
      <c r="C13" s="419" t="s">
        <v>219</v>
      </c>
      <c r="D13" s="171">
        <f t="shared" si="1"/>
        <v>10</v>
      </c>
      <c r="E13" s="413">
        <f t="shared" si="1"/>
        <v>349</v>
      </c>
      <c r="F13" s="413">
        <v>1</v>
      </c>
      <c r="G13" s="413">
        <v>1</v>
      </c>
      <c r="H13" s="413">
        <v>2</v>
      </c>
      <c r="I13" s="413">
        <v>7</v>
      </c>
      <c r="J13" s="413">
        <v>1</v>
      </c>
      <c r="K13" s="413">
        <v>8</v>
      </c>
      <c r="L13" s="413">
        <v>2</v>
      </c>
      <c r="M13" s="413">
        <v>35</v>
      </c>
      <c r="N13" s="171">
        <v>1</v>
      </c>
      <c r="O13" s="171">
        <v>31</v>
      </c>
      <c r="P13" s="171">
        <v>2</v>
      </c>
      <c r="Q13" s="171">
        <v>131</v>
      </c>
      <c r="R13" s="171">
        <v>1</v>
      </c>
      <c r="S13" s="171">
        <v>136</v>
      </c>
      <c r="T13" s="171" t="s">
        <v>254</v>
      </c>
      <c r="U13" s="171" t="s">
        <v>254</v>
      </c>
    </row>
    <row r="14" spans="1:21" ht="20.25" customHeight="1">
      <c r="A14" s="417"/>
      <c r="B14" s="418"/>
      <c r="C14" s="419" t="s">
        <v>220</v>
      </c>
      <c r="D14" s="171">
        <f t="shared" si="1"/>
        <v>44</v>
      </c>
      <c r="E14" s="413">
        <f t="shared" si="1"/>
        <v>1354</v>
      </c>
      <c r="F14" s="413">
        <v>3</v>
      </c>
      <c r="G14" s="413">
        <v>5</v>
      </c>
      <c r="H14" s="413">
        <v>2</v>
      </c>
      <c r="I14" s="413">
        <v>7</v>
      </c>
      <c r="J14" s="413">
        <v>6</v>
      </c>
      <c r="K14" s="413">
        <v>40</v>
      </c>
      <c r="L14" s="413">
        <v>17</v>
      </c>
      <c r="M14" s="413">
        <v>321</v>
      </c>
      <c r="N14" s="171">
        <v>7</v>
      </c>
      <c r="O14" s="171">
        <v>257</v>
      </c>
      <c r="P14" s="171">
        <v>7</v>
      </c>
      <c r="Q14" s="171">
        <v>457</v>
      </c>
      <c r="R14" s="171">
        <v>2</v>
      </c>
      <c r="S14" s="171">
        <v>267</v>
      </c>
      <c r="T14" s="171" t="s">
        <v>254</v>
      </c>
      <c r="U14" s="171" t="s">
        <v>254</v>
      </c>
    </row>
    <row r="15" spans="1:21" ht="20.25" customHeight="1">
      <c r="A15" s="417"/>
      <c r="B15" s="92"/>
      <c r="C15" s="419"/>
      <c r="D15" s="171"/>
      <c r="E15" s="413"/>
      <c r="F15" s="413"/>
      <c r="G15" s="413"/>
      <c r="H15" s="413"/>
      <c r="I15" s="413"/>
      <c r="J15" s="413"/>
      <c r="K15" s="413"/>
      <c r="L15" s="413"/>
      <c r="M15" s="413"/>
      <c r="N15" s="171"/>
      <c r="O15" s="171"/>
      <c r="P15" s="171"/>
      <c r="Q15" s="171"/>
      <c r="R15" s="171"/>
      <c r="S15" s="171"/>
      <c r="T15" s="171"/>
      <c r="U15" s="171"/>
    </row>
    <row r="16" spans="1:21" ht="20.25" customHeight="1">
      <c r="A16" s="415"/>
      <c r="B16" s="411" t="s">
        <v>216</v>
      </c>
      <c r="C16" s="416"/>
      <c r="D16" s="171">
        <f>SUM(F16,H16,J16,L16,N16,P16,R16,T16)</f>
        <v>71559</v>
      </c>
      <c r="E16" s="413">
        <f>SUM(G16,I16,K16,M16,O16,Q16,S16,U16)</f>
        <v>427235</v>
      </c>
      <c r="F16" s="413">
        <v>35727</v>
      </c>
      <c r="G16" s="413">
        <v>55064</v>
      </c>
      <c r="H16" s="413">
        <v>16534</v>
      </c>
      <c r="I16" s="413">
        <v>56037</v>
      </c>
      <c r="J16" s="413">
        <v>10974</v>
      </c>
      <c r="K16" s="413">
        <v>69865</v>
      </c>
      <c r="L16" s="413">
        <v>6394</v>
      </c>
      <c r="M16" s="413">
        <v>100193</v>
      </c>
      <c r="N16" s="171">
        <v>1016</v>
      </c>
      <c r="O16" s="171">
        <v>37662</v>
      </c>
      <c r="P16" s="171">
        <v>582</v>
      </c>
      <c r="Q16" s="171">
        <v>38926</v>
      </c>
      <c r="R16" s="171">
        <v>291</v>
      </c>
      <c r="S16" s="171">
        <v>44665</v>
      </c>
      <c r="T16" s="171">
        <v>41</v>
      </c>
      <c r="U16" s="171">
        <v>24823</v>
      </c>
    </row>
    <row r="17" spans="1:21" ht="20.25" customHeight="1">
      <c r="A17" s="122"/>
      <c r="B17" s="421" t="s">
        <v>302</v>
      </c>
      <c r="C17" s="420"/>
      <c r="D17" s="409"/>
      <c r="E17" s="410"/>
      <c r="F17" s="71"/>
      <c r="G17" s="71"/>
      <c r="H17" s="71"/>
      <c r="I17" s="71"/>
      <c r="J17" s="71"/>
      <c r="K17" s="71"/>
      <c r="L17" s="71"/>
      <c r="M17" s="71"/>
      <c r="N17" s="124"/>
      <c r="O17" s="124"/>
      <c r="P17" s="124"/>
      <c r="Q17" s="124"/>
      <c r="R17" s="124"/>
      <c r="S17" s="124"/>
      <c r="T17" s="124"/>
      <c r="U17" s="124"/>
    </row>
    <row r="18" spans="1:21" ht="20.25" customHeight="1">
      <c r="A18" s="32"/>
      <c r="B18" s="13"/>
      <c r="C18" s="419" t="s">
        <v>6</v>
      </c>
      <c r="D18" s="171">
        <f aca="true" t="shared" si="3" ref="D18:E26">SUM(F18,H18,J18,L18,N18,P18,R18,T18)</f>
        <v>77</v>
      </c>
      <c r="E18" s="413">
        <f t="shared" si="3"/>
        <v>636</v>
      </c>
      <c r="F18" s="413">
        <v>18</v>
      </c>
      <c r="G18" s="413">
        <v>26</v>
      </c>
      <c r="H18" s="413">
        <v>9</v>
      </c>
      <c r="I18" s="413">
        <v>31</v>
      </c>
      <c r="J18" s="413">
        <v>31</v>
      </c>
      <c r="K18" s="413">
        <v>223</v>
      </c>
      <c r="L18" s="413">
        <v>16</v>
      </c>
      <c r="M18" s="413">
        <v>233</v>
      </c>
      <c r="N18" s="171">
        <v>3</v>
      </c>
      <c r="O18" s="171">
        <v>123</v>
      </c>
      <c r="P18" s="171" t="s">
        <v>254</v>
      </c>
      <c r="Q18" s="171" t="s">
        <v>254</v>
      </c>
      <c r="R18" s="171" t="s">
        <v>254</v>
      </c>
      <c r="S18" s="171" t="s">
        <v>254</v>
      </c>
      <c r="T18" s="171" t="s">
        <v>254</v>
      </c>
      <c r="U18" s="171" t="s">
        <v>254</v>
      </c>
    </row>
    <row r="19" spans="1:21" ht="20.25" customHeight="1">
      <c r="A19" s="32"/>
      <c r="B19" s="13"/>
      <c r="C19" s="419" t="s">
        <v>7</v>
      </c>
      <c r="D19" s="171">
        <f t="shared" si="3"/>
        <v>7062</v>
      </c>
      <c r="E19" s="413">
        <f t="shared" si="3"/>
        <v>49553</v>
      </c>
      <c r="F19" s="413">
        <v>3102</v>
      </c>
      <c r="G19" s="413">
        <v>4312</v>
      </c>
      <c r="H19" s="413">
        <v>1434</v>
      </c>
      <c r="I19" s="413">
        <v>4907</v>
      </c>
      <c r="J19" s="413">
        <v>1311</v>
      </c>
      <c r="K19" s="413">
        <v>8540</v>
      </c>
      <c r="L19" s="413">
        <v>954</v>
      </c>
      <c r="M19" s="413">
        <v>15071</v>
      </c>
      <c r="N19" s="171">
        <v>147</v>
      </c>
      <c r="O19" s="171">
        <v>5339</v>
      </c>
      <c r="P19" s="171">
        <v>84</v>
      </c>
      <c r="Q19" s="171">
        <v>5644</v>
      </c>
      <c r="R19" s="171">
        <v>26</v>
      </c>
      <c r="S19" s="171">
        <v>3552</v>
      </c>
      <c r="T19" s="171">
        <v>4</v>
      </c>
      <c r="U19" s="171">
        <v>2188</v>
      </c>
    </row>
    <row r="20" spans="1:21" ht="20.25" customHeight="1">
      <c r="A20" s="32"/>
      <c r="B20" s="13"/>
      <c r="C20" s="419" t="s">
        <v>8</v>
      </c>
      <c r="D20" s="171">
        <f t="shared" si="3"/>
        <v>15908</v>
      </c>
      <c r="E20" s="413">
        <f t="shared" si="3"/>
        <v>132432</v>
      </c>
      <c r="F20" s="413">
        <v>5753</v>
      </c>
      <c r="G20" s="413">
        <v>9806</v>
      </c>
      <c r="H20" s="413">
        <v>4600</v>
      </c>
      <c r="I20" s="413">
        <v>15666</v>
      </c>
      <c r="J20" s="413">
        <v>3156</v>
      </c>
      <c r="K20" s="413">
        <v>19922</v>
      </c>
      <c r="L20" s="413">
        <v>1749</v>
      </c>
      <c r="M20" s="413">
        <v>27836</v>
      </c>
      <c r="N20" s="171">
        <v>311</v>
      </c>
      <c r="O20" s="171">
        <v>11585</v>
      </c>
      <c r="P20" s="171">
        <v>205</v>
      </c>
      <c r="Q20" s="171">
        <v>13725</v>
      </c>
      <c r="R20" s="171">
        <v>111</v>
      </c>
      <c r="S20" s="171">
        <v>17941</v>
      </c>
      <c r="T20" s="171">
        <v>23</v>
      </c>
      <c r="U20" s="171">
        <v>15951</v>
      </c>
    </row>
    <row r="21" spans="1:21" ht="20.25" customHeight="1">
      <c r="A21" s="26"/>
      <c r="B21" s="25"/>
      <c r="C21" s="28" t="s">
        <v>221</v>
      </c>
      <c r="D21" s="124">
        <f t="shared" si="3"/>
        <v>968</v>
      </c>
      <c r="E21" s="71">
        <f t="shared" si="3"/>
        <v>9531</v>
      </c>
      <c r="F21" s="71">
        <v>268</v>
      </c>
      <c r="G21" s="71">
        <v>501</v>
      </c>
      <c r="H21" s="71">
        <v>213</v>
      </c>
      <c r="I21" s="71">
        <v>736</v>
      </c>
      <c r="J21" s="71">
        <v>251</v>
      </c>
      <c r="K21" s="71">
        <v>1615</v>
      </c>
      <c r="L21" s="71">
        <v>178</v>
      </c>
      <c r="M21" s="71">
        <v>2795</v>
      </c>
      <c r="N21" s="124">
        <v>34</v>
      </c>
      <c r="O21" s="124">
        <v>1275</v>
      </c>
      <c r="P21" s="124">
        <v>13</v>
      </c>
      <c r="Q21" s="124">
        <v>865</v>
      </c>
      <c r="R21" s="124">
        <v>10</v>
      </c>
      <c r="S21" s="124">
        <v>1315</v>
      </c>
      <c r="T21" s="124">
        <v>1</v>
      </c>
      <c r="U21" s="124">
        <v>429</v>
      </c>
    </row>
    <row r="22" spans="1:21" ht="20.25" customHeight="1">
      <c r="A22" s="26"/>
      <c r="B22" s="25"/>
      <c r="C22" s="28" t="s">
        <v>117</v>
      </c>
      <c r="D22" s="124">
        <f t="shared" si="3"/>
        <v>6833</v>
      </c>
      <c r="E22" s="124">
        <f t="shared" si="3"/>
        <v>44446</v>
      </c>
      <c r="F22" s="124">
        <v>2260</v>
      </c>
      <c r="G22" s="124">
        <v>4026</v>
      </c>
      <c r="H22" s="124">
        <v>2546</v>
      </c>
      <c r="I22" s="124">
        <v>8659</v>
      </c>
      <c r="J22" s="124">
        <v>1388</v>
      </c>
      <c r="K22" s="124">
        <v>8514</v>
      </c>
      <c r="L22" s="124">
        <v>463</v>
      </c>
      <c r="M22" s="124">
        <v>7131</v>
      </c>
      <c r="N22" s="124">
        <v>66</v>
      </c>
      <c r="O22" s="124">
        <v>2415</v>
      </c>
      <c r="P22" s="124">
        <v>70</v>
      </c>
      <c r="Q22" s="124">
        <v>4583</v>
      </c>
      <c r="R22" s="124">
        <v>31</v>
      </c>
      <c r="S22" s="124">
        <v>5098</v>
      </c>
      <c r="T22" s="124">
        <v>9</v>
      </c>
      <c r="U22" s="124">
        <v>4020</v>
      </c>
    </row>
    <row r="23" spans="1:21" ht="20.25" customHeight="1">
      <c r="A23" s="26"/>
      <c r="B23" s="25"/>
      <c r="C23" s="406" t="s">
        <v>119</v>
      </c>
      <c r="D23" s="124"/>
      <c r="E23" s="124"/>
      <c r="F23" s="124"/>
      <c r="G23" s="124"/>
      <c r="H23" s="124"/>
      <c r="I23" s="124"/>
      <c r="J23" s="124"/>
      <c r="K23" s="124"/>
      <c r="L23" s="124"/>
      <c r="M23" s="124"/>
      <c r="N23" s="124"/>
      <c r="O23" s="124"/>
      <c r="P23" s="124"/>
      <c r="Q23" s="124"/>
      <c r="R23" s="124"/>
      <c r="S23" s="124"/>
      <c r="T23" s="124"/>
      <c r="U23" s="124"/>
    </row>
    <row r="24" spans="1:21" ht="20.25" customHeight="1">
      <c r="A24" s="26" t="s">
        <v>120</v>
      </c>
      <c r="B24" s="25"/>
      <c r="C24" s="28" t="s">
        <v>99</v>
      </c>
      <c r="D24" s="124">
        <f t="shared" si="3"/>
        <v>446</v>
      </c>
      <c r="E24" s="124">
        <f t="shared" si="3"/>
        <v>7341</v>
      </c>
      <c r="F24" s="124">
        <v>123</v>
      </c>
      <c r="G24" s="124">
        <v>205</v>
      </c>
      <c r="H24" s="124">
        <v>60</v>
      </c>
      <c r="I24" s="124">
        <v>204</v>
      </c>
      <c r="J24" s="124">
        <v>94</v>
      </c>
      <c r="K24" s="124">
        <v>632</v>
      </c>
      <c r="L24" s="124">
        <v>114</v>
      </c>
      <c r="M24" s="124">
        <v>2023</v>
      </c>
      <c r="N24" s="124">
        <v>23</v>
      </c>
      <c r="O24" s="124">
        <v>920</v>
      </c>
      <c r="P24" s="124">
        <v>21</v>
      </c>
      <c r="Q24" s="124">
        <v>1393</v>
      </c>
      <c r="R24" s="124">
        <v>10</v>
      </c>
      <c r="S24" s="124">
        <v>1659</v>
      </c>
      <c r="T24" s="124">
        <v>1</v>
      </c>
      <c r="U24" s="124">
        <v>305</v>
      </c>
    </row>
    <row r="25" spans="1:21" ht="20.25" customHeight="1">
      <c r="A25" s="25"/>
      <c r="B25" s="25" t="s">
        <v>262</v>
      </c>
      <c r="C25" s="406" t="s">
        <v>100</v>
      </c>
      <c r="D25" s="124">
        <f t="shared" si="3"/>
        <v>807</v>
      </c>
      <c r="E25" s="124">
        <f t="shared" si="3"/>
        <v>5124</v>
      </c>
      <c r="F25" s="124">
        <v>311</v>
      </c>
      <c r="G25" s="124">
        <v>479</v>
      </c>
      <c r="H25" s="124">
        <v>156</v>
      </c>
      <c r="I25" s="124">
        <v>526</v>
      </c>
      <c r="J25" s="124">
        <v>190</v>
      </c>
      <c r="K25" s="124">
        <v>1237</v>
      </c>
      <c r="L25" s="124">
        <v>133</v>
      </c>
      <c r="M25" s="124">
        <v>1930</v>
      </c>
      <c r="N25" s="124">
        <v>12</v>
      </c>
      <c r="O25" s="124">
        <v>405</v>
      </c>
      <c r="P25" s="124">
        <v>3</v>
      </c>
      <c r="Q25" s="124">
        <v>214</v>
      </c>
      <c r="R25" s="124">
        <v>2</v>
      </c>
      <c r="S25" s="124">
        <v>333</v>
      </c>
      <c r="T25" s="124" t="s">
        <v>254</v>
      </c>
      <c r="U25" s="124" t="s">
        <v>254</v>
      </c>
    </row>
    <row r="26" spans="1:21" ht="20.25" customHeight="1">
      <c r="A26" s="25"/>
      <c r="B26" s="25"/>
      <c r="C26" s="28" t="s">
        <v>101</v>
      </c>
      <c r="D26" s="124">
        <f t="shared" si="3"/>
        <v>758</v>
      </c>
      <c r="E26" s="124">
        <f t="shared" si="3"/>
        <v>2978</v>
      </c>
      <c r="F26" s="124">
        <v>452</v>
      </c>
      <c r="G26" s="124">
        <v>673</v>
      </c>
      <c r="H26" s="124">
        <v>171</v>
      </c>
      <c r="I26" s="124">
        <v>579</v>
      </c>
      <c r="J26" s="124">
        <v>92</v>
      </c>
      <c r="K26" s="124">
        <v>563</v>
      </c>
      <c r="L26" s="124">
        <v>31</v>
      </c>
      <c r="M26" s="124">
        <v>451</v>
      </c>
      <c r="N26" s="124">
        <v>8</v>
      </c>
      <c r="O26" s="124">
        <v>301</v>
      </c>
      <c r="P26" s="124">
        <v>2</v>
      </c>
      <c r="Q26" s="124">
        <v>134</v>
      </c>
      <c r="R26" s="124">
        <v>2</v>
      </c>
      <c r="S26" s="124">
        <v>277</v>
      </c>
      <c r="T26" s="124" t="s">
        <v>254</v>
      </c>
      <c r="U26" s="124" t="s">
        <v>254</v>
      </c>
    </row>
    <row r="27" spans="1:21" ht="20.25" customHeight="1">
      <c r="A27" s="25"/>
      <c r="B27" s="25"/>
      <c r="C27" s="28"/>
      <c r="D27" s="124"/>
      <c r="E27" s="124"/>
      <c r="F27" s="124"/>
      <c r="G27" s="124"/>
      <c r="H27" s="124"/>
      <c r="I27" s="124"/>
      <c r="J27" s="124"/>
      <c r="K27" s="124"/>
      <c r="L27" s="124"/>
      <c r="M27" s="124"/>
      <c r="N27" s="124"/>
      <c r="O27" s="124"/>
      <c r="P27" s="124"/>
      <c r="Q27" s="124"/>
      <c r="R27" s="124"/>
      <c r="S27" s="124"/>
      <c r="T27" s="124"/>
      <c r="U27" s="124"/>
    </row>
    <row r="28" spans="1:21" ht="20.25" customHeight="1">
      <c r="A28" s="25"/>
      <c r="B28" s="25"/>
      <c r="C28" s="28" t="s">
        <v>102</v>
      </c>
      <c r="D28" s="124">
        <f aca="true" t="shared" si="4" ref="D28:E32">SUM(F28,H28,J28,L28,N28,P28,R28,T28)</f>
        <v>171</v>
      </c>
      <c r="E28" s="124">
        <f t="shared" si="4"/>
        <v>1886</v>
      </c>
      <c r="F28" s="124">
        <v>36</v>
      </c>
      <c r="G28" s="124">
        <v>64</v>
      </c>
      <c r="H28" s="124">
        <v>38</v>
      </c>
      <c r="I28" s="124">
        <v>134</v>
      </c>
      <c r="J28" s="124">
        <v>47</v>
      </c>
      <c r="K28" s="124">
        <v>312</v>
      </c>
      <c r="L28" s="124">
        <v>39</v>
      </c>
      <c r="M28" s="124">
        <v>663</v>
      </c>
      <c r="N28" s="124">
        <v>7</v>
      </c>
      <c r="O28" s="124">
        <v>262</v>
      </c>
      <c r="P28" s="124">
        <v>2</v>
      </c>
      <c r="Q28" s="124">
        <v>123</v>
      </c>
      <c r="R28" s="124">
        <v>2</v>
      </c>
      <c r="S28" s="124">
        <v>328</v>
      </c>
      <c r="T28" s="124" t="s">
        <v>254</v>
      </c>
      <c r="U28" s="124" t="s">
        <v>254</v>
      </c>
    </row>
    <row r="29" spans="1:21" ht="20.25" customHeight="1">
      <c r="A29" s="26"/>
      <c r="B29" s="25"/>
      <c r="C29" s="28" t="s">
        <v>103</v>
      </c>
      <c r="D29" s="124">
        <f t="shared" si="4"/>
        <v>517</v>
      </c>
      <c r="E29" s="124">
        <f t="shared" si="4"/>
        <v>4679</v>
      </c>
      <c r="F29" s="124">
        <v>186</v>
      </c>
      <c r="G29" s="124">
        <v>316</v>
      </c>
      <c r="H29" s="124">
        <v>127</v>
      </c>
      <c r="I29" s="124">
        <v>434</v>
      </c>
      <c r="J29" s="124">
        <v>111</v>
      </c>
      <c r="K29" s="124">
        <v>687</v>
      </c>
      <c r="L29" s="124">
        <v>68</v>
      </c>
      <c r="M29" s="124">
        <v>1168</v>
      </c>
      <c r="N29" s="124">
        <v>10</v>
      </c>
      <c r="O29" s="124">
        <v>353</v>
      </c>
      <c r="P29" s="124">
        <v>12</v>
      </c>
      <c r="Q29" s="124">
        <v>826</v>
      </c>
      <c r="R29" s="124">
        <v>2</v>
      </c>
      <c r="S29" s="124">
        <v>385</v>
      </c>
      <c r="T29" s="124">
        <v>1</v>
      </c>
      <c r="U29" s="124">
        <v>510</v>
      </c>
    </row>
    <row r="30" spans="1:21" ht="20.25" customHeight="1">
      <c r="A30" s="26"/>
      <c r="B30" s="25"/>
      <c r="C30" s="28" t="s">
        <v>104</v>
      </c>
      <c r="D30" s="124">
        <f t="shared" si="4"/>
        <v>35</v>
      </c>
      <c r="E30" s="124">
        <f t="shared" si="4"/>
        <v>1010</v>
      </c>
      <c r="F30" s="124">
        <v>4</v>
      </c>
      <c r="G30" s="124">
        <v>6</v>
      </c>
      <c r="H30" s="124">
        <v>6</v>
      </c>
      <c r="I30" s="124">
        <v>21</v>
      </c>
      <c r="J30" s="124">
        <v>5</v>
      </c>
      <c r="K30" s="124">
        <v>35</v>
      </c>
      <c r="L30" s="124">
        <v>10</v>
      </c>
      <c r="M30" s="124">
        <v>167</v>
      </c>
      <c r="N30" s="124">
        <v>6</v>
      </c>
      <c r="O30" s="124">
        <v>236</v>
      </c>
      <c r="P30" s="124">
        <v>2</v>
      </c>
      <c r="Q30" s="124">
        <v>152</v>
      </c>
      <c r="R30" s="124">
        <v>2</v>
      </c>
      <c r="S30" s="124">
        <v>393</v>
      </c>
      <c r="T30" s="124" t="s">
        <v>254</v>
      </c>
      <c r="U30" s="124" t="s">
        <v>254</v>
      </c>
    </row>
    <row r="31" spans="1:21" ht="20.25" customHeight="1">
      <c r="A31" s="26"/>
      <c r="B31" s="25"/>
      <c r="C31" s="28" t="s">
        <v>105</v>
      </c>
      <c r="D31" s="124">
        <f t="shared" si="4"/>
        <v>15</v>
      </c>
      <c r="E31" s="124">
        <f t="shared" si="4"/>
        <v>156</v>
      </c>
      <c r="F31" s="124" t="s">
        <v>254</v>
      </c>
      <c r="G31" s="124" t="s">
        <v>254</v>
      </c>
      <c r="H31" s="124">
        <v>2</v>
      </c>
      <c r="I31" s="124">
        <v>6</v>
      </c>
      <c r="J31" s="124">
        <v>7</v>
      </c>
      <c r="K31" s="124">
        <v>45</v>
      </c>
      <c r="L31" s="124">
        <v>6</v>
      </c>
      <c r="M31" s="124">
        <v>105</v>
      </c>
      <c r="N31" s="124" t="s">
        <v>254</v>
      </c>
      <c r="O31" s="124" t="s">
        <v>254</v>
      </c>
      <c r="P31" s="124" t="s">
        <v>254</v>
      </c>
      <c r="Q31" s="124" t="s">
        <v>254</v>
      </c>
      <c r="R31" s="124" t="s">
        <v>254</v>
      </c>
      <c r="S31" s="124" t="s">
        <v>254</v>
      </c>
      <c r="T31" s="124" t="s">
        <v>254</v>
      </c>
      <c r="U31" s="124" t="s">
        <v>254</v>
      </c>
    </row>
    <row r="32" spans="1:21" ht="20.25" customHeight="1">
      <c r="A32" s="26"/>
      <c r="B32" s="25"/>
      <c r="C32" s="28" t="s">
        <v>106</v>
      </c>
      <c r="D32" s="124">
        <f t="shared" si="4"/>
        <v>15</v>
      </c>
      <c r="E32" s="124">
        <f t="shared" si="4"/>
        <v>217</v>
      </c>
      <c r="F32" s="124" t="s">
        <v>254</v>
      </c>
      <c r="G32" s="124" t="s">
        <v>254</v>
      </c>
      <c r="H32" s="124">
        <v>4</v>
      </c>
      <c r="I32" s="124">
        <v>14</v>
      </c>
      <c r="J32" s="124">
        <v>3</v>
      </c>
      <c r="K32" s="124">
        <v>15</v>
      </c>
      <c r="L32" s="124">
        <v>7</v>
      </c>
      <c r="M32" s="124">
        <v>125</v>
      </c>
      <c r="N32" s="124" t="s">
        <v>254</v>
      </c>
      <c r="O32" s="124" t="s">
        <v>254</v>
      </c>
      <c r="P32" s="124">
        <v>1</v>
      </c>
      <c r="Q32" s="124">
        <v>63</v>
      </c>
      <c r="R32" s="124" t="s">
        <v>254</v>
      </c>
      <c r="S32" s="124" t="s">
        <v>254</v>
      </c>
      <c r="T32" s="124" t="s">
        <v>254</v>
      </c>
      <c r="U32" s="124" t="s">
        <v>254</v>
      </c>
    </row>
    <row r="33" spans="1:21" ht="20.25" customHeight="1">
      <c r="A33" s="26"/>
      <c r="B33" s="25"/>
      <c r="C33" s="28"/>
      <c r="D33" s="124"/>
      <c r="E33" s="124"/>
      <c r="F33" s="124"/>
      <c r="G33" s="124"/>
      <c r="H33" s="124"/>
      <c r="I33" s="124"/>
      <c r="J33" s="124"/>
      <c r="K33" s="124"/>
      <c r="L33" s="124"/>
      <c r="M33" s="124"/>
      <c r="N33" s="124"/>
      <c r="O33" s="124"/>
      <c r="P33" s="124"/>
      <c r="Q33" s="124"/>
      <c r="R33" s="124"/>
      <c r="S33" s="124"/>
      <c r="T33" s="124"/>
      <c r="U33" s="124"/>
    </row>
    <row r="34" spans="1:21" ht="20.25" customHeight="1">
      <c r="A34" s="26"/>
      <c r="B34" s="25"/>
      <c r="C34" s="406" t="s">
        <v>291</v>
      </c>
      <c r="D34" s="124">
        <f aca="true" t="shared" si="5" ref="D34:E38">SUM(F34,H34,J34,L34,N34,P34,R34,T34)</f>
        <v>10</v>
      </c>
      <c r="E34" s="124">
        <f t="shared" si="5"/>
        <v>84</v>
      </c>
      <c r="F34" s="124">
        <v>2</v>
      </c>
      <c r="G34" s="124">
        <v>3</v>
      </c>
      <c r="H34" s="124">
        <v>2</v>
      </c>
      <c r="I34" s="124">
        <v>6</v>
      </c>
      <c r="J34" s="124">
        <v>2</v>
      </c>
      <c r="K34" s="124">
        <v>13</v>
      </c>
      <c r="L34" s="124">
        <v>4</v>
      </c>
      <c r="M34" s="124">
        <v>62</v>
      </c>
      <c r="N34" s="124" t="s">
        <v>254</v>
      </c>
      <c r="O34" s="124" t="s">
        <v>254</v>
      </c>
      <c r="P34" s="124" t="s">
        <v>254</v>
      </c>
      <c r="Q34" s="124" t="s">
        <v>254</v>
      </c>
      <c r="R34" s="124" t="s">
        <v>254</v>
      </c>
      <c r="S34" s="124" t="s">
        <v>254</v>
      </c>
      <c r="T34" s="124" t="s">
        <v>254</v>
      </c>
      <c r="U34" s="124" t="s">
        <v>254</v>
      </c>
    </row>
    <row r="35" spans="1:21" ht="20.25" customHeight="1">
      <c r="A35" s="26"/>
      <c r="B35" s="25"/>
      <c r="C35" s="28" t="s">
        <v>107</v>
      </c>
      <c r="D35" s="124">
        <f t="shared" si="5"/>
        <v>819</v>
      </c>
      <c r="E35" s="124">
        <f t="shared" si="5"/>
        <v>7554</v>
      </c>
      <c r="F35" s="124">
        <v>322</v>
      </c>
      <c r="G35" s="124">
        <v>541</v>
      </c>
      <c r="H35" s="124">
        <v>180</v>
      </c>
      <c r="I35" s="124">
        <v>610</v>
      </c>
      <c r="J35" s="124">
        <v>139</v>
      </c>
      <c r="K35" s="124">
        <v>910</v>
      </c>
      <c r="L35" s="124">
        <v>134</v>
      </c>
      <c r="M35" s="124">
        <v>2286</v>
      </c>
      <c r="N35" s="124">
        <v>27</v>
      </c>
      <c r="O35" s="124">
        <v>974</v>
      </c>
      <c r="P35" s="124">
        <v>11</v>
      </c>
      <c r="Q35" s="124">
        <v>714</v>
      </c>
      <c r="R35" s="124">
        <v>5</v>
      </c>
      <c r="S35" s="124">
        <v>745</v>
      </c>
      <c r="T35" s="124">
        <v>1</v>
      </c>
      <c r="U35" s="124">
        <v>774</v>
      </c>
    </row>
    <row r="36" spans="1:21" ht="20.25" customHeight="1">
      <c r="A36" s="26"/>
      <c r="B36" s="25"/>
      <c r="C36" s="28" t="s">
        <v>108</v>
      </c>
      <c r="D36" s="124">
        <f t="shared" si="5"/>
        <v>105</v>
      </c>
      <c r="E36" s="124">
        <f t="shared" si="5"/>
        <v>1583</v>
      </c>
      <c r="F36" s="124">
        <v>22</v>
      </c>
      <c r="G36" s="124">
        <v>35</v>
      </c>
      <c r="H36" s="124">
        <v>9</v>
      </c>
      <c r="I36" s="124">
        <v>30</v>
      </c>
      <c r="J36" s="124">
        <v>25</v>
      </c>
      <c r="K36" s="124">
        <v>167</v>
      </c>
      <c r="L36" s="124">
        <v>36</v>
      </c>
      <c r="M36" s="124">
        <v>558</v>
      </c>
      <c r="N36" s="124">
        <v>8</v>
      </c>
      <c r="O36" s="124">
        <v>300</v>
      </c>
      <c r="P36" s="124">
        <v>2</v>
      </c>
      <c r="Q36" s="124">
        <v>129</v>
      </c>
      <c r="R36" s="124">
        <v>3</v>
      </c>
      <c r="S36" s="124">
        <v>364</v>
      </c>
      <c r="T36" s="124" t="s">
        <v>254</v>
      </c>
      <c r="U36" s="124" t="s">
        <v>254</v>
      </c>
    </row>
    <row r="37" spans="1:21" ht="20.25" customHeight="1">
      <c r="A37" s="26"/>
      <c r="B37" s="25"/>
      <c r="C37" s="28" t="s">
        <v>109</v>
      </c>
      <c r="D37" s="124">
        <f t="shared" si="5"/>
        <v>37</v>
      </c>
      <c r="E37" s="124">
        <f t="shared" si="5"/>
        <v>431</v>
      </c>
      <c r="F37" s="124">
        <v>8</v>
      </c>
      <c r="G37" s="124">
        <v>13</v>
      </c>
      <c r="H37" s="124">
        <v>6</v>
      </c>
      <c r="I37" s="124">
        <v>21</v>
      </c>
      <c r="J37" s="124">
        <v>14</v>
      </c>
      <c r="K37" s="124">
        <v>87</v>
      </c>
      <c r="L37" s="124">
        <v>6</v>
      </c>
      <c r="M37" s="124">
        <v>105</v>
      </c>
      <c r="N37" s="124">
        <v>1</v>
      </c>
      <c r="O37" s="124">
        <v>30</v>
      </c>
      <c r="P37" s="124">
        <v>1</v>
      </c>
      <c r="Q37" s="124">
        <v>53</v>
      </c>
      <c r="R37" s="124">
        <v>1</v>
      </c>
      <c r="S37" s="124">
        <v>122</v>
      </c>
      <c r="T37" s="124" t="s">
        <v>254</v>
      </c>
      <c r="U37" s="124" t="s">
        <v>254</v>
      </c>
    </row>
    <row r="38" spans="1:21" ht="20.25" customHeight="1">
      <c r="A38" s="26"/>
      <c r="B38" s="25"/>
      <c r="C38" s="28" t="s">
        <v>110</v>
      </c>
      <c r="D38" s="124">
        <f t="shared" si="5"/>
        <v>1117</v>
      </c>
      <c r="E38" s="124">
        <f t="shared" si="5"/>
        <v>7598</v>
      </c>
      <c r="F38" s="124">
        <v>422</v>
      </c>
      <c r="G38" s="124">
        <v>727</v>
      </c>
      <c r="H38" s="124">
        <v>300</v>
      </c>
      <c r="I38" s="124">
        <v>1024</v>
      </c>
      <c r="J38" s="124">
        <v>233</v>
      </c>
      <c r="K38" s="124">
        <v>1490</v>
      </c>
      <c r="L38" s="124">
        <v>135</v>
      </c>
      <c r="M38" s="124">
        <v>2107</v>
      </c>
      <c r="N38" s="124">
        <v>14</v>
      </c>
      <c r="O38" s="124">
        <v>515</v>
      </c>
      <c r="P38" s="124">
        <v>5</v>
      </c>
      <c r="Q38" s="124">
        <v>356</v>
      </c>
      <c r="R38" s="124">
        <v>8</v>
      </c>
      <c r="S38" s="124">
        <v>1379</v>
      </c>
      <c r="T38" s="124" t="s">
        <v>254</v>
      </c>
      <c r="U38" s="124" t="s">
        <v>254</v>
      </c>
    </row>
    <row r="39" spans="1:21" ht="20.25" customHeight="1">
      <c r="A39" s="26"/>
      <c r="B39" s="25"/>
      <c r="C39" s="28"/>
      <c r="D39" s="124"/>
      <c r="E39" s="124"/>
      <c r="F39" s="124"/>
      <c r="G39" s="124"/>
      <c r="H39" s="124"/>
      <c r="I39" s="124"/>
      <c r="J39" s="124"/>
      <c r="K39" s="124"/>
      <c r="L39" s="124"/>
      <c r="M39" s="124"/>
      <c r="N39" s="124"/>
      <c r="O39" s="124"/>
      <c r="P39" s="124"/>
      <c r="Q39" s="124"/>
      <c r="R39" s="124"/>
      <c r="S39" s="124"/>
      <c r="T39" s="124"/>
      <c r="U39" s="124"/>
    </row>
    <row r="40" spans="1:21" ht="20.25" customHeight="1">
      <c r="A40" s="26"/>
      <c r="B40" s="25"/>
      <c r="C40" s="28" t="s">
        <v>111</v>
      </c>
      <c r="D40" s="124">
        <f aca="true" t="shared" si="6" ref="D40:E45">SUM(F40,H40,J40,L40,N40,P40,R40,T40)</f>
        <v>1302</v>
      </c>
      <c r="E40" s="124">
        <f t="shared" si="6"/>
        <v>20753</v>
      </c>
      <c r="F40" s="124">
        <v>469</v>
      </c>
      <c r="G40" s="124">
        <v>767</v>
      </c>
      <c r="H40" s="124">
        <v>309</v>
      </c>
      <c r="I40" s="124">
        <v>1057</v>
      </c>
      <c r="J40" s="124">
        <v>234</v>
      </c>
      <c r="K40" s="124">
        <v>1526</v>
      </c>
      <c r="L40" s="124">
        <v>192</v>
      </c>
      <c r="M40" s="124">
        <v>2936</v>
      </c>
      <c r="N40" s="124">
        <v>46</v>
      </c>
      <c r="O40" s="124">
        <v>1656</v>
      </c>
      <c r="P40" s="124">
        <v>32</v>
      </c>
      <c r="Q40" s="124">
        <v>2250</v>
      </c>
      <c r="R40" s="124">
        <v>14</v>
      </c>
      <c r="S40" s="124">
        <v>2392</v>
      </c>
      <c r="T40" s="124">
        <v>6</v>
      </c>
      <c r="U40" s="124">
        <v>8169</v>
      </c>
    </row>
    <row r="41" spans="1:21" ht="20.25" customHeight="1">
      <c r="A41" s="26"/>
      <c r="B41" s="25"/>
      <c r="C41" s="28" t="s">
        <v>112</v>
      </c>
      <c r="D41" s="124">
        <f t="shared" si="6"/>
        <v>178</v>
      </c>
      <c r="E41" s="124">
        <f t="shared" si="6"/>
        <v>6500</v>
      </c>
      <c r="F41" s="124">
        <v>24</v>
      </c>
      <c r="G41" s="124">
        <v>40</v>
      </c>
      <c r="H41" s="124">
        <v>11</v>
      </c>
      <c r="I41" s="124">
        <v>38</v>
      </c>
      <c r="J41" s="124">
        <v>50</v>
      </c>
      <c r="K41" s="124">
        <v>324</v>
      </c>
      <c r="L41" s="124">
        <v>37</v>
      </c>
      <c r="M41" s="124">
        <v>669</v>
      </c>
      <c r="N41" s="124">
        <v>22</v>
      </c>
      <c r="O41" s="124">
        <v>875</v>
      </c>
      <c r="P41" s="124">
        <v>16</v>
      </c>
      <c r="Q41" s="124">
        <v>1087</v>
      </c>
      <c r="R41" s="124">
        <v>15</v>
      </c>
      <c r="S41" s="124">
        <v>2354</v>
      </c>
      <c r="T41" s="124">
        <v>3</v>
      </c>
      <c r="U41" s="124">
        <v>1113</v>
      </c>
    </row>
    <row r="42" spans="1:21" ht="20.25" customHeight="1">
      <c r="A42" s="26"/>
      <c r="B42" s="25"/>
      <c r="C42" s="28" t="s">
        <v>113</v>
      </c>
      <c r="D42" s="124">
        <f t="shared" si="6"/>
        <v>149</v>
      </c>
      <c r="E42" s="124">
        <f t="shared" si="6"/>
        <v>2288</v>
      </c>
      <c r="F42" s="124">
        <v>39</v>
      </c>
      <c r="G42" s="124">
        <v>62</v>
      </c>
      <c r="H42" s="124">
        <v>27</v>
      </c>
      <c r="I42" s="124">
        <v>90</v>
      </c>
      <c r="J42" s="124">
        <v>36</v>
      </c>
      <c r="K42" s="124">
        <v>242</v>
      </c>
      <c r="L42" s="124">
        <v>33</v>
      </c>
      <c r="M42" s="124">
        <v>582</v>
      </c>
      <c r="N42" s="124">
        <v>9</v>
      </c>
      <c r="O42" s="124">
        <v>351</v>
      </c>
      <c r="P42" s="124">
        <v>3</v>
      </c>
      <c r="Q42" s="124">
        <v>218</v>
      </c>
      <c r="R42" s="124">
        <v>1</v>
      </c>
      <c r="S42" s="124">
        <v>112</v>
      </c>
      <c r="T42" s="124">
        <v>1</v>
      </c>
      <c r="U42" s="124">
        <v>631</v>
      </c>
    </row>
    <row r="43" spans="1:21" ht="20.25" customHeight="1">
      <c r="A43" s="26"/>
      <c r="B43" s="25"/>
      <c r="C43" s="28" t="s">
        <v>114</v>
      </c>
      <c r="D43" s="124">
        <f t="shared" si="6"/>
        <v>11</v>
      </c>
      <c r="E43" s="124">
        <f t="shared" si="6"/>
        <v>58</v>
      </c>
      <c r="F43" s="124">
        <v>5</v>
      </c>
      <c r="G43" s="124">
        <v>7</v>
      </c>
      <c r="H43" s="124">
        <v>3</v>
      </c>
      <c r="I43" s="124">
        <v>11</v>
      </c>
      <c r="J43" s="124">
        <v>2</v>
      </c>
      <c r="K43" s="124">
        <v>15</v>
      </c>
      <c r="L43" s="124">
        <v>1</v>
      </c>
      <c r="M43" s="124">
        <v>25</v>
      </c>
      <c r="N43" s="124" t="s">
        <v>254</v>
      </c>
      <c r="O43" s="124" t="s">
        <v>254</v>
      </c>
      <c r="P43" s="124" t="s">
        <v>254</v>
      </c>
      <c r="Q43" s="124" t="s">
        <v>254</v>
      </c>
      <c r="R43" s="124" t="s">
        <v>254</v>
      </c>
      <c r="S43" s="124" t="s">
        <v>254</v>
      </c>
      <c r="T43" s="124" t="s">
        <v>254</v>
      </c>
      <c r="U43" s="124" t="s">
        <v>254</v>
      </c>
    </row>
    <row r="44" spans="1:21" ht="20.25" customHeight="1">
      <c r="A44" s="26"/>
      <c r="B44" s="25"/>
      <c r="C44" s="28" t="s">
        <v>115</v>
      </c>
      <c r="D44" s="124">
        <f t="shared" si="6"/>
        <v>1</v>
      </c>
      <c r="E44" s="124">
        <f t="shared" si="6"/>
        <v>22</v>
      </c>
      <c r="F44" s="124" t="s">
        <v>254</v>
      </c>
      <c r="G44" s="124" t="s">
        <v>254</v>
      </c>
      <c r="H44" s="124" t="s">
        <v>254</v>
      </c>
      <c r="I44" s="124" t="s">
        <v>254</v>
      </c>
      <c r="J44" s="124" t="s">
        <v>254</v>
      </c>
      <c r="K44" s="124" t="s">
        <v>254</v>
      </c>
      <c r="L44" s="124">
        <v>1</v>
      </c>
      <c r="M44" s="124">
        <v>22</v>
      </c>
      <c r="N44" s="124" t="s">
        <v>254</v>
      </c>
      <c r="O44" s="124" t="s">
        <v>254</v>
      </c>
      <c r="P44" s="124" t="s">
        <v>254</v>
      </c>
      <c r="Q44" s="124" t="s">
        <v>254</v>
      </c>
      <c r="R44" s="124" t="s">
        <v>254</v>
      </c>
      <c r="S44" s="124" t="s">
        <v>254</v>
      </c>
      <c r="T44" s="124" t="s">
        <v>254</v>
      </c>
      <c r="U44" s="124" t="s">
        <v>254</v>
      </c>
    </row>
    <row r="45" spans="1:21" ht="20.25" customHeight="1">
      <c r="A45" s="27"/>
      <c r="B45" s="27"/>
      <c r="C45" s="30" t="s">
        <v>116</v>
      </c>
      <c r="D45" s="170">
        <f t="shared" si="6"/>
        <v>1614</v>
      </c>
      <c r="E45" s="70">
        <f t="shared" si="6"/>
        <v>8193</v>
      </c>
      <c r="F45" s="130">
        <v>800</v>
      </c>
      <c r="G45" s="130">
        <v>1341</v>
      </c>
      <c r="H45" s="130">
        <v>430</v>
      </c>
      <c r="I45" s="130">
        <v>1466</v>
      </c>
      <c r="J45" s="130">
        <v>233</v>
      </c>
      <c r="K45" s="130">
        <v>1493</v>
      </c>
      <c r="L45" s="130">
        <v>121</v>
      </c>
      <c r="M45" s="130">
        <v>1926</v>
      </c>
      <c r="N45" s="130">
        <v>18</v>
      </c>
      <c r="O45" s="130">
        <v>717</v>
      </c>
      <c r="P45" s="130">
        <v>9</v>
      </c>
      <c r="Q45" s="130">
        <v>565</v>
      </c>
      <c r="R45" s="130">
        <v>3</v>
      </c>
      <c r="S45" s="130">
        <v>685</v>
      </c>
      <c r="T45" s="130" t="s">
        <v>254</v>
      </c>
      <c r="U45" s="130" t="s">
        <v>254</v>
      </c>
    </row>
    <row r="46" spans="1:3" ht="20.25" customHeight="1">
      <c r="A46" s="22" t="s">
        <v>230</v>
      </c>
      <c r="B46" s="22"/>
      <c r="C46" s="22"/>
    </row>
  </sheetData>
  <sheetProtection/>
  <mergeCells count="35">
    <mergeCell ref="A3:U3"/>
    <mergeCell ref="B17:C17"/>
    <mergeCell ref="A5:C7"/>
    <mergeCell ref="D5:E5"/>
    <mergeCell ref="F5:G5"/>
    <mergeCell ref="H5:I5"/>
    <mergeCell ref="I6:I7"/>
    <mergeCell ref="J6:J7"/>
    <mergeCell ref="J5:K5"/>
    <mergeCell ref="N5:O5"/>
    <mergeCell ref="P5:Q5"/>
    <mergeCell ref="M6:M7"/>
    <mergeCell ref="N6:N7"/>
    <mergeCell ref="O6:O7"/>
    <mergeCell ref="P6:P7"/>
    <mergeCell ref="T5:U5"/>
    <mergeCell ref="D6:D7"/>
    <mergeCell ref="E6:E7"/>
    <mergeCell ref="F6:F7"/>
    <mergeCell ref="G6:G7"/>
    <mergeCell ref="H6:H7"/>
    <mergeCell ref="K6:K7"/>
    <mergeCell ref="L6:L7"/>
    <mergeCell ref="R5:S5"/>
    <mergeCell ref="L5:M5"/>
    <mergeCell ref="B11:C11"/>
    <mergeCell ref="B16:C16"/>
    <mergeCell ref="A9:C9"/>
    <mergeCell ref="B10:C10"/>
    <mergeCell ref="U6:U7"/>
    <mergeCell ref="B8:C8"/>
    <mergeCell ref="Q6:Q7"/>
    <mergeCell ref="R6:R7"/>
    <mergeCell ref="S6:S7"/>
    <mergeCell ref="T6:T7"/>
  </mergeCells>
  <printOptions horizontalCentered="1"/>
  <pageMargins left="0.3937007874015748" right="0.3937007874015748" top="0.5905511811023623" bottom="0.3937007874015748" header="0.5118110236220472" footer="0.5118110236220472"/>
  <pageSetup horizontalDpi="600" verticalDpi="600" orientation="landscape" paperSize="8" scale="88" r:id="rId1"/>
</worksheet>
</file>

<file path=xl/worksheets/sheet8.xml><?xml version="1.0" encoding="utf-8"?>
<worksheet xmlns="http://schemas.openxmlformats.org/spreadsheetml/2006/main" xmlns:r="http://schemas.openxmlformats.org/officeDocument/2006/relationships">
  <dimension ref="A1:V57"/>
  <sheetViews>
    <sheetView zoomScalePageLayoutView="0" workbookViewId="0" topLeftCell="A1">
      <selection activeCell="A1" sqref="A1"/>
    </sheetView>
  </sheetViews>
  <sheetFormatPr defaultColWidth="9.00390625" defaultRowHeight="18" customHeight="1"/>
  <cols>
    <col min="1" max="1" width="4.25390625" style="220" customWidth="1"/>
    <col min="2" max="2" width="4.875" style="220" customWidth="1"/>
    <col min="3" max="3" width="33.50390625" style="220" customWidth="1"/>
    <col min="4" max="4" width="9.125" style="220" bestFit="1" customWidth="1"/>
    <col min="5" max="5" width="10.50390625" style="220" bestFit="1" customWidth="1"/>
    <col min="6" max="21" width="9.125" style="220" bestFit="1" customWidth="1"/>
    <col min="22" max="16384" width="9.00390625" style="220" customWidth="1"/>
  </cols>
  <sheetData>
    <row r="1" spans="1:21" s="35" customFormat="1" ht="18" customHeight="1">
      <c r="A1" s="31" t="s">
        <v>304</v>
      </c>
      <c r="U1" s="17" t="s">
        <v>305</v>
      </c>
    </row>
    <row r="2" spans="1:21" s="35" customFormat="1" ht="18" customHeight="1">
      <c r="A2" s="31"/>
      <c r="U2" s="17"/>
    </row>
    <row r="3" spans="1:21" s="18" customFormat="1" ht="18" customHeight="1">
      <c r="A3" s="407" t="s">
        <v>306</v>
      </c>
      <c r="B3" s="407"/>
      <c r="C3" s="407"/>
      <c r="D3" s="407"/>
      <c r="E3" s="407"/>
      <c r="F3" s="407"/>
      <c r="G3" s="407"/>
      <c r="H3" s="407"/>
      <c r="I3" s="407"/>
      <c r="J3" s="407"/>
      <c r="K3" s="407"/>
      <c r="L3" s="407"/>
      <c r="M3" s="407"/>
      <c r="N3" s="407"/>
      <c r="O3" s="407"/>
      <c r="P3" s="407"/>
      <c r="Q3" s="407"/>
      <c r="R3" s="407"/>
      <c r="S3" s="407"/>
      <c r="T3" s="407"/>
      <c r="U3" s="407"/>
    </row>
    <row r="4" spans="2:21" s="18" customFormat="1" ht="18" customHeight="1" thickBot="1">
      <c r="B4" s="19"/>
      <c r="C4" s="19"/>
      <c r="D4" s="20"/>
      <c r="E4" s="20"/>
      <c r="F4" s="20"/>
      <c r="G4" s="20"/>
      <c r="H4" s="20"/>
      <c r="I4" s="20"/>
      <c r="J4" s="20"/>
      <c r="K4" s="20"/>
      <c r="L4" s="20"/>
      <c r="M4" s="20"/>
      <c r="N4" s="20"/>
      <c r="O4" s="20"/>
      <c r="P4" s="20"/>
      <c r="Q4" s="20"/>
      <c r="R4" s="20"/>
      <c r="S4" s="20"/>
      <c r="T4" s="21"/>
      <c r="U4" s="21"/>
    </row>
    <row r="5" spans="1:22" s="18" customFormat="1" ht="18" customHeight="1">
      <c r="A5" s="347" t="s">
        <v>303</v>
      </c>
      <c r="B5" s="347"/>
      <c r="C5" s="348"/>
      <c r="D5" s="344" t="s">
        <v>94</v>
      </c>
      <c r="E5" s="346"/>
      <c r="F5" s="344" t="s">
        <v>293</v>
      </c>
      <c r="G5" s="346"/>
      <c r="H5" s="344" t="s">
        <v>294</v>
      </c>
      <c r="I5" s="346"/>
      <c r="J5" s="344" t="s">
        <v>295</v>
      </c>
      <c r="K5" s="346"/>
      <c r="L5" s="344" t="s">
        <v>296</v>
      </c>
      <c r="M5" s="346"/>
      <c r="N5" s="344" t="s">
        <v>297</v>
      </c>
      <c r="O5" s="346"/>
      <c r="P5" s="344" t="s">
        <v>298</v>
      </c>
      <c r="Q5" s="346"/>
      <c r="R5" s="344" t="s">
        <v>299</v>
      </c>
      <c r="S5" s="345"/>
      <c r="T5" s="342" t="s">
        <v>118</v>
      </c>
      <c r="U5" s="343"/>
      <c r="V5" s="23"/>
    </row>
    <row r="6" spans="1:21" s="18" customFormat="1" ht="18" customHeight="1">
      <c r="A6" s="349"/>
      <c r="B6" s="349"/>
      <c r="C6" s="350"/>
      <c r="D6" s="338" t="s">
        <v>95</v>
      </c>
      <c r="E6" s="338" t="s">
        <v>96</v>
      </c>
      <c r="F6" s="338" t="s">
        <v>95</v>
      </c>
      <c r="G6" s="338" t="s">
        <v>96</v>
      </c>
      <c r="H6" s="338" t="s">
        <v>95</v>
      </c>
      <c r="I6" s="338" t="s">
        <v>96</v>
      </c>
      <c r="J6" s="338" t="s">
        <v>95</v>
      </c>
      <c r="K6" s="338" t="s">
        <v>96</v>
      </c>
      <c r="L6" s="338" t="s">
        <v>95</v>
      </c>
      <c r="M6" s="338" t="s">
        <v>96</v>
      </c>
      <c r="N6" s="338" t="s">
        <v>95</v>
      </c>
      <c r="O6" s="338" t="s">
        <v>96</v>
      </c>
      <c r="P6" s="338" t="s">
        <v>95</v>
      </c>
      <c r="Q6" s="338" t="s">
        <v>96</v>
      </c>
      <c r="R6" s="338" t="s">
        <v>95</v>
      </c>
      <c r="S6" s="340" t="s">
        <v>96</v>
      </c>
      <c r="T6" s="341" t="s">
        <v>95</v>
      </c>
      <c r="U6" s="334" t="s">
        <v>96</v>
      </c>
    </row>
    <row r="7" spans="1:21" s="18" customFormat="1" ht="18" customHeight="1">
      <c r="A7" s="351"/>
      <c r="B7" s="351"/>
      <c r="C7" s="352"/>
      <c r="D7" s="339"/>
      <c r="E7" s="339"/>
      <c r="F7" s="339"/>
      <c r="G7" s="339"/>
      <c r="H7" s="339"/>
      <c r="I7" s="339"/>
      <c r="J7" s="339"/>
      <c r="K7" s="339"/>
      <c r="L7" s="339"/>
      <c r="M7" s="339"/>
      <c r="N7" s="339"/>
      <c r="O7" s="339"/>
      <c r="P7" s="339"/>
      <c r="Q7" s="339"/>
      <c r="R7" s="339"/>
      <c r="S7" s="335"/>
      <c r="T7" s="339"/>
      <c r="U7" s="335"/>
    </row>
    <row r="8" spans="3:21" ht="18" customHeight="1">
      <c r="C8" s="422"/>
      <c r="E8" s="423" t="s">
        <v>42</v>
      </c>
      <c r="G8" s="423" t="s">
        <v>42</v>
      </c>
      <c r="I8" s="423" t="s">
        <v>42</v>
      </c>
      <c r="K8" s="423" t="s">
        <v>42</v>
      </c>
      <c r="M8" s="423" t="s">
        <v>42</v>
      </c>
      <c r="O8" s="423" t="s">
        <v>42</v>
      </c>
      <c r="Q8" s="423" t="s">
        <v>42</v>
      </c>
      <c r="S8" s="423" t="s">
        <v>42</v>
      </c>
      <c r="U8" s="423" t="s">
        <v>42</v>
      </c>
    </row>
    <row r="9" spans="3:21" ht="18" customHeight="1">
      <c r="C9" s="428" t="s">
        <v>309</v>
      </c>
      <c r="D9" s="171">
        <f>SUM(D10:D19)</f>
        <v>30272</v>
      </c>
      <c r="E9" s="171">
        <f>SUM(E10:E19)</f>
        <v>128865</v>
      </c>
      <c r="F9" s="171">
        <f aca="true" t="shared" si="0" ref="F9:U9">SUM(F10:F19)</f>
        <v>16140</v>
      </c>
      <c r="G9" s="171">
        <f t="shared" si="0"/>
        <v>25946</v>
      </c>
      <c r="H9" s="171">
        <f t="shared" si="0"/>
        <v>7546</v>
      </c>
      <c r="I9" s="171">
        <f t="shared" si="0"/>
        <v>25495</v>
      </c>
      <c r="J9" s="171">
        <f t="shared" si="0"/>
        <v>4268</v>
      </c>
      <c r="K9" s="171">
        <f t="shared" si="0"/>
        <v>26935</v>
      </c>
      <c r="L9" s="171">
        <f t="shared" si="0"/>
        <v>1972</v>
      </c>
      <c r="M9" s="171">
        <f t="shared" si="0"/>
        <v>29932</v>
      </c>
      <c r="N9" s="171">
        <f t="shared" si="0"/>
        <v>219</v>
      </c>
      <c r="O9" s="171">
        <f t="shared" si="0"/>
        <v>8076</v>
      </c>
      <c r="P9" s="171">
        <f t="shared" si="0"/>
        <v>89</v>
      </c>
      <c r="Q9" s="171">
        <f t="shared" si="0"/>
        <v>5975</v>
      </c>
      <c r="R9" s="171">
        <f t="shared" si="0"/>
        <v>35</v>
      </c>
      <c r="S9" s="171">
        <f t="shared" si="0"/>
        <v>5145</v>
      </c>
      <c r="T9" s="171">
        <f t="shared" si="0"/>
        <v>3</v>
      </c>
      <c r="U9" s="171">
        <f t="shared" si="0"/>
        <v>1361</v>
      </c>
    </row>
    <row r="10" spans="3:21" ht="18" customHeight="1">
      <c r="C10" s="33" t="s">
        <v>122</v>
      </c>
      <c r="D10" s="424">
        <f aca="true" t="shared" si="1" ref="D10:E14">SUM(F10,H10,J10,L10,N10,P10,R10,T10)</f>
        <v>4489</v>
      </c>
      <c r="E10" s="127">
        <f t="shared" si="1"/>
        <v>37794</v>
      </c>
      <c r="F10" s="124">
        <v>1026</v>
      </c>
      <c r="G10" s="124">
        <v>1746</v>
      </c>
      <c r="H10" s="124">
        <v>1074</v>
      </c>
      <c r="I10" s="124">
        <v>3739</v>
      </c>
      <c r="J10" s="124">
        <v>1311</v>
      </c>
      <c r="K10" s="124">
        <v>8648</v>
      </c>
      <c r="L10" s="124">
        <v>896</v>
      </c>
      <c r="M10" s="124">
        <v>13850</v>
      </c>
      <c r="N10" s="124">
        <v>119</v>
      </c>
      <c r="O10" s="124">
        <v>4436</v>
      </c>
      <c r="P10" s="124">
        <v>48</v>
      </c>
      <c r="Q10" s="124">
        <v>3286</v>
      </c>
      <c r="R10" s="124">
        <v>15</v>
      </c>
      <c r="S10" s="124">
        <v>2089</v>
      </c>
      <c r="T10" s="127" t="s">
        <v>254</v>
      </c>
      <c r="U10" s="127" t="s">
        <v>254</v>
      </c>
    </row>
    <row r="11" spans="3:21" ht="18" customHeight="1">
      <c r="C11" s="33" t="s">
        <v>123</v>
      </c>
      <c r="D11" s="424">
        <f t="shared" si="1"/>
        <v>41</v>
      </c>
      <c r="E11" s="127">
        <f t="shared" si="1"/>
        <v>133</v>
      </c>
      <c r="F11" s="127">
        <v>23</v>
      </c>
      <c r="G11" s="127">
        <v>34</v>
      </c>
      <c r="H11" s="127">
        <v>9</v>
      </c>
      <c r="I11" s="124">
        <v>31</v>
      </c>
      <c r="J11" s="124">
        <v>7</v>
      </c>
      <c r="K11" s="124">
        <v>44</v>
      </c>
      <c r="L11" s="124">
        <v>2</v>
      </c>
      <c r="M11" s="124">
        <v>24</v>
      </c>
      <c r="N11" s="127" t="s">
        <v>254</v>
      </c>
      <c r="O11" s="127" t="s">
        <v>254</v>
      </c>
      <c r="P11" s="127" t="s">
        <v>254</v>
      </c>
      <c r="Q11" s="127" t="s">
        <v>254</v>
      </c>
      <c r="R11" s="127" t="s">
        <v>254</v>
      </c>
      <c r="S11" s="127" t="s">
        <v>254</v>
      </c>
      <c r="T11" s="127" t="s">
        <v>254</v>
      </c>
      <c r="U11" s="127" t="s">
        <v>254</v>
      </c>
    </row>
    <row r="12" spans="3:21" ht="18" customHeight="1">
      <c r="C12" s="33" t="s">
        <v>124</v>
      </c>
      <c r="D12" s="424">
        <f t="shared" si="1"/>
        <v>23</v>
      </c>
      <c r="E12" s="127">
        <f t="shared" si="1"/>
        <v>1895</v>
      </c>
      <c r="F12" s="127">
        <v>1</v>
      </c>
      <c r="G12" s="127">
        <v>2</v>
      </c>
      <c r="H12" s="127">
        <v>4</v>
      </c>
      <c r="I12" s="124">
        <v>16</v>
      </c>
      <c r="J12" s="124">
        <v>3</v>
      </c>
      <c r="K12" s="124">
        <v>18</v>
      </c>
      <c r="L12" s="124">
        <v>5</v>
      </c>
      <c r="M12" s="124">
        <v>80</v>
      </c>
      <c r="N12" s="127" t="s">
        <v>254</v>
      </c>
      <c r="O12" s="127" t="s">
        <v>254</v>
      </c>
      <c r="P12" s="124">
        <v>5</v>
      </c>
      <c r="Q12" s="124">
        <v>385</v>
      </c>
      <c r="R12" s="124">
        <v>3</v>
      </c>
      <c r="S12" s="124">
        <v>444</v>
      </c>
      <c r="T12" s="124">
        <v>2</v>
      </c>
      <c r="U12" s="124">
        <v>950</v>
      </c>
    </row>
    <row r="13" spans="3:21" ht="18" customHeight="1">
      <c r="C13" s="33" t="s">
        <v>125</v>
      </c>
      <c r="D13" s="424">
        <f t="shared" si="1"/>
        <v>2955</v>
      </c>
      <c r="E13" s="127">
        <f t="shared" si="1"/>
        <v>9866</v>
      </c>
      <c r="F13" s="127">
        <v>1780</v>
      </c>
      <c r="G13" s="127">
        <v>2875</v>
      </c>
      <c r="H13" s="127">
        <v>697</v>
      </c>
      <c r="I13" s="124">
        <v>2349</v>
      </c>
      <c r="J13" s="124">
        <v>336</v>
      </c>
      <c r="K13" s="124">
        <v>2058</v>
      </c>
      <c r="L13" s="124">
        <v>128</v>
      </c>
      <c r="M13" s="124">
        <v>1884</v>
      </c>
      <c r="N13" s="124">
        <v>9</v>
      </c>
      <c r="O13" s="124">
        <v>323</v>
      </c>
      <c r="P13" s="124">
        <v>4</v>
      </c>
      <c r="Q13" s="124">
        <v>264</v>
      </c>
      <c r="R13" s="124">
        <v>1</v>
      </c>
      <c r="S13" s="124">
        <v>113</v>
      </c>
      <c r="T13" s="127" t="s">
        <v>254</v>
      </c>
      <c r="U13" s="127" t="s">
        <v>254</v>
      </c>
    </row>
    <row r="14" spans="3:21" ht="18" customHeight="1">
      <c r="C14" s="33" t="s">
        <v>222</v>
      </c>
      <c r="D14" s="424">
        <f t="shared" si="1"/>
        <v>7634</v>
      </c>
      <c r="E14" s="127">
        <f t="shared" si="1"/>
        <v>23736</v>
      </c>
      <c r="F14" s="127">
        <v>4818</v>
      </c>
      <c r="G14" s="127">
        <v>7770</v>
      </c>
      <c r="H14" s="127">
        <v>1881</v>
      </c>
      <c r="I14" s="124">
        <v>6278</v>
      </c>
      <c r="J14" s="124">
        <v>663</v>
      </c>
      <c r="K14" s="124">
        <v>4072</v>
      </c>
      <c r="L14" s="124">
        <v>234</v>
      </c>
      <c r="M14" s="124">
        <v>3759</v>
      </c>
      <c r="N14" s="124">
        <v>24</v>
      </c>
      <c r="O14" s="124">
        <v>905</v>
      </c>
      <c r="P14" s="124">
        <v>12</v>
      </c>
      <c r="Q14" s="124">
        <v>725</v>
      </c>
      <c r="R14" s="124">
        <v>2</v>
      </c>
      <c r="S14" s="124">
        <v>227</v>
      </c>
      <c r="T14" s="127" t="s">
        <v>254</v>
      </c>
      <c r="U14" s="127" t="s">
        <v>254</v>
      </c>
    </row>
    <row r="15" spans="3:21" ht="18" customHeight="1">
      <c r="C15" s="14"/>
      <c r="D15" s="424"/>
      <c r="E15" s="127"/>
      <c r="F15" s="124"/>
      <c r="G15" s="127"/>
      <c r="H15" s="127"/>
      <c r="I15" s="127"/>
      <c r="J15" s="127"/>
      <c r="K15" s="124"/>
      <c r="L15" s="124"/>
      <c r="M15" s="124"/>
      <c r="N15" s="124"/>
      <c r="O15" s="124"/>
      <c r="P15" s="124"/>
      <c r="Q15" s="124"/>
      <c r="R15" s="124"/>
      <c r="S15" s="124"/>
      <c r="T15" s="124"/>
      <c r="U15" s="124"/>
    </row>
    <row r="16" spans="3:21" ht="18" customHeight="1">
      <c r="C16" s="33" t="s">
        <v>128</v>
      </c>
      <c r="D16" s="424">
        <f aca="true" t="shared" si="2" ref="D16:E19">SUM(F16,H16,J16,L16,N16,P16,R16,T16)</f>
        <v>6838</v>
      </c>
      <c r="E16" s="127">
        <f t="shared" si="2"/>
        <v>23098</v>
      </c>
      <c r="F16" s="127">
        <v>3753</v>
      </c>
      <c r="G16" s="127">
        <v>6139</v>
      </c>
      <c r="H16" s="127">
        <v>1966</v>
      </c>
      <c r="I16" s="124">
        <v>6579</v>
      </c>
      <c r="J16" s="124">
        <v>828</v>
      </c>
      <c r="K16" s="124">
        <v>5112</v>
      </c>
      <c r="L16" s="124">
        <v>255</v>
      </c>
      <c r="M16" s="124">
        <v>3593</v>
      </c>
      <c r="N16" s="124">
        <v>25</v>
      </c>
      <c r="O16" s="124">
        <v>922</v>
      </c>
      <c r="P16" s="124">
        <v>10</v>
      </c>
      <c r="Q16" s="124">
        <v>643</v>
      </c>
      <c r="R16" s="124">
        <v>1</v>
      </c>
      <c r="S16" s="124">
        <v>110</v>
      </c>
      <c r="T16" s="127" t="s">
        <v>254</v>
      </c>
      <c r="U16" s="127" t="s">
        <v>254</v>
      </c>
    </row>
    <row r="17" spans="3:21" ht="18" customHeight="1">
      <c r="C17" s="33" t="s">
        <v>126</v>
      </c>
      <c r="D17" s="424">
        <f t="shared" si="2"/>
        <v>972</v>
      </c>
      <c r="E17" s="127">
        <f t="shared" si="2"/>
        <v>7455</v>
      </c>
      <c r="F17" s="127">
        <v>452</v>
      </c>
      <c r="G17" s="127">
        <v>691</v>
      </c>
      <c r="H17" s="127">
        <v>195</v>
      </c>
      <c r="I17" s="124">
        <v>669</v>
      </c>
      <c r="J17" s="124">
        <v>170</v>
      </c>
      <c r="K17" s="124">
        <v>1096</v>
      </c>
      <c r="L17" s="124">
        <v>125</v>
      </c>
      <c r="M17" s="124">
        <v>1969</v>
      </c>
      <c r="N17" s="124">
        <v>16</v>
      </c>
      <c r="O17" s="124">
        <v>581</v>
      </c>
      <c r="P17" s="124">
        <v>3</v>
      </c>
      <c r="Q17" s="124">
        <v>208</v>
      </c>
      <c r="R17" s="124">
        <v>10</v>
      </c>
      <c r="S17" s="124">
        <v>1830</v>
      </c>
      <c r="T17" s="124">
        <v>1</v>
      </c>
      <c r="U17" s="124">
        <v>411</v>
      </c>
    </row>
    <row r="18" spans="3:21" ht="18" customHeight="1">
      <c r="C18" s="9" t="s">
        <v>204</v>
      </c>
      <c r="D18" s="424">
        <f t="shared" si="2"/>
        <v>2630</v>
      </c>
      <c r="E18" s="127">
        <f t="shared" si="2"/>
        <v>8713</v>
      </c>
      <c r="F18" s="127">
        <v>1609</v>
      </c>
      <c r="G18" s="127">
        <v>2599</v>
      </c>
      <c r="H18" s="127">
        <v>625</v>
      </c>
      <c r="I18" s="124">
        <v>2108</v>
      </c>
      <c r="J18" s="124">
        <v>278</v>
      </c>
      <c r="K18" s="124">
        <v>1749</v>
      </c>
      <c r="L18" s="124">
        <v>105</v>
      </c>
      <c r="M18" s="124">
        <v>1591</v>
      </c>
      <c r="N18" s="124">
        <v>9</v>
      </c>
      <c r="O18" s="124">
        <v>327</v>
      </c>
      <c r="P18" s="124">
        <v>3</v>
      </c>
      <c r="Q18" s="124">
        <v>217</v>
      </c>
      <c r="R18" s="124">
        <v>1</v>
      </c>
      <c r="S18" s="124">
        <v>122</v>
      </c>
      <c r="T18" s="127" t="s">
        <v>254</v>
      </c>
      <c r="U18" s="127" t="s">
        <v>254</v>
      </c>
    </row>
    <row r="19" spans="3:21" ht="18" customHeight="1">
      <c r="C19" s="33" t="s">
        <v>127</v>
      </c>
      <c r="D19" s="424">
        <f t="shared" si="2"/>
        <v>4690</v>
      </c>
      <c r="E19" s="127">
        <f t="shared" si="2"/>
        <v>16175</v>
      </c>
      <c r="F19" s="127">
        <v>2678</v>
      </c>
      <c r="G19" s="127">
        <v>4090</v>
      </c>
      <c r="H19" s="127">
        <v>1095</v>
      </c>
      <c r="I19" s="124">
        <v>3726</v>
      </c>
      <c r="J19" s="124">
        <v>672</v>
      </c>
      <c r="K19" s="124">
        <v>4138</v>
      </c>
      <c r="L19" s="124">
        <v>222</v>
      </c>
      <c r="M19" s="124">
        <v>3182</v>
      </c>
      <c r="N19" s="124">
        <v>17</v>
      </c>
      <c r="O19" s="124">
        <v>582</v>
      </c>
      <c r="P19" s="124">
        <v>4</v>
      </c>
      <c r="Q19" s="124">
        <v>247</v>
      </c>
      <c r="R19" s="124">
        <v>2</v>
      </c>
      <c r="S19" s="124">
        <v>210</v>
      </c>
      <c r="T19" s="127" t="s">
        <v>254</v>
      </c>
      <c r="U19" s="127" t="s">
        <v>254</v>
      </c>
    </row>
    <row r="20" spans="3:21" ht="18" customHeight="1">
      <c r="C20" s="33"/>
      <c r="D20" s="425"/>
      <c r="E20" s="426"/>
      <c r="F20" s="127"/>
      <c r="G20" s="127"/>
      <c r="H20" s="127"/>
      <c r="I20" s="124"/>
      <c r="J20" s="124"/>
      <c r="K20" s="124"/>
      <c r="L20" s="124"/>
      <c r="M20" s="124"/>
      <c r="N20" s="124"/>
      <c r="O20" s="124"/>
      <c r="P20" s="124"/>
      <c r="Q20" s="124"/>
      <c r="R20" s="124"/>
      <c r="S20" s="124"/>
      <c r="T20" s="427"/>
      <c r="U20" s="124"/>
    </row>
    <row r="21" spans="3:21" ht="18" customHeight="1">
      <c r="C21" s="428" t="s">
        <v>129</v>
      </c>
      <c r="D21" s="429">
        <f aca="true" t="shared" si="3" ref="D21:E24">SUM(F21,H21,J21,L21,N21,P21,R21,T21)</f>
        <v>895</v>
      </c>
      <c r="E21" s="227">
        <f t="shared" si="3"/>
        <v>16216</v>
      </c>
      <c r="F21" s="227">
        <v>218</v>
      </c>
      <c r="G21" s="227">
        <v>318</v>
      </c>
      <c r="H21" s="227">
        <v>71</v>
      </c>
      <c r="I21" s="171">
        <v>244</v>
      </c>
      <c r="J21" s="171">
        <v>113</v>
      </c>
      <c r="K21" s="171">
        <v>748</v>
      </c>
      <c r="L21" s="171">
        <v>360</v>
      </c>
      <c r="M21" s="171">
        <v>6291</v>
      </c>
      <c r="N21" s="171">
        <v>80</v>
      </c>
      <c r="O21" s="171">
        <v>2939</v>
      </c>
      <c r="P21" s="171">
        <v>34</v>
      </c>
      <c r="Q21" s="171">
        <v>2156</v>
      </c>
      <c r="R21" s="171">
        <v>17</v>
      </c>
      <c r="S21" s="171">
        <v>2293</v>
      </c>
      <c r="T21" s="171">
        <v>2</v>
      </c>
      <c r="U21" s="171">
        <v>1227</v>
      </c>
    </row>
    <row r="22" spans="3:21" ht="18" customHeight="1">
      <c r="C22" s="428" t="s">
        <v>130</v>
      </c>
      <c r="D22" s="429">
        <f t="shared" si="3"/>
        <v>1560</v>
      </c>
      <c r="E22" s="227">
        <f t="shared" si="3"/>
        <v>3514</v>
      </c>
      <c r="F22" s="227">
        <v>1254</v>
      </c>
      <c r="G22" s="227">
        <v>1503</v>
      </c>
      <c r="H22" s="227">
        <v>162</v>
      </c>
      <c r="I22" s="171">
        <v>560</v>
      </c>
      <c r="J22" s="171">
        <v>104</v>
      </c>
      <c r="K22" s="171">
        <v>633</v>
      </c>
      <c r="L22" s="171">
        <v>33</v>
      </c>
      <c r="M22" s="171">
        <v>497</v>
      </c>
      <c r="N22" s="171">
        <v>4</v>
      </c>
      <c r="O22" s="171">
        <v>140</v>
      </c>
      <c r="P22" s="171">
        <v>3</v>
      </c>
      <c r="Q22" s="171">
        <v>181</v>
      </c>
      <c r="R22" s="426" t="s">
        <v>310</v>
      </c>
      <c r="S22" s="426" t="s">
        <v>310</v>
      </c>
      <c r="T22" s="426" t="s">
        <v>310</v>
      </c>
      <c r="U22" s="426" t="s">
        <v>310</v>
      </c>
    </row>
    <row r="23" spans="3:21" ht="18" customHeight="1">
      <c r="C23" s="428" t="s">
        <v>121</v>
      </c>
      <c r="D23" s="429">
        <f t="shared" si="3"/>
        <v>1378</v>
      </c>
      <c r="E23" s="227">
        <f t="shared" si="3"/>
        <v>18261</v>
      </c>
      <c r="F23" s="171">
        <v>653</v>
      </c>
      <c r="G23" s="171">
        <v>819</v>
      </c>
      <c r="H23" s="171">
        <v>124</v>
      </c>
      <c r="I23" s="171">
        <v>429</v>
      </c>
      <c r="J23" s="171">
        <v>193</v>
      </c>
      <c r="K23" s="171">
        <v>1289</v>
      </c>
      <c r="L23" s="171">
        <v>259</v>
      </c>
      <c r="M23" s="171">
        <v>4277</v>
      </c>
      <c r="N23" s="171">
        <v>74</v>
      </c>
      <c r="O23" s="171">
        <v>2840</v>
      </c>
      <c r="P23" s="171">
        <v>42</v>
      </c>
      <c r="Q23" s="171">
        <v>2616</v>
      </c>
      <c r="R23" s="171">
        <v>31</v>
      </c>
      <c r="S23" s="171">
        <v>4868</v>
      </c>
      <c r="T23" s="171">
        <v>2</v>
      </c>
      <c r="U23" s="171">
        <v>1123</v>
      </c>
    </row>
    <row r="24" spans="3:21" ht="18" customHeight="1">
      <c r="C24" s="428" t="s">
        <v>307</v>
      </c>
      <c r="D24" s="429">
        <f t="shared" si="3"/>
        <v>75</v>
      </c>
      <c r="E24" s="227">
        <f t="shared" si="3"/>
        <v>1576</v>
      </c>
      <c r="F24" s="171">
        <v>33</v>
      </c>
      <c r="G24" s="171">
        <v>48</v>
      </c>
      <c r="H24" s="171">
        <v>3</v>
      </c>
      <c r="I24" s="171">
        <v>11</v>
      </c>
      <c r="J24" s="171">
        <v>6</v>
      </c>
      <c r="K24" s="171">
        <v>35</v>
      </c>
      <c r="L24" s="171">
        <v>19</v>
      </c>
      <c r="M24" s="171">
        <v>373</v>
      </c>
      <c r="N24" s="171">
        <v>5</v>
      </c>
      <c r="O24" s="171">
        <v>178</v>
      </c>
      <c r="P24" s="171">
        <v>6</v>
      </c>
      <c r="Q24" s="171">
        <v>462</v>
      </c>
      <c r="R24" s="171">
        <v>3</v>
      </c>
      <c r="S24" s="171">
        <v>469</v>
      </c>
      <c r="T24" s="426" t="s">
        <v>310</v>
      </c>
      <c r="U24" s="426" t="s">
        <v>310</v>
      </c>
    </row>
    <row r="25" spans="3:21" ht="18" customHeight="1">
      <c r="C25" s="428" t="s">
        <v>131</v>
      </c>
      <c r="D25" s="429">
        <f>SUM(D26:D30,D32:D36,D38:D42,D44:D49)</f>
        <v>14332</v>
      </c>
      <c r="E25" s="227">
        <f>SUM(E26:E30,E32:E36,E38:E42,E44:E49)</f>
        <v>76182</v>
      </c>
      <c r="F25" s="171">
        <f>SUM(F26:F30,F32:F36,F38:F42,F44:F49)</f>
        <v>8556</v>
      </c>
      <c r="G25" s="171">
        <f aca="true" t="shared" si="4" ref="G25:U25">SUM(G26:G30,G32:G36,G38:G42,G44:G49)</f>
        <v>12286</v>
      </c>
      <c r="H25" s="171">
        <f t="shared" si="4"/>
        <v>2585</v>
      </c>
      <c r="I25" s="171">
        <f t="shared" si="4"/>
        <v>8694</v>
      </c>
      <c r="J25" s="171">
        <f t="shared" si="4"/>
        <v>1792</v>
      </c>
      <c r="K25" s="171">
        <f t="shared" si="4"/>
        <v>11540</v>
      </c>
      <c r="L25" s="171">
        <f t="shared" si="4"/>
        <v>1032</v>
      </c>
      <c r="M25" s="171">
        <f>SUM(M26:M30,M32:M36,M38:M42,M44:M49)</f>
        <v>15683</v>
      </c>
      <c r="N25" s="171">
        <f>SUM(N26:N30,N32:N36,N38:N42,N44:N49)</f>
        <v>173</v>
      </c>
      <c r="O25" s="171">
        <f t="shared" si="4"/>
        <v>6442</v>
      </c>
      <c r="P25" s="171">
        <f t="shared" si="4"/>
        <v>119</v>
      </c>
      <c r="Q25" s="171">
        <f>SUM(Q26:Q30,Q32:Q36,Q38:Q42,Q44:Q49)</f>
        <v>8167</v>
      </c>
      <c r="R25" s="171">
        <f>SUM(R26:R30,R32:R36,R38:R42,R44:R49)</f>
        <v>68</v>
      </c>
      <c r="S25" s="171">
        <f t="shared" si="4"/>
        <v>10397</v>
      </c>
      <c r="T25" s="171">
        <f t="shared" si="4"/>
        <v>7</v>
      </c>
      <c r="U25" s="171">
        <f t="shared" si="4"/>
        <v>2973</v>
      </c>
    </row>
    <row r="26" spans="3:21" ht="18" customHeight="1">
      <c r="C26" s="33" t="s">
        <v>132</v>
      </c>
      <c r="D26" s="424">
        <f aca="true" t="shared" si="5" ref="D26:E30">SUM(F26,H26,J26,L26,N26,P26,R26,T26)</f>
        <v>151</v>
      </c>
      <c r="E26" s="127">
        <f t="shared" si="5"/>
        <v>825</v>
      </c>
      <c r="F26" s="127">
        <v>62</v>
      </c>
      <c r="G26" s="127">
        <v>88</v>
      </c>
      <c r="H26" s="127">
        <v>35</v>
      </c>
      <c r="I26" s="124">
        <v>120</v>
      </c>
      <c r="J26" s="124">
        <v>31</v>
      </c>
      <c r="K26" s="124">
        <v>209</v>
      </c>
      <c r="L26" s="124">
        <v>21</v>
      </c>
      <c r="M26" s="124">
        <v>320</v>
      </c>
      <c r="N26" s="124">
        <v>1</v>
      </c>
      <c r="O26" s="124">
        <v>37</v>
      </c>
      <c r="P26" s="124">
        <v>1</v>
      </c>
      <c r="Q26" s="124">
        <v>51</v>
      </c>
      <c r="R26" s="127" t="s">
        <v>254</v>
      </c>
      <c r="S26" s="127" t="s">
        <v>254</v>
      </c>
      <c r="T26" s="127" t="s">
        <v>254</v>
      </c>
      <c r="U26" s="127" t="s">
        <v>254</v>
      </c>
    </row>
    <row r="27" spans="3:21" ht="18" customHeight="1">
      <c r="C27" s="33" t="s">
        <v>133</v>
      </c>
      <c r="D27" s="424">
        <f t="shared" si="5"/>
        <v>1533</v>
      </c>
      <c r="E27" s="127">
        <f t="shared" si="5"/>
        <v>15722</v>
      </c>
      <c r="F27" s="127">
        <v>744</v>
      </c>
      <c r="G27" s="127">
        <v>1220</v>
      </c>
      <c r="H27" s="127">
        <v>312</v>
      </c>
      <c r="I27" s="124">
        <v>1026</v>
      </c>
      <c r="J27" s="124">
        <v>219</v>
      </c>
      <c r="K27" s="124">
        <v>1443</v>
      </c>
      <c r="L27" s="124">
        <v>140</v>
      </c>
      <c r="M27" s="124">
        <v>2187</v>
      </c>
      <c r="N27" s="124">
        <v>44</v>
      </c>
      <c r="O27" s="124">
        <v>1717</v>
      </c>
      <c r="P27" s="124">
        <v>40</v>
      </c>
      <c r="Q27" s="124">
        <v>2738</v>
      </c>
      <c r="R27" s="124">
        <v>32</v>
      </c>
      <c r="S27" s="124">
        <v>4691</v>
      </c>
      <c r="T27" s="124">
        <v>2</v>
      </c>
      <c r="U27" s="124">
        <v>700</v>
      </c>
    </row>
    <row r="28" spans="3:21" ht="18" customHeight="1">
      <c r="C28" s="33" t="s">
        <v>134</v>
      </c>
      <c r="D28" s="424">
        <f t="shared" si="5"/>
        <v>3805</v>
      </c>
      <c r="E28" s="127">
        <f t="shared" si="5"/>
        <v>9072</v>
      </c>
      <c r="F28" s="69">
        <v>2725</v>
      </c>
      <c r="G28" s="69">
        <v>4161</v>
      </c>
      <c r="H28" s="127">
        <v>817</v>
      </c>
      <c r="I28" s="127">
        <v>2705</v>
      </c>
      <c r="J28" s="127">
        <v>209</v>
      </c>
      <c r="K28" s="124">
        <v>1238</v>
      </c>
      <c r="L28" s="124">
        <v>46</v>
      </c>
      <c r="M28" s="124">
        <v>637</v>
      </c>
      <c r="N28" s="124">
        <v>6</v>
      </c>
      <c r="O28" s="124">
        <v>218</v>
      </c>
      <c r="P28" s="124">
        <v>2</v>
      </c>
      <c r="Q28" s="124">
        <v>113</v>
      </c>
      <c r="R28" s="127" t="s">
        <v>254</v>
      </c>
      <c r="S28" s="127" t="s">
        <v>254</v>
      </c>
      <c r="T28" s="127" t="s">
        <v>254</v>
      </c>
      <c r="U28" s="127" t="s">
        <v>254</v>
      </c>
    </row>
    <row r="29" spans="3:21" ht="18" customHeight="1">
      <c r="C29" s="33" t="s">
        <v>145</v>
      </c>
      <c r="D29" s="424">
        <f t="shared" si="5"/>
        <v>488</v>
      </c>
      <c r="E29" s="127">
        <f t="shared" si="5"/>
        <v>1649</v>
      </c>
      <c r="F29" s="69">
        <v>375</v>
      </c>
      <c r="G29" s="69">
        <v>513</v>
      </c>
      <c r="H29" s="127">
        <v>58</v>
      </c>
      <c r="I29" s="127">
        <v>198</v>
      </c>
      <c r="J29" s="127">
        <v>32</v>
      </c>
      <c r="K29" s="124">
        <v>201</v>
      </c>
      <c r="L29" s="124">
        <v>16</v>
      </c>
      <c r="M29" s="124">
        <v>230</v>
      </c>
      <c r="N29" s="124">
        <v>2</v>
      </c>
      <c r="O29" s="124">
        <v>65</v>
      </c>
      <c r="P29" s="124">
        <v>4</v>
      </c>
      <c r="Q29" s="124">
        <v>292</v>
      </c>
      <c r="R29" s="124">
        <v>1</v>
      </c>
      <c r="S29" s="124">
        <v>150</v>
      </c>
      <c r="T29" s="127" t="s">
        <v>254</v>
      </c>
      <c r="U29" s="127" t="s">
        <v>254</v>
      </c>
    </row>
    <row r="30" spans="3:21" ht="18" customHeight="1">
      <c r="C30" s="33" t="s">
        <v>146</v>
      </c>
      <c r="D30" s="424">
        <f t="shared" si="5"/>
        <v>20</v>
      </c>
      <c r="E30" s="127">
        <f t="shared" si="5"/>
        <v>133</v>
      </c>
      <c r="F30" s="69">
        <v>4</v>
      </c>
      <c r="G30" s="69">
        <v>8</v>
      </c>
      <c r="H30" s="127">
        <v>2</v>
      </c>
      <c r="I30" s="127">
        <v>6</v>
      </c>
      <c r="J30" s="127">
        <v>8</v>
      </c>
      <c r="K30" s="124">
        <v>49</v>
      </c>
      <c r="L30" s="124">
        <v>6</v>
      </c>
      <c r="M30" s="124">
        <v>70</v>
      </c>
      <c r="N30" s="127" t="s">
        <v>254</v>
      </c>
      <c r="O30" s="127" t="s">
        <v>254</v>
      </c>
      <c r="P30" s="127" t="s">
        <v>254</v>
      </c>
      <c r="Q30" s="127" t="s">
        <v>254</v>
      </c>
      <c r="R30" s="127" t="s">
        <v>254</v>
      </c>
      <c r="S30" s="127" t="s">
        <v>254</v>
      </c>
      <c r="T30" s="127" t="s">
        <v>254</v>
      </c>
      <c r="U30" s="127" t="s">
        <v>254</v>
      </c>
    </row>
    <row r="31" spans="3:21" ht="18" customHeight="1">
      <c r="C31" s="14"/>
      <c r="D31" s="424"/>
      <c r="E31" s="69"/>
      <c r="F31" s="124"/>
      <c r="G31" s="93"/>
      <c r="H31" s="127"/>
      <c r="I31" s="127"/>
      <c r="J31" s="127"/>
      <c r="K31" s="124"/>
      <c r="L31" s="124"/>
      <c r="M31" s="124"/>
      <c r="N31" s="124"/>
      <c r="O31" s="124"/>
      <c r="P31" s="124"/>
      <c r="Q31" s="124"/>
      <c r="R31" s="124"/>
      <c r="S31" s="124"/>
      <c r="T31" s="124"/>
      <c r="U31" s="124"/>
    </row>
    <row r="32" spans="3:21" ht="18" customHeight="1">
      <c r="C32" s="33" t="s">
        <v>308</v>
      </c>
      <c r="D32" s="424">
        <f aca="true" t="shared" si="6" ref="D32:E36">SUM(F32,H32,J32,L32,N32,P32,R32,T32)</f>
        <v>486</v>
      </c>
      <c r="E32" s="127">
        <f t="shared" si="6"/>
        <v>3454</v>
      </c>
      <c r="F32" s="71">
        <v>254</v>
      </c>
      <c r="G32" s="127">
        <v>372</v>
      </c>
      <c r="H32" s="127">
        <v>72</v>
      </c>
      <c r="I32" s="127">
        <v>242</v>
      </c>
      <c r="J32" s="127">
        <v>78</v>
      </c>
      <c r="K32" s="124">
        <v>540</v>
      </c>
      <c r="L32" s="124">
        <v>67</v>
      </c>
      <c r="M32" s="124">
        <v>928</v>
      </c>
      <c r="N32" s="124">
        <v>5</v>
      </c>
      <c r="O32" s="124">
        <v>188</v>
      </c>
      <c r="P32" s="124">
        <v>6</v>
      </c>
      <c r="Q32" s="124">
        <v>444</v>
      </c>
      <c r="R32" s="124">
        <v>3</v>
      </c>
      <c r="S32" s="124">
        <v>419</v>
      </c>
      <c r="T32" s="124">
        <v>1</v>
      </c>
      <c r="U32" s="124">
        <v>321</v>
      </c>
    </row>
    <row r="33" spans="3:21" ht="18" customHeight="1">
      <c r="C33" s="33" t="s">
        <v>135</v>
      </c>
      <c r="D33" s="424">
        <f t="shared" si="6"/>
        <v>9</v>
      </c>
      <c r="E33" s="127">
        <f t="shared" si="6"/>
        <v>568</v>
      </c>
      <c r="F33" s="71">
        <v>1</v>
      </c>
      <c r="G33" s="124">
        <v>1</v>
      </c>
      <c r="H33" s="124" t="s">
        <v>254</v>
      </c>
      <c r="I33" s="124" t="s">
        <v>254</v>
      </c>
      <c r="J33" s="124">
        <v>1</v>
      </c>
      <c r="K33" s="124">
        <v>6</v>
      </c>
      <c r="L33" s="124">
        <v>2</v>
      </c>
      <c r="M33" s="124">
        <v>36</v>
      </c>
      <c r="N33" s="124">
        <v>2</v>
      </c>
      <c r="O33" s="124">
        <v>71</v>
      </c>
      <c r="P33" s="124">
        <v>1</v>
      </c>
      <c r="Q33" s="124">
        <v>99</v>
      </c>
      <c r="R33" s="124">
        <v>2</v>
      </c>
      <c r="S33" s="124">
        <v>355</v>
      </c>
      <c r="T33" s="127" t="s">
        <v>254</v>
      </c>
      <c r="U33" s="127" t="s">
        <v>254</v>
      </c>
    </row>
    <row r="34" spans="3:21" ht="18" customHeight="1">
      <c r="C34" s="33" t="s">
        <v>223</v>
      </c>
      <c r="D34" s="424">
        <f t="shared" si="6"/>
        <v>906</v>
      </c>
      <c r="E34" s="127">
        <f t="shared" si="6"/>
        <v>3657</v>
      </c>
      <c r="F34" s="71">
        <v>424</v>
      </c>
      <c r="G34" s="124">
        <v>578</v>
      </c>
      <c r="H34" s="124">
        <v>211</v>
      </c>
      <c r="I34" s="124">
        <v>732</v>
      </c>
      <c r="J34" s="124">
        <v>203</v>
      </c>
      <c r="K34" s="124">
        <v>1305</v>
      </c>
      <c r="L34" s="124">
        <v>64</v>
      </c>
      <c r="M34" s="124">
        <v>822</v>
      </c>
      <c r="N34" s="124">
        <v>2</v>
      </c>
      <c r="O34" s="124">
        <v>64</v>
      </c>
      <c r="P34" s="124">
        <v>1</v>
      </c>
      <c r="Q34" s="124">
        <v>50</v>
      </c>
      <c r="R34" s="124">
        <v>1</v>
      </c>
      <c r="S34" s="124">
        <v>106</v>
      </c>
      <c r="T34" s="127" t="s">
        <v>254</v>
      </c>
      <c r="U34" s="127" t="s">
        <v>254</v>
      </c>
    </row>
    <row r="35" spans="3:21" ht="18" customHeight="1">
      <c r="C35" s="33" t="s">
        <v>136</v>
      </c>
      <c r="D35" s="424">
        <f t="shared" si="6"/>
        <v>446</v>
      </c>
      <c r="E35" s="127">
        <f t="shared" si="6"/>
        <v>1416</v>
      </c>
      <c r="F35" s="71">
        <v>304</v>
      </c>
      <c r="G35" s="124">
        <v>432</v>
      </c>
      <c r="H35" s="124">
        <v>63</v>
      </c>
      <c r="I35" s="124">
        <v>209</v>
      </c>
      <c r="J35" s="124">
        <v>51</v>
      </c>
      <c r="K35" s="124">
        <v>305</v>
      </c>
      <c r="L35" s="124">
        <v>26</v>
      </c>
      <c r="M35" s="124">
        <v>382</v>
      </c>
      <c r="N35" s="124">
        <v>2</v>
      </c>
      <c r="O35" s="124">
        <v>88</v>
      </c>
      <c r="P35" s="127" t="s">
        <v>254</v>
      </c>
      <c r="Q35" s="127" t="s">
        <v>254</v>
      </c>
      <c r="R35" s="127" t="s">
        <v>254</v>
      </c>
      <c r="S35" s="127" t="s">
        <v>254</v>
      </c>
      <c r="T35" s="127" t="s">
        <v>254</v>
      </c>
      <c r="U35" s="127" t="s">
        <v>254</v>
      </c>
    </row>
    <row r="36" spans="3:21" ht="18" customHeight="1">
      <c r="C36" s="33" t="s">
        <v>224</v>
      </c>
      <c r="D36" s="424">
        <f t="shared" si="6"/>
        <v>547</v>
      </c>
      <c r="E36" s="127">
        <f t="shared" si="6"/>
        <v>6060</v>
      </c>
      <c r="F36" s="71">
        <v>145</v>
      </c>
      <c r="G36" s="124">
        <v>226</v>
      </c>
      <c r="H36" s="124">
        <v>112</v>
      </c>
      <c r="I36" s="124">
        <v>391</v>
      </c>
      <c r="J36" s="124">
        <v>130</v>
      </c>
      <c r="K36" s="124">
        <v>864</v>
      </c>
      <c r="L36" s="124">
        <v>117</v>
      </c>
      <c r="M36" s="124">
        <v>1816</v>
      </c>
      <c r="N36" s="124">
        <v>22</v>
      </c>
      <c r="O36" s="124">
        <v>810</v>
      </c>
      <c r="P36" s="124">
        <v>16</v>
      </c>
      <c r="Q36" s="124">
        <v>1083</v>
      </c>
      <c r="R36" s="124">
        <v>4</v>
      </c>
      <c r="S36" s="124">
        <v>511</v>
      </c>
      <c r="T36" s="124">
        <v>1</v>
      </c>
      <c r="U36" s="124">
        <v>359</v>
      </c>
    </row>
    <row r="37" spans="3:21" ht="18" customHeight="1">
      <c r="C37" s="33"/>
      <c r="D37" s="424"/>
      <c r="E37" s="127"/>
      <c r="F37" s="71"/>
      <c r="G37" s="124"/>
      <c r="H37" s="124"/>
      <c r="I37" s="124"/>
      <c r="J37" s="124"/>
      <c r="K37" s="124"/>
      <c r="L37" s="124"/>
      <c r="M37" s="124"/>
      <c r="N37" s="124"/>
      <c r="O37" s="124"/>
      <c r="P37" s="124"/>
      <c r="Q37" s="124"/>
      <c r="R37" s="124"/>
      <c r="S37" s="124"/>
      <c r="T37" s="124"/>
      <c r="U37" s="124"/>
    </row>
    <row r="38" spans="3:21" ht="18" customHeight="1">
      <c r="C38" s="33" t="s">
        <v>137</v>
      </c>
      <c r="D38" s="424">
        <f aca="true" t="shared" si="7" ref="D38:E42">SUM(F38,H38,J38,L38,N38,P38,R38,T38)</f>
        <v>134</v>
      </c>
      <c r="E38" s="127">
        <f t="shared" si="7"/>
        <v>1172</v>
      </c>
      <c r="F38" s="71">
        <v>47</v>
      </c>
      <c r="G38" s="124">
        <v>67</v>
      </c>
      <c r="H38" s="124">
        <v>24</v>
      </c>
      <c r="I38" s="124">
        <v>82</v>
      </c>
      <c r="J38" s="124">
        <v>32</v>
      </c>
      <c r="K38" s="124">
        <v>205</v>
      </c>
      <c r="L38" s="124">
        <v>25</v>
      </c>
      <c r="M38" s="124">
        <v>397</v>
      </c>
      <c r="N38" s="124">
        <v>1</v>
      </c>
      <c r="O38" s="124">
        <v>45</v>
      </c>
      <c r="P38" s="124">
        <v>4</v>
      </c>
      <c r="Q38" s="124">
        <v>275</v>
      </c>
      <c r="R38" s="124">
        <v>1</v>
      </c>
      <c r="S38" s="124">
        <v>101</v>
      </c>
      <c r="T38" s="127" t="s">
        <v>254</v>
      </c>
      <c r="U38" s="127" t="s">
        <v>254</v>
      </c>
    </row>
    <row r="39" spans="3:21" ht="18" customHeight="1">
      <c r="C39" s="33" t="s">
        <v>138</v>
      </c>
      <c r="D39" s="424">
        <f t="shared" si="7"/>
        <v>298</v>
      </c>
      <c r="E39" s="127">
        <f t="shared" si="7"/>
        <v>2822</v>
      </c>
      <c r="F39" s="71">
        <v>116</v>
      </c>
      <c r="G39" s="124">
        <v>181</v>
      </c>
      <c r="H39" s="124">
        <v>65</v>
      </c>
      <c r="I39" s="124">
        <v>215</v>
      </c>
      <c r="J39" s="124">
        <v>57</v>
      </c>
      <c r="K39" s="124">
        <v>367</v>
      </c>
      <c r="L39" s="124">
        <v>38</v>
      </c>
      <c r="M39" s="124">
        <v>529</v>
      </c>
      <c r="N39" s="124">
        <v>10</v>
      </c>
      <c r="O39" s="124">
        <v>361</v>
      </c>
      <c r="P39" s="124">
        <v>7</v>
      </c>
      <c r="Q39" s="124">
        <v>483</v>
      </c>
      <c r="R39" s="124">
        <v>5</v>
      </c>
      <c r="S39" s="124">
        <v>686</v>
      </c>
      <c r="T39" s="127" t="s">
        <v>254</v>
      </c>
      <c r="U39" s="127" t="s">
        <v>254</v>
      </c>
    </row>
    <row r="40" spans="3:21" ht="18" customHeight="1">
      <c r="C40" s="112" t="s">
        <v>225</v>
      </c>
      <c r="D40" s="424">
        <f t="shared" si="7"/>
        <v>1659</v>
      </c>
      <c r="E40" s="127">
        <f t="shared" si="7"/>
        <v>5466</v>
      </c>
      <c r="F40" s="71">
        <v>1121</v>
      </c>
      <c r="G40" s="124">
        <v>1376</v>
      </c>
      <c r="H40" s="124">
        <v>243</v>
      </c>
      <c r="I40" s="124">
        <v>826</v>
      </c>
      <c r="J40" s="124">
        <v>208</v>
      </c>
      <c r="K40" s="124">
        <v>1355</v>
      </c>
      <c r="L40" s="124">
        <v>71</v>
      </c>
      <c r="M40" s="124">
        <v>1061</v>
      </c>
      <c r="N40" s="124">
        <v>11</v>
      </c>
      <c r="O40" s="124">
        <v>397</v>
      </c>
      <c r="P40" s="124">
        <v>3</v>
      </c>
      <c r="Q40" s="124">
        <v>193</v>
      </c>
      <c r="R40" s="124">
        <v>2</v>
      </c>
      <c r="S40" s="124">
        <v>258</v>
      </c>
      <c r="T40" s="127" t="s">
        <v>254</v>
      </c>
      <c r="U40" s="127" t="s">
        <v>254</v>
      </c>
    </row>
    <row r="41" spans="3:21" ht="18" customHeight="1">
      <c r="C41" s="33" t="s">
        <v>207</v>
      </c>
      <c r="D41" s="424">
        <f t="shared" si="7"/>
        <v>1338</v>
      </c>
      <c r="E41" s="127">
        <f t="shared" si="7"/>
        <v>11899</v>
      </c>
      <c r="F41" s="71">
        <v>514</v>
      </c>
      <c r="G41" s="124">
        <v>748</v>
      </c>
      <c r="H41" s="124">
        <v>275</v>
      </c>
      <c r="I41" s="124">
        <v>953</v>
      </c>
      <c r="J41" s="124">
        <v>322</v>
      </c>
      <c r="K41" s="124">
        <v>2087</v>
      </c>
      <c r="L41" s="124">
        <v>165</v>
      </c>
      <c r="M41" s="124">
        <v>2718</v>
      </c>
      <c r="N41" s="124">
        <v>31</v>
      </c>
      <c r="O41" s="124">
        <v>1093</v>
      </c>
      <c r="P41" s="124">
        <v>16</v>
      </c>
      <c r="Q41" s="124">
        <v>1112</v>
      </c>
      <c r="R41" s="124">
        <v>14</v>
      </c>
      <c r="S41" s="124">
        <v>2598</v>
      </c>
      <c r="T41" s="124">
        <v>1</v>
      </c>
      <c r="U41" s="124">
        <v>590</v>
      </c>
    </row>
    <row r="42" spans="3:21" ht="18" customHeight="1">
      <c r="C42" s="33" t="s">
        <v>226</v>
      </c>
      <c r="D42" s="424">
        <f t="shared" si="7"/>
        <v>42</v>
      </c>
      <c r="E42" s="127">
        <f t="shared" si="7"/>
        <v>687</v>
      </c>
      <c r="F42" s="71">
        <v>4</v>
      </c>
      <c r="G42" s="124">
        <v>8</v>
      </c>
      <c r="H42" s="124">
        <v>6</v>
      </c>
      <c r="I42" s="124">
        <v>21</v>
      </c>
      <c r="J42" s="124">
        <v>11</v>
      </c>
      <c r="K42" s="124">
        <v>71</v>
      </c>
      <c r="L42" s="124">
        <v>15</v>
      </c>
      <c r="M42" s="124">
        <v>230</v>
      </c>
      <c r="N42" s="124">
        <v>4</v>
      </c>
      <c r="O42" s="124">
        <v>161</v>
      </c>
      <c r="P42" s="124">
        <v>1</v>
      </c>
      <c r="Q42" s="124">
        <v>59</v>
      </c>
      <c r="R42" s="124">
        <v>1</v>
      </c>
      <c r="S42" s="124">
        <v>137</v>
      </c>
      <c r="T42" s="127" t="s">
        <v>254</v>
      </c>
      <c r="U42" s="127" t="s">
        <v>254</v>
      </c>
    </row>
    <row r="43" spans="3:21" ht="18" customHeight="1">
      <c r="C43" s="33"/>
      <c r="D43" s="424"/>
      <c r="E43" s="127"/>
      <c r="F43" s="71"/>
      <c r="G43" s="124"/>
      <c r="H43" s="124"/>
      <c r="I43" s="124"/>
      <c r="J43" s="124"/>
      <c r="K43" s="124"/>
      <c r="L43" s="124"/>
      <c r="M43" s="124"/>
      <c r="N43" s="124"/>
      <c r="O43" s="124"/>
      <c r="P43" s="124"/>
      <c r="Q43" s="124"/>
      <c r="R43" s="124"/>
      <c r="S43" s="124"/>
      <c r="T43" s="124"/>
      <c r="U43" s="124"/>
    </row>
    <row r="44" spans="3:21" ht="18" customHeight="1">
      <c r="C44" s="33" t="s">
        <v>139</v>
      </c>
      <c r="D44" s="424">
        <f aca="true" t="shared" si="8" ref="D44:E49">SUM(F44,H44,J44,L44,N44,P44,R44,T44)</f>
        <v>1571</v>
      </c>
      <c r="E44" s="127">
        <f t="shared" si="8"/>
        <v>2899</v>
      </c>
      <c r="F44" s="71">
        <v>1350</v>
      </c>
      <c r="G44" s="124">
        <v>1801</v>
      </c>
      <c r="H44" s="124">
        <v>163</v>
      </c>
      <c r="I44" s="124">
        <v>532</v>
      </c>
      <c r="J44" s="124">
        <v>39</v>
      </c>
      <c r="K44" s="124">
        <v>243</v>
      </c>
      <c r="L44" s="124">
        <v>18</v>
      </c>
      <c r="M44" s="124">
        <v>285</v>
      </c>
      <c r="N44" s="124">
        <v>1</v>
      </c>
      <c r="O44" s="124">
        <v>38</v>
      </c>
      <c r="P44" s="127" t="s">
        <v>254</v>
      </c>
      <c r="Q44" s="127" t="s">
        <v>254</v>
      </c>
      <c r="R44" s="127" t="s">
        <v>254</v>
      </c>
      <c r="S44" s="127" t="s">
        <v>254</v>
      </c>
      <c r="T44" s="127" t="s">
        <v>254</v>
      </c>
      <c r="U44" s="127" t="s">
        <v>254</v>
      </c>
    </row>
    <row r="45" spans="3:21" ht="18" customHeight="1">
      <c r="C45" s="33" t="s">
        <v>140</v>
      </c>
      <c r="D45" s="424">
        <f t="shared" si="8"/>
        <v>242</v>
      </c>
      <c r="E45" s="127">
        <f t="shared" si="8"/>
        <v>3841</v>
      </c>
      <c r="F45" s="71">
        <v>77</v>
      </c>
      <c r="G45" s="124">
        <v>116</v>
      </c>
      <c r="H45" s="124">
        <v>28</v>
      </c>
      <c r="I45" s="124">
        <v>96</v>
      </c>
      <c r="J45" s="124">
        <v>54</v>
      </c>
      <c r="K45" s="124">
        <v>354</v>
      </c>
      <c r="L45" s="124">
        <v>53</v>
      </c>
      <c r="M45" s="124">
        <v>789</v>
      </c>
      <c r="N45" s="124">
        <v>17</v>
      </c>
      <c r="O45" s="124">
        <v>654</v>
      </c>
      <c r="P45" s="124">
        <v>10</v>
      </c>
      <c r="Q45" s="124">
        <v>701</v>
      </c>
      <c r="R45" s="124">
        <v>1</v>
      </c>
      <c r="S45" s="124">
        <v>128</v>
      </c>
      <c r="T45" s="124">
        <v>2</v>
      </c>
      <c r="U45" s="124">
        <v>1003</v>
      </c>
    </row>
    <row r="46" spans="3:21" ht="18" customHeight="1">
      <c r="C46" s="33" t="s">
        <v>141</v>
      </c>
      <c r="D46" s="424">
        <f t="shared" si="8"/>
        <v>223</v>
      </c>
      <c r="E46" s="127">
        <f t="shared" si="8"/>
        <v>3195</v>
      </c>
      <c r="F46" s="71">
        <v>30</v>
      </c>
      <c r="G46" s="124">
        <v>47</v>
      </c>
      <c r="H46" s="124">
        <v>22</v>
      </c>
      <c r="I46" s="124">
        <v>77</v>
      </c>
      <c r="J46" s="124">
        <v>38</v>
      </c>
      <c r="K46" s="124">
        <v>282</v>
      </c>
      <c r="L46" s="124">
        <v>118</v>
      </c>
      <c r="M46" s="124">
        <v>1860</v>
      </c>
      <c r="N46" s="124">
        <v>9</v>
      </c>
      <c r="O46" s="124">
        <v>315</v>
      </c>
      <c r="P46" s="124">
        <v>5</v>
      </c>
      <c r="Q46" s="124">
        <v>357</v>
      </c>
      <c r="R46" s="124">
        <v>1</v>
      </c>
      <c r="S46" s="124">
        <v>257</v>
      </c>
      <c r="T46" s="124" t="s">
        <v>254</v>
      </c>
      <c r="U46" s="124" t="s">
        <v>254</v>
      </c>
    </row>
    <row r="47" spans="3:21" ht="18" customHeight="1">
      <c r="C47" s="33" t="s">
        <v>142</v>
      </c>
      <c r="D47" s="424">
        <f t="shared" si="8"/>
        <v>8</v>
      </c>
      <c r="E47" s="127">
        <f t="shared" si="8"/>
        <v>60</v>
      </c>
      <c r="F47" s="69">
        <v>1</v>
      </c>
      <c r="G47" s="127">
        <v>2</v>
      </c>
      <c r="H47" s="127">
        <v>3</v>
      </c>
      <c r="I47" s="127">
        <v>12</v>
      </c>
      <c r="J47" s="127">
        <v>2</v>
      </c>
      <c r="K47" s="127">
        <v>10</v>
      </c>
      <c r="L47" s="127">
        <v>2</v>
      </c>
      <c r="M47" s="127">
        <v>36</v>
      </c>
      <c r="N47" s="127" t="s">
        <v>254</v>
      </c>
      <c r="O47" s="127" t="s">
        <v>254</v>
      </c>
      <c r="P47" s="127" t="s">
        <v>254</v>
      </c>
      <c r="Q47" s="127" t="s">
        <v>254</v>
      </c>
      <c r="R47" s="127" t="s">
        <v>254</v>
      </c>
      <c r="S47" s="127" t="s">
        <v>254</v>
      </c>
      <c r="T47" s="127" t="s">
        <v>254</v>
      </c>
      <c r="U47" s="127" t="s">
        <v>254</v>
      </c>
    </row>
    <row r="48" spans="3:21" ht="18" customHeight="1">
      <c r="C48" s="33" t="s">
        <v>143</v>
      </c>
      <c r="D48" s="424">
        <f t="shared" si="8"/>
        <v>406</v>
      </c>
      <c r="E48" s="127">
        <f t="shared" si="8"/>
        <v>1506</v>
      </c>
      <c r="F48" s="69">
        <v>244</v>
      </c>
      <c r="G48" s="127">
        <v>321</v>
      </c>
      <c r="H48" s="127">
        <v>72</v>
      </c>
      <c r="I48" s="127">
        <v>244</v>
      </c>
      <c r="J48" s="127">
        <v>64</v>
      </c>
      <c r="K48" s="127">
        <v>386</v>
      </c>
      <c r="L48" s="127">
        <v>22</v>
      </c>
      <c r="M48" s="127">
        <v>350</v>
      </c>
      <c r="N48" s="127">
        <v>2</v>
      </c>
      <c r="O48" s="127">
        <v>88</v>
      </c>
      <c r="P48" s="127">
        <v>2</v>
      </c>
      <c r="Q48" s="127">
        <v>117</v>
      </c>
      <c r="R48" s="127" t="s">
        <v>254</v>
      </c>
      <c r="S48" s="127" t="s">
        <v>254</v>
      </c>
      <c r="T48" s="127" t="s">
        <v>254</v>
      </c>
      <c r="U48" s="127" t="s">
        <v>254</v>
      </c>
    </row>
    <row r="49" spans="1:21" ht="18" customHeight="1">
      <c r="A49" s="223"/>
      <c r="B49" s="223"/>
      <c r="C49" s="34" t="s">
        <v>144</v>
      </c>
      <c r="D49" s="170">
        <f t="shared" si="8"/>
        <v>20</v>
      </c>
      <c r="E49" s="130">
        <f t="shared" si="8"/>
        <v>79</v>
      </c>
      <c r="F49" s="70">
        <v>14</v>
      </c>
      <c r="G49" s="130">
        <v>20</v>
      </c>
      <c r="H49" s="130">
        <v>2</v>
      </c>
      <c r="I49" s="130">
        <v>7</v>
      </c>
      <c r="J49" s="130">
        <v>3</v>
      </c>
      <c r="K49" s="130">
        <v>20</v>
      </c>
      <c r="L49" s="130" t="s">
        <v>254</v>
      </c>
      <c r="M49" s="130" t="s">
        <v>254</v>
      </c>
      <c r="N49" s="130">
        <v>1</v>
      </c>
      <c r="O49" s="130">
        <v>32</v>
      </c>
      <c r="P49" s="130" t="s">
        <v>254</v>
      </c>
      <c r="Q49" s="130" t="s">
        <v>254</v>
      </c>
      <c r="R49" s="130" t="s">
        <v>254</v>
      </c>
      <c r="S49" s="130" t="s">
        <v>254</v>
      </c>
      <c r="T49" s="130" t="s">
        <v>254</v>
      </c>
      <c r="U49" s="130" t="s">
        <v>254</v>
      </c>
    </row>
    <row r="50" spans="5:6" ht="18" customHeight="1">
      <c r="E50" s="1"/>
      <c r="F50" s="1"/>
    </row>
    <row r="51" spans="5:6" ht="18" customHeight="1">
      <c r="E51" s="1"/>
      <c r="F51" s="1"/>
    </row>
    <row r="52" spans="5:6" ht="18" customHeight="1">
      <c r="E52" s="1"/>
      <c r="F52" s="1"/>
    </row>
    <row r="53" spans="4:8" ht="18" customHeight="1">
      <c r="D53" s="221"/>
      <c r="E53" s="4"/>
      <c r="F53" s="4"/>
      <c r="G53" s="221"/>
      <c r="H53" s="221"/>
    </row>
    <row r="54" spans="4:8" ht="18" customHeight="1">
      <c r="D54" s="221"/>
      <c r="E54" s="4"/>
      <c r="F54" s="4"/>
      <c r="G54" s="221"/>
      <c r="H54" s="221"/>
    </row>
    <row r="55" spans="4:8" ht="18" customHeight="1">
      <c r="D55" s="221"/>
      <c r="E55" s="221"/>
      <c r="F55" s="221"/>
      <c r="G55" s="221"/>
      <c r="H55" s="221"/>
    </row>
    <row r="56" spans="4:8" ht="18" customHeight="1">
      <c r="D56" s="221"/>
      <c r="E56" s="221"/>
      <c r="F56" s="221"/>
      <c r="G56" s="221"/>
      <c r="H56" s="221"/>
    </row>
    <row r="57" spans="4:8" ht="18" customHeight="1">
      <c r="D57" s="221"/>
      <c r="E57" s="221"/>
      <c r="F57" s="221"/>
      <c r="G57" s="221"/>
      <c r="H57" s="221"/>
    </row>
  </sheetData>
  <sheetProtection/>
  <mergeCells count="29">
    <mergeCell ref="A3:U3"/>
    <mergeCell ref="A5:C7"/>
    <mergeCell ref="D5:E5"/>
    <mergeCell ref="F5:G5"/>
    <mergeCell ref="H5:I5"/>
    <mergeCell ref="J5:K5"/>
    <mergeCell ref="L5:M5"/>
    <mergeCell ref="J6:J7"/>
    <mergeCell ref="K6:K7"/>
    <mergeCell ref="L6:L7"/>
    <mergeCell ref="M6:M7"/>
    <mergeCell ref="N5:O5"/>
    <mergeCell ref="P5:Q5"/>
    <mergeCell ref="R5:S5"/>
    <mergeCell ref="T5:U5"/>
    <mergeCell ref="D6:D7"/>
    <mergeCell ref="E6:E7"/>
    <mergeCell ref="F6:F7"/>
    <mergeCell ref="G6:G7"/>
    <mergeCell ref="H6:H7"/>
    <mergeCell ref="I6:I7"/>
    <mergeCell ref="N6:N7"/>
    <mergeCell ref="O6:O7"/>
    <mergeCell ref="T6:T7"/>
    <mergeCell ref="U6:U7"/>
    <mergeCell ref="P6:P7"/>
    <mergeCell ref="Q6:Q7"/>
    <mergeCell ref="R6:R7"/>
    <mergeCell ref="S6:S7"/>
  </mergeCells>
  <printOptions horizontalCentered="1"/>
  <pageMargins left="0.3937007874015748" right="0.3937007874015748" top="0.5905511811023623" bottom="0.3937007874015748" header="0.5118110236220472" footer="0.5118110236220472"/>
  <pageSetup horizontalDpi="600" verticalDpi="600" orientation="landscape" paperSize="8" scale="93" r:id="rId1"/>
</worksheet>
</file>

<file path=xl/worksheets/sheet9.xml><?xml version="1.0" encoding="utf-8"?>
<worksheet xmlns="http://schemas.openxmlformats.org/spreadsheetml/2006/main" xmlns:r="http://schemas.openxmlformats.org/officeDocument/2006/relationships">
  <dimension ref="A1:S63"/>
  <sheetViews>
    <sheetView zoomScalePageLayoutView="0" workbookViewId="0" topLeftCell="J1">
      <selection activeCell="S3" sqref="S3"/>
    </sheetView>
  </sheetViews>
  <sheetFormatPr defaultColWidth="9.00390625" defaultRowHeight="13.5"/>
  <cols>
    <col min="1" max="1" width="4.00390625" style="35" customWidth="1"/>
    <col min="2" max="2" width="14.50390625" style="35" customWidth="1"/>
    <col min="3" max="3" width="18.125" style="35" bestFit="1" customWidth="1"/>
    <col min="4" max="4" width="16.50390625" style="35" customWidth="1"/>
    <col min="5" max="6" width="14.00390625" style="35" customWidth="1"/>
    <col min="7" max="7" width="14.625" style="35" customWidth="1"/>
    <col min="8" max="8" width="15.875" style="35" customWidth="1"/>
    <col min="9" max="9" width="14.00390625" style="35" customWidth="1"/>
    <col min="10" max="10" width="15.50390625" style="35" bestFit="1" customWidth="1"/>
    <col min="11" max="11" width="14.125" style="35" bestFit="1" customWidth="1"/>
    <col min="12" max="12" width="14.375" style="35" customWidth="1"/>
    <col min="13" max="13" width="15.625" style="35" bestFit="1" customWidth="1"/>
    <col min="14" max="14" width="15.50390625" style="35" bestFit="1" customWidth="1"/>
    <col min="15" max="15" width="14.125" style="35" bestFit="1" customWidth="1"/>
    <col min="16" max="16" width="15.50390625" style="35" bestFit="1" customWidth="1"/>
    <col min="17" max="18" width="14.50390625" style="35" customWidth="1"/>
    <col min="19" max="16384" width="9.00390625" style="35" customWidth="1"/>
  </cols>
  <sheetData>
    <row r="1" spans="1:18" ht="13.5">
      <c r="A1" s="31" t="s">
        <v>311</v>
      </c>
      <c r="R1" s="17" t="s">
        <v>185</v>
      </c>
    </row>
    <row r="2" spans="4:18" ht="17.25">
      <c r="D2" s="37"/>
      <c r="E2" s="37"/>
      <c r="F2" s="37"/>
      <c r="G2" s="37"/>
      <c r="H2" s="37"/>
      <c r="I2" s="37"/>
      <c r="J2" s="37"/>
      <c r="K2" s="37"/>
      <c r="L2" s="37"/>
      <c r="M2" s="37"/>
      <c r="N2" s="37"/>
      <c r="O2" s="37"/>
      <c r="P2" s="37"/>
      <c r="Q2" s="37"/>
      <c r="R2" s="37"/>
    </row>
    <row r="3" spans="1:18" ht="17.25">
      <c r="A3" s="430" t="s">
        <v>321</v>
      </c>
      <c r="B3" s="261"/>
      <c r="C3" s="261"/>
      <c r="D3" s="261"/>
      <c r="E3" s="261"/>
      <c r="F3" s="261"/>
      <c r="G3" s="261"/>
      <c r="H3" s="261"/>
      <c r="I3" s="261"/>
      <c r="J3" s="261"/>
      <c r="K3" s="261"/>
      <c r="L3" s="261"/>
      <c r="M3" s="261"/>
      <c r="N3" s="261"/>
      <c r="O3" s="261"/>
      <c r="P3" s="261"/>
      <c r="Q3" s="261"/>
      <c r="R3" s="261"/>
    </row>
    <row r="5" ht="14.25">
      <c r="A5" s="18" t="s">
        <v>244</v>
      </c>
    </row>
    <row r="7" spans="1:18" ht="14.25">
      <c r="A7" s="354" t="s">
        <v>322</v>
      </c>
      <c r="B7" s="353"/>
      <c r="C7" s="353"/>
      <c r="D7" s="353"/>
      <c r="E7" s="353"/>
      <c r="F7" s="353"/>
      <c r="G7" s="353"/>
      <c r="H7" s="353"/>
      <c r="I7" s="353"/>
      <c r="J7" s="353"/>
      <c r="K7" s="353"/>
      <c r="L7" s="353"/>
      <c r="M7" s="353"/>
      <c r="N7" s="353"/>
      <c r="O7" s="353"/>
      <c r="P7" s="353"/>
      <c r="Q7" s="353"/>
      <c r="R7" s="353"/>
    </row>
    <row r="8" spans="1:19" ht="14.25" thickBot="1">
      <c r="A8" s="38"/>
      <c r="B8" s="38"/>
      <c r="C8" s="38"/>
      <c r="D8" s="38"/>
      <c r="E8" s="38"/>
      <c r="F8" s="38"/>
      <c r="G8" s="38"/>
      <c r="H8" s="38"/>
      <c r="I8" s="38"/>
      <c r="J8" s="38"/>
      <c r="K8" s="38"/>
      <c r="L8" s="38"/>
      <c r="M8" s="38"/>
      <c r="N8" s="38"/>
      <c r="O8" s="38"/>
      <c r="P8" s="38"/>
      <c r="Q8" s="38"/>
      <c r="R8" s="39" t="s">
        <v>242</v>
      </c>
      <c r="S8" s="40"/>
    </row>
    <row r="9" spans="1:19" ht="13.5">
      <c r="A9" s="453" t="s">
        <v>147</v>
      </c>
      <c r="B9" s="454"/>
      <c r="C9" s="373" t="s">
        <v>318</v>
      </c>
      <c r="D9" s="373" t="s">
        <v>323</v>
      </c>
      <c r="E9" s="373"/>
      <c r="F9" s="373"/>
      <c r="G9" s="373"/>
      <c r="H9" s="373"/>
      <c r="I9" s="375" t="s">
        <v>324</v>
      </c>
      <c r="J9" s="376"/>
      <c r="K9" s="376"/>
      <c r="L9" s="376"/>
      <c r="M9" s="376"/>
      <c r="N9" s="376"/>
      <c r="O9" s="376"/>
      <c r="P9" s="376"/>
      <c r="Q9" s="372"/>
      <c r="R9" s="375" t="s">
        <v>148</v>
      </c>
      <c r="S9" s="40"/>
    </row>
    <row r="10" spans="1:19" ht="13.5">
      <c r="A10" s="455"/>
      <c r="B10" s="370"/>
      <c r="C10" s="374"/>
      <c r="D10" s="361" t="s">
        <v>149</v>
      </c>
      <c r="E10" s="361" t="s">
        <v>150</v>
      </c>
      <c r="F10" s="361" t="s">
        <v>312</v>
      </c>
      <c r="G10" s="361" t="s">
        <v>151</v>
      </c>
      <c r="H10" s="361" t="s">
        <v>328</v>
      </c>
      <c r="I10" s="373" t="s">
        <v>149</v>
      </c>
      <c r="J10" s="373"/>
      <c r="K10" s="373" t="s">
        <v>326</v>
      </c>
      <c r="L10" s="375"/>
      <c r="M10" s="41"/>
      <c r="N10" s="42"/>
      <c r="O10" s="377" t="s">
        <v>327</v>
      </c>
      <c r="P10" s="374"/>
      <c r="Q10" s="374" t="s">
        <v>314</v>
      </c>
      <c r="R10" s="380"/>
      <c r="S10" s="40"/>
    </row>
    <row r="11" spans="1:19" ht="13.5">
      <c r="A11" s="456"/>
      <c r="B11" s="371"/>
      <c r="C11" s="374"/>
      <c r="D11" s="361"/>
      <c r="E11" s="361"/>
      <c r="F11" s="361"/>
      <c r="G11" s="361"/>
      <c r="H11" s="361"/>
      <c r="I11" s="374"/>
      <c r="J11" s="374"/>
      <c r="K11" s="374"/>
      <c r="L11" s="374"/>
      <c r="M11" s="373" t="s">
        <v>325</v>
      </c>
      <c r="N11" s="373"/>
      <c r="O11" s="374"/>
      <c r="P11" s="374"/>
      <c r="Q11" s="374"/>
      <c r="R11" s="380"/>
      <c r="S11" s="40"/>
    </row>
    <row r="12" spans="1:19" ht="19.5" customHeight="1">
      <c r="A12" s="367" t="s">
        <v>315</v>
      </c>
      <c r="B12" s="433" t="s">
        <v>152</v>
      </c>
      <c r="C12" s="434">
        <f>SUM(C13:C20)</f>
        <v>2270035629</v>
      </c>
      <c r="D12" s="434">
        <f>SUM(E12:H12)</f>
        <v>1588229780</v>
      </c>
      <c r="E12" s="434">
        <f>SUM(E13:E20)</f>
        <v>395150808</v>
      </c>
      <c r="F12" s="434">
        <f>SUM(F13:F20)</f>
        <v>697797784</v>
      </c>
      <c r="G12" s="434">
        <f>SUM(G13:G20)</f>
        <v>332191574</v>
      </c>
      <c r="H12" s="434">
        <f>SUM(H13:H20)</f>
        <v>163089614</v>
      </c>
      <c r="I12" s="435">
        <f>SUM(I13:J20)</f>
        <v>678647219</v>
      </c>
      <c r="J12" s="435"/>
      <c r="K12" s="435">
        <f>SUM(K13:L20)</f>
        <v>573193504</v>
      </c>
      <c r="L12" s="435"/>
      <c r="M12" s="435">
        <f>SUM(M13:N20)</f>
        <v>10752792</v>
      </c>
      <c r="N12" s="435"/>
      <c r="O12" s="435">
        <f>SUM(O13:P20)</f>
        <v>12215248</v>
      </c>
      <c r="P12" s="435"/>
      <c r="Q12" s="434">
        <f>SUM(Q13:Q20)</f>
        <v>93238467</v>
      </c>
      <c r="R12" s="434">
        <f>SUM(R13:R20)</f>
        <v>3158630</v>
      </c>
      <c r="S12" s="40"/>
    </row>
    <row r="13" spans="1:19" ht="19.5" customHeight="1">
      <c r="A13" s="368"/>
      <c r="B13" s="29" t="s">
        <v>233</v>
      </c>
      <c r="C13" s="36">
        <v>25701292</v>
      </c>
      <c r="D13" s="36">
        <v>10694812</v>
      </c>
      <c r="E13" s="36">
        <v>6050595</v>
      </c>
      <c r="F13" s="36">
        <v>1222478</v>
      </c>
      <c r="G13" s="36">
        <v>937820</v>
      </c>
      <c r="H13" s="36">
        <v>2483919</v>
      </c>
      <c r="I13" s="355">
        <v>14930867</v>
      </c>
      <c r="J13" s="355"/>
      <c r="K13" s="355">
        <v>13443832</v>
      </c>
      <c r="L13" s="355"/>
      <c r="M13" s="355">
        <v>282988</v>
      </c>
      <c r="N13" s="355"/>
      <c r="O13" s="355">
        <v>521317</v>
      </c>
      <c r="P13" s="355"/>
      <c r="Q13" s="36">
        <v>965718</v>
      </c>
      <c r="R13" s="36">
        <v>75613</v>
      </c>
      <c r="S13" s="40"/>
    </row>
    <row r="14" spans="1:19" ht="19.5" customHeight="1">
      <c r="A14" s="368"/>
      <c r="B14" s="29" t="s">
        <v>154</v>
      </c>
      <c r="C14" s="36">
        <v>16827582</v>
      </c>
      <c r="D14" s="36">
        <v>9893589</v>
      </c>
      <c r="E14" s="36">
        <v>3756932</v>
      </c>
      <c r="F14" s="36">
        <v>4207829</v>
      </c>
      <c r="G14" s="36">
        <v>824085</v>
      </c>
      <c r="H14" s="36">
        <v>1104743</v>
      </c>
      <c r="I14" s="355">
        <v>6792265</v>
      </c>
      <c r="J14" s="355"/>
      <c r="K14" s="355">
        <v>6102923</v>
      </c>
      <c r="L14" s="355"/>
      <c r="M14" s="355">
        <v>59961</v>
      </c>
      <c r="N14" s="355"/>
      <c r="O14" s="355">
        <v>185021</v>
      </c>
      <c r="P14" s="355"/>
      <c r="Q14" s="36">
        <v>504321</v>
      </c>
      <c r="R14" s="36">
        <v>141728</v>
      </c>
      <c r="S14" s="40"/>
    </row>
    <row r="15" spans="1:18" ht="19.5" customHeight="1">
      <c r="A15" s="368"/>
      <c r="B15" s="29" t="s">
        <v>155</v>
      </c>
      <c r="C15" s="36">
        <v>315928436</v>
      </c>
      <c r="D15" s="36">
        <v>245533678</v>
      </c>
      <c r="E15" s="36">
        <v>67733484</v>
      </c>
      <c r="F15" s="36">
        <v>78077080</v>
      </c>
      <c r="G15" s="36">
        <v>60258751</v>
      </c>
      <c r="H15" s="36">
        <v>39464363</v>
      </c>
      <c r="I15" s="355">
        <v>70199703</v>
      </c>
      <c r="J15" s="355"/>
      <c r="K15" s="355">
        <v>58029523</v>
      </c>
      <c r="L15" s="355"/>
      <c r="M15" s="355">
        <v>250176</v>
      </c>
      <c r="N15" s="355"/>
      <c r="O15" s="355">
        <v>2615918</v>
      </c>
      <c r="P15" s="355"/>
      <c r="Q15" s="36">
        <v>9554262</v>
      </c>
      <c r="R15" s="36">
        <v>195055</v>
      </c>
    </row>
    <row r="16" spans="1:18" ht="19.5" customHeight="1">
      <c r="A16" s="368"/>
      <c r="B16" s="29" t="s">
        <v>156</v>
      </c>
      <c r="C16" s="36">
        <v>725714369</v>
      </c>
      <c r="D16" s="36">
        <v>478924978</v>
      </c>
      <c r="E16" s="36">
        <v>114131999</v>
      </c>
      <c r="F16" s="36">
        <v>204633767</v>
      </c>
      <c r="G16" s="36">
        <v>108419289</v>
      </c>
      <c r="H16" s="36">
        <v>51739923</v>
      </c>
      <c r="I16" s="355">
        <v>245334312</v>
      </c>
      <c r="J16" s="355"/>
      <c r="K16" s="355">
        <v>216902827</v>
      </c>
      <c r="L16" s="355"/>
      <c r="M16" s="355">
        <v>3174829</v>
      </c>
      <c r="N16" s="355"/>
      <c r="O16" s="355">
        <v>2350018</v>
      </c>
      <c r="P16" s="355"/>
      <c r="Q16" s="36">
        <v>26081467</v>
      </c>
      <c r="R16" s="36">
        <v>1455079</v>
      </c>
    </row>
    <row r="17" spans="1:18" ht="19.5" customHeight="1">
      <c r="A17" s="368"/>
      <c r="B17" s="109" t="s">
        <v>227</v>
      </c>
      <c r="C17" s="36">
        <v>922992146</v>
      </c>
      <c r="D17" s="36">
        <v>727772138</v>
      </c>
      <c r="E17" s="36">
        <v>155513598</v>
      </c>
      <c r="F17" s="36">
        <v>360269609</v>
      </c>
      <c r="G17" s="36">
        <v>157263243</v>
      </c>
      <c r="H17" s="36">
        <v>54725688</v>
      </c>
      <c r="I17" s="355">
        <v>194771763</v>
      </c>
      <c r="J17" s="355"/>
      <c r="K17" s="355">
        <v>151267404</v>
      </c>
      <c r="L17" s="355"/>
      <c r="M17" s="355">
        <v>1258323</v>
      </c>
      <c r="N17" s="355"/>
      <c r="O17" s="355">
        <v>4880559</v>
      </c>
      <c r="P17" s="355"/>
      <c r="Q17" s="36">
        <v>38623800</v>
      </c>
      <c r="R17" s="36">
        <v>448245</v>
      </c>
    </row>
    <row r="18" spans="1:18" ht="19.5" customHeight="1">
      <c r="A18" s="368"/>
      <c r="B18" s="29" t="s">
        <v>158</v>
      </c>
      <c r="C18" s="36">
        <v>65625001</v>
      </c>
      <c r="D18" s="36">
        <v>25406875</v>
      </c>
      <c r="E18" s="36">
        <v>12729763</v>
      </c>
      <c r="F18" s="36">
        <v>8629014</v>
      </c>
      <c r="G18" s="36">
        <v>413553</v>
      </c>
      <c r="H18" s="36">
        <v>3634545</v>
      </c>
      <c r="I18" s="355">
        <v>40082904</v>
      </c>
      <c r="J18" s="355"/>
      <c r="K18" s="355">
        <v>31373131</v>
      </c>
      <c r="L18" s="355"/>
      <c r="M18" s="355">
        <v>1939805</v>
      </c>
      <c r="N18" s="355"/>
      <c r="O18" s="355">
        <v>453271</v>
      </c>
      <c r="P18" s="355"/>
      <c r="Q18" s="36">
        <v>8256502</v>
      </c>
      <c r="R18" s="36">
        <v>135222</v>
      </c>
    </row>
    <row r="19" spans="1:18" ht="19.5" customHeight="1">
      <c r="A19" s="368"/>
      <c r="B19" s="29" t="s">
        <v>157</v>
      </c>
      <c r="C19" s="36">
        <v>276391</v>
      </c>
      <c r="D19" s="36">
        <v>172197</v>
      </c>
      <c r="E19" s="36">
        <v>115564</v>
      </c>
      <c r="F19" s="36">
        <v>34113</v>
      </c>
      <c r="G19" s="36">
        <v>12470</v>
      </c>
      <c r="H19" s="36">
        <v>10050</v>
      </c>
      <c r="I19" s="355">
        <v>104194</v>
      </c>
      <c r="J19" s="355"/>
      <c r="K19" s="355">
        <v>103549</v>
      </c>
      <c r="L19" s="355"/>
      <c r="M19" s="355">
        <v>2731</v>
      </c>
      <c r="N19" s="355"/>
      <c r="O19" s="355" t="s">
        <v>254</v>
      </c>
      <c r="P19" s="355"/>
      <c r="Q19" s="36">
        <v>645</v>
      </c>
      <c r="R19" s="36" t="s">
        <v>254</v>
      </c>
    </row>
    <row r="20" spans="1:18" ht="19.5" customHeight="1">
      <c r="A20" s="369"/>
      <c r="B20" s="45" t="s">
        <v>159</v>
      </c>
      <c r="C20" s="432">
        <v>196970412</v>
      </c>
      <c r="D20" s="54">
        <v>89831513</v>
      </c>
      <c r="E20" s="54">
        <v>35118873</v>
      </c>
      <c r="F20" s="54">
        <v>40723894</v>
      </c>
      <c r="G20" s="54">
        <v>4062363</v>
      </c>
      <c r="H20" s="54">
        <v>9926383</v>
      </c>
      <c r="I20" s="355">
        <v>106431211</v>
      </c>
      <c r="J20" s="355"/>
      <c r="K20" s="355">
        <v>95970315</v>
      </c>
      <c r="L20" s="355"/>
      <c r="M20" s="355">
        <v>3783979</v>
      </c>
      <c r="N20" s="355"/>
      <c r="O20" s="356">
        <v>1209144</v>
      </c>
      <c r="P20" s="356"/>
      <c r="Q20" s="54">
        <v>9251752</v>
      </c>
      <c r="R20" s="54">
        <v>707688</v>
      </c>
    </row>
    <row r="21" spans="1:18" ht="19.5" customHeight="1">
      <c r="A21" s="367" t="s">
        <v>160</v>
      </c>
      <c r="B21" s="433" t="s">
        <v>152</v>
      </c>
      <c r="C21" s="434">
        <f>SUM(C22:C26)</f>
        <v>2270035629</v>
      </c>
      <c r="D21" s="434">
        <f>SUM(E21:H21)</f>
        <v>1588229780</v>
      </c>
      <c r="E21" s="434">
        <f>SUM(E22:E26)</f>
        <v>395150808</v>
      </c>
      <c r="F21" s="434">
        <f>SUM(F22:F26)</f>
        <v>697797784</v>
      </c>
      <c r="G21" s="434">
        <f>SUM(G22:G26)</f>
        <v>332191574</v>
      </c>
      <c r="H21" s="434">
        <f>SUM(H22:H26)</f>
        <v>163089614</v>
      </c>
      <c r="I21" s="435">
        <f>SUM(I22:J26)</f>
        <v>678647219</v>
      </c>
      <c r="J21" s="435"/>
      <c r="K21" s="435">
        <f>SUM(K22:L26)</f>
        <v>573193504</v>
      </c>
      <c r="L21" s="435"/>
      <c r="M21" s="435">
        <f>SUM(M22:N26)</f>
        <v>10752792</v>
      </c>
      <c r="N21" s="435"/>
      <c r="O21" s="435">
        <f>SUM(O22:P26)</f>
        <v>12215248</v>
      </c>
      <c r="P21" s="435"/>
      <c r="Q21" s="434">
        <f>SUM(Q22:Q26)</f>
        <v>93238467</v>
      </c>
      <c r="R21" s="434">
        <f>SUM(R22:R26)</f>
        <v>3158630</v>
      </c>
    </row>
    <row r="22" spans="1:18" ht="19.5" customHeight="1">
      <c r="A22" s="368"/>
      <c r="B22" s="29" t="s">
        <v>161</v>
      </c>
      <c r="C22" s="36">
        <v>217689807</v>
      </c>
      <c r="D22" s="36">
        <v>163692439</v>
      </c>
      <c r="E22" s="36">
        <v>27567348</v>
      </c>
      <c r="F22" s="36">
        <v>66275812</v>
      </c>
      <c r="G22" s="36">
        <v>40482059</v>
      </c>
      <c r="H22" s="36">
        <v>29367220</v>
      </c>
      <c r="I22" s="357">
        <v>53811893</v>
      </c>
      <c r="J22" s="357"/>
      <c r="K22" s="355">
        <v>44405734</v>
      </c>
      <c r="L22" s="355"/>
      <c r="M22" s="355">
        <v>199551</v>
      </c>
      <c r="N22" s="355"/>
      <c r="O22" s="355">
        <v>1038205</v>
      </c>
      <c r="P22" s="355"/>
      <c r="Q22" s="36">
        <v>8367954</v>
      </c>
      <c r="R22" s="36">
        <v>185475</v>
      </c>
    </row>
    <row r="23" spans="1:18" ht="25.5" customHeight="1">
      <c r="A23" s="368"/>
      <c r="B23" s="104" t="s">
        <v>208</v>
      </c>
      <c r="C23" s="36">
        <v>248656798</v>
      </c>
      <c r="D23" s="36">
        <v>176063842</v>
      </c>
      <c r="E23" s="36">
        <v>47575015</v>
      </c>
      <c r="F23" s="36">
        <v>76172784</v>
      </c>
      <c r="G23" s="36">
        <v>30895804</v>
      </c>
      <c r="H23" s="36">
        <v>21420239</v>
      </c>
      <c r="I23" s="357">
        <v>72283642</v>
      </c>
      <c r="J23" s="357"/>
      <c r="K23" s="355">
        <v>63154043</v>
      </c>
      <c r="L23" s="355"/>
      <c r="M23" s="355">
        <v>1933566</v>
      </c>
      <c r="N23" s="355"/>
      <c r="O23" s="355">
        <v>3654282</v>
      </c>
      <c r="P23" s="355"/>
      <c r="Q23" s="36">
        <v>5475317</v>
      </c>
      <c r="R23" s="36">
        <v>309314</v>
      </c>
    </row>
    <row r="24" spans="1:18" ht="25.5" customHeight="1">
      <c r="A24" s="368"/>
      <c r="B24" s="104" t="s">
        <v>209</v>
      </c>
      <c r="C24" s="36">
        <v>328345377</v>
      </c>
      <c r="D24" s="36">
        <v>233381041</v>
      </c>
      <c r="E24" s="36">
        <v>59618221</v>
      </c>
      <c r="F24" s="36">
        <v>107680225</v>
      </c>
      <c r="G24" s="36">
        <v>48889949</v>
      </c>
      <c r="H24" s="36">
        <v>17192646</v>
      </c>
      <c r="I24" s="357">
        <v>94599297</v>
      </c>
      <c r="J24" s="357"/>
      <c r="K24" s="355">
        <v>80706782</v>
      </c>
      <c r="L24" s="355"/>
      <c r="M24" s="355">
        <v>771758</v>
      </c>
      <c r="N24" s="355"/>
      <c r="O24" s="355">
        <v>1881582</v>
      </c>
      <c r="P24" s="355"/>
      <c r="Q24" s="36">
        <v>12010933</v>
      </c>
      <c r="R24" s="36">
        <v>365039</v>
      </c>
    </row>
    <row r="25" spans="1:18" ht="25.5" customHeight="1">
      <c r="A25" s="368"/>
      <c r="B25" s="29" t="s">
        <v>164</v>
      </c>
      <c r="C25" s="36">
        <v>322872357</v>
      </c>
      <c r="D25" s="36">
        <v>232016958</v>
      </c>
      <c r="E25" s="36">
        <v>63333157</v>
      </c>
      <c r="F25" s="36">
        <v>108148880</v>
      </c>
      <c r="G25" s="36">
        <v>39408278</v>
      </c>
      <c r="H25" s="36">
        <v>21126643</v>
      </c>
      <c r="I25" s="357">
        <v>90060845</v>
      </c>
      <c r="J25" s="357"/>
      <c r="K25" s="355">
        <v>77163226</v>
      </c>
      <c r="L25" s="355"/>
      <c r="M25" s="355">
        <v>2159900</v>
      </c>
      <c r="N25" s="355"/>
      <c r="O25" s="355">
        <v>1234170</v>
      </c>
      <c r="P25" s="355"/>
      <c r="Q25" s="36">
        <v>11663449</v>
      </c>
      <c r="R25" s="36">
        <v>794554</v>
      </c>
    </row>
    <row r="26" spans="1:18" ht="19.5" customHeight="1">
      <c r="A26" s="369"/>
      <c r="B26" s="45" t="s">
        <v>165</v>
      </c>
      <c r="C26" s="432">
        <v>1152471290</v>
      </c>
      <c r="D26" s="54">
        <v>783075500</v>
      </c>
      <c r="E26" s="54">
        <v>197057067</v>
      </c>
      <c r="F26" s="54">
        <v>339520083</v>
      </c>
      <c r="G26" s="54">
        <v>172515484</v>
      </c>
      <c r="H26" s="54">
        <v>73982866</v>
      </c>
      <c r="I26" s="356">
        <v>367891542</v>
      </c>
      <c r="J26" s="356"/>
      <c r="K26" s="356">
        <v>307763719</v>
      </c>
      <c r="L26" s="356"/>
      <c r="M26" s="356">
        <v>5688017</v>
      </c>
      <c r="N26" s="356"/>
      <c r="O26" s="356">
        <v>4407009</v>
      </c>
      <c r="P26" s="356"/>
      <c r="Q26" s="54">
        <v>55720814</v>
      </c>
      <c r="R26" s="54">
        <v>1504248</v>
      </c>
    </row>
    <row r="28" spans="1:18" ht="13.5">
      <c r="A28" s="40"/>
      <c r="B28" s="40"/>
      <c r="C28" s="40"/>
      <c r="D28" s="40"/>
      <c r="E28" s="40"/>
      <c r="F28" s="40"/>
      <c r="G28" s="40"/>
      <c r="H28" s="40"/>
      <c r="I28" s="40"/>
      <c r="J28" s="40"/>
      <c r="K28" s="40"/>
      <c r="L28" s="40"/>
      <c r="M28" s="40"/>
      <c r="N28" s="40"/>
      <c r="O28" s="40"/>
      <c r="P28" s="40"/>
      <c r="Q28" s="40"/>
      <c r="R28" s="40"/>
    </row>
    <row r="29" spans="1:18" ht="14.25" thickBot="1">
      <c r="A29" s="38"/>
      <c r="B29" s="38"/>
      <c r="C29" s="38"/>
      <c r="D29" s="38"/>
      <c r="E29" s="38"/>
      <c r="F29" s="38"/>
      <c r="G29" s="38"/>
      <c r="H29" s="38"/>
      <c r="I29" s="38"/>
      <c r="J29" s="38"/>
      <c r="K29" s="38"/>
      <c r="L29" s="38"/>
      <c r="M29" s="38"/>
      <c r="N29" s="38"/>
      <c r="O29" s="38"/>
      <c r="P29" s="38"/>
      <c r="Q29" s="38"/>
      <c r="R29" s="39" t="s">
        <v>242</v>
      </c>
    </row>
    <row r="30" spans="1:19" ht="13.5">
      <c r="A30" s="453" t="s">
        <v>147</v>
      </c>
      <c r="B30" s="454"/>
      <c r="C30" s="110" t="s">
        <v>166</v>
      </c>
      <c r="D30" s="372" t="s">
        <v>330</v>
      </c>
      <c r="E30" s="373"/>
      <c r="F30" s="373"/>
      <c r="G30" s="373"/>
      <c r="H30" s="373"/>
      <c r="I30" s="373" t="s">
        <v>331</v>
      </c>
      <c r="J30" s="373"/>
      <c r="K30" s="373"/>
      <c r="L30" s="373"/>
      <c r="M30" s="373" t="s">
        <v>333</v>
      </c>
      <c r="N30" s="373"/>
      <c r="O30" s="373"/>
      <c r="P30" s="373"/>
      <c r="Q30" s="373"/>
      <c r="R30" s="375"/>
      <c r="S30" s="40"/>
    </row>
    <row r="31" spans="1:19" ht="13.5" customHeight="1">
      <c r="A31" s="455"/>
      <c r="B31" s="370"/>
      <c r="C31" s="363" t="s">
        <v>319</v>
      </c>
      <c r="D31" s="365" t="s">
        <v>149</v>
      </c>
      <c r="E31" s="361" t="s">
        <v>313</v>
      </c>
      <c r="F31" s="361" t="s">
        <v>167</v>
      </c>
      <c r="G31" s="361" t="s">
        <v>168</v>
      </c>
      <c r="H31" s="361" t="s">
        <v>329</v>
      </c>
      <c r="I31" s="361" t="s">
        <v>149</v>
      </c>
      <c r="J31" s="361" t="s">
        <v>169</v>
      </c>
      <c r="K31" s="361" t="s">
        <v>168</v>
      </c>
      <c r="L31" s="364" t="s">
        <v>170</v>
      </c>
      <c r="M31" s="362" t="s">
        <v>149</v>
      </c>
      <c r="N31" s="362" t="s">
        <v>332</v>
      </c>
      <c r="O31" s="362" t="s">
        <v>171</v>
      </c>
      <c r="P31" s="362" t="s">
        <v>172</v>
      </c>
      <c r="Q31" s="364" t="s">
        <v>249</v>
      </c>
      <c r="R31" s="378" t="s">
        <v>238</v>
      </c>
      <c r="S31" s="40"/>
    </row>
    <row r="32" spans="1:19" ht="13.5">
      <c r="A32" s="455"/>
      <c r="B32" s="371"/>
      <c r="C32" s="364"/>
      <c r="D32" s="366"/>
      <c r="E32" s="361"/>
      <c r="F32" s="361"/>
      <c r="G32" s="361"/>
      <c r="H32" s="361"/>
      <c r="I32" s="361"/>
      <c r="J32" s="361"/>
      <c r="K32" s="361"/>
      <c r="L32" s="363"/>
      <c r="M32" s="362"/>
      <c r="N32" s="362"/>
      <c r="O32" s="362"/>
      <c r="P32" s="362"/>
      <c r="Q32" s="363"/>
      <c r="R32" s="379"/>
      <c r="S32" s="40"/>
    </row>
    <row r="33" spans="1:19" s="44" customFormat="1" ht="15.75" customHeight="1">
      <c r="A33" s="457" t="s">
        <v>317</v>
      </c>
      <c r="B33" s="458" t="s">
        <v>152</v>
      </c>
      <c r="C33" s="438">
        <v>2270035629</v>
      </c>
      <c r="D33" s="435">
        <v>1474037479</v>
      </c>
      <c r="E33" s="435">
        <v>763989963</v>
      </c>
      <c r="F33" s="435">
        <v>448658705</v>
      </c>
      <c r="G33" s="435">
        <v>44195198</v>
      </c>
      <c r="H33" s="435">
        <v>217193613</v>
      </c>
      <c r="I33" s="435">
        <v>561047590</v>
      </c>
      <c r="J33" s="435">
        <v>453320652</v>
      </c>
      <c r="K33" s="435">
        <v>53684160</v>
      </c>
      <c r="L33" s="435">
        <v>54042778</v>
      </c>
      <c r="M33" s="439">
        <f>+-59871401</f>
        <v>-59871401</v>
      </c>
      <c r="N33" s="435">
        <v>112513713</v>
      </c>
      <c r="O33" s="435">
        <v>20148442</v>
      </c>
      <c r="P33" s="435">
        <v>140859448</v>
      </c>
      <c r="Q33" s="439">
        <f>+-81091389</f>
        <v>-81091389</v>
      </c>
      <c r="R33" s="439">
        <v>-27470726</v>
      </c>
      <c r="S33" s="48"/>
    </row>
    <row r="34" spans="1:19" s="44" customFormat="1" ht="15.75" customHeight="1">
      <c r="A34" s="459"/>
      <c r="B34" s="460"/>
      <c r="C34" s="440"/>
      <c r="D34" s="441"/>
      <c r="E34" s="441"/>
      <c r="F34" s="441"/>
      <c r="G34" s="441"/>
      <c r="H34" s="441"/>
      <c r="I34" s="441"/>
      <c r="J34" s="441"/>
      <c r="K34" s="441"/>
      <c r="L34" s="441"/>
      <c r="M34" s="442">
        <v>294821961</v>
      </c>
      <c r="N34" s="441"/>
      <c r="O34" s="441"/>
      <c r="P34" s="441"/>
      <c r="Q34" s="442">
        <v>20464400</v>
      </c>
      <c r="R34" s="442">
        <v>49526672</v>
      </c>
      <c r="S34" s="48"/>
    </row>
    <row r="35" spans="1:19" ht="15.75" customHeight="1">
      <c r="A35" s="459"/>
      <c r="B35" s="461" t="s">
        <v>153</v>
      </c>
      <c r="C35" s="437">
        <v>25701292</v>
      </c>
      <c r="D35" s="357">
        <v>10538460</v>
      </c>
      <c r="E35" s="355">
        <v>3553402</v>
      </c>
      <c r="F35" s="355">
        <v>5410928</v>
      </c>
      <c r="G35" s="355">
        <v>72741</v>
      </c>
      <c r="H35" s="355">
        <v>1501389</v>
      </c>
      <c r="I35" s="355">
        <v>14591433</v>
      </c>
      <c r="J35" s="355">
        <v>10990108</v>
      </c>
      <c r="K35" s="355">
        <v>3371781</v>
      </c>
      <c r="L35" s="355">
        <v>229544</v>
      </c>
      <c r="M35" s="97">
        <f>+-519199</f>
        <v>-519199</v>
      </c>
      <c r="N35" s="355">
        <v>1071611</v>
      </c>
      <c r="O35" s="355">
        <v>150775</v>
      </c>
      <c r="P35" s="355">
        <v>140081</v>
      </c>
      <c r="Q35" s="50">
        <f>+-917347</f>
        <v>-917347</v>
      </c>
      <c r="R35" s="50">
        <v>-347656</v>
      </c>
      <c r="S35" s="40"/>
    </row>
    <row r="36" spans="1:19" ht="15.75" customHeight="1">
      <c r="A36" s="459"/>
      <c r="B36" s="461"/>
      <c r="C36" s="437"/>
      <c r="D36" s="357"/>
      <c r="E36" s="355"/>
      <c r="F36" s="355"/>
      <c r="G36" s="355"/>
      <c r="H36" s="355"/>
      <c r="I36" s="355"/>
      <c r="J36" s="355"/>
      <c r="K36" s="355"/>
      <c r="L36" s="355"/>
      <c r="M36" s="97">
        <v>1090598</v>
      </c>
      <c r="N36" s="355"/>
      <c r="O36" s="355"/>
      <c r="P36" s="355"/>
      <c r="Q36" s="50">
        <v>81730</v>
      </c>
      <c r="R36" s="50">
        <v>392205</v>
      </c>
      <c r="S36" s="40"/>
    </row>
    <row r="37" spans="1:19" ht="15.75" customHeight="1">
      <c r="A37" s="459"/>
      <c r="B37" s="461" t="s">
        <v>154</v>
      </c>
      <c r="C37" s="437">
        <v>16827582</v>
      </c>
      <c r="D37" s="357">
        <v>9106990</v>
      </c>
      <c r="E37" s="355">
        <v>4293333</v>
      </c>
      <c r="F37" s="355">
        <v>2184997</v>
      </c>
      <c r="G37" s="355">
        <v>742412</v>
      </c>
      <c r="H37" s="355">
        <v>1886248</v>
      </c>
      <c r="I37" s="355">
        <v>3658656</v>
      </c>
      <c r="J37" s="355">
        <v>2369545</v>
      </c>
      <c r="K37" s="355">
        <v>808841</v>
      </c>
      <c r="L37" s="355">
        <v>480270</v>
      </c>
      <c r="M37" s="97">
        <f>+-496697</f>
        <v>-496697</v>
      </c>
      <c r="N37" s="355">
        <v>777663</v>
      </c>
      <c r="O37" s="355">
        <v>169574</v>
      </c>
      <c r="P37" s="355">
        <v>1636967</v>
      </c>
      <c r="Q37" s="50">
        <f>+-810362</f>
        <v>-810362</v>
      </c>
      <c r="R37" s="50">
        <v>-36605</v>
      </c>
      <c r="S37" s="40"/>
    </row>
    <row r="38" spans="1:19" ht="15.75" customHeight="1">
      <c r="A38" s="459"/>
      <c r="B38" s="461"/>
      <c r="C38" s="437"/>
      <c r="D38" s="357"/>
      <c r="E38" s="355"/>
      <c r="F38" s="355"/>
      <c r="G38" s="355"/>
      <c r="H38" s="355"/>
      <c r="I38" s="355"/>
      <c r="J38" s="355"/>
      <c r="K38" s="355"/>
      <c r="L38" s="355"/>
      <c r="M38" s="97">
        <v>4558633</v>
      </c>
      <c r="N38" s="355"/>
      <c r="O38" s="355"/>
      <c r="P38" s="355"/>
      <c r="Q38" s="50">
        <v>1486089</v>
      </c>
      <c r="R38" s="50">
        <v>838610</v>
      </c>
      <c r="S38" s="40"/>
    </row>
    <row r="39" spans="1:19" ht="15.75" customHeight="1">
      <c r="A39" s="459"/>
      <c r="B39" s="461" t="s">
        <v>155</v>
      </c>
      <c r="C39" s="437">
        <v>315928436</v>
      </c>
      <c r="D39" s="357">
        <v>239200505</v>
      </c>
      <c r="E39" s="355">
        <v>107453655</v>
      </c>
      <c r="F39" s="355">
        <v>69494297</v>
      </c>
      <c r="G39" s="355">
        <v>4986182</v>
      </c>
      <c r="H39" s="355">
        <v>57266371</v>
      </c>
      <c r="I39" s="355">
        <v>42053485</v>
      </c>
      <c r="J39" s="355">
        <v>37005607</v>
      </c>
      <c r="K39" s="355">
        <v>2493636</v>
      </c>
      <c r="L39" s="355">
        <v>2554242</v>
      </c>
      <c r="M39" s="97">
        <f>+-4585425</f>
        <v>-4585425</v>
      </c>
      <c r="N39" s="355">
        <v>15129588</v>
      </c>
      <c r="O39" s="355">
        <v>3982830</v>
      </c>
      <c r="P39" s="355">
        <v>13096391</v>
      </c>
      <c r="Q39" s="50">
        <f>+-7788467</f>
        <v>-7788467</v>
      </c>
      <c r="R39" s="50">
        <v>-481006</v>
      </c>
      <c r="S39" s="40"/>
    </row>
    <row r="40" spans="1:19" ht="15.75" customHeight="1">
      <c r="A40" s="459"/>
      <c r="B40" s="461"/>
      <c r="C40" s="437"/>
      <c r="D40" s="357"/>
      <c r="E40" s="355"/>
      <c r="F40" s="355"/>
      <c r="G40" s="355"/>
      <c r="H40" s="355"/>
      <c r="I40" s="355"/>
      <c r="J40" s="355"/>
      <c r="K40" s="355"/>
      <c r="L40" s="355"/>
      <c r="M40" s="97">
        <v>39259871</v>
      </c>
      <c r="N40" s="355"/>
      <c r="O40" s="355"/>
      <c r="P40" s="355"/>
      <c r="Q40" s="50">
        <v>3459832</v>
      </c>
      <c r="R40" s="50">
        <v>7275278</v>
      </c>
      <c r="S40" s="40"/>
    </row>
    <row r="41" spans="1:18" ht="15.75" customHeight="1">
      <c r="A41" s="459"/>
      <c r="B41" s="461" t="s">
        <v>156</v>
      </c>
      <c r="C41" s="437">
        <v>725714369</v>
      </c>
      <c r="D41" s="357">
        <v>440355298</v>
      </c>
      <c r="E41" s="355">
        <v>234973103</v>
      </c>
      <c r="F41" s="355">
        <v>116949614</v>
      </c>
      <c r="G41" s="355">
        <v>13977130</v>
      </c>
      <c r="H41" s="355">
        <v>74455451</v>
      </c>
      <c r="I41" s="355">
        <v>209691989</v>
      </c>
      <c r="J41" s="355">
        <v>178561849</v>
      </c>
      <c r="K41" s="355">
        <v>22127193</v>
      </c>
      <c r="L41" s="355">
        <v>9002947</v>
      </c>
      <c r="M41" s="97">
        <f>+-20692725</f>
        <v>-20692725</v>
      </c>
      <c r="N41" s="355">
        <v>37587083</v>
      </c>
      <c r="O41" s="355">
        <v>8843833</v>
      </c>
      <c r="P41" s="355">
        <v>48773542</v>
      </c>
      <c r="Q41" s="50">
        <v>-31994002</v>
      </c>
      <c r="R41" s="50">
        <v>-12147810</v>
      </c>
    </row>
    <row r="42" spans="1:18" ht="15.75" customHeight="1">
      <c r="A42" s="459"/>
      <c r="B42" s="461"/>
      <c r="C42" s="437"/>
      <c r="D42" s="357"/>
      <c r="E42" s="355"/>
      <c r="F42" s="355"/>
      <c r="G42" s="355"/>
      <c r="H42" s="355"/>
      <c r="I42" s="355"/>
      <c r="J42" s="355"/>
      <c r="K42" s="355"/>
      <c r="L42" s="355"/>
      <c r="M42" s="97">
        <v>96359807</v>
      </c>
      <c r="N42" s="355"/>
      <c r="O42" s="355"/>
      <c r="P42" s="355"/>
      <c r="Q42" s="50">
        <v>6558425</v>
      </c>
      <c r="R42" s="50">
        <v>18046011</v>
      </c>
    </row>
    <row r="43" spans="1:18" ht="15.75" customHeight="1">
      <c r="A43" s="459"/>
      <c r="B43" s="431" t="s">
        <v>234</v>
      </c>
      <c r="C43" s="437">
        <v>922992146</v>
      </c>
      <c r="D43" s="357">
        <v>656495008</v>
      </c>
      <c r="E43" s="355">
        <v>379515854</v>
      </c>
      <c r="F43" s="355">
        <v>199745713</v>
      </c>
      <c r="G43" s="355">
        <v>16708473</v>
      </c>
      <c r="H43" s="355">
        <v>60524968</v>
      </c>
      <c r="I43" s="355">
        <v>162273241</v>
      </c>
      <c r="J43" s="355">
        <v>140363631</v>
      </c>
      <c r="K43" s="355">
        <v>11278837</v>
      </c>
      <c r="L43" s="355">
        <v>10630773</v>
      </c>
      <c r="M43" s="97">
        <f>+-16130165</f>
        <v>-16130165</v>
      </c>
      <c r="N43" s="355">
        <v>37509639</v>
      </c>
      <c r="O43" s="355">
        <v>5887562</v>
      </c>
      <c r="P43" s="355">
        <v>64241332</v>
      </c>
      <c r="Q43" s="50">
        <v>-15185493</v>
      </c>
      <c r="R43" s="50">
        <v>-10718713</v>
      </c>
    </row>
    <row r="44" spans="1:18" ht="15.75" customHeight="1">
      <c r="A44" s="459"/>
      <c r="B44" s="431"/>
      <c r="C44" s="437"/>
      <c r="D44" s="357"/>
      <c r="E44" s="355"/>
      <c r="F44" s="355"/>
      <c r="G44" s="355"/>
      <c r="H44" s="355"/>
      <c r="I44" s="355"/>
      <c r="J44" s="355"/>
      <c r="K44" s="355"/>
      <c r="L44" s="355"/>
      <c r="M44" s="97">
        <v>120354062</v>
      </c>
      <c r="N44" s="355"/>
      <c r="O44" s="355"/>
      <c r="P44" s="355"/>
      <c r="Q44" s="50">
        <v>5914498</v>
      </c>
      <c r="R44" s="50">
        <v>16575072</v>
      </c>
    </row>
    <row r="45" spans="1:18" ht="15.75" customHeight="1">
      <c r="A45" s="459"/>
      <c r="B45" s="461" t="s">
        <v>158</v>
      </c>
      <c r="C45" s="437">
        <v>65625001</v>
      </c>
      <c r="D45" s="357">
        <v>31574404</v>
      </c>
      <c r="E45" s="355">
        <v>12072438</v>
      </c>
      <c r="F45" s="355">
        <v>9985888</v>
      </c>
      <c r="G45" s="355">
        <v>2294387</v>
      </c>
      <c r="H45" s="355">
        <v>7221691</v>
      </c>
      <c r="I45" s="355">
        <v>33209235</v>
      </c>
      <c r="J45" s="355">
        <v>22619042</v>
      </c>
      <c r="K45" s="355">
        <v>8736447</v>
      </c>
      <c r="L45" s="355">
        <v>1853746</v>
      </c>
      <c r="M45" s="97">
        <f>+-6757158</f>
        <v>-6757158</v>
      </c>
      <c r="N45" s="355">
        <v>5658144</v>
      </c>
      <c r="O45" s="355">
        <v>326383</v>
      </c>
      <c r="P45" s="355">
        <v>1378330</v>
      </c>
      <c r="Q45" s="50">
        <v>-7435735</v>
      </c>
      <c r="R45" s="50">
        <v>-1834695</v>
      </c>
    </row>
    <row r="46" spans="1:18" ht="15.75" customHeight="1">
      <c r="A46" s="459"/>
      <c r="B46" s="461"/>
      <c r="C46" s="437"/>
      <c r="D46" s="357"/>
      <c r="E46" s="355"/>
      <c r="F46" s="355"/>
      <c r="G46" s="355"/>
      <c r="H46" s="355"/>
      <c r="I46" s="355"/>
      <c r="J46" s="355"/>
      <c r="K46" s="355"/>
      <c r="L46" s="355"/>
      <c r="M46" s="97">
        <v>7598520</v>
      </c>
      <c r="N46" s="355"/>
      <c r="O46" s="355"/>
      <c r="P46" s="355"/>
      <c r="Q46" s="50">
        <v>768858</v>
      </c>
      <c r="R46" s="50">
        <v>1980077</v>
      </c>
    </row>
    <row r="47" spans="1:18" ht="15.75" customHeight="1">
      <c r="A47" s="459"/>
      <c r="B47" s="461" t="s">
        <v>157</v>
      </c>
      <c r="C47" s="437">
        <v>276391</v>
      </c>
      <c r="D47" s="357">
        <v>95060</v>
      </c>
      <c r="E47" s="355">
        <v>43547</v>
      </c>
      <c r="F47" s="355">
        <v>6540</v>
      </c>
      <c r="G47" s="355" t="s">
        <v>254</v>
      </c>
      <c r="H47" s="355">
        <v>44973</v>
      </c>
      <c r="I47" s="355">
        <v>42512</v>
      </c>
      <c r="J47" s="355">
        <v>5080</v>
      </c>
      <c r="K47" s="355">
        <v>37432</v>
      </c>
      <c r="L47" s="355" t="s">
        <v>254</v>
      </c>
      <c r="M47" s="97" t="s">
        <v>334</v>
      </c>
      <c r="N47" s="355">
        <v>40000</v>
      </c>
      <c r="O47" s="355">
        <v>7454</v>
      </c>
      <c r="P47" s="355">
        <v>52150</v>
      </c>
      <c r="Q47" s="97" t="s">
        <v>320</v>
      </c>
      <c r="R47" s="97" t="s">
        <v>320</v>
      </c>
    </row>
    <row r="48" spans="1:18" ht="15.75" customHeight="1">
      <c r="A48" s="459"/>
      <c r="B48" s="461"/>
      <c r="C48" s="437"/>
      <c r="D48" s="357"/>
      <c r="E48" s="355"/>
      <c r="F48" s="355"/>
      <c r="G48" s="355"/>
      <c r="H48" s="355"/>
      <c r="I48" s="355"/>
      <c r="J48" s="355"/>
      <c r="K48" s="355"/>
      <c r="L48" s="355"/>
      <c r="M48" s="97">
        <v>138819</v>
      </c>
      <c r="N48" s="355"/>
      <c r="O48" s="355"/>
      <c r="P48" s="355"/>
      <c r="Q48" s="50">
        <v>5615</v>
      </c>
      <c r="R48" s="50">
        <v>33600</v>
      </c>
    </row>
    <row r="49" spans="1:18" ht="15.75" customHeight="1">
      <c r="A49" s="459"/>
      <c r="B49" s="461" t="s">
        <v>159</v>
      </c>
      <c r="C49" s="437">
        <v>196970412</v>
      </c>
      <c r="D49" s="357">
        <v>86671754</v>
      </c>
      <c r="E49" s="357">
        <v>22084631</v>
      </c>
      <c r="F49" s="357">
        <v>44880728</v>
      </c>
      <c r="G49" s="357">
        <v>5413873</v>
      </c>
      <c r="H49" s="357">
        <v>14292522</v>
      </c>
      <c r="I49" s="355">
        <v>95527039</v>
      </c>
      <c r="J49" s="357">
        <v>61405790</v>
      </c>
      <c r="K49" s="357">
        <v>4829993</v>
      </c>
      <c r="L49" s="357">
        <v>29291256</v>
      </c>
      <c r="M49" s="97">
        <f>+-10690032</f>
        <v>-10690032</v>
      </c>
      <c r="N49" s="357">
        <v>14739985</v>
      </c>
      <c r="O49" s="357">
        <v>780031</v>
      </c>
      <c r="P49" s="357">
        <v>11540655</v>
      </c>
      <c r="Q49" s="52">
        <v>-16959983</v>
      </c>
      <c r="R49" s="52">
        <v>-1904241</v>
      </c>
    </row>
    <row r="50" spans="1:18" ht="15.75" customHeight="1">
      <c r="A50" s="462"/>
      <c r="B50" s="463"/>
      <c r="C50" s="437"/>
      <c r="D50" s="357"/>
      <c r="E50" s="357"/>
      <c r="F50" s="357"/>
      <c r="G50" s="357"/>
      <c r="H50" s="357"/>
      <c r="I50" s="355"/>
      <c r="J50" s="357"/>
      <c r="K50" s="357"/>
      <c r="L50" s="357"/>
      <c r="M50" s="97">
        <v>25461651</v>
      </c>
      <c r="N50" s="357"/>
      <c r="O50" s="357"/>
      <c r="P50" s="357"/>
      <c r="Q50" s="52">
        <v>2189353</v>
      </c>
      <c r="R50" s="52">
        <v>4385819</v>
      </c>
    </row>
    <row r="51" spans="1:18" s="44" customFormat="1" ht="18" customHeight="1">
      <c r="A51" s="457" t="s">
        <v>316</v>
      </c>
      <c r="B51" s="444" t="s">
        <v>152</v>
      </c>
      <c r="C51" s="435">
        <v>2270035629</v>
      </c>
      <c r="D51" s="435">
        <v>1474037479</v>
      </c>
      <c r="E51" s="435">
        <v>763989963</v>
      </c>
      <c r="F51" s="435">
        <v>448658705</v>
      </c>
      <c r="G51" s="435">
        <v>44195198</v>
      </c>
      <c r="H51" s="435">
        <v>217193613</v>
      </c>
      <c r="I51" s="435">
        <v>561047590</v>
      </c>
      <c r="J51" s="435">
        <v>453320652</v>
      </c>
      <c r="K51" s="435">
        <v>53684160</v>
      </c>
      <c r="L51" s="435">
        <v>54042778</v>
      </c>
      <c r="M51" s="439">
        <f>+-59871401</f>
        <v>-59871401</v>
      </c>
      <c r="N51" s="435">
        <v>112513713</v>
      </c>
      <c r="O51" s="435">
        <v>20148442</v>
      </c>
      <c r="P51" s="435">
        <v>140859448</v>
      </c>
      <c r="Q51" s="439">
        <v>-81091389</v>
      </c>
      <c r="R51" s="439">
        <v>-27470726</v>
      </c>
    </row>
    <row r="52" spans="1:18" s="44" customFormat="1" ht="18" customHeight="1">
      <c r="A52" s="459"/>
      <c r="B52" s="445"/>
      <c r="C52" s="441"/>
      <c r="D52" s="441"/>
      <c r="E52" s="441"/>
      <c r="F52" s="441"/>
      <c r="G52" s="441"/>
      <c r="H52" s="441"/>
      <c r="I52" s="441"/>
      <c r="J52" s="441"/>
      <c r="K52" s="441"/>
      <c r="L52" s="441"/>
      <c r="M52" s="442">
        <v>294821961</v>
      </c>
      <c r="N52" s="441"/>
      <c r="O52" s="441"/>
      <c r="P52" s="441"/>
      <c r="Q52" s="442">
        <v>20464400</v>
      </c>
      <c r="R52" s="442">
        <v>49526672</v>
      </c>
    </row>
    <row r="53" spans="1:18" ht="18" customHeight="1">
      <c r="A53" s="459"/>
      <c r="B53" s="358" t="s">
        <v>161</v>
      </c>
      <c r="C53" s="437">
        <v>217689807</v>
      </c>
      <c r="D53" s="357">
        <v>156971230</v>
      </c>
      <c r="E53" s="357">
        <v>78155585</v>
      </c>
      <c r="F53" s="357">
        <v>49845846</v>
      </c>
      <c r="G53" s="357">
        <v>3179678</v>
      </c>
      <c r="H53" s="357">
        <v>25790121</v>
      </c>
      <c r="I53" s="357">
        <v>46725638</v>
      </c>
      <c r="J53" s="357">
        <v>43850457</v>
      </c>
      <c r="K53" s="357">
        <v>1366074</v>
      </c>
      <c r="L53" s="357">
        <v>1509107</v>
      </c>
      <c r="M53" s="97">
        <f>+-9090334</f>
        <v>-9090334</v>
      </c>
      <c r="N53" s="357">
        <v>4935315</v>
      </c>
      <c r="O53" s="357">
        <v>1072051</v>
      </c>
      <c r="P53" s="357">
        <v>14460399</v>
      </c>
      <c r="Q53" s="53">
        <v>-13020283</v>
      </c>
      <c r="R53" s="53">
        <v>-4827056</v>
      </c>
    </row>
    <row r="54" spans="1:18" ht="18" customHeight="1">
      <c r="A54" s="459"/>
      <c r="B54" s="358"/>
      <c r="C54" s="437"/>
      <c r="D54" s="357"/>
      <c r="E54" s="357"/>
      <c r="F54" s="357"/>
      <c r="G54" s="357"/>
      <c r="H54" s="357"/>
      <c r="I54" s="357"/>
      <c r="J54" s="357"/>
      <c r="K54" s="357"/>
      <c r="L54" s="357"/>
      <c r="M54" s="97">
        <v>23083273</v>
      </c>
      <c r="N54" s="357"/>
      <c r="O54" s="357"/>
      <c r="P54" s="357"/>
      <c r="Q54" s="53">
        <v>6033744</v>
      </c>
      <c r="R54" s="53">
        <v>5338769</v>
      </c>
    </row>
    <row r="55" spans="1:18" ht="18" customHeight="1">
      <c r="A55" s="459"/>
      <c r="B55" s="360" t="s">
        <v>208</v>
      </c>
      <c r="C55" s="437">
        <v>248656798</v>
      </c>
      <c r="D55" s="357">
        <v>168434129</v>
      </c>
      <c r="E55" s="357">
        <v>87849357</v>
      </c>
      <c r="F55" s="357">
        <v>46177551</v>
      </c>
      <c r="G55" s="357">
        <v>3266819</v>
      </c>
      <c r="H55" s="357">
        <v>31140402</v>
      </c>
      <c r="I55" s="357">
        <v>58347867</v>
      </c>
      <c r="J55" s="357">
        <v>46643755</v>
      </c>
      <c r="K55" s="357">
        <v>2649463</v>
      </c>
      <c r="L55" s="357">
        <v>9054649</v>
      </c>
      <c r="M55" s="97">
        <f>+-11069411</f>
        <v>-11069411</v>
      </c>
      <c r="N55" s="357">
        <v>13365688</v>
      </c>
      <c r="O55" s="357">
        <v>1295007</v>
      </c>
      <c r="P55" s="357">
        <v>14803805</v>
      </c>
      <c r="Q55" s="53">
        <v>-14223247</v>
      </c>
      <c r="R55" s="53">
        <v>-3311358</v>
      </c>
    </row>
    <row r="56" spans="1:18" ht="18" customHeight="1">
      <c r="A56" s="459"/>
      <c r="B56" s="360"/>
      <c r="C56" s="437"/>
      <c r="D56" s="357"/>
      <c r="E56" s="357"/>
      <c r="F56" s="357"/>
      <c r="G56" s="357"/>
      <c r="H56" s="357"/>
      <c r="I56" s="357"/>
      <c r="J56" s="357"/>
      <c r="K56" s="357"/>
      <c r="L56" s="357"/>
      <c r="M56" s="97">
        <v>32944213</v>
      </c>
      <c r="N56" s="357"/>
      <c r="O56" s="357"/>
      <c r="P56" s="357"/>
      <c r="Q56" s="53">
        <v>3965353</v>
      </c>
      <c r="R56" s="53">
        <v>5979554</v>
      </c>
    </row>
    <row r="57" spans="1:18" ht="18" customHeight="1">
      <c r="A57" s="459"/>
      <c r="B57" s="360" t="s">
        <v>209</v>
      </c>
      <c r="C57" s="437">
        <v>328345377</v>
      </c>
      <c r="D57" s="357">
        <v>209260910</v>
      </c>
      <c r="E57" s="357">
        <v>113772156</v>
      </c>
      <c r="F57" s="357">
        <v>59783538</v>
      </c>
      <c r="G57" s="357">
        <v>4524466</v>
      </c>
      <c r="H57" s="357">
        <v>31180750</v>
      </c>
      <c r="I57" s="357">
        <v>87717202</v>
      </c>
      <c r="J57" s="357">
        <v>77668602</v>
      </c>
      <c r="K57" s="357">
        <v>6209705</v>
      </c>
      <c r="L57" s="357">
        <v>3838895</v>
      </c>
      <c r="M57" s="97">
        <f>+-3470084</f>
        <v>-3470084</v>
      </c>
      <c r="N57" s="357">
        <v>17332928</v>
      </c>
      <c r="O57" s="357">
        <v>2095052</v>
      </c>
      <c r="P57" s="357">
        <v>10728219</v>
      </c>
      <c r="Q57" s="53">
        <v>-8183947</v>
      </c>
      <c r="R57" s="53">
        <v>-2071846</v>
      </c>
    </row>
    <row r="58" spans="1:18" ht="18" customHeight="1">
      <c r="A58" s="459"/>
      <c r="B58" s="360"/>
      <c r="C58" s="437"/>
      <c r="D58" s="357"/>
      <c r="E58" s="357"/>
      <c r="F58" s="357"/>
      <c r="G58" s="357"/>
      <c r="H58" s="357"/>
      <c r="I58" s="357"/>
      <c r="J58" s="357"/>
      <c r="K58" s="357"/>
      <c r="L58" s="357"/>
      <c r="M58" s="97">
        <v>34837349</v>
      </c>
      <c r="N58" s="357"/>
      <c r="O58" s="357"/>
      <c r="P58" s="357"/>
      <c r="Q58" s="53">
        <v>3823782</v>
      </c>
      <c r="R58" s="53">
        <v>7643077</v>
      </c>
    </row>
    <row r="59" spans="1:18" ht="18" customHeight="1">
      <c r="A59" s="459"/>
      <c r="B59" s="360" t="s">
        <v>164</v>
      </c>
      <c r="C59" s="437">
        <v>322872357</v>
      </c>
      <c r="D59" s="357">
        <v>217959408</v>
      </c>
      <c r="E59" s="357">
        <v>117512920</v>
      </c>
      <c r="F59" s="357">
        <v>65527529</v>
      </c>
      <c r="G59" s="357">
        <v>6572233</v>
      </c>
      <c r="H59" s="357">
        <v>28346726</v>
      </c>
      <c r="I59" s="357">
        <v>72397722</v>
      </c>
      <c r="J59" s="357">
        <v>64719503</v>
      </c>
      <c r="K59" s="357">
        <v>3324347</v>
      </c>
      <c r="L59" s="357">
        <v>4353872</v>
      </c>
      <c r="M59" s="97">
        <f>+-6665946</f>
        <v>-6665946</v>
      </c>
      <c r="N59" s="357">
        <v>13920875</v>
      </c>
      <c r="O59" s="357">
        <v>1916846</v>
      </c>
      <c r="P59" s="357">
        <v>19520241</v>
      </c>
      <c r="Q59" s="53">
        <v>-9240524</v>
      </c>
      <c r="R59" s="53">
        <v>-1762955</v>
      </c>
    </row>
    <row r="60" spans="1:18" ht="18" customHeight="1">
      <c r="A60" s="459"/>
      <c r="B60" s="360"/>
      <c r="C60" s="437"/>
      <c r="D60" s="357"/>
      <c r="E60" s="357"/>
      <c r="F60" s="357"/>
      <c r="G60" s="357"/>
      <c r="H60" s="357"/>
      <c r="I60" s="357"/>
      <c r="J60" s="357"/>
      <c r="K60" s="357"/>
      <c r="L60" s="357"/>
      <c r="M60" s="97">
        <v>39181173</v>
      </c>
      <c r="N60" s="357"/>
      <c r="O60" s="357"/>
      <c r="P60" s="357"/>
      <c r="Q60" s="53">
        <v>1430192</v>
      </c>
      <c r="R60" s="53">
        <v>6730552</v>
      </c>
    </row>
    <row r="61" spans="1:18" ht="18" customHeight="1">
      <c r="A61" s="459"/>
      <c r="B61" s="358" t="s">
        <v>165</v>
      </c>
      <c r="C61" s="437">
        <v>1152471290</v>
      </c>
      <c r="D61" s="357">
        <v>721411802</v>
      </c>
      <c r="E61" s="357">
        <v>366699945</v>
      </c>
      <c r="F61" s="357">
        <v>227324241</v>
      </c>
      <c r="G61" s="357">
        <v>26652002</v>
      </c>
      <c r="H61" s="357">
        <v>100735614</v>
      </c>
      <c r="I61" s="357">
        <v>295859161</v>
      </c>
      <c r="J61" s="357">
        <v>220438335</v>
      </c>
      <c r="K61" s="357">
        <v>40134571</v>
      </c>
      <c r="L61" s="357">
        <v>35286255</v>
      </c>
      <c r="M61" s="436">
        <f>+-29575626</f>
        <v>-29575626</v>
      </c>
      <c r="N61" s="357">
        <v>62958907</v>
      </c>
      <c r="O61" s="357">
        <v>13769486</v>
      </c>
      <c r="P61" s="357">
        <v>81346784</v>
      </c>
      <c r="Q61" s="53">
        <v>-36423388</v>
      </c>
      <c r="R61" s="53">
        <v>-15497511</v>
      </c>
    </row>
    <row r="62" spans="1:18" ht="18" customHeight="1">
      <c r="A62" s="462"/>
      <c r="B62" s="359"/>
      <c r="C62" s="443"/>
      <c r="D62" s="356"/>
      <c r="E62" s="356"/>
      <c r="F62" s="356"/>
      <c r="G62" s="356"/>
      <c r="H62" s="356"/>
      <c r="I62" s="356"/>
      <c r="J62" s="356"/>
      <c r="K62" s="356"/>
      <c r="L62" s="356"/>
      <c r="M62" s="98">
        <v>164775953</v>
      </c>
      <c r="N62" s="356"/>
      <c r="O62" s="356"/>
      <c r="P62" s="356"/>
      <c r="Q62" s="55">
        <v>5211329</v>
      </c>
      <c r="R62" s="55">
        <v>23834720</v>
      </c>
    </row>
    <row r="63" ht="13.5">
      <c r="A63" s="35" t="s">
        <v>248</v>
      </c>
    </row>
  </sheetData>
  <sheetProtection/>
  <mergeCells count="311">
    <mergeCell ref="Q31:Q32"/>
    <mergeCell ref="R31:R32"/>
    <mergeCell ref="R9:R11"/>
    <mergeCell ref="D10:D11"/>
    <mergeCell ref="E10:E11"/>
    <mergeCell ref="F10:F11"/>
    <mergeCell ref="M11:N11"/>
    <mergeCell ref="M30:R30"/>
    <mergeCell ref="G31:G32"/>
    <mergeCell ref="H31:H32"/>
    <mergeCell ref="A9:B11"/>
    <mergeCell ref="C9:C11"/>
    <mergeCell ref="D9:H9"/>
    <mergeCell ref="I9:Q9"/>
    <mergeCell ref="G10:G11"/>
    <mergeCell ref="H10:H11"/>
    <mergeCell ref="I10:J11"/>
    <mergeCell ref="K10:L11"/>
    <mergeCell ref="O10:P11"/>
    <mergeCell ref="Q10:Q11"/>
    <mergeCell ref="A12:A20"/>
    <mergeCell ref="I12:J12"/>
    <mergeCell ref="K12:L12"/>
    <mergeCell ref="O20:P20"/>
    <mergeCell ref="M18:N18"/>
    <mergeCell ref="M19:N19"/>
    <mergeCell ref="M20:N20"/>
    <mergeCell ref="K13:L13"/>
    <mergeCell ref="K14:L14"/>
    <mergeCell ref="M15:N15"/>
    <mergeCell ref="A21:A26"/>
    <mergeCell ref="I21:J21"/>
    <mergeCell ref="K21:L21"/>
    <mergeCell ref="A30:B32"/>
    <mergeCell ref="D30:H30"/>
    <mergeCell ref="I30:L30"/>
    <mergeCell ref="L31:L32"/>
    <mergeCell ref="K23:L23"/>
    <mergeCell ref="K24:L24"/>
    <mergeCell ref="K25:L25"/>
    <mergeCell ref="C31:C32"/>
    <mergeCell ref="D31:D32"/>
    <mergeCell ref="E31:E32"/>
    <mergeCell ref="F31:F32"/>
    <mergeCell ref="I31:I32"/>
    <mergeCell ref="J31:J32"/>
    <mergeCell ref="K31:K32"/>
    <mergeCell ref="M31:M32"/>
    <mergeCell ref="N31:N32"/>
    <mergeCell ref="O31:O32"/>
    <mergeCell ref="P31:P32"/>
    <mergeCell ref="A33:A50"/>
    <mergeCell ref="B33:B34"/>
    <mergeCell ref="C33:C34"/>
    <mergeCell ref="D33:D34"/>
    <mergeCell ref="B35:B36"/>
    <mergeCell ref="P33:P34"/>
    <mergeCell ref="J33:J34"/>
    <mergeCell ref="K33:K34"/>
    <mergeCell ref="C35:C36"/>
    <mergeCell ref="D35:D36"/>
    <mergeCell ref="B37:B38"/>
    <mergeCell ref="C37:C38"/>
    <mergeCell ref="D37:D38"/>
    <mergeCell ref="E33:E34"/>
    <mergeCell ref="E35:E36"/>
    <mergeCell ref="H35:H36"/>
    <mergeCell ref="I35:I36"/>
    <mergeCell ref="J35:J36"/>
    <mergeCell ref="K35:K36"/>
    <mergeCell ref="L33:L34"/>
    <mergeCell ref="F33:F34"/>
    <mergeCell ref="G33:G34"/>
    <mergeCell ref="H33:H34"/>
    <mergeCell ref="I33:I34"/>
    <mergeCell ref="N33:N34"/>
    <mergeCell ref="O33:O34"/>
    <mergeCell ref="P35:P36"/>
    <mergeCell ref="E37:E38"/>
    <mergeCell ref="F37:F38"/>
    <mergeCell ref="G37:G38"/>
    <mergeCell ref="H37:H38"/>
    <mergeCell ref="I37:I38"/>
    <mergeCell ref="F35:F36"/>
    <mergeCell ref="G35:G36"/>
    <mergeCell ref="J37:J38"/>
    <mergeCell ref="K37:K38"/>
    <mergeCell ref="L37:L38"/>
    <mergeCell ref="L35:L36"/>
    <mergeCell ref="N37:N38"/>
    <mergeCell ref="O37:O38"/>
    <mergeCell ref="N35:N36"/>
    <mergeCell ref="O35:O36"/>
    <mergeCell ref="P37:P38"/>
    <mergeCell ref="B39:B40"/>
    <mergeCell ref="C39:C40"/>
    <mergeCell ref="D39:D40"/>
    <mergeCell ref="E39:E40"/>
    <mergeCell ref="F39:F40"/>
    <mergeCell ref="G39:G40"/>
    <mergeCell ref="H39:H40"/>
    <mergeCell ref="N39:N40"/>
    <mergeCell ref="O39:O40"/>
    <mergeCell ref="P39:P40"/>
    <mergeCell ref="I39:I40"/>
    <mergeCell ref="J39:J40"/>
    <mergeCell ref="K39:K40"/>
    <mergeCell ref="L39:L40"/>
    <mergeCell ref="B41:B42"/>
    <mergeCell ref="C41:C42"/>
    <mergeCell ref="D41:D42"/>
    <mergeCell ref="E41:E42"/>
    <mergeCell ref="J41:J42"/>
    <mergeCell ref="K41:K42"/>
    <mergeCell ref="L41:L42"/>
    <mergeCell ref="F41:F42"/>
    <mergeCell ref="G41:G42"/>
    <mergeCell ref="H41:H42"/>
    <mergeCell ref="I41:I42"/>
    <mergeCell ref="N41:N42"/>
    <mergeCell ref="O41:O42"/>
    <mergeCell ref="P41:P42"/>
    <mergeCell ref="B43:B44"/>
    <mergeCell ref="C43:C44"/>
    <mergeCell ref="D43:D44"/>
    <mergeCell ref="E43:E44"/>
    <mergeCell ref="F43:F44"/>
    <mergeCell ref="G43:G44"/>
    <mergeCell ref="H43:H44"/>
    <mergeCell ref="N43:N44"/>
    <mergeCell ref="O43:O44"/>
    <mergeCell ref="P43:P44"/>
    <mergeCell ref="I43:I44"/>
    <mergeCell ref="J43:J44"/>
    <mergeCell ref="K43:K44"/>
    <mergeCell ref="L43:L44"/>
    <mergeCell ref="B45:B46"/>
    <mergeCell ref="C45:C46"/>
    <mergeCell ref="D45:D46"/>
    <mergeCell ref="E45:E46"/>
    <mergeCell ref="J45:J46"/>
    <mergeCell ref="K45:K46"/>
    <mergeCell ref="L45:L46"/>
    <mergeCell ref="F45:F46"/>
    <mergeCell ref="G45:G46"/>
    <mergeCell ref="H45:H46"/>
    <mergeCell ref="I45:I46"/>
    <mergeCell ref="N45:N46"/>
    <mergeCell ref="O45:O46"/>
    <mergeCell ref="P45:P46"/>
    <mergeCell ref="B47:B48"/>
    <mergeCell ref="C47:C48"/>
    <mergeCell ref="D47:D48"/>
    <mergeCell ref="E47:E48"/>
    <mergeCell ref="F47:F48"/>
    <mergeCell ref="G47:G48"/>
    <mergeCell ref="H47:H48"/>
    <mergeCell ref="N47:N48"/>
    <mergeCell ref="O47:O48"/>
    <mergeCell ref="P47:P48"/>
    <mergeCell ref="I47:I48"/>
    <mergeCell ref="J47:J48"/>
    <mergeCell ref="K47:K48"/>
    <mergeCell ref="L47:L48"/>
    <mergeCell ref="I49:I50"/>
    <mergeCell ref="N49:N50"/>
    <mergeCell ref="B49:B50"/>
    <mergeCell ref="C49:C50"/>
    <mergeCell ref="D49:D50"/>
    <mergeCell ref="E49:E50"/>
    <mergeCell ref="J49:J50"/>
    <mergeCell ref="K49:K50"/>
    <mergeCell ref="A51:A62"/>
    <mergeCell ref="B51:B52"/>
    <mergeCell ref="C51:C52"/>
    <mergeCell ref="D51:D52"/>
    <mergeCell ref="B53:B54"/>
    <mergeCell ref="C53:C54"/>
    <mergeCell ref="D53:D54"/>
    <mergeCell ref="B55:B56"/>
    <mergeCell ref="B59:B60"/>
    <mergeCell ref="C59:C60"/>
    <mergeCell ref="E51:E52"/>
    <mergeCell ref="F51:F52"/>
    <mergeCell ref="G51:G52"/>
    <mergeCell ref="H51:H52"/>
    <mergeCell ref="O49:O50"/>
    <mergeCell ref="P49:P50"/>
    <mergeCell ref="L49:L50"/>
    <mergeCell ref="F49:F50"/>
    <mergeCell ref="G49:G50"/>
    <mergeCell ref="H49:H50"/>
    <mergeCell ref="I51:I52"/>
    <mergeCell ref="J51:J52"/>
    <mergeCell ref="K51:K52"/>
    <mergeCell ref="L51:L52"/>
    <mergeCell ref="N51:N52"/>
    <mergeCell ref="O51:O52"/>
    <mergeCell ref="P51:P52"/>
    <mergeCell ref="E53:E54"/>
    <mergeCell ref="F53:F54"/>
    <mergeCell ref="G53:G54"/>
    <mergeCell ref="H53:H54"/>
    <mergeCell ref="I53:I54"/>
    <mergeCell ref="J53:J54"/>
    <mergeCell ref="K53:K54"/>
    <mergeCell ref="L53:L54"/>
    <mergeCell ref="N53:N54"/>
    <mergeCell ref="O53:O54"/>
    <mergeCell ref="P53:P54"/>
    <mergeCell ref="E55:E56"/>
    <mergeCell ref="F55:F56"/>
    <mergeCell ref="G55:G56"/>
    <mergeCell ref="H55:H56"/>
    <mergeCell ref="I55:I56"/>
    <mergeCell ref="J55:J56"/>
    <mergeCell ref="K55:K56"/>
    <mergeCell ref="L55:L56"/>
    <mergeCell ref="O55:O56"/>
    <mergeCell ref="P55:P56"/>
    <mergeCell ref="B57:B58"/>
    <mergeCell ref="C57:C58"/>
    <mergeCell ref="D57:D58"/>
    <mergeCell ref="E57:E58"/>
    <mergeCell ref="K57:K58"/>
    <mergeCell ref="L57:L58"/>
    <mergeCell ref="F57:F58"/>
    <mergeCell ref="C55:C56"/>
    <mergeCell ref="D59:D60"/>
    <mergeCell ref="E59:E60"/>
    <mergeCell ref="F59:F60"/>
    <mergeCell ref="N55:N56"/>
    <mergeCell ref="D55:D56"/>
    <mergeCell ref="G59:G60"/>
    <mergeCell ref="H59:H60"/>
    <mergeCell ref="J57:J58"/>
    <mergeCell ref="I59:I60"/>
    <mergeCell ref="J59:J60"/>
    <mergeCell ref="K59:K60"/>
    <mergeCell ref="G57:G58"/>
    <mergeCell ref="H57:H58"/>
    <mergeCell ref="I57:I58"/>
    <mergeCell ref="L59:L60"/>
    <mergeCell ref="N59:N60"/>
    <mergeCell ref="O59:O60"/>
    <mergeCell ref="P59:P60"/>
    <mergeCell ref="B61:B62"/>
    <mergeCell ref="C61:C62"/>
    <mergeCell ref="D61:D62"/>
    <mergeCell ref="E61:E62"/>
    <mergeCell ref="F61:F62"/>
    <mergeCell ref="G61:G62"/>
    <mergeCell ref="H61:H62"/>
    <mergeCell ref="I61:I62"/>
    <mergeCell ref="J61:J62"/>
    <mergeCell ref="K61:K62"/>
    <mergeCell ref="L61:L62"/>
    <mergeCell ref="N61:N62"/>
    <mergeCell ref="O61:O62"/>
    <mergeCell ref="P61:P62"/>
    <mergeCell ref="O13:P13"/>
    <mergeCell ref="O14:P14"/>
    <mergeCell ref="O15:P15"/>
    <mergeCell ref="O16:P16"/>
    <mergeCell ref="O18:P18"/>
    <mergeCell ref="O19:P19"/>
    <mergeCell ref="O57:O58"/>
    <mergeCell ref="P57:P58"/>
    <mergeCell ref="N57:N58"/>
    <mergeCell ref="M16:N16"/>
    <mergeCell ref="O22:P22"/>
    <mergeCell ref="O23:P23"/>
    <mergeCell ref="M25:N25"/>
    <mergeCell ref="O17:P17"/>
    <mergeCell ref="M17:N17"/>
    <mergeCell ref="M26:N26"/>
    <mergeCell ref="O26:P26"/>
    <mergeCell ref="O21:P21"/>
    <mergeCell ref="M21:N21"/>
    <mergeCell ref="M22:N22"/>
    <mergeCell ref="O24:P24"/>
    <mergeCell ref="O25:P25"/>
    <mergeCell ref="M23:N23"/>
    <mergeCell ref="M24:N24"/>
    <mergeCell ref="K19:L19"/>
    <mergeCell ref="K20:L20"/>
    <mergeCell ref="K22:L22"/>
    <mergeCell ref="I15:J15"/>
    <mergeCell ref="I16:J16"/>
    <mergeCell ref="K17:L17"/>
    <mergeCell ref="I17:J17"/>
    <mergeCell ref="K26:L26"/>
    <mergeCell ref="I18:J18"/>
    <mergeCell ref="I19:J19"/>
    <mergeCell ref="I20:J20"/>
    <mergeCell ref="K18:L18"/>
    <mergeCell ref="I25:J25"/>
    <mergeCell ref="I26:J26"/>
    <mergeCell ref="I22:J22"/>
    <mergeCell ref="I23:J23"/>
    <mergeCell ref="I24:J24"/>
    <mergeCell ref="A3:R3"/>
    <mergeCell ref="A7:R7"/>
    <mergeCell ref="K15:L15"/>
    <mergeCell ref="K16:L16"/>
    <mergeCell ref="O12:P12"/>
    <mergeCell ref="M13:N13"/>
    <mergeCell ref="M12:N12"/>
    <mergeCell ref="M14:N14"/>
    <mergeCell ref="I13:J13"/>
    <mergeCell ref="I14:J14"/>
  </mergeCells>
  <printOptions horizontalCentered="1"/>
  <pageMargins left="0.3937007874015748" right="0.3937007874015748" top="0.984251968503937" bottom="0.3937007874015748" header="0.5118110236220472" footer="0.5118110236220472"/>
  <pageSetup horizontalDpi="600" verticalDpi="600" orientation="landscape" paperSize="8"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yutaka-k</cp:lastModifiedBy>
  <cp:lastPrinted>2014-05-20T04:35:30Z</cp:lastPrinted>
  <dcterms:created xsi:type="dcterms:W3CDTF">2004-02-06T01:39:50Z</dcterms:created>
  <dcterms:modified xsi:type="dcterms:W3CDTF">2014-05-20T05:44:53Z</dcterms:modified>
  <cp:category/>
  <cp:version/>
  <cp:contentType/>
  <cp:contentStatus/>
</cp:coreProperties>
</file>