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90" yWindow="855" windowWidth="9900" windowHeight="8130" tabRatio="592" activeTab="3"/>
  </bookViews>
  <sheets>
    <sheet name="１８８" sheetId="1" r:id="rId1"/>
    <sheet name="１９０" sheetId="2" r:id="rId2"/>
    <sheet name="１９２" sheetId="3" r:id="rId3"/>
    <sheet name="１９４" sheetId="4" r:id="rId4"/>
  </sheets>
  <definedNames/>
  <calcPr fullCalcOnLoad="1"/>
</workbook>
</file>

<file path=xl/sharedStrings.xml><?xml version="1.0" encoding="utf-8"?>
<sst xmlns="http://schemas.openxmlformats.org/spreadsheetml/2006/main" count="764" uniqueCount="394">
  <si>
    <t>（単位：百万円）</t>
  </si>
  <si>
    <t>項　　　　　　　　　目</t>
  </si>
  <si>
    <t>(控　除)補　　助　　金</t>
  </si>
  <si>
    <t>県内総生産（市場価格表示）</t>
  </si>
  <si>
    <t>民 間 最 終 消 費 支 出</t>
  </si>
  <si>
    <t>政 府 最 終 消 費 支 出</t>
  </si>
  <si>
    <t>県内総固定資本形成</t>
  </si>
  <si>
    <t>10</t>
  </si>
  <si>
    <t>財貨・サービスの移出</t>
  </si>
  <si>
    <t>11</t>
  </si>
  <si>
    <t>(控除)財貨･サービスの移入</t>
  </si>
  <si>
    <t>12</t>
  </si>
  <si>
    <t>統 計 上 の 不 突 合</t>
  </si>
  <si>
    <t xml:space="preserve"> </t>
  </si>
  <si>
    <t>県内総支出（市場価格表示）</t>
  </si>
  <si>
    <t>項      　　　        目</t>
  </si>
  <si>
    <t>在庫品増加</t>
  </si>
  <si>
    <t>固　定　資　本　減　耗</t>
  </si>
  <si>
    <t>営業余剰・混合所得</t>
  </si>
  <si>
    <t>固　定  資  本  減  耗</t>
  </si>
  <si>
    <t>（単位：百万円、％）</t>
  </si>
  <si>
    <t>対前年度増加率</t>
  </si>
  <si>
    <t>構成比</t>
  </si>
  <si>
    <t>対 前 年 度 増 加 率</t>
  </si>
  <si>
    <t>構　　成　　比</t>
  </si>
  <si>
    <t>産          　　　　  業</t>
  </si>
  <si>
    <t>(1)</t>
  </si>
  <si>
    <t>(2)</t>
  </si>
  <si>
    <t>(3)</t>
  </si>
  <si>
    <t>対家計民間非営利サービス生産者</t>
  </si>
  <si>
    <t>―</t>
  </si>
  <si>
    <t>（２）県民所得および県民可処分所得の分配</t>
  </si>
  <si>
    <t>項　　　　　　　　　　　目</t>
  </si>
  <si>
    <t>項                目</t>
  </si>
  <si>
    <t>平成10年度</t>
  </si>
  <si>
    <t>平成11年度</t>
  </si>
  <si>
    <t>平成12年度</t>
  </si>
  <si>
    <t>１０年度</t>
  </si>
  <si>
    <t>１1年度</t>
  </si>
  <si>
    <t>12年度</t>
  </si>
  <si>
    <t>民間最終消費支出</t>
  </si>
  <si>
    <t>１．雇用者報酬</t>
  </si>
  <si>
    <t>１．民間最終消費支出</t>
  </si>
  <si>
    <t>賃　金 ・ 俸　給</t>
  </si>
  <si>
    <t>家計最終消費支出</t>
  </si>
  <si>
    <t xml:space="preserve"> (1)賃金・俸給</t>
  </si>
  <si>
    <t xml:space="preserve">  (1)家計最終消費支出</t>
  </si>
  <si>
    <t xml:space="preserve"> (2)雇主の社会負担</t>
  </si>
  <si>
    <t xml:space="preserve">    a食料</t>
  </si>
  <si>
    <t xml:space="preserve">    b住居</t>
  </si>
  <si>
    <t>財産所得（非企業部門）</t>
  </si>
  <si>
    <t>２．財産所得(非企業部門)</t>
  </si>
  <si>
    <t>光熱・水道</t>
  </si>
  <si>
    <t xml:space="preserve">    ａ 受取</t>
  </si>
  <si>
    <t xml:space="preserve">    c光熱・水道</t>
  </si>
  <si>
    <t>家具・家事用品</t>
  </si>
  <si>
    <t xml:space="preserve">    ｂ 支払</t>
  </si>
  <si>
    <t xml:space="preserve">    d家具・家事用品</t>
  </si>
  <si>
    <t>一　般　政　府</t>
  </si>
  <si>
    <t>被服及び履物</t>
  </si>
  <si>
    <t xml:space="preserve"> (1)一般政府</t>
  </si>
  <si>
    <t xml:space="preserve">    e被服及び履物</t>
  </si>
  <si>
    <t>保健医療</t>
  </si>
  <si>
    <t xml:space="preserve">    f保健医療</t>
  </si>
  <si>
    <t>交通・通信</t>
  </si>
  <si>
    <t xml:space="preserve">    g交通・通信</t>
  </si>
  <si>
    <t>家　　　　計</t>
  </si>
  <si>
    <t>教　　　育</t>
  </si>
  <si>
    <t xml:space="preserve"> (2)家計</t>
  </si>
  <si>
    <t xml:space="preserve">    h教育</t>
  </si>
  <si>
    <t>①</t>
  </si>
  <si>
    <t>利子</t>
  </si>
  <si>
    <t>教養娯楽</t>
  </si>
  <si>
    <t xml:space="preserve">   ①利子</t>
  </si>
  <si>
    <t xml:space="preserve">    i教養娯楽</t>
  </si>
  <si>
    <t>その他の消費支出</t>
  </si>
  <si>
    <t xml:space="preserve">    jその他の消費支出</t>
  </si>
  <si>
    <t>対家計民間非営利団体最終消費支出</t>
  </si>
  <si>
    <t xml:space="preserve">  (2)対家計民間非営利団体最終消費支出</t>
  </si>
  <si>
    <t>②</t>
  </si>
  <si>
    <t>政府最終消費支出</t>
  </si>
  <si>
    <t xml:space="preserve">   ②配当(受取)</t>
  </si>
  <si>
    <t>２．政府最終消費支出</t>
  </si>
  <si>
    <t>③</t>
  </si>
  <si>
    <t>国出先機関</t>
  </si>
  <si>
    <t xml:space="preserve">   ③保険契約者に帰属する財産所得</t>
  </si>
  <si>
    <t xml:space="preserve">  (1)国出先機関</t>
  </si>
  <si>
    <t>県</t>
  </si>
  <si>
    <t xml:space="preserve">   ④賃貸料(受取)</t>
  </si>
  <si>
    <t xml:space="preserve">  (2)県</t>
  </si>
  <si>
    <t>市 町 村</t>
  </si>
  <si>
    <t xml:space="preserve"> (3)対家計民間非営利団体</t>
  </si>
  <si>
    <t xml:space="preserve">  (3)市町村</t>
  </si>
  <si>
    <t>県内総資本形成</t>
  </si>
  <si>
    <t>３．県内総資本形成</t>
  </si>
  <si>
    <t>総固定資本形成</t>
  </si>
  <si>
    <t>３．企業所得(法人企業の分配所得受払後)</t>
  </si>
  <si>
    <t xml:space="preserve">  (1)総固定資本形成</t>
  </si>
  <si>
    <t>民間法人企業</t>
  </si>
  <si>
    <t>民    間</t>
  </si>
  <si>
    <t xml:space="preserve"> (1)民間法人企業</t>
  </si>
  <si>
    <t xml:space="preserve">    a民間</t>
  </si>
  <si>
    <t>住    宅</t>
  </si>
  <si>
    <t xml:space="preserve">    ａ 非金融法人企業</t>
  </si>
  <si>
    <t xml:space="preserve">      (a)住宅</t>
  </si>
  <si>
    <t>企業設備</t>
  </si>
  <si>
    <t xml:space="preserve">    ｂ 金融機関</t>
  </si>
  <si>
    <t xml:space="preserve">      (b)企業設備</t>
  </si>
  <si>
    <t>公　的　企　業</t>
  </si>
  <si>
    <t>公    的</t>
  </si>
  <si>
    <t xml:space="preserve"> (2)公的企業</t>
  </si>
  <si>
    <t xml:space="preserve">    b公的</t>
  </si>
  <si>
    <t>個　人　企　業</t>
  </si>
  <si>
    <t>一般政府</t>
  </si>
  <si>
    <t xml:space="preserve"> (3)個人企業</t>
  </si>
  <si>
    <t xml:space="preserve">      (c)一般政府</t>
  </si>
  <si>
    <t>在庫品増加</t>
  </si>
  <si>
    <t xml:space="preserve">    ａ 農林水産業</t>
  </si>
  <si>
    <t xml:space="preserve">  (2)在庫品増加</t>
  </si>
  <si>
    <t>民間企業</t>
  </si>
  <si>
    <t xml:space="preserve">    ｂ その他の産業(非農林水･非金融)</t>
  </si>
  <si>
    <t xml:space="preserve">    a民間企業</t>
  </si>
  <si>
    <t xml:space="preserve">    ｃ 持家</t>
  </si>
  <si>
    <t xml:space="preserve">    b公的（公的企業・一般政府）</t>
  </si>
  <si>
    <t>─</t>
  </si>
  <si>
    <t>４．県民所得（要素費用表示）(１＋２＋３)</t>
  </si>
  <si>
    <t>４．財貨･サービスの移出入（純）･統計上の不突合</t>
  </si>
  <si>
    <t>５．生産・輸入品に課される税(控除)補助金</t>
  </si>
  <si>
    <t xml:space="preserve">  (1)財貨・サービスの移出</t>
  </si>
  <si>
    <t>(控除)財貨・サービスの移入</t>
  </si>
  <si>
    <t>６．県民所得（市場価格表示）（４＋５）</t>
  </si>
  <si>
    <t>　(2)(控除)財貨・サービスの移入</t>
  </si>
  <si>
    <t>統計上の不突合</t>
  </si>
  <si>
    <t>７．その他の経常移転（純）</t>
  </si>
  <si>
    <t>　(3)統計上の不突合</t>
  </si>
  <si>
    <t>非金融法人企業および金融機関</t>
  </si>
  <si>
    <t xml:space="preserve"> (1)非金融法人企業および金融機関</t>
  </si>
  <si>
    <t>５．県内総支出(市場価格)(１+２+３+４)</t>
  </si>
  <si>
    <t xml:space="preserve"> (2)一般政府</t>
  </si>
  <si>
    <t>（参考）県外からの所得(純)</t>
  </si>
  <si>
    <t>対家計民間非営利団体</t>
  </si>
  <si>
    <t>　　　　 県民総所得(市場価格)</t>
  </si>
  <si>
    <t>(4)</t>
  </si>
  <si>
    <t>家計（個人企業を含む）</t>
  </si>
  <si>
    <t xml:space="preserve"> (4)家計（個人企業を含む）</t>
  </si>
  <si>
    <t>　　　　 県内需要</t>
  </si>
  <si>
    <t>８．県民可処分所得（６＋７）</t>
  </si>
  <si>
    <t>　　　　　 民間需要</t>
  </si>
  <si>
    <t>　　　　　 公的需要</t>
  </si>
  <si>
    <t>　　（注）　１．民間需要＝民間最終消費支出＋民間住宅＋民間企業設備＋民間在庫品増加</t>
  </si>
  <si>
    <t>　　　　　　２．公的需要＝政府最終消費支出＋公的固定資本形成＋公的在庫品増加</t>
  </si>
  <si>
    <t>項　　　　　            　目</t>
  </si>
  <si>
    <t>単位</t>
  </si>
  <si>
    <t>項            　　　  目</t>
  </si>
  <si>
    <t>平成10年度</t>
  </si>
  <si>
    <t>平成11年度</t>
  </si>
  <si>
    <t>平成12年度</t>
  </si>
  <si>
    <t>10年度</t>
  </si>
  <si>
    <t>11年度</t>
  </si>
  <si>
    <t>12年度</t>
  </si>
  <si>
    <t>経　済　成　長　に　関　す　る　も　の</t>
  </si>
  <si>
    <t>％</t>
  </si>
  <si>
    <t>食　　　料</t>
  </si>
  <si>
    <t>住　　　居</t>
  </si>
  <si>
    <t>(5)</t>
  </si>
  <si>
    <t>千円</t>
  </si>
  <si>
    <t>(6)</t>
  </si>
  <si>
    <t>（就業者1人当たり）</t>
  </si>
  <si>
    <t>人</t>
  </si>
  <si>
    <t>世帯</t>
  </si>
  <si>
    <t>鉱工業生産指数対前年度増加率</t>
  </si>
  <si>
    <t>人　口・面　積・そ　の　他</t>
  </si>
  <si>
    <t>総　　人　　口</t>
  </si>
  <si>
    <t>世　　帯　　数</t>
  </si>
  <si>
    <t>総　　面　　積</t>
  </si>
  <si>
    <t>消費者物価指数対前年度増加率（金沢市)</t>
  </si>
  <si>
    <t>政府サービス生産者</t>
  </si>
  <si>
    <t>営業余剰</t>
  </si>
  <si>
    <t>間接税</t>
  </si>
  <si>
    <t>（特掲）財貨･サービスの移出入･統計上の不突合</t>
  </si>
  <si>
    <t>188 県民経済計算</t>
  </si>
  <si>
    <t>資料　石川県統計課「石川県民経済計算」</t>
  </si>
  <si>
    <t>県民経済計算 189</t>
  </si>
  <si>
    <t>190 県民経済計算</t>
  </si>
  <si>
    <t>県民経済計算 191</t>
  </si>
  <si>
    <t>192 県民経済計算</t>
  </si>
  <si>
    <t>県民経済計算 193</t>
  </si>
  <si>
    <t>対 前 年 度 増 加 率（％）</t>
  </si>
  <si>
    <r>
      <t>県民経済計算　1</t>
    </r>
    <r>
      <rPr>
        <sz val="12"/>
        <rFont val="ＭＳ 明朝"/>
        <family val="1"/>
      </rPr>
      <t>95</t>
    </r>
  </si>
  <si>
    <t>平成元年度</t>
  </si>
  <si>
    <t>７年度</t>
  </si>
  <si>
    <t>雇用者所得（県内活動による）</t>
  </si>
  <si>
    <t>…</t>
  </si>
  <si>
    <t>元年度</t>
  </si>
  <si>
    <t>輸入税</t>
  </si>
  <si>
    <t>輸入品</t>
  </si>
  <si>
    <t>（単位：百万円、％）</t>
  </si>
  <si>
    <t>雇用者報酬</t>
  </si>
  <si>
    <t>社会保障雇主負担</t>
  </si>
  <si>
    <t>その他の雇主負担</t>
  </si>
  <si>
    <t>（特掲）財貨･サービスの移出入･統計上の不突合</t>
  </si>
  <si>
    <t>Ａ</t>
  </si>
  <si>
    <t>Ｂ</t>
  </si>
  <si>
    <t>県外からの要素所得（純）</t>
  </si>
  <si>
    <t>名目県民総生産(＝支出) 対前年度増加率</t>
  </si>
  <si>
    <t>実質県民総生産(＝支出)  　　    〃</t>
  </si>
  <si>
    <t>名目県内総所得（＝支出）　　　　〃</t>
  </si>
  <si>
    <t xml:space="preserve">雇用者所得 </t>
  </si>
  <si>
    <t>円</t>
  </si>
  <si>
    <t>…</t>
  </si>
  <si>
    <t>99　　県内総生産と総支出勘定</t>
  </si>
  <si>
    <t>16　　県　　民　　経　　済　　計　　算</t>
  </si>
  <si>
    <r>
      <t>昭和5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年度</t>
    </r>
  </si>
  <si>
    <r>
      <t>5</t>
    </r>
    <r>
      <rPr>
        <sz val="12"/>
        <rFont val="ＭＳ 明朝"/>
        <family val="1"/>
      </rPr>
      <t xml:space="preserve">6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</si>
  <si>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57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</si>
  <si>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58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</si>
  <si>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59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</si>
  <si>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60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</si>
  <si>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61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</si>
  <si>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62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</si>
  <si>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63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</si>
  <si>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2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</si>
  <si>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3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</si>
  <si>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4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</si>
  <si>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5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</si>
  <si>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6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</si>
  <si>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7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</si>
  <si>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年度</t>
    </r>
  </si>
  <si>
    <r>
      <t>57年度</t>
    </r>
  </si>
  <si>
    <r>
      <t>58年度</t>
    </r>
  </si>
  <si>
    <r>
      <t>59年度</t>
    </r>
  </si>
  <si>
    <r>
      <t>60年度</t>
    </r>
  </si>
  <si>
    <r>
      <t>61年度</t>
    </r>
  </si>
  <si>
    <r>
      <t>62年度</t>
    </r>
  </si>
  <si>
    <r>
      <t>63年度</t>
    </r>
  </si>
  <si>
    <t>2年度</t>
  </si>
  <si>
    <t>3年度</t>
  </si>
  <si>
    <t>4年度</t>
  </si>
  <si>
    <t>5年度</t>
  </si>
  <si>
    <t>6年度</t>
  </si>
  <si>
    <t>7年度</t>
  </si>
  <si>
    <r>
      <t>55</t>
    </r>
    <r>
      <rPr>
        <sz val="12"/>
        <rFont val="ＭＳ 明朝"/>
        <family val="1"/>
      </rPr>
      <t>年度</t>
    </r>
  </si>
  <si>
    <r>
      <t>56年度</t>
    </r>
  </si>
  <si>
    <t>元年度</t>
  </si>
  <si>
    <t>対　　　前　　　年　　　度　　　増　　　加　　　率　（％）</t>
  </si>
  <si>
    <t>構　　　　　　　　　成　　　　　　　　　比　　　　　　　　　　　（％）</t>
  </si>
  <si>
    <t>農業</t>
  </si>
  <si>
    <t>林業</t>
  </si>
  <si>
    <t>水産業</t>
  </si>
  <si>
    <r>
      <t>(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)</t>
    </r>
  </si>
  <si>
    <t>鉱業</t>
  </si>
  <si>
    <r>
      <t>(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)</t>
    </r>
  </si>
  <si>
    <t>製造業</t>
  </si>
  <si>
    <r>
      <t>(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)</t>
    </r>
  </si>
  <si>
    <t>建設業</t>
  </si>
  <si>
    <r>
      <t>(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)</t>
    </r>
  </si>
  <si>
    <t>電気・ガス・水道業</t>
  </si>
  <si>
    <r>
      <t>(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)</t>
    </r>
  </si>
  <si>
    <t>卸売・小売業</t>
  </si>
  <si>
    <r>
      <t>(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)</t>
    </r>
  </si>
  <si>
    <t>金融・保険業</t>
  </si>
  <si>
    <r>
      <t>(1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)</t>
    </r>
  </si>
  <si>
    <t>不動産業</t>
  </si>
  <si>
    <r>
      <t>(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)</t>
    </r>
  </si>
  <si>
    <t>運輸・通信業</t>
  </si>
  <si>
    <r>
      <t>(1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)</t>
    </r>
  </si>
  <si>
    <t>サービス業</t>
  </si>
  <si>
    <t>公務</t>
  </si>
  <si>
    <t>（参　考）</t>
  </si>
  <si>
    <t>資料　石川県統計課「石川県民経済計算」</t>
  </si>
  <si>
    <t>100　　経済活動別県内総生産</t>
  </si>
  <si>
    <t>101　　経済活動別県内純生産</t>
  </si>
  <si>
    <t>項　　　　　　　　　目</t>
  </si>
  <si>
    <t>平成5年度</t>
  </si>
  <si>
    <t>6年度</t>
  </si>
  <si>
    <t>7 年 度</t>
  </si>
  <si>
    <t>6 年 度</t>
  </si>
  <si>
    <t>5年度</t>
  </si>
  <si>
    <t>7年度</t>
  </si>
  <si>
    <t>対前年度増加率</t>
  </si>
  <si>
    <t>第1次産業　</t>
  </si>
  <si>
    <t>第2次産業　</t>
  </si>
  <si>
    <t>第3次産業　</t>
  </si>
  <si>
    <t>輸　　   　 　　入　　    　　　税</t>
  </si>
  <si>
    <t>（控  除）帰　　属　　利　　子</t>
  </si>
  <si>
    <t>（控  除）そ　　　 の 　　　他</t>
  </si>
  <si>
    <t>合　　　　　　　         計</t>
  </si>
  <si>
    <t>第3次産業　</t>
  </si>
  <si>
    <t>輸　　  　 　　入　　　   　　税</t>
  </si>
  <si>
    <t>（控　除）そ　　　の　　　他</t>
  </si>
  <si>
    <t>合　　　　　　　      計</t>
  </si>
  <si>
    <t>（控　除）帰 　属 　 利 　子</t>
  </si>
  <si>
    <t>ａ</t>
  </si>
  <si>
    <t>食料</t>
  </si>
  <si>
    <t>(3)</t>
  </si>
  <si>
    <t>ｂ</t>
  </si>
  <si>
    <t>住居</t>
  </si>
  <si>
    <t>ｃ</t>
  </si>
  <si>
    <t>ｄ</t>
  </si>
  <si>
    <t>ｅ</t>
  </si>
  <si>
    <t>ｆ</t>
  </si>
  <si>
    <t>ｇ</t>
  </si>
  <si>
    <t>ｈ</t>
  </si>
  <si>
    <t>対家計民間非営利団体</t>
  </si>
  <si>
    <t>ｉ</t>
  </si>
  <si>
    <t>ｊ</t>
  </si>
  <si>
    <t>ａ)</t>
  </si>
  <si>
    <t>ｂ)</t>
  </si>
  <si>
    <t>ｃ)</t>
  </si>
  <si>
    <t>公的企業</t>
  </si>
  <si>
    <t>資料　石川県統計課「石川県民経済計算」</t>
  </si>
  <si>
    <t>資料　石川県統計課「石川県民経済計算」</t>
  </si>
  <si>
    <t>(1)　県　　内　　総　　支　　出（名目）</t>
  </si>
  <si>
    <t>103　　県　　内　　総　　支　　出</t>
  </si>
  <si>
    <t>102　  県民所得及び県民可処分所得の分配</t>
  </si>
  <si>
    <t>平成5年度</t>
  </si>
  <si>
    <t>6年度</t>
  </si>
  <si>
    <t>6年度</t>
  </si>
  <si>
    <t>7年度</t>
  </si>
  <si>
    <t>7年度</t>
  </si>
  <si>
    <t>5年度</t>
  </si>
  <si>
    <t>注  1. 県民所得は通常４の額をいう。</t>
  </si>
  <si>
    <t xml:space="preserve">    2. 企業所得＝営業余剰+財産所得の受取-財産所得の支払</t>
  </si>
  <si>
    <t>（控除） 財  貨 ・ サ  ー  ビ  ス  の  移  入</t>
  </si>
  <si>
    <t>項　　　　　        　　　　　　目</t>
  </si>
  <si>
    <t>賃　　　　借　　　　料 （受　取）</t>
  </si>
  <si>
    <t>配　　　　　　　　  当 （受　取）</t>
  </si>
  <si>
    <t>a</t>
  </si>
  <si>
    <t>b</t>
  </si>
  <si>
    <t>c</t>
  </si>
  <si>
    <t>農林水産業</t>
  </si>
  <si>
    <t>その他の産業(非農林･非金融)</t>
  </si>
  <si>
    <t>持　　　　　　　　家</t>
  </si>
  <si>
    <t>そ　の　他　の　経　常　移　転（純）</t>
  </si>
  <si>
    <t>家      計 （個 人 企 業 を 含 む）</t>
  </si>
  <si>
    <t>（参考）民間法人企業所得（配当受払前）</t>
  </si>
  <si>
    <t>受　　　　　　　　取</t>
  </si>
  <si>
    <t>支　　　　　　　　払</t>
  </si>
  <si>
    <t>a</t>
  </si>
  <si>
    <t>b</t>
  </si>
  <si>
    <t>c</t>
  </si>
  <si>
    <t>d</t>
  </si>
  <si>
    <r>
      <t>1</t>
    </r>
    <r>
      <rPr>
        <sz val="12"/>
        <rFont val="ＭＳ 明朝"/>
        <family val="1"/>
      </rPr>
      <t>94 県民経済計算</t>
    </r>
  </si>
  <si>
    <r>
      <t>(2)</t>
    </r>
    <r>
      <rPr>
        <sz val="12"/>
        <rFont val="ＭＳ 明朝"/>
        <family val="1"/>
      </rPr>
      <t>　県</t>
    </r>
    <r>
      <rPr>
        <sz val="12"/>
        <rFont val="ＭＳ 明朝"/>
        <family val="1"/>
      </rPr>
      <t>内</t>
    </r>
    <r>
      <rPr>
        <sz val="12"/>
        <rFont val="ＭＳ 明朝"/>
        <family val="1"/>
      </rPr>
      <t>総</t>
    </r>
    <r>
      <rPr>
        <sz val="12"/>
        <rFont val="ＭＳ 明朝"/>
        <family val="1"/>
      </rPr>
      <t>支</t>
    </r>
    <r>
      <rPr>
        <sz val="12"/>
        <rFont val="ＭＳ 明朝"/>
        <family val="1"/>
      </rPr>
      <t>出（実</t>
    </r>
    <r>
      <rPr>
        <sz val="12"/>
        <rFont val="ＭＳ 明朝"/>
        <family val="1"/>
      </rPr>
      <t>質）（平成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暦年価格評価）</t>
    </r>
  </si>
  <si>
    <r>
      <t xml:space="preserve">実質県内総所得（＝支出）　 </t>
    </r>
    <r>
      <rPr>
        <sz val="12"/>
        <rFont val="ＭＳ 明朝"/>
        <family val="1"/>
      </rPr>
      <t xml:space="preserve">  　　〃</t>
    </r>
  </si>
  <si>
    <r>
      <t>県民所得 (分配)     　　　</t>
    </r>
    <r>
      <rPr>
        <sz val="12"/>
        <rFont val="ＭＳ 明朝"/>
        <family val="1"/>
      </rPr>
      <t xml:space="preserve">    　 〃</t>
    </r>
  </si>
  <si>
    <t>県民所得（分配）</t>
  </si>
  <si>
    <t>円</t>
  </si>
  <si>
    <t>県民可処分所得</t>
  </si>
  <si>
    <t>（〃）</t>
  </si>
  <si>
    <t>民間最終消費支出</t>
  </si>
  <si>
    <t xml:space="preserve">〃　　 </t>
  </si>
  <si>
    <t>（農林水産業を除く）</t>
  </si>
  <si>
    <t>家計所得</t>
  </si>
  <si>
    <t>個人所得</t>
  </si>
  <si>
    <t>名目県内純生産</t>
  </si>
  <si>
    <t>(ａ)</t>
  </si>
  <si>
    <t>(ｂ)</t>
  </si>
  <si>
    <t>k㎡</t>
  </si>
  <si>
    <t>(ｃ)</t>
  </si>
  <si>
    <t>-</t>
  </si>
  <si>
    <t>賃金指数対前年増加率</t>
  </si>
  <si>
    <t>104　　関　　　連　　　指　　　標</t>
  </si>
  <si>
    <t>7 年 度</t>
  </si>
  <si>
    <t>6 年 度</t>
  </si>
  <si>
    <t>県民総支出（市場価格）（A+5）</t>
  </si>
  <si>
    <t>1　人　当　た　り　生　産　水　準</t>
  </si>
  <si>
    <t>（県民1人当たり）</t>
  </si>
  <si>
    <t>（雇用者1人当たり）</t>
  </si>
  <si>
    <t>1人当たり所得水準に関するもの</t>
  </si>
  <si>
    <t>A</t>
  </si>
  <si>
    <t>県内総支出(市場価格)(1+2+3+4)</t>
  </si>
  <si>
    <t>B</t>
  </si>
  <si>
    <t>（1　k㎡　当　た　り）</t>
  </si>
  <si>
    <t>…</t>
  </si>
  <si>
    <t>…</t>
  </si>
  <si>
    <t>小          計 （ 1＋2＋3 ）</t>
  </si>
  <si>
    <t>合　　　　　　計 （4+5-6-7）</t>
  </si>
  <si>
    <t>　（控　除）そ　　の  　他</t>
  </si>
  <si>
    <t>　（控　除）帰　属  利　子</t>
  </si>
  <si>
    <t xml:space="preserve"> （控　除） 帰　属　利　子</t>
  </si>
  <si>
    <t>合　　　　 計 （4+5-6-7）</t>
  </si>
  <si>
    <t>小         計 （1＋2＋3）</t>
  </si>
  <si>
    <t xml:space="preserve"> （控　除） そ 　の 　他</t>
  </si>
  <si>
    <t>…</t>
  </si>
  <si>
    <t>-</t>
  </si>
  <si>
    <t>企　 業 　所 　得 (配当受払後)</t>
  </si>
  <si>
    <t>県　　民　　所　　得 ( 1+2+3 )</t>
  </si>
  <si>
    <t>県　民　所　得（市場価格表示)(4+5）</t>
  </si>
  <si>
    <t>県  民  可  処  分  所  得（6+7）</t>
  </si>
  <si>
    <t>間　　接　　税（控除）補　助　金</t>
  </si>
  <si>
    <t>県  内  総  支  出 (市場価格) (1+2+3+4)</t>
  </si>
  <si>
    <t>県  外  か  ら  の  要  素  所  得（純）</t>
  </si>
  <si>
    <t>県   民   総   支   出（市場価格)(A+5)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</si>
</sst>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0.0;&quot;△ &quot;0.0"/>
    <numFmt numFmtId="181" formatCode="#,##0_ ;[Red]\-#,##0\ "/>
    <numFmt numFmtId="182" formatCode="#,##0.0_ ;[Red]\-#,##0.0\ "/>
    <numFmt numFmtId="183" formatCode="#,##0;&quot;△ &quot;#,##0"/>
    <numFmt numFmtId="184" formatCode="#,##0.0;&quot;△ &quot;#,##0.0"/>
    <numFmt numFmtId="185" formatCode="0_ "/>
    <numFmt numFmtId="186" formatCode="0;&quot;△ &quot;0"/>
    <numFmt numFmtId="187" formatCode="0_ ;[Red]\-0\ "/>
    <numFmt numFmtId="188" formatCode="#,##0.00_ ;[Red]\-#,##0.00\ "/>
    <numFmt numFmtId="189" formatCode="0.0_ "/>
    <numFmt numFmtId="190" formatCode="#,##0_ "/>
    <numFmt numFmtId="191" formatCode="#,##0.0_ "/>
    <numFmt numFmtId="192" formatCode="0.0_ ;[Red]\-0.0\ "/>
    <numFmt numFmtId="193" formatCode="\-0.0"/>
  </numFmts>
  <fonts count="6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b/>
      <sz val="12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name val="ＭＳ 明朝"/>
      <family val="1"/>
    </font>
    <font>
      <sz val="12"/>
      <color indexed="12"/>
      <name val="ＭＳ 明朝"/>
      <family val="1"/>
    </font>
    <font>
      <b/>
      <sz val="12"/>
      <color indexed="12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color indexed="8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6" fillId="31" borderId="4" applyNumberFormat="0" applyAlignment="0" applyProtection="0"/>
    <xf numFmtId="0" fontId="5" fillId="0" borderId="0">
      <alignment/>
      <protection/>
    </xf>
    <xf numFmtId="0" fontId="67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181" fontId="0" fillId="0" borderId="0" xfId="48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vertical="top"/>
      <protection/>
    </xf>
    <xf numFmtId="0" fontId="15" fillId="0" borderId="0" xfId="0" applyFont="1" applyFill="1" applyBorder="1" applyAlignment="1" applyProtection="1">
      <alignment horizontal="right" vertical="top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Continuous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183" fontId="12" fillId="0" borderId="18" xfId="0" applyNumberFormat="1" applyFont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top"/>
      <protection locked="0"/>
    </xf>
    <xf numFmtId="0" fontId="19" fillId="0" borderId="20" xfId="0" applyFont="1" applyBorder="1" applyAlignment="1" applyProtection="1">
      <alignment horizontal="center" vertical="top"/>
      <protection locked="0"/>
    </xf>
    <xf numFmtId="38" fontId="14" fillId="0" borderId="0" xfId="0" applyNumberFormat="1" applyFont="1" applyFill="1" applyBorder="1" applyAlignment="1" applyProtection="1">
      <alignment vertical="center"/>
      <protection/>
    </xf>
    <xf numFmtId="178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1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 quotePrefix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184" fontId="12" fillId="0" borderId="18" xfId="0" applyNumberFormat="1" applyFont="1" applyBorder="1" applyAlignment="1">
      <alignment horizontal="center" vertical="center" shrinkToFit="1"/>
    </xf>
    <xf numFmtId="186" fontId="12" fillId="0" borderId="21" xfId="0" applyNumberFormat="1" applyFont="1" applyBorder="1" applyAlignment="1">
      <alignment horizontal="center" vertical="center"/>
    </xf>
    <xf numFmtId="186" fontId="12" fillId="0" borderId="21" xfId="0" applyNumberFormat="1" applyFont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horizontal="distributed" vertical="center"/>
      <protection/>
    </xf>
    <xf numFmtId="38" fontId="23" fillId="0" borderId="0" xfId="0" applyNumberFormat="1" applyFont="1" applyFill="1" applyBorder="1" applyAlignment="1" applyProtection="1">
      <alignment horizontal="right" vertical="center"/>
      <protection/>
    </xf>
    <xf numFmtId="178" fontId="23" fillId="0" borderId="0" xfId="0" applyNumberFormat="1" applyFont="1" applyFill="1" applyBorder="1" applyAlignment="1" applyProtection="1">
      <alignment vertical="center"/>
      <protection/>
    </xf>
    <xf numFmtId="183" fontId="23" fillId="0" borderId="0" xfId="0" applyNumberFormat="1" applyFont="1" applyBorder="1" applyAlignment="1">
      <alignment vertical="center"/>
    </xf>
    <xf numFmtId="37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top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 quotePrefix="1">
      <alignment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182" fontId="23" fillId="0" borderId="0" xfId="0" applyNumberFormat="1" applyFont="1" applyFill="1" applyBorder="1" applyAlignment="1" applyProtection="1">
      <alignment horizontal="right" vertical="center"/>
      <protection/>
    </xf>
    <xf numFmtId="181" fontId="2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horizontal="centerContinuous" vertical="center"/>
      <protection/>
    </xf>
    <xf numFmtId="38" fontId="29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24" xfId="0" applyFont="1" applyFill="1" applyBorder="1" applyAlignment="1" applyProtection="1">
      <alignment horizontal="center" vertical="center"/>
      <protection/>
    </xf>
    <xf numFmtId="38" fontId="29" fillId="0" borderId="0" xfId="48" applyFont="1" applyFill="1" applyBorder="1" applyAlignment="1" applyProtection="1">
      <alignment vertical="center"/>
      <protection/>
    </xf>
    <xf numFmtId="38" fontId="30" fillId="0" borderId="0" xfId="48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38" fontId="30" fillId="0" borderId="0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38" fontId="29" fillId="0" borderId="0" xfId="48" applyFont="1" applyFill="1" applyBorder="1" applyAlignment="1" applyProtection="1">
      <alignment horizontal="right" vertical="center"/>
      <protection/>
    </xf>
    <xf numFmtId="0" fontId="29" fillId="0" borderId="0" xfId="0" applyFont="1" applyFill="1" applyAlignment="1">
      <alignment horizontal="right" vertical="center"/>
    </xf>
    <xf numFmtId="38" fontId="30" fillId="0" borderId="0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38" fontId="29" fillId="0" borderId="0" xfId="0" applyNumberFormat="1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horizontal="distributed" vertical="distributed"/>
      <protection/>
    </xf>
    <xf numFmtId="192" fontId="24" fillId="0" borderId="0" xfId="0" applyNumberFormat="1" applyFont="1" applyFill="1" applyBorder="1" applyAlignment="1">
      <alignment vertical="center"/>
    </xf>
    <xf numFmtId="192" fontId="23" fillId="0" borderId="0" xfId="0" applyNumberFormat="1" applyFont="1" applyFill="1" applyBorder="1" applyAlignment="1">
      <alignment vertical="center"/>
    </xf>
    <xf numFmtId="0" fontId="20" fillId="0" borderId="11" xfId="0" applyFont="1" applyFill="1" applyBorder="1" applyAlignment="1" applyProtection="1">
      <alignment horizontal="distributed" vertical="center"/>
      <protection/>
    </xf>
    <xf numFmtId="38" fontId="29" fillId="0" borderId="26" xfId="0" applyNumberFormat="1" applyFont="1" applyFill="1" applyBorder="1" applyAlignment="1" applyProtection="1">
      <alignment horizontal="right" vertical="center"/>
      <protection/>
    </xf>
    <xf numFmtId="178" fontId="22" fillId="0" borderId="0" xfId="0" applyNumberFormat="1" applyFont="1" applyFill="1" applyBorder="1" applyAlignment="1" applyProtection="1">
      <alignment horizontal="right" vertical="center"/>
      <protection/>
    </xf>
    <xf numFmtId="38" fontId="2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26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2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38" fontId="0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183" fontId="0" fillId="0" borderId="27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Border="1" applyAlignment="1">
      <alignment vertical="center"/>
    </xf>
    <xf numFmtId="190" fontId="0" fillId="0" borderId="0" xfId="0" applyNumberFormat="1" applyFont="1" applyFill="1" applyBorder="1" applyAlignment="1" applyProtection="1">
      <alignment vertical="center"/>
      <protection/>
    </xf>
    <xf numFmtId="190" fontId="0" fillId="0" borderId="27" xfId="0" applyNumberFormat="1" applyFont="1" applyFill="1" applyBorder="1" applyAlignment="1" applyProtection="1">
      <alignment vertical="center"/>
      <protection/>
    </xf>
    <xf numFmtId="190" fontId="22" fillId="0" borderId="27" xfId="0" applyNumberFormat="1" applyFont="1" applyFill="1" applyBorder="1" applyAlignment="1" applyProtection="1">
      <alignment vertical="center"/>
      <protection/>
    </xf>
    <xf numFmtId="190" fontId="22" fillId="0" borderId="0" xfId="0" applyNumberFormat="1" applyFont="1" applyFill="1" applyBorder="1" applyAlignment="1" applyProtection="1">
      <alignment vertical="center"/>
      <protection/>
    </xf>
    <xf numFmtId="19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0" fontId="22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23" xfId="0" applyNumberFormat="1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 applyProtection="1">
      <alignment horizontal="right" vertical="center"/>
      <protection/>
    </xf>
    <xf numFmtId="178" fontId="22" fillId="0" borderId="25" xfId="0" applyNumberFormat="1" applyFont="1" applyFill="1" applyBorder="1" applyAlignment="1" applyProtection="1">
      <alignment horizontal="right" vertical="center"/>
      <protection/>
    </xf>
    <xf numFmtId="183" fontId="22" fillId="0" borderId="12" xfId="0" applyNumberFormat="1" applyFont="1" applyFill="1" applyBorder="1" applyAlignment="1">
      <alignment vertical="center"/>
    </xf>
    <xf numFmtId="183" fontId="0" fillId="0" borderId="12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90" fontId="22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38" fontId="0" fillId="0" borderId="0" xfId="48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40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horizontal="right"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38" fontId="0" fillId="0" borderId="25" xfId="0" applyNumberFormat="1" applyFont="1" applyFill="1" applyBorder="1" applyAlignment="1">
      <alignment horizontal="right" vertical="center"/>
    </xf>
    <xf numFmtId="38" fontId="0" fillId="0" borderId="0" xfId="48" applyFont="1" applyAlignment="1">
      <alignment/>
    </xf>
    <xf numFmtId="0" fontId="2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38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9" fillId="0" borderId="28" xfId="0" applyFont="1" applyFill="1" applyBorder="1" applyAlignment="1" applyProtection="1">
      <alignment vertical="center"/>
      <protection/>
    </xf>
    <xf numFmtId="38" fontId="22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178" fontId="2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 applyProtection="1">
      <alignment horizontal="center" vertical="center"/>
      <protection/>
    </xf>
    <xf numFmtId="178" fontId="0" fillId="0" borderId="27" xfId="0" applyNumberFormat="1" applyFont="1" applyFill="1" applyBorder="1" applyAlignment="1" applyProtection="1">
      <alignment horizontal="right" vertical="center"/>
      <protection/>
    </xf>
    <xf numFmtId="183" fontId="22" fillId="0" borderId="0" xfId="0" applyNumberFormat="1" applyFont="1" applyFill="1" applyBorder="1" applyAlignment="1" applyProtection="1">
      <alignment vertical="center"/>
      <protection/>
    </xf>
    <xf numFmtId="192" fontId="22" fillId="0" borderId="0" xfId="0" applyNumberFormat="1" applyFont="1" applyFill="1" applyBorder="1" applyAlignment="1">
      <alignment vertical="center"/>
    </xf>
    <xf numFmtId="183" fontId="22" fillId="0" borderId="27" xfId="0" applyNumberFormat="1" applyFont="1" applyFill="1" applyBorder="1" applyAlignment="1" applyProtection="1">
      <alignment vertical="center"/>
      <protection/>
    </xf>
    <xf numFmtId="190" fontId="22" fillId="0" borderId="27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83" fontId="22" fillId="0" borderId="30" xfId="0" applyNumberFormat="1" applyFont="1" applyFill="1" applyBorder="1" applyAlignment="1" applyProtection="1">
      <alignment vertical="center"/>
      <protection/>
    </xf>
    <xf numFmtId="183" fontId="22" fillId="0" borderId="25" xfId="0" applyNumberFormat="1" applyFont="1" applyFill="1" applyBorder="1" applyAlignment="1" applyProtection="1">
      <alignment vertical="center"/>
      <protection/>
    </xf>
    <xf numFmtId="192" fontId="22" fillId="0" borderId="25" xfId="0" applyNumberFormat="1" applyFont="1" applyFill="1" applyBorder="1" applyAlignment="1">
      <alignment vertical="center"/>
    </xf>
    <xf numFmtId="37" fontId="22" fillId="0" borderId="27" xfId="0" applyNumberFormat="1" applyFont="1" applyFill="1" applyBorder="1" applyAlignment="1" applyProtection="1">
      <alignment horizontal="right" vertical="center"/>
      <protection/>
    </xf>
    <xf numFmtId="37" fontId="22" fillId="0" borderId="0" xfId="0" applyNumberFormat="1" applyFont="1" applyFill="1" applyBorder="1" applyAlignment="1" applyProtection="1">
      <alignment horizontal="right" vertical="center"/>
      <protection/>
    </xf>
    <xf numFmtId="192" fontId="22" fillId="0" borderId="0" xfId="0" applyNumberFormat="1" applyFont="1" applyFill="1" applyBorder="1" applyAlignment="1">
      <alignment horizontal="right" vertical="center"/>
    </xf>
    <xf numFmtId="37" fontId="22" fillId="0" borderId="27" xfId="0" applyNumberFormat="1" applyFont="1" applyFill="1" applyBorder="1" applyAlignment="1" applyProtection="1">
      <alignment vertical="center"/>
      <protection/>
    </xf>
    <xf numFmtId="37" fontId="22" fillId="0" borderId="0" xfId="0" applyNumberFormat="1" applyFont="1" applyFill="1" applyBorder="1" applyAlignment="1" applyProtection="1">
      <alignment vertical="center"/>
      <protection/>
    </xf>
    <xf numFmtId="183" fontId="22" fillId="0" borderId="30" xfId="0" applyNumberFormat="1" applyFont="1" applyFill="1" applyBorder="1" applyAlignment="1">
      <alignment vertical="center"/>
    </xf>
    <xf numFmtId="183" fontId="22" fillId="0" borderId="25" xfId="0" applyNumberFormat="1" applyFont="1" applyFill="1" applyBorder="1" applyAlignment="1">
      <alignment vertical="center"/>
    </xf>
    <xf numFmtId="37" fontId="22" fillId="0" borderId="25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vertical="center"/>
      <protection/>
    </xf>
    <xf numFmtId="178" fontId="22" fillId="0" borderId="0" xfId="0" applyNumberFormat="1" applyFont="1" applyFill="1" applyBorder="1" applyAlignment="1" applyProtection="1">
      <alignment vertical="center"/>
      <protection/>
    </xf>
    <xf numFmtId="183" fontId="25" fillId="0" borderId="0" xfId="0" applyNumberFormat="1" applyFont="1" applyBorder="1" applyAlignment="1">
      <alignment vertical="center"/>
    </xf>
    <xf numFmtId="37" fontId="25" fillId="0" borderId="0" xfId="0" applyNumberFormat="1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19" fillId="0" borderId="17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38" fontId="26" fillId="0" borderId="0" xfId="0" applyNumberFormat="1" applyFont="1" applyFill="1" applyBorder="1" applyAlignment="1" applyProtection="1">
      <alignment vertical="center"/>
      <protection/>
    </xf>
    <xf numFmtId="178" fontId="26" fillId="0" borderId="0" xfId="0" applyNumberFormat="1" applyFont="1" applyFill="1" applyBorder="1" applyAlignment="1" applyProtection="1">
      <alignment vertical="center"/>
      <protection/>
    </xf>
    <xf numFmtId="38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>
      <alignment vertical="center"/>
    </xf>
    <xf numFmtId="38" fontId="22" fillId="0" borderId="25" xfId="0" applyNumberFormat="1" applyFont="1" applyFill="1" applyBorder="1" applyAlignment="1" applyProtection="1">
      <alignment horizontal="right" vertical="center"/>
      <protection/>
    </xf>
    <xf numFmtId="0" fontId="14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183" fontId="0" fillId="0" borderId="33" xfId="0" applyNumberFormat="1" applyFont="1" applyBorder="1" applyAlignment="1">
      <alignment vertical="center"/>
    </xf>
    <xf numFmtId="0" fontId="0" fillId="0" borderId="0" xfId="0" applyFont="1" applyFill="1" applyAlignment="1" applyProtection="1" quotePrefix="1">
      <alignment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25" xfId="0" applyFont="1" applyFill="1" applyBorder="1" applyAlignment="1" applyProtection="1" quotePrefix="1">
      <alignment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183" fontId="0" fillId="0" borderId="36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83" fontId="0" fillId="0" borderId="21" xfId="0" applyNumberFormat="1" applyFont="1" applyBorder="1" applyAlignment="1">
      <alignment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 quotePrefix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distributed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>
      <alignment horizontal="right" vertical="center"/>
    </xf>
    <xf numFmtId="38" fontId="22" fillId="0" borderId="0" xfId="48" applyFont="1" applyFill="1" applyBorder="1" applyAlignment="1" applyProtection="1">
      <alignment horizontal="right" vertical="center"/>
      <protection/>
    </xf>
    <xf numFmtId="38" fontId="22" fillId="0" borderId="0" xfId="48" applyFont="1" applyFill="1" applyBorder="1" applyAlignment="1" applyProtection="1">
      <alignment vertical="center"/>
      <protection/>
    </xf>
    <xf numFmtId="0" fontId="22" fillId="0" borderId="25" xfId="0" applyFont="1" applyFill="1" applyBorder="1" applyAlignment="1" applyProtection="1">
      <alignment vertical="center"/>
      <protection/>
    </xf>
    <xf numFmtId="0" fontId="22" fillId="0" borderId="25" xfId="0" applyFont="1" applyFill="1" applyBorder="1" applyAlignment="1">
      <alignment horizontal="right" vertical="center"/>
    </xf>
    <xf numFmtId="38" fontId="22" fillId="0" borderId="25" xfId="48" applyFont="1" applyFill="1" applyBorder="1" applyAlignment="1" applyProtection="1">
      <alignment horizontal="right" vertical="center"/>
      <protection/>
    </xf>
    <xf numFmtId="38" fontId="22" fillId="0" borderId="25" xfId="48" applyFont="1" applyFill="1" applyBorder="1" applyAlignment="1" applyProtection="1">
      <alignment vertical="center"/>
      <protection/>
    </xf>
    <xf numFmtId="178" fontId="22" fillId="0" borderId="25" xfId="0" applyNumberFormat="1" applyFont="1" applyFill="1" applyBorder="1" applyAlignment="1" applyProtection="1">
      <alignment vertical="center"/>
      <protection/>
    </xf>
    <xf numFmtId="178" fontId="22" fillId="0" borderId="22" xfId="0" applyNumberFormat="1" applyFont="1" applyFill="1" applyBorder="1" applyAlignment="1" applyProtection="1">
      <alignment vertical="center"/>
      <protection/>
    </xf>
    <xf numFmtId="38" fontId="0" fillId="0" borderId="26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81" fontId="0" fillId="0" borderId="0" xfId="0" applyNumberFormat="1" applyFont="1" applyFill="1" applyBorder="1" applyAlignment="1" applyProtection="1">
      <alignment vertical="center"/>
      <protection/>
    </xf>
    <xf numFmtId="178" fontId="0" fillId="0" borderId="23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vertical="center"/>
    </xf>
    <xf numFmtId="178" fontId="22" fillId="0" borderId="12" xfId="0" applyNumberFormat="1" applyFont="1" applyFill="1" applyBorder="1" applyAlignment="1">
      <alignment vertical="center"/>
    </xf>
    <xf numFmtId="178" fontId="22" fillId="0" borderId="0" xfId="0" applyNumberFormat="1" applyFont="1" applyFill="1" applyBorder="1" applyAlignment="1">
      <alignment vertical="center"/>
    </xf>
    <xf numFmtId="178" fontId="22" fillId="0" borderId="25" xfId="0" applyNumberFormat="1" applyFont="1" applyFill="1" applyBorder="1" applyAlignment="1">
      <alignment vertical="center"/>
    </xf>
    <xf numFmtId="183" fontId="22" fillId="0" borderId="27" xfId="0" applyNumberFormat="1" applyFont="1" applyFill="1" applyBorder="1" applyAlignment="1">
      <alignment vertical="center"/>
    </xf>
    <xf numFmtId="183" fontId="22" fillId="0" borderId="0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190" fontId="22" fillId="0" borderId="30" xfId="0" applyNumberFormat="1" applyFont="1" applyFill="1" applyBorder="1" applyAlignment="1" applyProtection="1">
      <alignment horizontal="right" vertical="center"/>
      <protection/>
    </xf>
    <xf numFmtId="37" fontId="22" fillId="0" borderId="3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horizontal="distributed" vertical="center"/>
    </xf>
    <xf numFmtId="0" fontId="22" fillId="0" borderId="11" xfId="0" applyFont="1" applyFill="1" applyBorder="1" applyAlignment="1">
      <alignment horizontal="distributed" vertical="center"/>
    </xf>
    <xf numFmtId="0" fontId="22" fillId="0" borderId="22" xfId="0" applyFont="1" applyFill="1" applyBorder="1" applyAlignment="1">
      <alignment horizontal="distributed" vertical="center"/>
    </xf>
    <xf numFmtId="0" fontId="22" fillId="0" borderId="10" xfId="0" applyFont="1" applyFill="1" applyBorder="1" applyAlignment="1">
      <alignment horizontal="distributed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22" fillId="0" borderId="0" xfId="0" applyFont="1" applyFill="1" applyBorder="1" applyAlignment="1" applyProtection="1">
      <alignment horizontal="distributed" vertical="center"/>
      <protection/>
    </xf>
    <xf numFmtId="0" fontId="22" fillId="0" borderId="11" xfId="0" applyFont="1" applyFill="1" applyBorder="1" applyAlignment="1" applyProtection="1">
      <alignment horizontal="distributed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0" fontId="14" fillId="0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11" xfId="0" applyFont="1" applyFill="1" applyBorder="1" applyAlignment="1" applyProtection="1">
      <alignment horizontal="distributed" vertical="distributed"/>
      <protection/>
    </xf>
    <xf numFmtId="0" fontId="0" fillId="0" borderId="11" xfId="0" applyFont="1" applyBorder="1" applyAlignment="1">
      <alignment horizontal="distributed" vertical="distributed"/>
    </xf>
    <xf numFmtId="0" fontId="22" fillId="0" borderId="29" xfId="0" applyFont="1" applyFill="1" applyBorder="1" applyAlignment="1" applyProtection="1">
      <alignment horizontal="distributed" vertical="center"/>
      <protection/>
    </xf>
    <xf numFmtId="0" fontId="22" fillId="0" borderId="0" xfId="0" applyFont="1" applyFill="1" applyBorder="1" applyAlignment="1" applyProtection="1">
      <alignment horizontal="center" vertical="center" shrinkToFit="1"/>
      <protection/>
    </xf>
    <xf numFmtId="0" fontId="22" fillId="0" borderId="29" xfId="0" applyFont="1" applyFill="1" applyBorder="1" applyAlignment="1" applyProtection="1">
      <alignment horizontal="center" vertical="center" shrinkToFi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29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vertical="center"/>
    </xf>
    <xf numFmtId="0" fontId="22" fillId="0" borderId="22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0" fillId="0" borderId="29" xfId="0" applyBorder="1" applyAlignment="1">
      <alignment horizontal="right"/>
    </xf>
    <xf numFmtId="0" fontId="0" fillId="0" borderId="12" xfId="0" applyFill="1" applyBorder="1" applyAlignment="1" applyProtection="1">
      <alignment horizontal="distributed" vertical="distributed"/>
      <protection/>
    </xf>
    <xf numFmtId="0" fontId="0" fillId="0" borderId="12" xfId="0" applyFont="1" applyFill="1" applyBorder="1" applyAlignment="1" applyProtection="1">
      <alignment horizontal="distributed" vertical="distributed"/>
      <protection/>
    </xf>
    <xf numFmtId="0" fontId="0" fillId="0" borderId="13" xfId="0" applyFont="1" applyFill="1" applyBorder="1" applyAlignment="1" applyProtection="1">
      <alignment horizontal="distributed" vertical="distributed"/>
      <protection/>
    </xf>
    <xf numFmtId="0" fontId="0" fillId="0" borderId="0" xfId="0" applyFill="1" applyBorder="1" applyAlignment="1" applyProtection="1">
      <alignment horizontal="distributed" vertical="distributed"/>
      <protection/>
    </xf>
    <xf numFmtId="0" fontId="22" fillId="0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1" xfId="0" applyFont="1" applyFill="1" applyBorder="1" applyAlignment="1" applyProtection="1">
      <alignment horizontal="distributed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6" fillId="0" borderId="25" xfId="0" applyFont="1" applyFill="1" applyBorder="1" applyAlignment="1" applyProtection="1">
      <alignment horizontal="left" vertical="center"/>
      <protection/>
    </xf>
    <xf numFmtId="0" fontId="26" fillId="0" borderId="45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 quotePrefix="1">
      <alignment horizontal="center" vertical="center"/>
      <protection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distributed" vertical="center"/>
      <protection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6" fillId="0" borderId="0" xfId="0" applyFont="1" applyFill="1" applyBorder="1" applyAlignment="1" applyProtection="1">
      <alignment horizontal="distributed" vertical="center"/>
      <protection/>
    </xf>
    <xf numFmtId="0" fontId="26" fillId="0" borderId="11" xfId="0" applyFont="1" applyFill="1" applyBorder="1" applyAlignment="1" applyProtection="1">
      <alignment horizontal="distributed" vertical="center"/>
      <protection/>
    </xf>
    <xf numFmtId="0" fontId="14" fillId="0" borderId="38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distributed"/>
      <protection/>
    </xf>
    <xf numFmtId="0" fontId="0" fillId="0" borderId="11" xfId="0" applyFont="1" applyBorder="1" applyAlignment="1">
      <alignment horizontal="distributed" vertical="center"/>
    </xf>
    <xf numFmtId="0" fontId="14" fillId="0" borderId="11" xfId="0" applyFont="1" applyFill="1" applyBorder="1" applyAlignment="1" applyProtection="1">
      <alignment horizontal="distributed" vertical="distributed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11" xfId="0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 quotePrefix="1">
      <alignment horizontal="center" vertical="center"/>
      <protection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34" fillId="0" borderId="0" xfId="0" applyFont="1" applyAlignment="1">
      <alignment horizontal="distributed" vertical="center"/>
    </xf>
    <xf numFmtId="0" fontId="34" fillId="0" borderId="11" xfId="0" applyFont="1" applyBorder="1" applyAlignment="1">
      <alignment horizontal="distributed" vertical="center"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11" xfId="0" applyFont="1" applyFill="1" applyBorder="1" applyAlignment="1" applyProtection="1">
      <alignment horizontal="left" vertical="center"/>
      <protection/>
    </xf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1" xfId="0" applyFont="1" applyFill="1" applyBorder="1" applyAlignment="1" applyProtection="1">
      <alignment horizontal="distributed" vertical="center"/>
      <protection/>
    </xf>
    <xf numFmtId="0" fontId="26" fillId="0" borderId="25" xfId="0" applyFont="1" applyFill="1" applyBorder="1" applyAlignment="1" applyProtection="1">
      <alignment horizontal="left" vertical="distributed"/>
      <protection/>
    </xf>
    <xf numFmtId="0" fontId="26" fillId="0" borderId="46" xfId="0" applyFont="1" applyFill="1" applyBorder="1" applyAlignment="1" applyProtection="1">
      <alignment horizontal="left" vertical="distributed"/>
      <protection/>
    </xf>
    <xf numFmtId="0" fontId="26" fillId="0" borderId="0" xfId="0" applyFont="1" applyFill="1" applyBorder="1" applyAlignment="1" applyProtection="1">
      <alignment horizontal="left" vertical="distributed"/>
      <protection/>
    </xf>
    <xf numFmtId="0" fontId="26" fillId="0" borderId="11" xfId="0" applyFont="1" applyFill="1" applyBorder="1" applyAlignment="1" applyProtection="1">
      <alignment horizontal="left" vertical="distributed"/>
      <protection/>
    </xf>
    <xf numFmtId="0" fontId="14" fillId="0" borderId="0" xfId="0" applyFont="1" applyFill="1" applyBorder="1" applyAlignment="1" applyProtection="1">
      <alignment horizontal="left" vertical="distributed"/>
      <protection/>
    </xf>
    <xf numFmtId="0" fontId="14" fillId="0" borderId="11" xfId="0" applyFont="1" applyFill="1" applyBorder="1" applyAlignment="1" applyProtection="1">
      <alignment horizontal="left" vertical="distributed"/>
      <protection/>
    </xf>
    <xf numFmtId="0" fontId="22" fillId="0" borderId="0" xfId="0" applyFont="1" applyAlignment="1">
      <alignment horizontal="left" vertical="distributed"/>
    </xf>
    <xf numFmtId="0" fontId="22" fillId="0" borderId="11" xfId="0" applyFont="1" applyBorder="1" applyAlignment="1">
      <alignment horizontal="left" vertical="distributed"/>
    </xf>
    <xf numFmtId="0" fontId="22" fillId="0" borderId="0" xfId="0" applyFont="1" applyAlignment="1">
      <alignment horizontal="lef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83" fontId="12" fillId="0" borderId="47" xfId="0" applyNumberFormat="1" applyFont="1" applyBorder="1" applyAlignment="1">
      <alignment horizontal="center" vertical="center"/>
    </xf>
    <xf numFmtId="183" fontId="12" fillId="0" borderId="48" xfId="0" applyNumberFormat="1" applyFont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26" fillId="0" borderId="0" xfId="0" applyFont="1" applyFill="1" applyBorder="1" applyAlignment="1" applyProtection="1">
      <alignment vertical="center" shrinkToFit="1"/>
      <protection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6" fillId="0" borderId="0" xfId="0" applyFont="1" applyFill="1" applyBorder="1" applyAlignment="1" applyProtection="1">
      <alignment horizontal="distributed" vertical="distributed"/>
      <protection/>
    </xf>
    <xf numFmtId="0" fontId="26" fillId="0" borderId="11" xfId="0" applyFont="1" applyFill="1" applyBorder="1" applyAlignment="1" applyProtection="1">
      <alignment horizontal="distributed" vertical="distributed"/>
      <protection/>
    </xf>
    <xf numFmtId="0" fontId="22" fillId="0" borderId="0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horizontal="distributed" vertical="center"/>
    </xf>
    <xf numFmtId="0" fontId="26" fillId="0" borderId="25" xfId="0" applyFont="1" applyFill="1" applyBorder="1" applyAlignment="1" applyProtection="1">
      <alignment horizontal="distributed" vertical="distributed"/>
      <protection/>
    </xf>
    <xf numFmtId="0" fontId="26" fillId="0" borderId="46" xfId="0" applyFont="1" applyFill="1" applyBorder="1" applyAlignment="1" applyProtection="1">
      <alignment horizontal="distributed" vertical="distributed"/>
      <protection/>
    </xf>
    <xf numFmtId="0" fontId="0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69"/>
  <sheetViews>
    <sheetView zoomScale="70" zoomScaleNormal="70" zoomScalePageLayoutView="0" workbookViewId="0" topLeftCell="A1">
      <selection activeCell="A3" sqref="A3:X3"/>
    </sheetView>
  </sheetViews>
  <sheetFormatPr defaultColWidth="12.59765625" defaultRowHeight="15"/>
  <cols>
    <col min="1" max="1" width="3.3984375" style="13" customWidth="1"/>
    <col min="2" max="2" width="32.09765625" style="13" customWidth="1"/>
    <col min="3" max="16384" width="12.59765625" style="13" customWidth="1"/>
  </cols>
  <sheetData>
    <row r="1" spans="1:34" s="18" customFormat="1" ht="19.5" customHeight="1">
      <c r="A1" s="17" t="s">
        <v>180</v>
      </c>
      <c r="AH1" s="19" t="s">
        <v>182</v>
      </c>
    </row>
    <row r="2" spans="1:25" s="18" customFormat="1" ht="24.75" customHeight="1">
      <c r="A2" s="262" t="s">
        <v>211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32"/>
    </row>
    <row r="3" spans="1:158" s="4" customFormat="1" ht="19.5" customHeight="1">
      <c r="A3" s="264" t="s">
        <v>210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3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</row>
    <row r="4" spans="1:34" s="1" customFormat="1" ht="18" customHeight="1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113"/>
      <c r="AH4" s="27" t="s">
        <v>0</v>
      </c>
    </row>
    <row r="5" spans="1:149" s="6" customFormat="1" ht="18" customHeight="1">
      <c r="A5" s="265" t="s">
        <v>1</v>
      </c>
      <c r="B5" s="266"/>
      <c r="C5" s="269" t="s">
        <v>212</v>
      </c>
      <c r="D5" s="270"/>
      <c r="E5" s="269" t="s">
        <v>213</v>
      </c>
      <c r="F5" s="270"/>
      <c r="G5" s="269" t="s">
        <v>214</v>
      </c>
      <c r="H5" s="270"/>
      <c r="I5" s="269" t="s">
        <v>215</v>
      </c>
      <c r="J5" s="270"/>
      <c r="K5" s="269" t="s">
        <v>216</v>
      </c>
      <c r="L5" s="270"/>
      <c r="M5" s="269" t="s">
        <v>217</v>
      </c>
      <c r="N5" s="270"/>
      <c r="O5" s="269" t="s">
        <v>218</v>
      </c>
      <c r="P5" s="270"/>
      <c r="Q5" s="269" t="s">
        <v>219</v>
      </c>
      <c r="R5" s="270"/>
      <c r="S5" s="269" t="s">
        <v>220</v>
      </c>
      <c r="T5" s="270"/>
      <c r="U5" s="276" t="s">
        <v>189</v>
      </c>
      <c r="V5" s="270"/>
      <c r="W5" s="269" t="s">
        <v>221</v>
      </c>
      <c r="X5" s="273"/>
      <c r="Y5" s="269" t="s">
        <v>222</v>
      </c>
      <c r="Z5" s="273"/>
      <c r="AA5" s="269" t="s">
        <v>223</v>
      </c>
      <c r="AB5" s="273"/>
      <c r="AC5" s="269" t="s">
        <v>224</v>
      </c>
      <c r="AD5" s="273"/>
      <c r="AE5" s="269" t="s">
        <v>225</v>
      </c>
      <c r="AF5" s="273"/>
      <c r="AG5" s="269" t="s">
        <v>226</v>
      </c>
      <c r="AH5" s="273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</row>
    <row r="6" spans="1:149" s="6" customFormat="1" ht="18" customHeight="1">
      <c r="A6" s="267"/>
      <c r="B6" s="268"/>
      <c r="C6" s="271"/>
      <c r="D6" s="272"/>
      <c r="E6" s="271"/>
      <c r="F6" s="272"/>
      <c r="G6" s="271"/>
      <c r="H6" s="272"/>
      <c r="I6" s="271"/>
      <c r="J6" s="272"/>
      <c r="K6" s="271"/>
      <c r="L6" s="272"/>
      <c r="M6" s="271"/>
      <c r="N6" s="272"/>
      <c r="O6" s="271"/>
      <c r="P6" s="272"/>
      <c r="Q6" s="271"/>
      <c r="R6" s="272"/>
      <c r="S6" s="271"/>
      <c r="T6" s="272"/>
      <c r="U6" s="271"/>
      <c r="V6" s="272"/>
      <c r="W6" s="274"/>
      <c r="X6" s="275"/>
      <c r="Y6" s="274"/>
      <c r="Z6" s="275"/>
      <c r="AA6" s="274"/>
      <c r="AB6" s="275"/>
      <c r="AC6" s="274"/>
      <c r="AD6" s="275"/>
      <c r="AE6" s="274"/>
      <c r="AF6" s="275"/>
      <c r="AG6" s="274"/>
      <c r="AH6" s="275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</row>
    <row r="7" spans="1:149" s="6" customFormat="1" ht="18" customHeight="1">
      <c r="A7" s="24"/>
      <c r="B7" s="25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  <c r="S7" s="22"/>
      <c r="T7" s="22"/>
      <c r="U7" s="22"/>
      <c r="V7" s="22"/>
      <c r="W7" s="22"/>
      <c r="X7" s="22"/>
      <c r="Y7" s="5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</row>
    <row r="8" spans="1:149" s="6" customFormat="1" ht="18" customHeight="1">
      <c r="A8" s="23">
        <v>1</v>
      </c>
      <c r="B8" s="106" t="s">
        <v>191</v>
      </c>
      <c r="C8" s="107"/>
      <c r="D8" s="146">
        <v>1271247</v>
      </c>
      <c r="F8" s="102">
        <v>1400711</v>
      </c>
      <c r="H8" s="102">
        <v>1455747</v>
      </c>
      <c r="J8" s="102">
        <v>1491390</v>
      </c>
      <c r="L8" s="102">
        <v>1529122</v>
      </c>
      <c r="N8" s="102">
        <v>1597077</v>
      </c>
      <c r="P8" s="102">
        <v>1658244</v>
      </c>
      <c r="R8" s="102">
        <v>1737186</v>
      </c>
      <c r="T8" s="102">
        <v>1817474</v>
      </c>
      <c r="V8" s="102">
        <v>1905439</v>
      </c>
      <c r="X8" s="102">
        <v>2058756</v>
      </c>
      <c r="Y8" s="94"/>
      <c r="Z8" s="95">
        <v>2205204</v>
      </c>
      <c r="AA8" s="95"/>
      <c r="AB8" s="95">
        <v>2250043</v>
      </c>
      <c r="AC8" s="96"/>
      <c r="AD8" s="95">
        <v>2366775</v>
      </c>
      <c r="AE8" s="95"/>
      <c r="AF8" s="95">
        <v>2454039</v>
      </c>
      <c r="AG8" s="95"/>
      <c r="AH8" s="95">
        <v>2522187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</row>
    <row r="9" spans="1:149" s="6" customFormat="1" ht="18" customHeight="1">
      <c r="A9" s="23"/>
      <c r="B9" s="7"/>
      <c r="D9" s="31"/>
      <c r="F9" s="31"/>
      <c r="H9" s="31"/>
      <c r="J9" s="31"/>
      <c r="L9" s="97"/>
      <c r="N9" s="97"/>
      <c r="P9" s="97"/>
      <c r="R9" s="102"/>
      <c r="T9" s="97"/>
      <c r="V9" s="97"/>
      <c r="X9" s="97"/>
      <c r="Y9" s="94"/>
      <c r="Z9" s="95"/>
      <c r="AA9" s="95"/>
      <c r="AB9" s="95"/>
      <c r="AC9" s="96"/>
      <c r="AD9" s="95"/>
      <c r="AE9" s="95"/>
      <c r="AF9" s="95"/>
      <c r="AG9" s="95"/>
      <c r="AH9" s="95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</row>
    <row r="10" spans="1:149" s="6" customFormat="1" ht="18" customHeight="1">
      <c r="A10" s="23">
        <v>2</v>
      </c>
      <c r="B10" s="30" t="s">
        <v>177</v>
      </c>
      <c r="C10" s="109"/>
      <c r="D10" s="102">
        <v>607920</v>
      </c>
      <c r="F10" s="102">
        <v>555363</v>
      </c>
      <c r="H10" s="102">
        <v>548289</v>
      </c>
      <c r="J10" s="102">
        <v>583533</v>
      </c>
      <c r="L10" s="102">
        <v>664011</v>
      </c>
      <c r="N10" s="102">
        <v>720787</v>
      </c>
      <c r="P10" s="102">
        <v>734256</v>
      </c>
      <c r="R10" s="102">
        <v>871478</v>
      </c>
      <c r="T10" s="102">
        <v>1005351</v>
      </c>
      <c r="V10" s="102">
        <v>1101616</v>
      </c>
      <c r="X10" s="102">
        <v>1179089</v>
      </c>
      <c r="Y10" s="94"/>
      <c r="Z10" s="95">
        <v>1196552</v>
      </c>
      <c r="AA10" s="95"/>
      <c r="AB10" s="95">
        <v>1123523</v>
      </c>
      <c r="AC10" s="96"/>
      <c r="AD10" s="95">
        <v>1106454</v>
      </c>
      <c r="AE10" s="95"/>
      <c r="AF10" s="95">
        <v>991320</v>
      </c>
      <c r="AG10" s="95"/>
      <c r="AH10" s="95">
        <v>1055455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</row>
    <row r="11" spans="1:149" s="6" customFormat="1" ht="18" customHeight="1">
      <c r="A11" s="23"/>
      <c r="B11" s="7"/>
      <c r="C11" s="109"/>
      <c r="D11" s="97"/>
      <c r="F11" s="97"/>
      <c r="H11" s="98"/>
      <c r="J11" s="98"/>
      <c r="L11" s="97"/>
      <c r="N11" s="97"/>
      <c r="P11" s="102"/>
      <c r="R11" s="102"/>
      <c r="T11" s="97"/>
      <c r="V11" s="97"/>
      <c r="X11" s="97"/>
      <c r="Y11" s="94"/>
      <c r="Z11" s="95"/>
      <c r="AA11" s="95"/>
      <c r="AB11" s="95"/>
      <c r="AC11" s="96"/>
      <c r="AD11" s="95"/>
      <c r="AE11" s="95"/>
      <c r="AF11" s="95"/>
      <c r="AG11" s="95"/>
      <c r="AH11" s="95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</row>
    <row r="12" spans="1:34" s="1" customFormat="1" ht="18" customHeight="1">
      <c r="A12" s="23">
        <v>3</v>
      </c>
      <c r="B12" s="30" t="s">
        <v>17</v>
      </c>
      <c r="C12" s="110"/>
      <c r="D12" s="102">
        <v>247690</v>
      </c>
      <c r="F12" s="102">
        <v>280456</v>
      </c>
      <c r="H12" s="102">
        <v>301993</v>
      </c>
      <c r="J12" s="102">
        <v>316305</v>
      </c>
      <c r="L12" s="102">
        <v>338554</v>
      </c>
      <c r="N12" s="102">
        <v>352163</v>
      </c>
      <c r="P12" s="102">
        <v>369494</v>
      </c>
      <c r="R12" s="102">
        <v>396154</v>
      </c>
      <c r="T12" s="102">
        <v>428221</v>
      </c>
      <c r="V12" s="102">
        <v>465177</v>
      </c>
      <c r="X12" s="102">
        <v>500008</v>
      </c>
      <c r="Y12" s="94"/>
      <c r="Z12" s="95">
        <v>547266</v>
      </c>
      <c r="AA12" s="95"/>
      <c r="AB12" s="95">
        <v>582066</v>
      </c>
      <c r="AC12" s="96"/>
      <c r="AD12" s="95">
        <v>605929</v>
      </c>
      <c r="AE12" s="95"/>
      <c r="AF12" s="95">
        <v>613035</v>
      </c>
      <c r="AG12" s="95"/>
      <c r="AH12" s="95">
        <v>621553</v>
      </c>
    </row>
    <row r="13" spans="1:34" s="1" customFormat="1" ht="18" customHeight="1">
      <c r="A13" s="23"/>
      <c r="B13" s="7"/>
      <c r="C13" s="110"/>
      <c r="D13" s="97"/>
      <c r="F13" s="97"/>
      <c r="H13" s="98"/>
      <c r="J13" s="98"/>
      <c r="L13" s="97"/>
      <c r="N13" s="97"/>
      <c r="P13" s="97"/>
      <c r="R13" s="97"/>
      <c r="T13" s="97"/>
      <c r="V13" s="97"/>
      <c r="X13" s="97"/>
      <c r="Y13" s="94"/>
      <c r="Z13" s="95"/>
      <c r="AA13" s="95"/>
      <c r="AB13" s="95"/>
      <c r="AC13" s="96"/>
      <c r="AD13" s="95"/>
      <c r="AE13" s="95"/>
      <c r="AF13" s="95"/>
      <c r="AG13" s="95"/>
      <c r="AH13" s="95"/>
    </row>
    <row r="14" spans="1:34" s="1" customFormat="1" ht="18" customHeight="1">
      <c r="A14" s="23">
        <v>4</v>
      </c>
      <c r="B14" s="30" t="s">
        <v>178</v>
      </c>
      <c r="C14" s="110"/>
      <c r="D14" s="102">
        <v>122915</v>
      </c>
      <c r="F14" s="102">
        <v>130382</v>
      </c>
      <c r="H14" s="102">
        <v>133612</v>
      </c>
      <c r="J14" s="102">
        <v>142160</v>
      </c>
      <c r="L14" s="102">
        <v>147416</v>
      </c>
      <c r="N14" s="102">
        <v>154424</v>
      </c>
      <c r="P14" s="102">
        <v>158403</v>
      </c>
      <c r="R14" s="102">
        <v>169790</v>
      </c>
      <c r="T14" s="102">
        <v>185794</v>
      </c>
      <c r="V14" s="102">
        <v>216285</v>
      </c>
      <c r="X14" s="102">
        <v>246598</v>
      </c>
      <c r="Y14" s="94"/>
      <c r="Z14" s="95">
        <v>264720</v>
      </c>
      <c r="AA14" s="95"/>
      <c r="AB14" s="95">
        <v>267329</v>
      </c>
      <c r="AC14" s="96"/>
      <c r="AD14" s="95">
        <v>284032</v>
      </c>
      <c r="AE14" s="95"/>
      <c r="AF14" s="95">
        <v>300196</v>
      </c>
      <c r="AG14" s="95"/>
      <c r="AH14" s="95">
        <v>308166</v>
      </c>
    </row>
    <row r="15" spans="1:34" s="1" customFormat="1" ht="18" customHeight="1">
      <c r="A15" s="23"/>
      <c r="B15" s="7"/>
      <c r="C15" s="103"/>
      <c r="D15" s="97"/>
      <c r="F15" s="97"/>
      <c r="H15" s="98"/>
      <c r="J15" s="98"/>
      <c r="L15" s="97"/>
      <c r="N15" s="97"/>
      <c r="P15" s="97"/>
      <c r="R15" s="97"/>
      <c r="T15" s="97"/>
      <c r="V15" s="97"/>
      <c r="X15" s="97"/>
      <c r="Y15" s="94"/>
      <c r="Z15" s="95"/>
      <c r="AA15" s="95"/>
      <c r="AB15" s="95"/>
      <c r="AC15" s="96"/>
      <c r="AD15" s="95"/>
      <c r="AE15" s="95"/>
      <c r="AF15" s="95"/>
      <c r="AG15" s="95"/>
      <c r="AH15" s="95"/>
    </row>
    <row r="16" spans="1:34" s="1" customFormat="1" ht="18" customHeight="1">
      <c r="A16" s="23">
        <v>5</v>
      </c>
      <c r="B16" s="30" t="s">
        <v>2</v>
      </c>
      <c r="C16" s="103"/>
      <c r="D16" s="97">
        <v>28849</v>
      </c>
      <c r="F16" s="102">
        <v>29643</v>
      </c>
      <c r="H16" s="102">
        <v>30325</v>
      </c>
      <c r="J16" s="102">
        <v>31292</v>
      </c>
      <c r="L16" s="102">
        <v>31627</v>
      </c>
      <c r="N16" s="102">
        <v>31193</v>
      </c>
      <c r="P16" s="102">
        <v>31659</v>
      </c>
      <c r="R16" s="102">
        <v>32464</v>
      </c>
      <c r="T16" s="102">
        <v>31021</v>
      </c>
      <c r="V16" s="102">
        <v>31733</v>
      </c>
      <c r="X16" s="102">
        <v>32828</v>
      </c>
      <c r="Y16" s="97"/>
      <c r="Z16" s="99">
        <v>35926</v>
      </c>
      <c r="AA16" s="99"/>
      <c r="AB16" s="95">
        <v>37738</v>
      </c>
      <c r="AC16" s="96"/>
      <c r="AD16" s="95">
        <v>55287</v>
      </c>
      <c r="AE16" s="95"/>
      <c r="AF16" s="95">
        <v>41885</v>
      </c>
      <c r="AG16" s="95"/>
      <c r="AH16" s="95">
        <v>42303</v>
      </c>
    </row>
    <row r="17" spans="1:34" s="1" customFormat="1" ht="18" customHeight="1">
      <c r="A17" s="6"/>
      <c r="B17" s="7"/>
      <c r="C17" s="91"/>
      <c r="D17" s="74"/>
      <c r="F17" s="74"/>
      <c r="H17" s="74"/>
      <c r="J17" s="74"/>
      <c r="L17" s="74"/>
      <c r="N17" s="74"/>
      <c r="P17" s="74"/>
      <c r="R17" s="74"/>
      <c r="T17" s="74"/>
      <c r="V17" s="74"/>
      <c r="X17" s="74"/>
      <c r="Y17" s="82"/>
      <c r="Z17" s="81"/>
      <c r="AA17" s="81"/>
      <c r="AB17" s="76"/>
      <c r="AC17" s="78"/>
      <c r="AD17" s="76"/>
      <c r="AE17" s="76"/>
      <c r="AF17" s="76"/>
      <c r="AG17" s="76"/>
      <c r="AH17" s="76"/>
    </row>
    <row r="18" spans="1:149" s="152" customFormat="1" ht="18" customHeight="1">
      <c r="A18" s="252" t="s">
        <v>3</v>
      </c>
      <c r="B18" s="253"/>
      <c r="C18" s="153"/>
      <c r="D18" s="154">
        <f>SUM(D8:D14)-D16</f>
        <v>2220923</v>
      </c>
      <c r="E18" s="193"/>
      <c r="F18" s="154">
        <f>SUM(F8:F14)-F16</f>
        <v>2337269</v>
      </c>
      <c r="G18" s="193"/>
      <c r="H18" s="154">
        <f>SUM(H8:H14)-H16</f>
        <v>2409316</v>
      </c>
      <c r="I18" s="193"/>
      <c r="J18" s="154">
        <f>SUM(J8:J14)-J16</f>
        <v>2502096</v>
      </c>
      <c r="K18" s="193"/>
      <c r="L18" s="154">
        <v>2647477</v>
      </c>
      <c r="M18" s="193"/>
      <c r="N18" s="154">
        <v>2793257</v>
      </c>
      <c r="O18" s="193"/>
      <c r="P18" s="154">
        <f>SUM(P8:P14)-P16</f>
        <v>2888738</v>
      </c>
      <c r="Q18" s="193"/>
      <c r="R18" s="154">
        <f>SUM(R8:R14)-R16</f>
        <v>3142144</v>
      </c>
      <c r="S18" s="193"/>
      <c r="T18" s="154">
        <f>SUM(T8:T14)-T16</f>
        <v>3405819</v>
      </c>
      <c r="U18" s="193"/>
      <c r="V18" s="154">
        <f>SUM(V8:V14)-V16</f>
        <v>3656784</v>
      </c>
      <c r="W18" s="193"/>
      <c r="X18" s="154">
        <f>SUM(X8:X14)-X16</f>
        <v>3951623</v>
      </c>
      <c r="Y18" s="230"/>
      <c r="Z18" s="154">
        <f>SUM(Z8:Z14)-Z16</f>
        <v>4177816</v>
      </c>
      <c r="AA18" s="231"/>
      <c r="AB18" s="154">
        <f>SUM(AB8:AB14)-AB16</f>
        <v>4185223</v>
      </c>
      <c r="AC18" s="155"/>
      <c r="AD18" s="154">
        <f>SUM(AD8:AD14)-AD16</f>
        <v>4307903</v>
      </c>
      <c r="AE18" s="232"/>
      <c r="AF18" s="154">
        <f>SUM(AF8:AF14)-AF16</f>
        <v>4316705</v>
      </c>
      <c r="AG18" s="232"/>
      <c r="AH18" s="154">
        <f>SUM(AH8:AH14)-AH16</f>
        <v>4465058</v>
      </c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</row>
    <row r="19" spans="1:149" s="10" customFormat="1" ht="18" customHeight="1">
      <c r="A19" s="11"/>
      <c r="B19" s="12"/>
      <c r="C19" s="111"/>
      <c r="D19" s="79"/>
      <c r="F19" s="79"/>
      <c r="H19" s="79"/>
      <c r="J19" s="79"/>
      <c r="L19" s="79"/>
      <c r="N19" s="79"/>
      <c r="P19" s="79"/>
      <c r="R19" s="79"/>
      <c r="T19" s="79"/>
      <c r="V19" s="79"/>
      <c r="X19" s="79"/>
      <c r="Y19" s="82"/>
      <c r="Z19" s="83"/>
      <c r="AA19" s="83"/>
      <c r="AB19" s="77"/>
      <c r="AC19" s="80"/>
      <c r="AD19" s="77"/>
      <c r="AE19" s="95"/>
      <c r="AF19" s="77"/>
      <c r="AG19" s="76"/>
      <c r="AH19" s="77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</row>
    <row r="20" spans="1:34" ht="18" customHeight="1">
      <c r="A20" s="149">
        <v>6</v>
      </c>
      <c r="B20" s="28" t="s">
        <v>4</v>
      </c>
      <c r="C20" s="112"/>
      <c r="D20" s="102">
        <v>1335265</v>
      </c>
      <c r="F20" s="102">
        <v>1415184</v>
      </c>
      <c r="H20" s="102">
        <v>1499200</v>
      </c>
      <c r="J20" s="102">
        <v>1573273</v>
      </c>
      <c r="L20" s="102">
        <v>1646726</v>
      </c>
      <c r="N20" s="102">
        <v>1720681</v>
      </c>
      <c r="P20" s="102">
        <v>1788730</v>
      </c>
      <c r="R20" s="102">
        <v>1863665</v>
      </c>
      <c r="T20" s="102">
        <v>1986834</v>
      </c>
      <c r="V20" s="102">
        <v>2051790</v>
      </c>
      <c r="X20" s="102">
        <v>2171822</v>
      </c>
      <c r="Y20" s="100"/>
      <c r="Z20" s="99">
        <v>2300538</v>
      </c>
      <c r="AA20" s="99"/>
      <c r="AB20" s="95">
        <v>2331771</v>
      </c>
      <c r="AC20" s="96"/>
      <c r="AD20" s="95">
        <v>2389507</v>
      </c>
      <c r="AE20" s="95"/>
      <c r="AF20" s="95">
        <v>2421798</v>
      </c>
      <c r="AG20" s="76"/>
      <c r="AH20" s="95">
        <v>2453054</v>
      </c>
    </row>
    <row r="21" spans="1:34" ht="18" customHeight="1">
      <c r="A21" s="149"/>
      <c r="B21" s="14"/>
      <c r="C21" s="112"/>
      <c r="D21" s="97"/>
      <c r="F21" s="97"/>
      <c r="H21" s="97"/>
      <c r="J21" s="97"/>
      <c r="L21" s="97"/>
      <c r="N21" s="97"/>
      <c r="P21" s="97"/>
      <c r="R21" s="97"/>
      <c r="T21" s="97"/>
      <c r="V21" s="97"/>
      <c r="X21" s="97"/>
      <c r="Y21" s="100"/>
      <c r="Z21" s="99"/>
      <c r="AA21" s="99"/>
      <c r="AB21" s="95"/>
      <c r="AC21" s="96"/>
      <c r="AD21" s="95"/>
      <c r="AE21" s="95"/>
      <c r="AF21" s="95"/>
      <c r="AG21" s="76"/>
      <c r="AH21" s="95"/>
    </row>
    <row r="22" spans="1:34" ht="18" customHeight="1">
      <c r="A22" s="149">
        <v>7</v>
      </c>
      <c r="B22" s="28" t="s">
        <v>5</v>
      </c>
      <c r="C22" s="112"/>
      <c r="D22" s="102">
        <v>235290</v>
      </c>
      <c r="F22" s="102">
        <v>237308</v>
      </c>
      <c r="H22" s="102">
        <v>243584</v>
      </c>
      <c r="J22" s="102">
        <v>256588</v>
      </c>
      <c r="L22" s="102">
        <v>269126</v>
      </c>
      <c r="N22" s="102">
        <v>273075</v>
      </c>
      <c r="P22" s="102">
        <v>284544</v>
      </c>
      <c r="R22" s="102">
        <v>285597</v>
      </c>
      <c r="T22" s="102">
        <v>298839</v>
      </c>
      <c r="V22" s="102">
        <v>312507</v>
      </c>
      <c r="X22" s="102">
        <v>334604</v>
      </c>
      <c r="Y22" s="100"/>
      <c r="Z22" s="99">
        <v>347654</v>
      </c>
      <c r="AA22" s="99"/>
      <c r="AB22" s="95">
        <v>366053</v>
      </c>
      <c r="AC22" s="96"/>
      <c r="AD22" s="95">
        <v>381056</v>
      </c>
      <c r="AE22" s="95"/>
      <c r="AF22" s="95">
        <v>401503</v>
      </c>
      <c r="AG22" s="76"/>
      <c r="AH22" s="95">
        <v>415932</v>
      </c>
    </row>
    <row r="23" spans="1:34" ht="18" customHeight="1">
      <c r="A23" s="149"/>
      <c r="B23" s="14"/>
      <c r="C23" s="112"/>
      <c r="D23" s="97"/>
      <c r="F23" s="97"/>
      <c r="H23" s="97"/>
      <c r="J23" s="97"/>
      <c r="L23" s="97"/>
      <c r="N23" s="97"/>
      <c r="P23" s="97"/>
      <c r="R23" s="97"/>
      <c r="T23" s="97"/>
      <c r="V23" s="97"/>
      <c r="X23" s="97"/>
      <c r="Y23" s="100"/>
      <c r="Z23" s="99"/>
      <c r="AA23" s="99"/>
      <c r="AB23" s="95"/>
      <c r="AC23" s="96"/>
      <c r="AD23" s="95"/>
      <c r="AE23" s="95"/>
      <c r="AF23" s="95"/>
      <c r="AG23" s="76"/>
      <c r="AH23" s="95"/>
    </row>
    <row r="24" spans="1:34" ht="18" customHeight="1">
      <c r="A24" s="149">
        <v>8</v>
      </c>
      <c r="B24" s="28" t="s">
        <v>6</v>
      </c>
      <c r="C24" s="112"/>
      <c r="D24" s="102">
        <v>716417</v>
      </c>
      <c r="F24" s="102">
        <v>735246</v>
      </c>
      <c r="H24" s="102">
        <v>751339</v>
      </c>
      <c r="J24" s="102">
        <v>722104</v>
      </c>
      <c r="L24" s="102">
        <v>737907</v>
      </c>
      <c r="N24" s="102">
        <v>784231</v>
      </c>
      <c r="P24" s="102">
        <v>780126</v>
      </c>
      <c r="R24" s="102">
        <v>892946</v>
      </c>
      <c r="T24" s="102">
        <v>955261</v>
      </c>
      <c r="V24" s="102">
        <v>1052876</v>
      </c>
      <c r="X24" s="102">
        <v>1153996</v>
      </c>
      <c r="Y24" s="100"/>
      <c r="Z24" s="99">
        <v>1228819</v>
      </c>
      <c r="AA24" s="99"/>
      <c r="AB24" s="95">
        <v>1246758</v>
      </c>
      <c r="AC24" s="96"/>
      <c r="AD24" s="95">
        <v>1265524</v>
      </c>
      <c r="AE24" s="95"/>
      <c r="AF24" s="95">
        <v>1177857</v>
      </c>
      <c r="AG24" s="76"/>
      <c r="AH24" s="95">
        <v>1246070</v>
      </c>
    </row>
    <row r="25" spans="1:34" ht="18" customHeight="1">
      <c r="A25" s="149"/>
      <c r="B25" s="14"/>
      <c r="C25" s="112"/>
      <c r="D25" s="97"/>
      <c r="F25" s="97"/>
      <c r="H25" s="74"/>
      <c r="J25" s="74"/>
      <c r="L25" s="74"/>
      <c r="N25" s="74"/>
      <c r="P25" s="86"/>
      <c r="R25" s="74"/>
      <c r="T25" s="74"/>
      <c r="V25" s="74"/>
      <c r="X25" s="74"/>
      <c r="Y25" s="82"/>
      <c r="Z25" s="81"/>
      <c r="AA25" s="81"/>
      <c r="AB25" s="76"/>
      <c r="AC25" s="78"/>
      <c r="AD25" s="76"/>
      <c r="AE25" s="76"/>
      <c r="AF25" s="76"/>
      <c r="AG25" s="76"/>
      <c r="AH25" s="76"/>
    </row>
    <row r="26" spans="1:34" ht="18" customHeight="1">
      <c r="A26" s="149">
        <v>9</v>
      </c>
      <c r="B26" s="28" t="s">
        <v>16</v>
      </c>
      <c r="C26" s="112"/>
      <c r="D26" s="102">
        <v>17070</v>
      </c>
      <c r="F26" s="102">
        <v>6522</v>
      </c>
      <c r="H26" s="86">
        <v>-670</v>
      </c>
      <c r="J26" s="102">
        <v>14081</v>
      </c>
      <c r="L26" s="102">
        <v>29293</v>
      </c>
      <c r="N26" s="95">
        <v>59987</v>
      </c>
      <c r="P26" s="95">
        <v>51148</v>
      </c>
      <c r="R26" s="102">
        <v>15472</v>
      </c>
      <c r="T26" s="102">
        <v>26600</v>
      </c>
      <c r="V26" s="102">
        <v>18839</v>
      </c>
      <c r="X26" s="102">
        <v>42635</v>
      </c>
      <c r="Y26" s="100"/>
      <c r="Z26" s="99">
        <v>45256</v>
      </c>
      <c r="AA26" s="99"/>
      <c r="AB26" s="95">
        <v>33988</v>
      </c>
      <c r="AC26" s="96"/>
      <c r="AD26" s="95">
        <v>18155</v>
      </c>
      <c r="AE26" s="76"/>
      <c r="AF26" s="76">
        <v>-16962</v>
      </c>
      <c r="AG26" s="76"/>
      <c r="AH26" s="101">
        <v>30783</v>
      </c>
    </row>
    <row r="27" spans="1:34" ht="18" customHeight="1">
      <c r="A27" s="149"/>
      <c r="B27" s="14"/>
      <c r="C27" s="103"/>
      <c r="D27" s="97"/>
      <c r="F27" s="97"/>
      <c r="H27" s="74"/>
      <c r="J27" s="97"/>
      <c r="L27" s="97"/>
      <c r="N27" s="97"/>
      <c r="P27" s="97"/>
      <c r="R27" s="97"/>
      <c r="T27" s="102"/>
      <c r="V27" s="97"/>
      <c r="X27" s="97"/>
      <c r="Y27" s="100"/>
      <c r="Z27" s="99"/>
      <c r="AA27" s="99"/>
      <c r="AB27" s="95"/>
      <c r="AC27" s="96"/>
      <c r="AD27" s="95"/>
      <c r="AE27" s="76"/>
      <c r="AF27" s="76"/>
      <c r="AG27" s="76"/>
      <c r="AH27" s="76"/>
    </row>
    <row r="28" spans="1:34" ht="18" customHeight="1">
      <c r="A28" s="149" t="s">
        <v>7</v>
      </c>
      <c r="B28" s="28" t="s">
        <v>8</v>
      </c>
      <c r="C28" s="112"/>
      <c r="D28" s="97" t="s">
        <v>209</v>
      </c>
      <c r="E28" s="108"/>
      <c r="F28" s="97" t="s">
        <v>209</v>
      </c>
      <c r="G28" s="108"/>
      <c r="H28" s="97" t="s">
        <v>209</v>
      </c>
      <c r="I28" s="108"/>
      <c r="J28" s="97" t="s">
        <v>209</v>
      </c>
      <c r="K28" s="108"/>
      <c r="L28" s="97" t="s">
        <v>209</v>
      </c>
      <c r="N28" s="102">
        <v>1753278</v>
      </c>
      <c r="P28" s="102">
        <v>1786081</v>
      </c>
      <c r="R28" s="102">
        <v>1951592</v>
      </c>
      <c r="T28" s="102">
        <v>2205437</v>
      </c>
      <c r="V28" s="102">
        <v>2425839</v>
      </c>
      <c r="X28" s="102">
        <v>2799457</v>
      </c>
      <c r="Y28" s="100"/>
      <c r="Z28" s="99">
        <v>2926540</v>
      </c>
      <c r="AA28" s="99"/>
      <c r="AB28" s="95">
        <v>2850781</v>
      </c>
      <c r="AC28" s="96"/>
      <c r="AD28" s="95">
        <v>2861253</v>
      </c>
      <c r="AE28" s="76"/>
      <c r="AF28" s="101">
        <v>2830381</v>
      </c>
      <c r="AG28" s="76"/>
      <c r="AH28" s="101">
        <v>3000383</v>
      </c>
    </row>
    <row r="29" spans="1:34" ht="18" customHeight="1">
      <c r="A29" s="149"/>
      <c r="B29" s="14"/>
      <c r="C29" s="112"/>
      <c r="D29" s="97"/>
      <c r="E29" s="108"/>
      <c r="F29" s="97"/>
      <c r="G29" s="108"/>
      <c r="H29" s="97"/>
      <c r="I29" s="108"/>
      <c r="J29" s="97"/>
      <c r="K29" s="108"/>
      <c r="L29" s="97"/>
      <c r="N29" s="97"/>
      <c r="P29" s="97"/>
      <c r="R29" s="97"/>
      <c r="T29" s="97"/>
      <c r="V29" s="97"/>
      <c r="X29" s="97"/>
      <c r="Y29" s="100"/>
      <c r="Z29" s="99"/>
      <c r="AA29" s="99"/>
      <c r="AB29" s="95"/>
      <c r="AC29" s="96"/>
      <c r="AD29" s="95"/>
      <c r="AE29" s="76"/>
      <c r="AF29" s="101"/>
      <c r="AG29" s="76"/>
      <c r="AH29" s="101"/>
    </row>
    <row r="30" spans="1:34" ht="18" customHeight="1">
      <c r="A30" s="149" t="s">
        <v>9</v>
      </c>
      <c r="B30" s="28" t="s">
        <v>10</v>
      </c>
      <c r="C30" s="112"/>
      <c r="D30" s="97" t="s">
        <v>209</v>
      </c>
      <c r="E30" s="108"/>
      <c r="F30" s="97" t="s">
        <v>209</v>
      </c>
      <c r="G30" s="108"/>
      <c r="H30" s="97" t="s">
        <v>209</v>
      </c>
      <c r="I30" s="108"/>
      <c r="J30" s="97" t="s">
        <v>209</v>
      </c>
      <c r="K30" s="108"/>
      <c r="L30" s="97" t="s">
        <v>209</v>
      </c>
      <c r="N30" s="102">
        <v>1852082</v>
      </c>
      <c r="P30" s="102">
        <v>1903658</v>
      </c>
      <c r="R30" s="102">
        <v>2016665</v>
      </c>
      <c r="T30" s="102">
        <v>2190164</v>
      </c>
      <c r="V30" s="102">
        <v>2336387</v>
      </c>
      <c r="X30" s="102">
        <v>2590366</v>
      </c>
      <c r="Y30" s="100"/>
      <c r="Z30" s="99">
        <v>2709139</v>
      </c>
      <c r="AA30" s="99"/>
      <c r="AB30" s="95">
        <v>2655733</v>
      </c>
      <c r="AC30" s="96"/>
      <c r="AD30" s="95">
        <v>2681291</v>
      </c>
      <c r="AE30" s="76"/>
      <c r="AF30" s="101">
        <v>2606328</v>
      </c>
      <c r="AG30" s="76"/>
      <c r="AH30" s="101">
        <v>2752102</v>
      </c>
    </row>
    <row r="31" spans="1:34" ht="18" customHeight="1">
      <c r="A31" s="149"/>
      <c r="B31" s="14"/>
      <c r="C31" s="112"/>
      <c r="D31" s="20"/>
      <c r="F31" s="20"/>
      <c r="H31" s="20"/>
      <c r="J31" s="20"/>
      <c r="L31" s="20"/>
      <c r="N31" s="20"/>
      <c r="P31" s="59"/>
      <c r="R31" s="20"/>
      <c r="T31" s="20"/>
      <c r="V31" s="20"/>
      <c r="X31" s="20"/>
      <c r="Y31" s="84"/>
      <c r="Z31" s="81"/>
      <c r="AA31" s="81"/>
      <c r="AB31" s="76"/>
      <c r="AD31" s="76"/>
      <c r="AE31" s="76"/>
      <c r="AF31" s="76"/>
      <c r="AG31" s="76"/>
      <c r="AH31" s="76"/>
    </row>
    <row r="32" spans="1:34" ht="18" customHeight="1">
      <c r="A32" s="149" t="s">
        <v>11</v>
      </c>
      <c r="B32" s="28" t="s">
        <v>12</v>
      </c>
      <c r="C32" s="112"/>
      <c r="D32" s="104">
        <v>-83118</v>
      </c>
      <c r="F32" s="105">
        <v>-56990</v>
      </c>
      <c r="H32" s="104">
        <v>-84137</v>
      </c>
      <c r="J32" s="104">
        <v>-63950</v>
      </c>
      <c r="L32" s="104">
        <v>-35575</v>
      </c>
      <c r="N32" s="102">
        <v>54087</v>
      </c>
      <c r="P32" s="102">
        <v>101767</v>
      </c>
      <c r="R32" s="102">
        <v>149537</v>
      </c>
      <c r="T32" s="102">
        <v>123013</v>
      </c>
      <c r="V32" s="102">
        <v>131320</v>
      </c>
      <c r="X32" s="102">
        <v>39476</v>
      </c>
      <c r="Y32" s="100"/>
      <c r="Z32" s="99">
        <v>38148</v>
      </c>
      <c r="AA32" s="99"/>
      <c r="AB32" s="95">
        <v>11604</v>
      </c>
      <c r="AC32" s="96"/>
      <c r="AD32" s="95">
        <v>73699</v>
      </c>
      <c r="AE32" s="95"/>
      <c r="AF32" s="95">
        <v>108457</v>
      </c>
      <c r="AG32" s="76"/>
      <c r="AH32" s="95">
        <v>70938</v>
      </c>
    </row>
    <row r="33" spans="1:34" ht="18" customHeight="1">
      <c r="A33" s="10"/>
      <c r="B33" s="14" t="s">
        <v>13</v>
      </c>
      <c r="C33" s="20"/>
      <c r="D33" s="20"/>
      <c r="F33" s="20"/>
      <c r="H33" s="20"/>
      <c r="J33" s="20"/>
      <c r="L33" s="20"/>
      <c r="N33" s="20"/>
      <c r="P33" s="20"/>
      <c r="R33" s="20"/>
      <c r="T33" s="20"/>
      <c r="V33" s="20"/>
      <c r="X33" s="20"/>
      <c r="Y33" s="84"/>
      <c r="Z33" s="81"/>
      <c r="AA33" s="81"/>
      <c r="AB33" s="76"/>
      <c r="AD33" s="76"/>
      <c r="AE33" s="76"/>
      <c r="AF33" s="76"/>
      <c r="AG33" s="76"/>
      <c r="AH33" s="76"/>
    </row>
    <row r="34" spans="1:149" s="34" customFormat="1" ht="18" customHeight="1">
      <c r="A34" s="254" t="s">
        <v>14</v>
      </c>
      <c r="B34" s="255"/>
      <c r="C34" s="156"/>
      <c r="D34" s="157">
        <v>2220923</v>
      </c>
      <c r="F34" s="157">
        <v>2337269</v>
      </c>
      <c r="H34" s="157">
        <f>SUM(H20:H26,H32)</f>
        <v>2409316</v>
      </c>
      <c r="I34" s="155"/>
      <c r="J34" s="157">
        <f>SUM(J20:J26,J32)</f>
        <v>2502096</v>
      </c>
      <c r="K34" s="155"/>
      <c r="L34" s="157">
        <f>SUM(L20:L26,L32)</f>
        <v>2647477</v>
      </c>
      <c r="M34" s="155"/>
      <c r="N34" s="157">
        <f>SUM(N20:N28,N32)-N30</f>
        <v>2793257</v>
      </c>
      <c r="O34" s="155"/>
      <c r="P34" s="157">
        <f>SUM(P20:P28,P32)-P30</f>
        <v>2888738</v>
      </c>
      <c r="Q34" s="155"/>
      <c r="R34" s="157">
        <f>SUM(R20:R28,R32)-R30</f>
        <v>3142144</v>
      </c>
      <c r="S34" s="155"/>
      <c r="T34" s="157">
        <v>3405819</v>
      </c>
      <c r="U34" s="155"/>
      <c r="V34" s="157">
        <f>SUM(V20:V28,V32)-V30</f>
        <v>3656784</v>
      </c>
      <c r="W34" s="233"/>
      <c r="X34" s="157">
        <f>SUM(X20:X28,X32)-X30</f>
        <v>3951624</v>
      </c>
      <c r="Y34" s="234"/>
      <c r="Z34" s="235">
        <f>SUM(Z20:Z28,Z32)-Z30</f>
        <v>4177816</v>
      </c>
      <c r="AA34" s="235"/>
      <c r="AB34" s="235">
        <f aca="true" t="shared" si="0" ref="AB34:AH34">SUM(AB20:AB28,AB32)-AB30</f>
        <v>4185222</v>
      </c>
      <c r="AC34" s="233"/>
      <c r="AD34" s="235">
        <f t="shared" si="0"/>
        <v>4307903</v>
      </c>
      <c r="AE34" s="236"/>
      <c r="AF34" s="235">
        <f t="shared" si="0"/>
        <v>4316706</v>
      </c>
      <c r="AG34" s="236"/>
      <c r="AH34" s="235">
        <f t="shared" si="0"/>
        <v>4465058</v>
      </c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</row>
    <row r="35" spans="2:158" s="10" customFormat="1" ht="15" customHeight="1">
      <c r="B35" s="13"/>
      <c r="C35" s="15"/>
      <c r="D35" s="13"/>
      <c r="E35" s="73"/>
      <c r="F35" s="72"/>
      <c r="G35" s="73"/>
      <c r="H35" s="72"/>
      <c r="I35" s="73"/>
      <c r="J35" s="72"/>
      <c r="K35" s="73"/>
      <c r="L35" s="72"/>
      <c r="M35" s="73"/>
      <c r="N35" s="72"/>
      <c r="O35" s="73"/>
      <c r="P35" s="72"/>
      <c r="Q35" s="73"/>
      <c r="R35" s="72"/>
      <c r="S35" s="73"/>
      <c r="T35" s="72"/>
      <c r="U35" s="73"/>
      <c r="V35" s="72"/>
      <c r="W35" s="15"/>
      <c r="X35" s="13"/>
      <c r="Y35" s="15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</row>
    <row r="36" ht="15" customHeight="1"/>
    <row r="37" ht="15" customHeight="1" thickBot="1"/>
    <row r="38" spans="1:148" s="10" customFormat="1" ht="18" customHeight="1">
      <c r="A38" s="256" t="s">
        <v>15</v>
      </c>
      <c r="B38" s="257"/>
      <c r="C38" s="260" t="s">
        <v>244</v>
      </c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0" t="s">
        <v>245</v>
      </c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</row>
    <row r="39" spans="1:148" s="10" customFormat="1" ht="18" customHeight="1">
      <c r="A39" s="258"/>
      <c r="B39" s="259"/>
      <c r="C39" s="150" t="s">
        <v>227</v>
      </c>
      <c r="D39" s="150" t="s">
        <v>228</v>
      </c>
      <c r="E39" s="150" t="s">
        <v>229</v>
      </c>
      <c r="F39" s="150" t="s">
        <v>230</v>
      </c>
      <c r="G39" s="150" t="s">
        <v>231</v>
      </c>
      <c r="H39" s="150" t="s">
        <v>232</v>
      </c>
      <c r="I39" s="150" t="s">
        <v>233</v>
      </c>
      <c r="J39" s="150" t="s">
        <v>234</v>
      </c>
      <c r="K39" s="2" t="s">
        <v>193</v>
      </c>
      <c r="L39" s="150" t="s">
        <v>235</v>
      </c>
      <c r="M39" s="150" t="s">
        <v>236</v>
      </c>
      <c r="N39" s="150" t="s">
        <v>237</v>
      </c>
      <c r="O39" s="150" t="s">
        <v>238</v>
      </c>
      <c r="P39" s="150" t="s">
        <v>239</v>
      </c>
      <c r="Q39" s="150" t="s">
        <v>240</v>
      </c>
      <c r="R39" s="150" t="s">
        <v>241</v>
      </c>
      <c r="S39" s="150" t="s">
        <v>242</v>
      </c>
      <c r="T39" s="150" t="s">
        <v>228</v>
      </c>
      <c r="U39" s="150" t="s">
        <v>229</v>
      </c>
      <c r="V39" s="150" t="s">
        <v>230</v>
      </c>
      <c r="W39" s="150" t="s">
        <v>231</v>
      </c>
      <c r="X39" s="150" t="s">
        <v>232</v>
      </c>
      <c r="Y39" s="150" t="s">
        <v>233</v>
      </c>
      <c r="Z39" s="150" t="s">
        <v>234</v>
      </c>
      <c r="AA39" s="150" t="s">
        <v>243</v>
      </c>
      <c r="AB39" s="150" t="s">
        <v>235</v>
      </c>
      <c r="AC39" s="150" t="s">
        <v>236</v>
      </c>
      <c r="AD39" s="150" t="s">
        <v>237</v>
      </c>
      <c r="AE39" s="150" t="s">
        <v>238</v>
      </c>
      <c r="AF39" s="150" t="s">
        <v>239</v>
      </c>
      <c r="AG39" s="151" t="s">
        <v>190</v>
      </c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</row>
    <row r="40" spans="1:148" s="10" customFormat="1" ht="18" customHeight="1">
      <c r="A40" s="13"/>
      <c r="B40" s="1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8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</row>
    <row r="41" spans="1:148" s="10" customFormat="1" ht="18" customHeight="1">
      <c r="A41" s="149">
        <v>1</v>
      </c>
      <c r="B41" s="29" t="s">
        <v>191</v>
      </c>
      <c r="C41" s="140">
        <f>100*(F8-D8)/D8</f>
        <v>10.184016166803147</v>
      </c>
      <c r="D41" s="140">
        <f>100*(H8-F8)/F8</f>
        <v>3.9291474115645553</v>
      </c>
      <c r="E41" s="140">
        <f>100*(J8-H8)/H8</f>
        <v>2.4484336907443396</v>
      </c>
      <c r="F41" s="140">
        <f>100*(L8-J8)/J8</f>
        <v>2.529988802392399</v>
      </c>
      <c r="G41" s="140">
        <f>100*(N8-L8)/L8</f>
        <v>4.444053515677624</v>
      </c>
      <c r="H41" s="140">
        <f>100*(P8-N8)/N8</f>
        <v>3.8299343112448554</v>
      </c>
      <c r="I41" s="140">
        <f>100*(R8-P8)/P8</f>
        <v>4.760578057270221</v>
      </c>
      <c r="J41" s="140">
        <f>100*(T8-R8)/R8</f>
        <v>4.621727322232622</v>
      </c>
      <c r="K41" s="140">
        <f>100*(V8-T8)/T8</f>
        <v>4.839959196115047</v>
      </c>
      <c r="L41" s="140">
        <f>100*(X8-V8)/V8</f>
        <v>8.046282247817956</v>
      </c>
      <c r="M41" s="140">
        <f>100*(Z8-X8)/X8</f>
        <v>7.1134218916666185</v>
      </c>
      <c r="N41" s="140">
        <f>100*(AB8-Z8)/Z8</f>
        <v>2.0333266219361112</v>
      </c>
      <c r="O41" s="140">
        <f>100*(AD8-AB8)/AB8</f>
        <v>5.187989740640512</v>
      </c>
      <c r="P41" s="140">
        <f>100*(AF8-AD8)/AD8</f>
        <v>3.687042494533701</v>
      </c>
      <c r="Q41" s="140">
        <f>100*(AH8-AF8)/AF8</f>
        <v>2.7769729820919715</v>
      </c>
      <c r="R41" s="140">
        <f aca="true" t="shared" si="1" ref="R41:R49">100*D8/D$18</f>
        <v>57.23958012051746</v>
      </c>
      <c r="S41" s="140">
        <f aca="true" t="shared" si="2" ref="S41:S49">100*F8/F$18</f>
        <v>59.92938767424717</v>
      </c>
      <c r="T41" s="140">
        <f>100*H8/H$18</f>
        <v>60.42158853384114</v>
      </c>
      <c r="U41" s="140">
        <f>100*J8/J$18</f>
        <v>59.60562664262282</v>
      </c>
      <c r="V41" s="140">
        <f>100*L8/L$18</f>
        <v>57.757706676960744</v>
      </c>
      <c r="W41" s="140">
        <f>100*N8/N$18</f>
        <v>57.17615672313718</v>
      </c>
      <c r="X41" s="140">
        <f>100*P8/P$18</f>
        <v>57.40375208828215</v>
      </c>
      <c r="Y41" s="140">
        <f>100*R8/R$18</f>
        <v>55.286645042365976</v>
      </c>
      <c r="Z41" s="140">
        <f>100*T8/T$18</f>
        <v>53.363787094968934</v>
      </c>
      <c r="AA41" s="140">
        <f>100*V8/V$18</f>
        <v>52.106960651763956</v>
      </c>
      <c r="AB41" s="140">
        <f>100*X8/X$18</f>
        <v>52.09899831031452</v>
      </c>
      <c r="AC41" s="140">
        <f>100*Z8/Z$18</f>
        <v>52.783655383578406</v>
      </c>
      <c r="AD41" s="140">
        <f>100*AB8/AB$18</f>
        <v>53.76160362303275</v>
      </c>
      <c r="AE41" s="140">
        <f>100*AD8/AD$18</f>
        <v>54.94030390192165</v>
      </c>
      <c r="AF41" s="140">
        <f>100*AF8/AF$18</f>
        <v>56.84981948036755</v>
      </c>
      <c r="AG41" s="140">
        <f>100*AH8/AH$18</f>
        <v>56.487216963363075</v>
      </c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</row>
    <row r="42" spans="1:148" s="10" customFormat="1" ht="18" customHeight="1">
      <c r="A42" s="149"/>
      <c r="B42" s="14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</row>
    <row r="43" spans="1:33" ht="18" customHeight="1">
      <c r="A43" s="149">
        <v>2</v>
      </c>
      <c r="B43" s="28" t="s">
        <v>18</v>
      </c>
      <c r="C43" s="140">
        <f>100*(F10-D10)/D10</f>
        <v>-8.645380971180419</v>
      </c>
      <c r="D43" s="140">
        <f>100*(H10-F10)/F10</f>
        <v>-1.2737614857309543</v>
      </c>
      <c r="E43" s="140">
        <f>100*(J10-H10)/H10</f>
        <v>6.4279969140362105</v>
      </c>
      <c r="F43" s="140">
        <f aca="true" t="shared" si="3" ref="F43:F59">100*(L10-J10)/J10</f>
        <v>13.791507935283866</v>
      </c>
      <c r="G43" s="140">
        <f aca="true" t="shared" si="4" ref="G43:G59">100*(N10-L10)/L10</f>
        <v>8.55046076043921</v>
      </c>
      <c r="H43" s="140">
        <f aca="true" t="shared" si="5" ref="H43:H67">100*(P10-N10)/N10</f>
        <v>1.8686519040992693</v>
      </c>
      <c r="I43" s="140">
        <f aca="true" t="shared" si="6" ref="I43:I67">100*(R10-P10)/P10</f>
        <v>18.688577280948333</v>
      </c>
      <c r="J43" s="140">
        <f aca="true" t="shared" si="7" ref="J43:J67">100*(T10-R10)/R10</f>
        <v>15.36160407950631</v>
      </c>
      <c r="K43" s="140">
        <f aca="true" t="shared" si="8" ref="K43:K67">100*(V10-T10)/T10</f>
        <v>9.57526276892349</v>
      </c>
      <c r="L43" s="140">
        <f aca="true" t="shared" si="9" ref="L43:L67">100*(X10-V10)/V10</f>
        <v>7.032668370829763</v>
      </c>
      <c r="M43" s="140">
        <f aca="true" t="shared" si="10" ref="M43:M67">100*(Z10-X10)/X10</f>
        <v>1.4810586817449742</v>
      </c>
      <c r="N43" s="140">
        <f aca="true" t="shared" si="11" ref="N43:N67">100*(AB10-Z10)/Z10</f>
        <v>-6.103286777340224</v>
      </c>
      <c r="O43" s="140">
        <f aca="true" t="shared" si="12" ref="O43:O67">100*(AD10-AB10)/AB10</f>
        <v>-1.519239036495025</v>
      </c>
      <c r="P43" s="140">
        <f aca="true" t="shared" si="13" ref="P43:P67">100*(AF10-AD10)/AD10</f>
        <v>-10.405674343443108</v>
      </c>
      <c r="Q43" s="140">
        <f>100*(AH10-AF10)/AF10</f>
        <v>6.469656619456885</v>
      </c>
      <c r="R43" s="140">
        <f t="shared" si="1"/>
        <v>27.372403275575063</v>
      </c>
      <c r="S43" s="140">
        <f t="shared" si="2"/>
        <v>23.761193084749767</v>
      </c>
      <c r="T43" s="140">
        <f>100*H10/H$18</f>
        <v>22.757039757341918</v>
      </c>
      <c r="U43" s="140">
        <f aca="true" t="shared" si="14" ref="U43:U51">100*J10/J$18</f>
        <v>23.32176703052161</v>
      </c>
      <c r="V43" s="140">
        <f aca="true" t="shared" si="15" ref="V43:V51">100*L10/L$18</f>
        <v>25.080897775504756</v>
      </c>
      <c r="W43" s="140">
        <f aca="true" t="shared" si="16" ref="W43:W51">100*N10/N$18</f>
        <v>25.804535708672706</v>
      </c>
      <c r="X43" s="140">
        <f aca="true" t="shared" si="17" ref="X43:X51">100*P10/P$18</f>
        <v>25.417881441653762</v>
      </c>
      <c r="Y43" s="140">
        <f aca="true" t="shared" si="18" ref="Y43:Y51">100*R10/R$18</f>
        <v>27.735138809678997</v>
      </c>
      <c r="Z43" s="140">
        <f aca="true" t="shared" si="19" ref="Z43:Z51">100*T10/T$18</f>
        <v>29.51862679725493</v>
      </c>
      <c r="AA43" s="140">
        <f aca="true" t="shared" si="20" ref="AA43:AA51">100*V10/V$18</f>
        <v>30.125268541975682</v>
      </c>
      <c r="AB43" s="140">
        <f aca="true" t="shared" si="21" ref="AB43:AB51">100*X10/X$18</f>
        <v>29.838094372869072</v>
      </c>
      <c r="AC43" s="140">
        <f aca="true" t="shared" si="22" ref="AC43:AC51">100*Z10/Z$18</f>
        <v>28.640610309309935</v>
      </c>
      <c r="AD43" s="140">
        <f aca="true" t="shared" si="23" ref="AD43:AD51">100*AB10/AB$18</f>
        <v>26.84499726776805</v>
      </c>
      <c r="AE43" s="140">
        <f aca="true" t="shared" si="24" ref="AE43:AE51">100*AD10/AD$18</f>
        <v>25.68428304908444</v>
      </c>
      <c r="AF43" s="140">
        <f aca="true" t="shared" si="25" ref="AF43:AF51">100*AF10/AF$18</f>
        <v>22.96473815097395</v>
      </c>
      <c r="AG43" s="140">
        <f aca="true" t="shared" si="26" ref="AG43:AG51">100*AH10/AH$18</f>
        <v>23.638102797320887</v>
      </c>
    </row>
    <row r="44" spans="1:33" ht="18" customHeight="1">
      <c r="A44" s="149"/>
      <c r="B44" s="14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</row>
    <row r="45" spans="1:148" s="10" customFormat="1" ht="18" customHeight="1">
      <c r="A45" s="149">
        <v>3</v>
      </c>
      <c r="B45" s="28" t="s">
        <v>19</v>
      </c>
      <c r="C45" s="140">
        <f>100*(F12-D12)/D12</f>
        <v>13.228632564899673</v>
      </c>
      <c r="D45" s="140">
        <f>100*(H12-F12)/F12</f>
        <v>7.679279459166501</v>
      </c>
      <c r="E45" s="140">
        <f>100*(J12-H12)/H12</f>
        <v>4.739182696287663</v>
      </c>
      <c r="F45" s="140">
        <f t="shared" si="3"/>
        <v>7.03403360680356</v>
      </c>
      <c r="G45" s="140">
        <f t="shared" si="4"/>
        <v>4.019742788447338</v>
      </c>
      <c r="H45" s="140">
        <f t="shared" si="5"/>
        <v>4.921300647711429</v>
      </c>
      <c r="I45" s="140">
        <f t="shared" si="6"/>
        <v>7.215272778448364</v>
      </c>
      <c r="J45" s="140">
        <f t="shared" si="7"/>
        <v>8.094579380745872</v>
      </c>
      <c r="K45" s="140">
        <f t="shared" si="8"/>
        <v>8.630123230761686</v>
      </c>
      <c r="L45" s="140">
        <f t="shared" si="9"/>
        <v>7.487687482399172</v>
      </c>
      <c r="M45" s="140">
        <f t="shared" si="10"/>
        <v>9.451448776819571</v>
      </c>
      <c r="N45" s="140">
        <f t="shared" si="11"/>
        <v>6.358882152371972</v>
      </c>
      <c r="O45" s="140">
        <f t="shared" si="12"/>
        <v>4.099706906089687</v>
      </c>
      <c r="P45" s="140">
        <f t="shared" si="13"/>
        <v>1.1727446615032455</v>
      </c>
      <c r="Q45" s="140">
        <f>100*(AH12-AF12)/AF12</f>
        <v>1.3894802091234595</v>
      </c>
      <c r="R45" s="140">
        <f t="shared" si="1"/>
        <v>11.152570350255276</v>
      </c>
      <c r="S45" s="140">
        <f t="shared" si="2"/>
        <v>11.99930346057728</v>
      </c>
      <c r="T45" s="140">
        <f>100*H12/H$18</f>
        <v>12.534387353091084</v>
      </c>
      <c r="U45" s="140">
        <f t="shared" si="14"/>
        <v>12.641601281485602</v>
      </c>
      <c r="V45" s="140">
        <f t="shared" si="15"/>
        <v>12.787797589931849</v>
      </c>
      <c r="W45" s="140">
        <f t="shared" si="16"/>
        <v>12.607611830919963</v>
      </c>
      <c r="X45" s="140">
        <f t="shared" si="17"/>
        <v>12.79084499875032</v>
      </c>
      <c r="Y45" s="140">
        <f t="shared" si="18"/>
        <v>12.607760815545054</v>
      </c>
      <c r="Z45" s="140">
        <f t="shared" si="19"/>
        <v>12.573216603700901</v>
      </c>
      <c r="AA45" s="140">
        <f t="shared" si="20"/>
        <v>12.720931835186327</v>
      </c>
      <c r="AB45" s="140">
        <f t="shared" si="21"/>
        <v>12.653231343172159</v>
      </c>
      <c r="AC45" s="140">
        <f t="shared" si="22"/>
        <v>13.099332282704648</v>
      </c>
      <c r="AD45" s="140">
        <f t="shared" si="23"/>
        <v>13.907646020295692</v>
      </c>
      <c r="AE45" s="140">
        <f t="shared" si="24"/>
        <v>14.065520973893795</v>
      </c>
      <c r="AF45" s="140">
        <f t="shared" si="25"/>
        <v>14.201456898259204</v>
      </c>
      <c r="AG45" s="140">
        <f t="shared" si="26"/>
        <v>13.920379085781192</v>
      </c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</row>
    <row r="46" spans="1:148" s="10" customFormat="1" ht="18" customHeight="1">
      <c r="A46" s="149"/>
      <c r="B46" s="14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</row>
    <row r="47" spans="1:33" ht="18" customHeight="1">
      <c r="A47" s="149">
        <v>4</v>
      </c>
      <c r="B47" s="30" t="s">
        <v>178</v>
      </c>
      <c r="C47" s="140">
        <f>100*(F14-D14)/D14</f>
        <v>6.074929829557011</v>
      </c>
      <c r="D47" s="140">
        <f>100*(H14-F14)/F14</f>
        <v>2.477335828565293</v>
      </c>
      <c r="E47" s="140">
        <f>100*(J14-H14)/H14</f>
        <v>6.39762895548304</v>
      </c>
      <c r="F47" s="140">
        <f t="shared" si="3"/>
        <v>3.6972425436128304</v>
      </c>
      <c r="G47" s="140">
        <f t="shared" si="4"/>
        <v>4.7538937428773</v>
      </c>
      <c r="H47" s="140">
        <f t="shared" si="5"/>
        <v>2.5766720198932807</v>
      </c>
      <c r="I47" s="140">
        <f t="shared" si="6"/>
        <v>7.188626478033876</v>
      </c>
      <c r="J47" s="140">
        <f t="shared" si="7"/>
        <v>9.425761234466105</v>
      </c>
      <c r="K47" s="140">
        <f t="shared" si="8"/>
        <v>16.411186582989764</v>
      </c>
      <c r="L47" s="140">
        <f t="shared" si="9"/>
        <v>14.015303881452713</v>
      </c>
      <c r="M47" s="140">
        <f t="shared" si="10"/>
        <v>7.348802504480977</v>
      </c>
      <c r="N47" s="140">
        <f t="shared" si="11"/>
        <v>0.9855696585071019</v>
      </c>
      <c r="O47" s="140">
        <f t="shared" si="12"/>
        <v>6.2481062660616695</v>
      </c>
      <c r="P47" s="140">
        <f t="shared" si="13"/>
        <v>5.69090806669671</v>
      </c>
      <c r="Q47" s="140">
        <f>100*(AH14-AF14)/AF14</f>
        <v>2.6549321110207997</v>
      </c>
      <c r="R47" s="140">
        <f t="shared" si="1"/>
        <v>5.534410693211786</v>
      </c>
      <c r="S47" s="140">
        <f t="shared" si="2"/>
        <v>5.578390848464597</v>
      </c>
      <c r="T47" s="140">
        <f>100*H14/H$18</f>
        <v>5.545640339415834</v>
      </c>
      <c r="U47" s="140">
        <f t="shared" si="14"/>
        <v>5.681636515945032</v>
      </c>
      <c r="V47" s="140">
        <f t="shared" si="15"/>
        <v>5.568169241885765</v>
      </c>
      <c r="W47" s="140">
        <f t="shared" si="16"/>
        <v>5.528456565221174</v>
      </c>
      <c r="X47" s="140">
        <f t="shared" si="17"/>
        <v>5.483467174939368</v>
      </c>
      <c r="Y47" s="140">
        <f t="shared" si="18"/>
        <v>5.403635224865569</v>
      </c>
      <c r="Z47" s="140">
        <f t="shared" si="19"/>
        <v>5.455193009376012</v>
      </c>
      <c r="AA47" s="140">
        <f t="shared" si="20"/>
        <v>5.914623341165352</v>
      </c>
      <c r="AB47" s="140">
        <f t="shared" si="21"/>
        <v>6.240423238755317</v>
      </c>
      <c r="AC47" s="140">
        <f t="shared" si="22"/>
        <v>6.336325008090352</v>
      </c>
      <c r="AD47" s="140">
        <f t="shared" si="23"/>
        <v>6.387449366497317</v>
      </c>
      <c r="AE47" s="140">
        <f t="shared" si="24"/>
        <v>6.593277518087106</v>
      </c>
      <c r="AF47" s="140">
        <f t="shared" si="25"/>
        <v>6.954285734142129</v>
      </c>
      <c r="AG47" s="140">
        <f t="shared" si="26"/>
        <v>6.901724456882755</v>
      </c>
    </row>
    <row r="48" spans="1:33" ht="18" customHeight="1">
      <c r="A48" s="149"/>
      <c r="B48" s="14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</row>
    <row r="49" spans="1:33" ht="18" customHeight="1">
      <c r="A49" s="149">
        <v>5</v>
      </c>
      <c r="B49" s="28" t="s">
        <v>2</v>
      </c>
      <c r="C49" s="140">
        <f>100*(F16-D16)/D16</f>
        <v>2.7522617768380186</v>
      </c>
      <c r="D49" s="140">
        <f>100*(H16-F16)/F16</f>
        <v>2.300711803798536</v>
      </c>
      <c r="E49" s="140">
        <f>100*(J16-H16)/H16</f>
        <v>3.18878812860676</v>
      </c>
      <c r="F49" s="140">
        <f t="shared" si="3"/>
        <v>1.070561165793174</v>
      </c>
      <c r="G49" s="140">
        <f t="shared" si="4"/>
        <v>-1.3722452335030195</v>
      </c>
      <c r="H49" s="140">
        <f t="shared" si="5"/>
        <v>1.4939249190523516</v>
      </c>
      <c r="I49" s="140">
        <f t="shared" si="6"/>
        <v>2.5427208692630847</v>
      </c>
      <c r="J49" s="140">
        <f t="shared" si="7"/>
        <v>-4.444923607688517</v>
      </c>
      <c r="K49" s="140">
        <f t="shared" si="8"/>
        <v>2.295219367525225</v>
      </c>
      <c r="L49" s="140">
        <f t="shared" si="9"/>
        <v>3.4506664985976743</v>
      </c>
      <c r="M49" s="140">
        <f t="shared" si="10"/>
        <v>9.43706591933715</v>
      </c>
      <c r="N49" s="140">
        <f t="shared" si="11"/>
        <v>5.043700940822802</v>
      </c>
      <c r="O49" s="140">
        <f t="shared" si="12"/>
        <v>46.502199374635644</v>
      </c>
      <c r="P49" s="140">
        <f t="shared" si="13"/>
        <v>-24.2407799301825</v>
      </c>
      <c r="Q49" s="140">
        <f>100*(AH16-AF16)/AF16</f>
        <v>0.9979706338784767</v>
      </c>
      <c r="R49" s="140">
        <f t="shared" si="1"/>
        <v>1.2989644395595885</v>
      </c>
      <c r="S49" s="140">
        <f t="shared" si="2"/>
        <v>1.2682750680388093</v>
      </c>
      <c r="T49" s="140">
        <f>100*H16/H$18</f>
        <v>1.2586559836899767</v>
      </c>
      <c r="U49" s="140">
        <f t="shared" si="14"/>
        <v>1.2506314705750698</v>
      </c>
      <c r="V49" s="140">
        <f t="shared" si="15"/>
        <v>1.194609056093783</v>
      </c>
      <c r="W49" s="140">
        <f t="shared" si="16"/>
        <v>1.1167250274500342</v>
      </c>
      <c r="X49" s="140">
        <f t="shared" si="17"/>
        <v>1.095945703625597</v>
      </c>
      <c r="Y49" s="140">
        <f t="shared" si="18"/>
        <v>1.0331798924555973</v>
      </c>
      <c r="Z49" s="140">
        <f t="shared" si="19"/>
        <v>0.9108235053007808</v>
      </c>
      <c r="AA49" s="140">
        <f t="shared" si="20"/>
        <v>0.8677843700913153</v>
      </c>
      <c r="AB49" s="140">
        <f t="shared" si="21"/>
        <v>0.8307472651110696</v>
      </c>
      <c r="AC49" s="140">
        <f t="shared" si="22"/>
        <v>0.8599229836833407</v>
      </c>
      <c r="AD49" s="140">
        <f t="shared" si="23"/>
        <v>0.9016962775938104</v>
      </c>
      <c r="AE49" s="140">
        <f t="shared" si="24"/>
        <v>1.283385442986994</v>
      </c>
      <c r="AF49" s="140">
        <f t="shared" si="25"/>
        <v>0.9703002637428316</v>
      </c>
      <c r="AG49" s="140">
        <f t="shared" si="26"/>
        <v>0.9474233033479073</v>
      </c>
    </row>
    <row r="50" spans="1:33" ht="18" customHeight="1">
      <c r="A50" s="10"/>
      <c r="B50" s="14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</row>
    <row r="51" spans="1:148" s="152" customFormat="1" ht="18" customHeight="1">
      <c r="A51" s="252" t="s">
        <v>3</v>
      </c>
      <c r="B51" s="253"/>
      <c r="C51" s="195">
        <f>100*(F18-D18)/D18</f>
        <v>5.2386327666470205</v>
      </c>
      <c r="D51" s="195">
        <f>100*(H18-F18)/F18</f>
        <v>3.082529225348045</v>
      </c>
      <c r="E51" s="195">
        <f>100*(J18-H18)/H18</f>
        <v>3.85088547953029</v>
      </c>
      <c r="F51" s="195">
        <f t="shared" si="3"/>
        <v>5.810368586976678</v>
      </c>
      <c r="G51" s="195">
        <f t="shared" si="4"/>
        <v>5.506374559627902</v>
      </c>
      <c r="H51" s="195">
        <f t="shared" si="5"/>
        <v>3.4182676352372874</v>
      </c>
      <c r="I51" s="195">
        <f t="shared" si="6"/>
        <v>8.772204332826307</v>
      </c>
      <c r="J51" s="195">
        <f t="shared" si="7"/>
        <v>8.391563212889034</v>
      </c>
      <c r="K51" s="195">
        <f t="shared" si="8"/>
        <v>7.368712195216481</v>
      </c>
      <c r="L51" s="195">
        <f t="shared" si="9"/>
        <v>8.06279506801605</v>
      </c>
      <c r="M51" s="195">
        <f t="shared" si="10"/>
        <v>5.724053129562208</v>
      </c>
      <c r="N51" s="195">
        <f t="shared" si="11"/>
        <v>0.17729359071821257</v>
      </c>
      <c r="O51" s="195">
        <f t="shared" si="12"/>
        <v>2.9312655502466654</v>
      </c>
      <c r="P51" s="195">
        <f t="shared" si="13"/>
        <v>0.20432214931487547</v>
      </c>
      <c r="Q51" s="195">
        <f>100*(AH18-AF18)/AF18</f>
        <v>3.4367185156270814</v>
      </c>
      <c r="R51" s="195">
        <f>100*D18/D$18</f>
        <v>100</v>
      </c>
      <c r="S51" s="195">
        <f>100*F18/F$18</f>
        <v>100</v>
      </c>
      <c r="T51" s="195">
        <f>100*H18/H$18</f>
        <v>100</v>
      </c>
      <c r="U51" s="195">
        <f t="shared" si="14"/>
        <v>100</v>
      </c>
      <c r="V51" s="195">
        <f t="shared" si="15"/>
        <v>100</v>
      </c>
      <c r="W51" s="195">
        <f t="shared" si="16"/>
        <v>100</v>
      </c>
      <c r="X51" s="195">
        <f t="shared" si="17"/>
        <v>100</v>
      </c>
      <c r="Y51" s="195">
        <f t="shared" si="18"/>
        <v>100</v>
      </c>
      <c r="Z51" s="195">
        <f t="shared" si="19"/>
        <v>100</v>
      </c>
      <c r="AA51" s="195">
        <f t="shared" si="20"/>
        <v>100</v>
      </c>
      <c r="AB51" s="195">
        <f t="shared" si="21"/>
        <v>100</v>
      </c>
      <c r="AC51" s="195">
        <f t="shared" si="22"/>
        <v>100</v>
      </c>
      <c r="AD51" s="195">
        <f t="shared" si="23"/>
        <v>100</v>
      </c>
      <c r="AE51" s="195">
        <f t="shared" si="24"/>
        <v>100</v>
      </c>
      <c r="AF51" s="195">
        <f t="shared" si="25"/>
        <v>100</v>
      </c>
      <c r="AG51" s="195">
        <f t="shared" si="26"/>
        <v>100</v>
      </c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</row>
    <row r="52" spans="1:148" s="10" customFormat="1" ht="18" customHeight="1">
      <c r="A52" s="148"/>
      <c r="B52" s="12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</row>
    <row r="53" spans="1:33" ht="18" customHeight="1">
      <c r="A53" s="149">
        <v>6</v>
      </c>
      <c r="B53" s="28" t="s">
        <v>4</v>
      </c>
      <c r="C53" s="140">
        <f>100*(F20-D20)/D20</f>
        <v>5.985253863465305</v>
      </c>
      <c r="D53" s="140">
        <f>100*(H20-F20)/F20</f>
        <v>5.936754513900666</v>
      </c>
      <c r="E53" s="140">
        <f>100*(J20-H20)/H20</f>
        <v>4.940835112059765</v>
      </c>
      <c r="F53" s="140">
        <f t="shared" si="3"/>
        <v>4.668801918039653</v>
      </c>
      <c r="G53" s="140">
        <f t="shared" si="4"/>
        <v>4.491032509354926</v>
      </c>
      <c r="H53" s="140">
        <f t="shared" si="5"/>
        <v>3.9547713957438946</v>
      </c>
      <c r="I53" s="140">
        <f t="shared" si="6"/>
        <v>4.1892851352635665</v>
      </c>
      <c r="J53" s="140">
        <f t="shared" si="7"/>
        <v>6.608966740267162</v>
      </c>
      <c r="K53" s="140">
        <f t="shared" si="8"/>
        <v>3.2693219463729735</v>
      </c>
      <c r="L53" s="140">
        <f t="shared" si="9"/>
        <v>5.850111366172952</v>
      </c>
      <c r="M53" s="140">
        <f t="shared" si="10"/>
        <v>5.92663671332181</v>
      </c>
      <c r="N53" s="140">
        <f t="shared" si="11"/>
        <v>1.357638952279858</v>
      </c>
      <c r="O53" s="140">
        <f t="shared" si="12"/>
        <v>2.4760578976237375</v>
      </c>
      <c r="P53" s="140">
        <f t="shared" si="13"/>
        <v>1.3513666208134147</v>
      </c>
      <c r="Q53" s="140">
        <f>100*(AH20-AF20)/AF20</f>
        <v>1.2906113556952314</v>
      </c>
      <c r="R53" s="140">
        <f>100*D20/D$34</f>
        <v>60.12207537136587</v>
      </c>
      <c r="S53" s="140">
        <f>100*F20/F$34</f>
        <v>60.548614643842875</v>
      </c>
      <c r="T53" s="140">
        <f>100*H20/H$34</f>
        <v>62.225129455828956</v>
      </c>
      <c r="U53" s="140">
        <f>100*J20/J$34</f>
        <v>62.878202914676336</v>
      </c>
      <c r="V53" s="140">
        <f>100*L20/L$34</f>
        <v>62.19982269912071</v>
      </c>
      <c r="W53" s="140">
        <v>61.6</v>
      </c>
      <c r="X53" s="140">
        <f aca="true" t="shared" si="27" ref="X53:X65">100*P20/P$34</f>
        <v>61.92081109467179</v>
      </c>
      <c r="Y53" s="140">
        <f>100*R20/R$34</f>
        <v>59.31189022527293</v>
      </c>
      <c r="Z53" s="140">
        <f>100*T20/T$34</f>
        <v>58.336452994125644</v>
      </c>
      <c r="AA53" s="140">
        <f>100*V20/V$34</f>
        <v>56.10913852171744</v>
      </c>
      <c r="AB53" s="140">
        <f>100*X20/X$34</f>
        <v>54.96023913206317</v>
      </c>
      <c r="AC53" s="140">
        <f>100*Z20/Z$34</f>
        <v>55.065565357593535</v>
      </c>
      <c r="AD53" s="140">
        <f>100*AB20/AB$34</f>
        <v>55.714392211452584</v>
      </c>
      <c r="AE53" s="140">
        <f>100*AD20/AD$34</f>
        <v>55.467985235507854</v>
      </c>
      <c r="AF53" s="140">
        <f>100*AF20/AF$34</f>
        <v>56.10291736337847</v>
      </c>
      <c r="AG53" s="140">
        <f>100*AH20/AH$34</f>
        <v>54.93890560884091</v>
      </c>
    </row>
    <row r="54" spans="1:33" ht="18" customHeight="1">
      <c r="A54" s="149"/>
      <c r="B54" s="14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</row>
    <row r="55" spans="1:33" ht="18" customHeight="1">
      <c r="A55" s="149">
        <v>7</v>
      </c>
      <c r="B55" s="28" t="s">
        <v>5</v>
      </c>
      <c r="C55" s="140">
        <f>100*(F22-D22)/D22</f>
        <v>0.8576650091376599</v>
      </c>
      <c r="D55" s="140">
        <f>100*(H22-F22)/F22</f>
        <v>2.6446643181013703</v>
      </c>
      <c r="E55" s="140">
        <f>100*(J22-H22)/H22</f>
        <v>5.338610089332633</v>
      </c>
      <c r="F55" s="140">
        <f t="shared" si="3"/>
        <v>4.886432724835144</v>
      </c>
      <c r="G55" s="140">
        <f t="shared" si="4"/>
        <v>1.4673424343987576</v>
      </c>
      <c r="H55" s="140">
        <f t="shared" si="5"/>
        <v>4.199945070035705</v>
      </c>
      <c r="I55" s="140">
        <f t="shared" si="6"/>
        <v>0.37006578947368424</v>
      </c>
      <c r="J55" s="140">
        <f t="shared" si="7"/>
        <v>4.6366033256651855</v>
      </c>
      <c r="K55" s="140">
        <f t="shared" si="8"/>
        <v>4.5737002198508225</v>
      </c>
      <c r="L55" s="140">
        <f t="shared" si="9"/>
        <v>7.070881612251886</v>
      </c>
      <c r="M55" s="140">
        <f t="shared" si="10"/>
        <v>3.9001326941698244</v>
      </c>
      <c r="N55" s="140">
        <f t="shared" si="11"/>
        <v>5.292330880703228</v>
      </c>
      <c r="O55" s="140">
        <f t="shared" si="12"/>
        <v>4.098586816663161</v>
      </c>
      <c r="P55" s="140">
        <f t="shared" si="13"/>
        <v>5.365877981189117</v>
      </c>
      <c r="Q55" s="140">
        <f>100*(AH22-AF22)/AF22</f>
        <v>3.5937464975355105</v>
      </c>
      <c r="R55" s="140">
        <f>100*D22/D$34</f>
        <v>10.594243924710582</v>
      </c>
      <c r="S55" s="140">
        <f>100*F22/F$34</f>
        <v>10.15321728050986</v>
      </c>
      <c r="T55" s="140">
        <f>100*H22/H$34</f>
        <v>10.110089336558591</v>
      </c>
      <c r="U55" s="140">
        <f>100*J22/J$34</f>
        <v>10.254922273166178</v>
      </c>
      <c r="V55" s="140">
        <f>100*L22/L$34</f>
        <v>10.165376318661126</v>
      </c>
      <c r="W55" s="140">
        <f aca="true" t="shared" si="28" ref="W55:W63">100*N22/N$34</f>
        <v>9.776221808447987</v>
      </c>
      <c r="X55" s="140">
        <f t="shared" si="27"/>
        <v>9.850114479056252</v>
      </c>
      <c r="Y55" s="140">
        <f>100*R22/R$34</f>
        <v>9.089239703845527</v>
      </c>
      <c r="Z55" s="140">
        <f aca="true" t="shared" si="29" ref="Z55:Z67">100*T22/T$34</f>
        <v>8.774365284825764</v>
      </c>
      <c r="AA55" s="140">
        <f aca="true" t="shared" si="30" ref="AA55:AA67">100*V22/V$34</f>
        <v>8.545951852775554</v>
      </c>
      <c r="AB55" s="140">
        <f aca="true" t="shared" si="31" ref="AB55:AB67">100*X22/X$34</f>
        <v>8.46750601777902</v>
      </c>
      <c r="AC55" s="140">
        <f aca="true" t="shared" si="32" ref="AC55:AC67">100*Z22/Z$34</f>
        <v>8.32142918692446</v>
      </c>
      <c r="AD55" s="140">
        <f aca="true" t="shared" si="33" ref="AD55:AD67">100*AB22/AB$34</f>
        <v>8.74632217836951</v>
      </c>
      <c r="AE55" s="140">
        <f aca="true" t="shared" si="34" ref="AE55:AE67">100*AD22/AD$34</f>
        <v>8.845510216919926</v>
      </c>
      <c r="AF55" s="140">
        <f aca="true" t="shared" si="35" ref="AF55:AF67">100*AF22/AF$34</f>
        <v>9.301143047499645</v>
      </c>
      <c r="AG55" s="140">
        <f aca="true" t="shared" si="36" ref="AG55:AG67">100*AH22/AH$34</f>
        <v>9.315265333619406</v>
      </c>
    </row>
    <row r="56" spans="1:33" ht="18" customHeight="1">
      <c r="A56" s="149"/>
      <c r="B56" s="14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</row>
    <row r="57" spans="1:33" ht="18" customHeight="1">
      <c r="A57" s="149">
        <v>8</v>
      </c>
      <c r="B57" s="28" t="s">
        <v>6</v>
      </c>
      <c r="C57" s="140">
        <f>100*(F24-D24)/D24</f>
        <v>2.628217923360278</v>
      </c>
      <c r="D57" s="140">
        <f>100*(H24-F24)/F24</f>
        <v>2.1887912344983858</v>
      </c>
      <c r="E57" s="140">
        <f>100*(J24-H24)/H24</f>
        <v>-3.891053173068349</v>
      </c>
      <c r="F57" s="140">
        <f t="shared" si="3"/>
        <v>2.1884659273456455</v>
      </c>
      <c r="G57" s="140">
        <f t="shared" si="4"/>
        <v>6.277755868964517</v>
      </c>
      <c r="H57" s="140">
        <f t="shared" si="5"/>
        <v>-0.5234427101198499</v>
      </c>
      <c r="I57" s="140">
        <f t="shared" si="6"/>
        <v>14.461766432601912</v>
      </c>
      <c r="J57" s="140">
        <f t="shared" si="7"/>
        <v>6.978585491171919</v>
      </c>
      <c r="K57" s="140">
        <f t="shared" si="8"/>
        <v>10.218673221245293</v>
      </c>
      <c r="L57" s="140">
        <f t="shared" si="9"/>
        <v>9.604169911746492</v>
      </c>
      <c r="M57" s="140">
        <f t="shared" si="10"/>
        <v>6.4838179681731996</v>
      </c>
      <c r="N57" s="140">
        <f t="shared" si="11"/>
        <v>1.4598569846332128</v>
      </c>
      <c r="O57" s="140">
        <f t="shared" si="12"/>
        <v>1.505183844819925</v>
      </c>
      <c r="P57" s="140">
        <f t="shared" si="13"/>
        <v>-6.927328126530987</v>
      </c>
      <c r="Q57" s="140">
        <f>100*(AH24-AF24)/AF24</f>
        <v>5.791280265770802</v>
      </c>
      <c r="R57" s="140">
        <f>100*D24/D$34</f>
        <v>32.257624420117224</v>
      </c>
      <c r="S57" s="140">
        <f>100*F24/F$34</f>
        <v>31.457483071054295</v>
      </c>
      <c r="T57" s="140">
        <f>100*H24/H$34</f>
        <v>31.184742889683214</v>
      </c>
      <c r="U57" s="140">
        <f>100*J24/J$34</f>
        <v>28.859963806344762</v>
      </c>
      <c r="V57" s="140">
        <f>100*L24/L$34</f>
        <v>27.872083496853797</v>
      </c>
      <c r="W57" s="140">
        <f t="shared" si="28"/>
        <v>28.075862693622536</v>
      </c>
      <c r="X57" s="140">
        <f t="shared" si="27"/>
        <v>27.005772070710464</v>
      </c>
      <c r="Y57" s="140">
        <f>100*R24/R$34</f>
        <v>28.418366567541145</v>
      </c>
      <c r="Z57" s="140">
        <f t="shared" si="29"/>
        <v>28.047908594085595</v>
      </c>
      <c r="AA57" s="140">
        <f t="shared" si="30"/>
        <v>28.79240337958162</v>
      </c>
      <c r="AB57" s="140">
        <f t="shared" si="31"/>
        <v>29.203082074610336</v>
      </c>
      <c r="AC57" s="140">
        <f t="shared" si="32"/>
        <v>29.41295164746365</v>
      </c>
      <c r="AD57" s="140">
        <f t="shared" si="33"/>
        <v>29.789530877931924</v>
      </c>
      <c r="AE57" s="140">
        <f t="shared" si="34"/>
        <v>29.376798874069355</v>
      </c>
      <c r="AF57" s="140">
        <f t="shared" si="35"/>
        <v>27.28601391894653</v>
      </c>
      <c r="AG57" s="140">
        <f t="shared" si="36"/>
        <v>27.9071402879873</v>
      </c>
    </row>
    <row r="58" spans="1:33" ht="18" customHeight="1">
      <c r="A58" s="149"/>
      <c r="B58" s="14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</row>
    <row r="59" spans="1:148" s="10" customFormat="1" ht="18" customHeight="1">
      <c r="A59" s="149">
        <v>9</v>
      </c>
      <c r="B59" s="28" t="s">
        <v>16</v>
      </c>
      <c r="C59" s="140">
        <f>100*(F26-D26)/D26</f>
        <v>-61.79261862917399</v>
      </c>
      <c r="D59" s="140">
        <f>100*(H26-F26)/F26</f>
        <v>-110.27292241643667</v>
      </c>
      <c r="E59" s="140">
        <f>-100*(J26-H26)/H26</f>
        <v>2201.6417910447763</v>
      </c>
      <c r="F59" s="140">
        <f t="shared" si="3"/>
        <v>108.03209999289822</v>
      </c>
      <c r="G59" s="140">
        <f t="shared" si="4"/>
        <v>104.78271259345236</v>
      </c>
      <c r="H59" s="140">
        <f t="shared" si="5"/>
        <v>-14.734859219497558</v>
      </c>
      <c r="I59" s="140">
        <v>-69.7</v>
      </c>
      <c r="J59" s="140">
        <f t="shared" si="7"/>
        <v>71.92347466390899</v>
      </c>
      <c r="K59" s="140">
        <f t="shared" si="8"/>
        <v>-29.17669172932331</v>
      </c>
      <c r="L59" s="140">
        <f t="shared" si="9"/>
        <v>126.31243696586867</v>
      </c>
      <c r="M59" s="140">
        <f t="shared" si="10"/>
        <v>6.147531370939369</v>
      </c>
      <c r="N59" s="140">
        <f t="shared" si="11"/>
        <v>-24.89835601909139</v>
      </c>
      <c r="O59" s="140">
        <f t="shared" si="12"/>
        <v>-46.584088501824176</v>
      </c>
      <c r="P59" s="140">
        <f t="shared" si="13"/>
        <v>-193.4288074910493</v>
      </c>
      <c r="Q59" s="140">
        <v>281.5</v>
      </c>
      <c r="R59" s="140">
        <f>100*D26/D$34</f>
        <v>0.7685993616167692</v>
      </c>
      <c r="S59" s="140">
        <f>100*F26/F$34</f>
        <v>0.27904361885602386</v>
      </c>
      <c r="T59" s="140">
        <f>-100*H26/H$34</f>
        <v>0.027808722475590582</v>
      </c>
      <c r="U59" s="140">
        <f>100*J26/J$34</f>
        <v>0.5627681751619442</v>
      </c>
      <c r="V59" s="140">
        <f>100*L26/L$34</f>
        <v>1.1064496499875165</v>
      </c>
      <c r="W59" s="140">
        <f t="shared" si="28"/>
        <v>2.1475646530197543</v>
      </c>
      <c r="X59" s="140">
        <f t="shared" si="27"/>
        <v>1.7706001721166822</v>
      </c>
      <c r="Y59" s="140">
        <f>100*R26/R$34</f>
        <v>0.4924026397262506</v>
      </c>
      <c r="Z59" s="140">
        <f t="shared" si="29"/>
        <v>0.7810162548273998</v>
      </c>
      <c r="AA59" s="140">
        <f t="shared" si="30"/>
        <v>0.5151794582343392</v>
      </c>
      <c r="AB59" s="140">
        <f t="shared" si="31"/>
        <v>1.0789235008189038</v>
      </c>
      <c r="AC59" s="140">
        <f t="shared" si="32"/>
        <v>1.083245408605836</v>
      </c>
      <c r="AD59" s="140">
        <f t="shared" si="33"/>
        <v>0.8120955113014315</v>
      </c>
      <c r="AE59" s="140">
        <f t="shared" si="34"/>
        <v>0.4214347444684804</v>
      </c>
      <c r="AF59" s="140">
        <f t="shared" si="35"/>
        <v>-0.39293850449856904</v>
      </c>
      <c r="AG59" s="140">
        <f t="shared" si="36"/>
        <v>0.6894199358664546</v>
      </c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</row>
    <row r="60" spans="1:33" ht="18" customHeight="1">
      <c r="A60" s="149"/>
      <c r="B60" s="14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</row>
    <row r="61" spans="1:148" ht="18" customHeight="1">
      <c r="A61" s="149" t="s">
        <v>7</v>
      </c>
      <c r="B61" s="28" t="s">
        <v>8</v>
      </c>
      <c r="C61" s="114" t="s">
        <v>374</v>
      </c>
      <c r="D61" s="114" t="s">
        <v>375</v>
      </c>
      <c r="E61" s="114" t="s">
        <v>375</v>
      </c>
      <c r="F61" s="114" t="s">
        <v>375</v>
      </c>
      <c r="G61" s="114" t="s">
        <v>375</v>
      </c>
      <c r="H61" s="140">
        <f t="shared" si="5"/>
        <v>1.870952581393253</v>
      </c>
      <c r="I61" s="140">
        <f t="shared" si="6"/>
        <v>9.26671298782082</v>
      </c>
      <c r="J61" s="140">
        <f t="shared" si="7"/>
        <v>13.007073199726172</v>
      </c>
      <c r="K61" s="140">
        <f t="shared" si="8"/>
        <v>9.99357496949584</v>
      </c>
      <c r="L61" s="140">
        <f t="shared" si="9"/>
        <v>15.40159919928734</v>
      </c>
      <c r="M61" s="140">
        <f t="shared" si="10"/>
        <v>4.539558921605154</v>
      </c>
      <c r="N61" s="140">
        <f t="shared" si="11"/>
        <v>-2.588688348698463</v>
      </c>
      <c r="O61" s="140">
        <f t="shared" si="12"/>
        <v>0.36733793300853346</v>
      </c>
      <c r="P61" s="140">
        <f t="shared" si="13"/>
        <v>-1.078967850798234</v>
      </c>
      <c r="Q61" s="140">
        <f>100*(AH28-AF28)/AF28</f>
        <v>6.006329183244235</v>
      </c>
      <c r="R61" s="114" t="s">
        <v>375</v>
      </c>
      <c r="S61" s="114" t="s">
        <v>375</v>
      </c>
      <c r="T61" s="114" t="s">
        <v>375</v>
      </c>
      <c r="U61" s="114" t="s">
        <v>375</v>
      </c>
      <c r="V61" s="114" t="s">
        <v>375</v>
      </c>
      <c r="W61" s="140">
        <f t="shared" si="28"/>
        <v>62.768230778621515</v>
      </c>
      <c r="X61" s="140">
        <f t="shared" si="27"/>
        <v>61.82911015121482</v>
      </c>
      <c r="Y61" s="140">
        <f>100*R28/R$34</f>
        <v>62.11020246048558</v>
      </c>
      <c r="Z61" s="140">
        <f t="shared" si="29"/>
        <v>64.75496789465323</v>
      </c>
      <c r="AA61" s="140">
        <f t="shared" si="30"/>
        <v>66.33804457687411</v>
      </c>
      <c r="AB61" s="140">
        <f t="shared" si="31"/>
        <v>70.84320269337366</v>
      </c>
      <c r="AC61" s="140">
        <f t="shared" si="32"/>
        <v>70.04951869589279</v>
      </c>
      <c r="AD61" s="140">
        <f t="shared" si="33"/>
        <v>68.11540702022498</v>
      </c>
      <c r="AE61" s="140">
        <f t="shared" si="34"/>
        <v>66.41869605699107</v>
      </c>
      <c r="AF61" s="140">
        <f t="shared" si="35"/>
        <v>65.56807436040351</v>
      </c>
      <c r="AG61" s="140">
        <f t="shared" si="36"/>
        <v>67.1969546644187</v>
      </c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</row>
    <row r="62" spans="1:148" ht="18" customHeight="1">
      <c r="A62" s="149"/>
      <c r="B62" s="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</row>
    <row r="63" spans="1:33" ht="18" customHeight="1">
      <c r="A63" s="149" t="s">
        <v>9</v>
      </c>
      <c r="B63" s="28" t="s">
        <v>10</v>
      </c>
      <c r="C63" s="114" t="s">
        <v>375</v>
      </c>
      <c r="D63" s="114" t="s">
        <v>375</v>
      </c>
      <c r="E63" s="114" t="s">
        <v>375</v>
      </c>
      <c r="F63" s="114" t="s">
        <v>375</v>
      </c>
      <c r="G63" s="114" t="s">
        <v>375</v>
      </c>
      <c r="H63" s="140">
        <f t="shared" si="5"/>
        <v>2.7847579102869093</v>
      </c>
      <c r="I63" s="140">
        <f t="shared" si="6"/>
        <v>5.9363078872360475</v>
      </c>
      <c r="J63" s="140">
        <f t="shared" si="7"/>
        <v>8.603263308482074</v>
      </c>
      <c r="K63" s="140">
        <f t="shared" si="8"/>
        <v>6.676349351007504</v>
      </c>
      <c r="L63" s="140">
        <f t="shared" si="9"/>
        <v>10.870587792176552</v>
      </c>
      <c r="M63" s="140">
        <f t="shared" si="10"/>
        <v>4.58518217116809</v>
      </c>
      <c r="N63" s="140">
        <f t="shared" si="11"/>
        <v>-1.9713274217380503</v>
      </c>
      <c r="O63" s="140">
        <f t="shared" si="12"/>
        <v>0.9623708407434031</v>
      </c>
      <c r="P63" s="140">
        <f t="shared" si="13"/>
        <v>-2.7957800925002174</v>
      </c>
      <c r="Q63" s="140">
        <f>100*(AH30-AF30)/AF30</f>
        <v>5.593079612389538</v>
      </c>
      <c r="R63" s="114" t="s">
        <v>375</v>
      </c>
      <c r="S63" s="114" t="s">
        <v>375</v>
      </c>
      <c r="T63" s="114" t="s">
        <v>375</v>
      </c>
      <c r="U63" s="114" t="s">
        <v>375</v>
      </c>
      <c r="V63" s="114" t="s">
        <v>375</v>
      </c>
      <c r="W63" s="140">
        <f t="shared" si="28"/>
        <v>66.30546347865592</v>
      </c>
      <c r="X63" s="140">
        <f t="shared" si="27"/>
        <v>65.89929581706613</v>
      </c>
      <c r="Y63" s="140">
        <f>100*R30/R$34</f>
        <v>64.18117692887404</v>
      </c>
      <c r="Z63" s="140">
        <f t="shared" si="29"/>
        <v>64.30652950142095</v>
      </c>
      <c r="AA63" s="140">
        <f t="shared" si="30"/>
        <v>63.89185141917051</v>
      </c>
      <c r="AB63" s="140">
        <f t="shared" si="31"/>
        <v>65.55193510313734</v>
      </c>
      <c r="AC63" s="140">
        <f t="shared" si="32"/>
        <v>64.84581896378396</v>
      </c>
      <c r="AD63" s="140">
        <f t="shared" si="33"/>
        <v>63.45500907717679</v>
      </c>
      <c r="AE63" s="140">
        <f t="shared" si="34"/>
        <v>62.24121109505019</v>
      </c>
      <c r="AF63" s="140">
        <f t="shared" si="35"/>
        <v>60.377704666474855</v>
      </c>
      <c r="AG63" s="140">
        <f t="shared" si="36"/>
        <v>61.63642219205215</v>
      </c>
    </row>
    <row r="64" spans="1:33" ht="18" customHeight="1">
      <c r="A64" s="149"/>
      <c r="B64" s="14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</row>
    <row r="65" spans="1:33" ht="18" customHeight="1">
      <c r="A65" s="149" t="s">
        <v>11</v>
      </c>
      <c r="B65" s="28" t="s">
        <v>12</v>
      </c>
      <c r="C65" s="114">
        <f>-100*(F32-D32)/D32</f>
        <v>31.4348275945042</v>
      </c>
      <c r="D65" s="114">
        <f>-100*(H32-F32)/F32</f>
        <v>-47.634672749605194</v>
      </c>
      <c r="E65" s="114">
        <f>-100*(J32-H32)/H32</f>
        <v>23.993011398076945</v>
      </c>
      <c r="F65" s="114">
        <f>-100*(L32-J32)/J32</f>
        <v>44.37060203283816</v>
      </c>
      <c r="G65" s="114">
        <f>-100*(N32-L32)/L32</f>
        <v>252.03654251581168</v>
      </c>
      <c r="H65" s="140">
        <f t="shared" si="5"/>
        <v>88.15426997245179</v>
      </c>
      <c r="I65" s="140">
        <f t="shared" si="6"/>
        <v>46.9405602995077</v>
      </c>
      <c r="J65" s="140">
        <f t="shared" si="7"/>
        <v>-17.73741615787397</v>
      </c>
      <c r="K65" s="140">
        <f t="shared" si="8"/>
        <v>6.752944810711063</v>
      </c>
      <c r="L65" s="140">
        <f t="shared" si="9"/>
        <v>-69.9390801096558</v>
      </c>
      <c r="M65" s="140">
        <f t="shared" si="10"/>
        <v>-3.3640693079339345</v>
      </c>
      <c r="N65" s="140">
        <f t="shared" si="11"/>
        <v>-69.58162944322113</v>
      </c>
      <c r="O65" s="140">
        <f t="shared" si="12"/>
        <v>535.1172009651845</v>
      </c>
      <c r="P65" s="140">
        <f t="shared" si="13"/>
        <v>47.162105320289285</v>
      </c>
      <c r="Q65" s="140">
        <v>34.6</v>
      </c>
      <c r="R65" s="140">
        <f>100*D32/D$34</f>
        <v>-3.7424980514858013</v>
      </c>
      <c r="S65" s="140">
        <f>100*F32/F$34</f>
        <v>-2.438315829286231</v>
      </c>
      <c r="T65" s="140">
        <f>100*H32/H$34</f>
        <v>-3.4921529595951712</v>
      </c>
      <c r="U65" s="140">
        <f>100*J32/J$34</f>
        <v>-2.555857169349218</v>
      </c>
      <c r="V65" s="140">
        <f>100*L32/L$34</f>
        <v>-1.3437321646231488</v>
      </c>
      <c r="W65" s="140">
        <f>100*N32/N$34</f>
        <v>1.9363416971657101</v>
      </c>
      <c r="X65" s="140">
        <f t="shared" si="27"/>
        <v>3.5228878492961284</v>
      </c>
      <c r="Y65" s="140">
        <f>100*R32/R$34</f>
        <v>4.759075332002607</v>
      </c>
      <c r="Z65" s="140">
        <f t="shared" si="29"/>
        <v>3.6118478404166514</v>
      </c>
      <c r="AA65" s="140">
        <f t="shared" si="30"/>
        <v>3.5911336299874423</v>
      </c>
      <c r="AB65" s="140">
        <f t="shared" si="31"/>
        <v>0.9989816844922492</v>
      </c>
      <c r="AC65" s="140">
        <f t="shared" si="32"/>
        <v>0.9131086673036821</v>
      </c>
      <c r="AD65" s="140">
        <f t="shared" si="33"/>
        <v>0.2772612778963697</v>
      </c>
      <c r="AE65" s="140">
        <f t="shared" si="34"/>
        <v>1.7107859670935024</v>
      </c>
      <c r="AF65" s="140">
        <f t="shared" si="35"/>
        <v>2.512494480745272</v>
      </c>
      <c r="AG65" s="140">
        <f t="shared" si="36"/>
        <v>1.5887363613193826</v>
      </c>
    </row>
    <row r="66" spans="1:33" ht="18" customHeight="1">
      <c r="A66" s="149"/>
      <c r="B66" s="14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</row>
    <row r="67" spans="1:148" s="152" customFormat="1" ht="18" customHeight="1">
      <c r="A67" s="254" t="s">
        <v>14</v>
      </c>
      <c r="B67" s="253"/>
      <c r="C67" s="92">
        <f>100*(F34-D34)/D34</f>
        <v>5.2386327666470205</v>
      </c>
      <c r="D67" s="92">
        <f>100*(H34-F34)/F34</f>
        <v>3.082529225348045</v>
      </c>
      <c r="E67" s="92">
        <f>100*(J34-H34)/H34</f>
        <v>3.85088547953029</v>
      </c>
      <c r="F67" s="92">
        <f>100*(L34-J34)/J34</f>
        <v>5.810368586976678</v>
      </c>
      <c r="G67" s="92">
        <f>100*(N34-L34)/L34</f>
        <v>5.506374559627902</v>
      </c>
      <c r="H67" s="195">
        <f t="shared" si="5"/>
        <v>3.4182676352372874</v>
      </c>
      <c r="I67" s="195">
        <f t="shared" si="6"/>
        <v>8.772204332826307</v>
      </c>
      <c r="J67" s="195">
        <f t="shared" si="7"/>
        <v>8.391563212889034</v>
      </c>
      <c r="K67" s="195">
        <f t="shared" si="8"/>
        <v>7.368712195216481</v>
      </c>
      <c r="L67" s="195">
        <f t="shared" si="9"/>
        <v>8.062822414449418</v>
      </c>
      <c r="M67" s="237">
        <f t="shared" si="10"/>
        <v>5.724026374978996</v>
      </c>
      <c r="N67" s="237">
        <f t="shared" si="11"/>
        <v>0.1772696547669883</v>
      </c>
      <c r="O67" s="237">
        <f t="shared" si="12"/>
        <v>2.931290144226519</v>
      </c>
      <c r="P67" s="237">
        <f t="shared" si="13"/>
        <v>0.204345362465218</v>
      </c>
      <c r="Q67" s="237">
        <f>100*(AH34-AF34)/AF34</f>
        <v>3.4366945536712485</v>
      </c>
      <c r="R67" s="237">
        <f>100*D34/D$34</f>
        <v>100</v>
      </c>
      <c r="S67" s="238">
        <f>100*F34/F$34</f>
        <v>100</v>
      </c>
      <c r="T67" s="238">
        <f>100*H34/H$34</f>
        <v>100</v>
      </c>
      <c r="U67" s="238">
        <f>100*J34/J$34</f>
        <v>100</v>
      </c>
      <c r="V67" s="238">
        <f>100*L34/L$34</f>
        <v>100</v>
      </c>
      <c r="W67" s="238">
        <f>100*N34/N$34</f>
        <v>100</v>
      </c>
      <c r="X67" s="238">
        <f>100*P34/P$34</f>
        <v>100</v>
      </c>
      <c r="Y67" s="238">
        <f>100*R34/R$34</f>
        <v>100</v>
      </c>
      <c r="Z67" s="237">
        <f t="shared" si="29"/>
        <v>100</v>
      </c>
      <c r="AA67" s="237">
        <f t="shared" si="30"/>
        <v>100</v>
      </c>
      <c r="AB67" s="237">
        <f t="shared" si="31"/>
        <v>100</v>
      </c>
      <c r="AC67" s="237">
        <f t="shared" si="32"/>
        <v>100</v>
      </c>
      <c r="AD67" s="237">
        <f t="shared" si="33"/>
        <v>100</v>
      </c>
      <c r="AE67" s="237">
        <f t="shared" si="34"/>
        <v>100</v>
      </c>
      <c r="AF67" s="237">
        <f t="shared" si="35"/>
        <v>100</v>
      </c>
      <c r="AG67" s="237">
        <f t="shared" si="36"/>
        <v>100</v>
      </c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</row>
    <row r="68" spans="1:12" ht="15" customHeight="1">
      <c r="A68" s="10" t="s">
        <v>181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</row>
    <row r="69" spans="1:25" ht="14.25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</sheetData>
  <sheetProtection/>
  <mergeCells count="26">
    <mergeCell ref="O5:P6"/>
    <mergeCell ref="AG5:AH6"/>
    <mergeCell ref="Y5:Z6"/>
    <mergeCell ref="AA5:AB6"/>
    <mergeCell ref="Q5:R6"/>
    <mergeCell ref="S5:T6"/>
    <mergeCell ref="U5:V6"/>
    <mergeCell ref="W5:X6"/>
    <mergeCell ref="AC5:AD6"/>
    <mergeCell ref="AE5:AF6"/>
    <mergeCell ref="R38:AG38"/>
    <mergeCell ref="A2:X2"/>
    <mergeCell ref="A3:X3"/>
    <mergeCell ref="A5:B6"/>
    <mergeCell ref="C5:D6"/>
    <mergeCell ref="E5:F6"/>
    <mergeCell ref="G5:H6"/>
    <mergeCell ref="I5:J6"/>
    <mergeCell ref="K5:L6"/>
    <mergeCell ref="M5:N6"/>
    <mergeCell ref="A18:B18"/>
    <mergeCell ref="A34:B34"/>
    <mergeCell ref="A51:B51"/>
    <mergeCell ref="A67:B67"/>
    <mergeCell ref="A38:B39"/>
    <mergeCell ref="C38:Q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48"/>
  <sheetViews>
    <sheetView zoomScale="80" zoomScaleNormal="80" zoomScalePageLayoutView="0" workbookViewId="0" topLeftCell="A1">
      <pane xSplit="23790" topLeftCell="Y1" activePane="topLeft" state="split"/>
      <selection pane="topLeft" activeCell="A1" sqref="A1"/>
      <selection pane="topRight" activeCell="Y2" sqref="Y2"/>
    </sheetView>
  </sheetViews>
  <sheetFormatPr defaultColWidth="10.59765625" defaultRowHeight="15"/>
  <cols>
    <col min="1" max="1" width="3.59765625" style="96" customWidth="1"/>
    <col min="2" max="2" width="4.59765625" style="96" customWidth="1"/>
    <col min="3" max="3" width="3.59765625" style="96" customWidth="1"/>
    <col min="4" max="4" width="25.5" style="96" customWidth="1"/>
    <col min="5" max="5" width="13.19921875" style="96" customWidth="1"/>
    <col min="6" max="6" width="13.09765625" style="96" customWidth="1"/>
    <col min="7" max="7" width="13.5" style="96" customWidth="1"/>
    <col min="8" max="13" width="9.8984375" style="96" customWidth="1"/>
    <col min="14" max="14" width="7.59765625" style="96" customWidth="1"/>
    <col min="15" max="15" width="3.59765625" style="96" customWidth="1"/>
    <col min="16" max="16" width="4.59765625" style="96" customWidth="1"/>
    <col min="17" max="17" width="3.59765625" style="96" customWidth="1"/>
    <col min="18" max="18" width="22.59765625" style="96" customWidth="1"/>
    <col min="19" max="21" width="15.69921875" style="96" customWidth="1"/>
    <col min="22" max="27" width="9.8984375" style="96" customWidth="1"/>
    <col min="28" max="29" width="10.59765625" style="96" customWidth="1"/>
    <col min="30" max="30" width="12.5" style="96" customWidth="1"/>
    <col min="31" max="31" width="12.69921875" style="96" customWidth="1"/>
    <col min="32" max="16384" width="10.59765625" style="96" customWidth="1"/>
  </cols>
  <sheetData>
    <row r="1" spans="1:27" s="158" customFormat="1" ht="19.5" customHeight="1">
      <c r="A1" s="17" t="s">
        <v>183</v>
      </c>
      <c r="AA1" s="19" t="s">
        <v>184</v>
      </c>
    </row>
    <row r="2" spans="1:154" s="193" customFormat="1" ht="19.5" customHeight="1">
      <c r="A2" s="264" t="s">
        <v>270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155"/>
      <c r="O2" s="264" t="s">
        <v>271</v>
      </c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</row>
    <row r="3" spans="1:154" s="123" customFormat="1" ht="19.5" customHeight="1" thickBot="1">
      <c r="A3" s="159"/>
      <c r="B3" s="160"/>
      <c r="C3" s="161"/>
      <c r="D3" s="162"/>
      <c r="E3" s="161"/>
      <c r="F3" s="161"/>
      <c r="G3" s="161"/>
      <c r="H3" s="161"/>
      <c r="I3" s="161"/>
      <c r="J3" s="161"/>
      <c r="K3" s="161"/>
      <c r="L3" s="161"/>
      <c r="M3" s="163" t="s">
        <v>20</v>
      </c>
      <c r="N3" s="96"/>
      <c r="O3" s="96"/>
      <c r="P3" s="162"/>
      <c r="Q3" s="162"/>
      <c r="R3" s="161"/>
      <c r="S3" s="161"/>
      <c r="T3" s="161"/>
      <c r="U3" s="161"/>
      <c r="V3" s="161"/>
      <c r="W3" s="161"/>
      <c r="X3" s="161"/>
      <c r="Y3" s="161"/>
      <c r="Z3" s="161"/>
      <c r="AA3" s="163" t="s">
        <v>20</v>
      </c>
      <c r="AB3" s="96"/>
      <c r="AC3" s="96"/>
      <c r="AD3" s="164"/>
      <c r="AE3" s="164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</row>
    <row r="4" spans="1:154" s="123" customFormat="1" ht="21" customHeight="1">
      <c r="A4" s="281" t="s">
        <v>272</v>
      </c>
      <c r="B4" s="282"/>
      <c r="C4" s="282"/>
      <c r="D4" s="283"/>
      <c r="E4" s="286" t="s">
        <v>273</v>
      </c>
      <c r="F4" s="286" t="s">
        <v>276</v>
      </c>
      <c r="G4" s="286" t="s">
        <v>275</v>
      </c>
      <c r="H4" s="269" t="s">
        <v>279</v>
      </c>
      <c r="I4" s="288"/>
      <c r="J4" s="289"/>
      <c r="K4" s="290" t="s">
        <v>24</v>
      </c>
      <c r="L4" s="291"/>
      <c r="M4" s="291"/>
      <c r="N4" s="96"/>
      <c r="O4" s="281" t="s">
        <v>272</v>
      </c>
      <c r="P4" s="282"/>
      <c r="Q4" s="282"/>
      <c r="R4" s="283"/>
      <c r="S4" s="286" t="s">
        <v>273</v>
      </c>
      <c r="T4" s="286" t="s">
        <v>276</v>
      </c>
      <c r="U4" s="286" t="s">
        <v>275</v>
      </c>
      <c r="V4" s="269" t="s">
        <v>279</v>
      </c>
      <c r="W4" s="288"/>
      <c r="X4" s="289"/>
      <c r="Y4" s="290" t="s">
        <v>24</v>
      </c>
      <c r="Z4" s="291"/>
      <c r="AA4" s="291"/>
      <c r="AB4" s="96"/>
      <c r="AC4" s="96"/>
      <c r="AD4" s="292"/>
      <c r="AE4" s="292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</row>
    <row r="5" spans="1:154" s="123" customFormat="1" ht="21" customHeight="1">
      <c r="A5" s="284"/>
      <c r="B5" s="284"/>
      <c r="C5" s="284"/>
      <c r="D5" s="285"/>
      <c r="E5" s="287"/>
      <c r="F5" s="287"/>
      <c r="G5" s="287"/>
      <c r="H5" s="75" t="s">
        <v>277</v>
      </c>
      <c r="I5" s="75" t="s">
        <v>274</v>
      </c>
      <c r="J5" s="75" t="s">
        <v>278</v>
      </c>
      <c r="K5" s="75" t="s">
        <v>277</v>
      </c>
      <c r="L5" s="75" t="s">
        <v>274</v>
      </c>
      <c r="M5" s="198" t="s">
        <v>278</v>
      </c>
      <c r="N5" s="96"/>
      <c r="O5" s="284"/>
      <c r="P5" s="284"/>
      <c r="Q5" s="284"/>
      <c r="R5" s="285"/>
      <c r="S5" s="287"/>
      <c r="T5" s="287"/>
      <c r="U5" s="287"/>
      <c r="V5" s="75" t="s">
        <v>277</v>
      </c>
      <c r="W5" s="75" t="s">
        <v>274</v>
      </c>
      <c r="X5" s="75" t="s">
        <v>278</v>
      </c>
      <c r="Y5" s="75" t="s">
        <v>277</v>
      </c>
      <c r="Z5" s="75" t="s">
        <v>274</v>
      </c>
      <c r="AA5" s="198" t="s">
        <v>278</v>
      </c>
      <c r="AB5" s="96"/>
      <c r="AC5" s="96"/>
      <c r="AD5" s="293"/>
      <c r="AE5" s="293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</row>
    <row r="6" spans="1:154" s="193" customFormat="1" ht="21" customHeight="1">
      <c r="A6" s="64">
        <v>1</v>
      </c>
      <c r="B6" s="279" t="s">
        <v>25</v>
      </c>
      <c r="C6" s="279"/>
      <c r="D6" s="280"/>
      <c r="E6" s="129">
        <v>3999329</v>
      </c>
      <c r="F6" s="129">
        <v>4007682</v>
      </c>
      <c r="G6" s="129">
        <f>SUM(G7:G18)</f>
        <v>4147158</v>
      </c>
      <c r="H6" s="244">
        <v>1.8</v>
      </c>
      <c r="I6" s="245">
        <f>100*(F6-E6)/E6</f>
        <v>0.2088600362710845</v>
      </c>
      <c r="J6" s="245">
        <f>100*(G6-F6)/F6</f>
        <v>3.4802162447020497</v>
      </c>
      <c r="K6" s="245">
        <f aca="true" t="shared" si="0" ref="K6:M10">100*E6/E$36</f>
        <v>92.83702534620673</v>
      </c>
      <c r="L6" s="245">
        <f t="shared" si="0"/>
        <v>92.84120808783364</v>
      </c>
      <c r="M6" s="245">
        <f t="shared" si="0"/>
        <v>92.88027165604568</v>
      </c>
      <c r="N6" s="155"/>
      <c r="O6" s="64">
        <v>1</v>
      </c>
      <c r="P6" s="279" t="s">
        <v>25</v>
      </c>
      <c r="Q6" s="279"/>
      <c r="R6" s="280"/>
      <c r="S6" s="121">
        <v>3207613</v>
      </c>
      <c r="T6" s="121">
        <v>3185238</v>
      </c>
      <c r="U6" s="121">
        <v>3306423</v>
      </c>
      <c r="V6" s="178">
        <v>1.7</v>
      </c>
      <c r="W6" s="178">
        <f>100*(T6-S6)/S6</f>
        <v>-0.6975592130347396</v>
      </c>
      <c r="X6" s="178">
        <f>100*(U6-T6)/T6</f>
        <v>3.8045822635545603</v>
      </c>
      <c r="Y6" s="178">
        <f aca="true" t="shared" si="1" ref="Y6:AA8">100*S6/S$36</f>
        <v>92.35247661470062</v>
      </c>
      <c r="Z6" s="178">
        <f t="shared" si="1"/>
        <v>92.45007778577565</v>
      </c>
      <c r="AA6" s="178">
        <f t="shared" si="1"/>
        <v>92.41905702135652</v>
      </c>
      <c r="AB6" s="155"/>
      <c r="AC6" s="155"/>
      <c r="AD6" s="194"/>
      <c r="AE6" s="194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</row>
    <row r="7" spans="1:154" s="123" customFormat="1" ht="21" customHeight="1">
      <c r="A7" s="96"/>
      <c r="B7" s="167" t="s">
        <v>26</v>
      </c>
      <c r="C7" s="294" t="s">
        <v>246</v>
      </c>
      <c r="D7" s="295"/>
      <c r="E7" s="95">
        <v>49290</v>
      </c>
      <c r="F7" s="95">
        <v>54245</v>
      </c>
      <c r="G7" s="95">
        <v>40491</v>
      </c>
      <c r="H7" s="174">
        <v>-8.8</v>
      </c>
      <c r="I7" s="174">
        <f>100*(F7-E7)/E7</f>
        <v>10.052749036315683</v>
      </c>
      <c r="J7" s="174">
        <f aca="true" t="shared" si="2" ref="J7:J36">100*(G7-F7)/F7</f>
        <v>-25.355332288690203</v>
      </c>
      <c r="K7" s="174">
        <f t="shared" si="0"/>
        <v>1.1441761803828916</v>
      </c>
      <c r="L7" s="174">
        <f t="shared" si="0"/>
        <v>1.2566294762719536</v>
      </c>
      <c r="M7" s="174">
        <f t="shared" si="0"/>
        <v>0.9068415236711371</v>
      </c>
      <c r="N7" s="96"/>
      <c r="O7" s="96"/>
      <c r="P7" s="167" t="s">
        <v>26</v>
      </c>
      <c r="Q7" s="294" t="s">
        <v>246</v>
      </c>
      <c r="R7" s="295"/>
      <c r="S7" s="118">
        <v>54611</v>
      </c>
      <c r="T7" s="118">
        <v>56417</v>
      </c>
      <c r="U7" s="118">
        <v>42290</v>
      </c>
      <c r="V7" s="122">
        <v>8.6</v>
      </c>
      <c r="W7" s="122">
        <f>100*(T7-S7)/S7</f>
        <v>3.307026057021479</v>
      </c>
      <c r="X7" s="122">
        <f>100*(U7-T7)/T7</f>
        <v>-25.040324724816987</v>
      </c>
      <c r="Y7" s="122">
        <f t="shared" si="1"/>
        <v>1.5723408966123456</v>
      </c>
      <c r="Z7" s="122">
        <f t="shared" si="1"/>
        <v>1.6374776511017717</v>
      </c>
      <c r="AA7" s="122">
        <f t="shared" si="1"/>
        <v>1.1820634932170406</v>
      </c>
      <c r="AB7" s="96"/>
      <c r="AC7" s="96"/>
      <c r="AD7" s="63"/>
      <c r="AE7" s="63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</row>
    <row r="8" spans="1:154" s="123" customFormat="1" ht="21" customHeight="1">
      <c r="A8" s="96"/>
      <c r="B8" s="167" t="s">
        <v>27</v>
      </c>
      <c r="C8" s="294" t="s">
        <v>247</v>
      </c>
      <c r="D8" s="296"/>
      <c r="E8" s="95">
        <v>4600</v>
      </c>
      <c r="F8" s="95">
        <v>4275</v>
      </c>
      <c r="G8" s="95">
        <v>3401</v>
      </c>
      <c r="H8" s="174">
        <v>-1</v>
      </c>
      <c r="I8" s="174">
        <f>100*(F8-E8)/E8</f>
        <v>-7.065217391304348</v>
      </c>
      <c r="J8" s="174">
        <f t="shared" si="2"/>
        <v>-20.444444444444443</v>
      </c>
      <c r="K8" s="174">
        <f t="shared" si="0"/>
        <v>0.10678049157559955</v>
      </c>
      <c r="L8" s="174">
        <f t="shared" si="0"/>
        <v>0.0990338466413974</v>
      </c>
      <c r="M8" s="174">
        <f t="shared" si="0"/>
        <v>0.07616922333371705</v>
      </c>
      <c r="N8" s="96"/>
      <c r="O8" s="96"/>
      <c r="P8" s="167" t="s">
        <v>27</v>
      </c>
      <c r="Q8" s="294" t="s">
        <v>247</v>
      </c>
      <c r="R8" s="296"/>
      <c r="S8" s="118">
        <v>4401</v>
      </c>
      <c r="T8" s="118">
        <v>4834</v>
      </c>
      <c r="U8" s="118">
        <v>3312</v>
      </c>
      <c r="V8" s="89">
        <v>-6.7</v>
      </c>
      <c r="W8" s="122">
        <f aca="true" t="shared" si="3" ref="W8:W26">100*(T8-S8)/S8</f>
        <v>9.838673028857079</v>
      </c>
      <c r="X8" s="122">
        <f aca="true" t="shared" si="4" ref="X8:X28">100*(U8-T8)/T8</f>
        <v>-31.48531237070749</v>
      </c>
      <c r="Y8" s="122">
        <f t="shared" si="1"/>
        <v>0.12671205958489923</v>
      </c>
      <c r="Z8" s="122">
        <f t="shared" si="1"/>
        <v>0.14030464160494113</v>
      </c>
      <c r="AA8" s="122">
        <f t="shared" si="1"/>
        <v>0.09257494181922059</v>
      </c>
      <c r="AB8" s="96"/>
      <c r="AC8" s="96"/>
      <c r="AD8" s="63"/>
      <c r="AE8" s="63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</row>
    <row r="9" spans="2:31" ht="21" customHeight="1">
      <c r="B9" s="167" t="s">
        <v>28</v>
      </c>
      <c r="C9" s="294" t="s">
        <v>248</v>
      </c>
      <c r="D9" s="296"/>
      <c r="E9" s="95">
        <v>18584</v>
      </c>
      <c r="F9" s="95">
        <v>20746</v>
      </c>
      <c r="G9" s="95">
        <v>17758</v>
      </c>
      <c r="H9" s="174">
        <v>-7.9</v>
      </c>
      <c r="I9" s="174">
        <f>100*(F9-E9)/E9</f>
        <v>11.633663366336634</v>
      </c>
      <c r="J9" s="174">
        <f t="shared" si="2"/>
        <v>-14.402776438831582</v>
      </c>
      <c r="K9" s="174">
        <f t="shared" si="0"/>
        <v>0.43139318596542214</v>
      </c>
      <c r="L9" s="174">
        <f t="shared" si="0"/>
        <v>0.48059793740875567</v>
      </c>
      <c r="M9" s="174">
        <f t="shared" si="0"/>
        <v>0.3977103992826073</v>
      </c>
      <c r="P9" s="167" t="s">
        <v>28</v>
      </c>
      <c r="Q9" s="294" t="s">
        <v>248</v>
      </c>
      <c r="R9" s="296"/>
      <c r="S9" s="118">
        <v>15119</v>
      </c>
      <c r="T9" s="118">
        <v>17073</v>
      </c>
      <c r="U9" s="118">
        <v>14469</v>
      </c>
      <c r="V9" s="89">
        <v>-7.5</v>
      </c>
      <c r="W9" s="122">
        <f t="shared" si="3"/>
        <v>12.924135194126595</v>
      </c>
      <c r="X9" s="122">
        <f t="shared" si="4"/>
        <v>-15.252152521525215</v>
      </c>
      <c r="Y9" s="122">
        <f aca="true" t="shared" si="5" ref="Y9:Y26">100*S9/S$36</f>
        <v>0.43530098360920055</v>
      </c>
      <c r="Z9" s="122">
        <f>100*T9/T$36</f>
        <v>0.49553602526296237</v>
      </c>
      <c r="AA9" s="122">
        <f>100*U9/U$36</f>
        <v>0.40442839166132327</v>
      </c>
      <c r="AD9" s="63"/>
      <c r="AE9" s="63"/>
    </row>
    <row r="10" spans="1:154" s="123" customFormat="1" ht="21" customHeight="1">
      <c r="A10" s="96"/>
      <c r="B10" s="167" t="s">
        <v>249</v>
      </c>
      <c r="C10" s="277" t="s">
        <v>250</v>
      </c>
      <c r="D10" s="278"/>
      <c r="E10" s="95">
        <v>7512</v>
      </c>
      <c r="F10" s="95">
        <v>7200</v>
      </c>
      <c r="G10" s="95">
        <v>6836</v>
      </c>
      <c r="H10" s="174">
        <v>-9.5</v>
      </c>
      <c r="I10" s="174">
        <f aca="true" t="shared" si="6" ref="I10:I17">100*(F10-E10)/E10</f>
        <v>-4.15335463258786</v>
      </c>
      <c r="J10" s="174">
        <f t="shared" si="2"/>
        <v>-5.055555555555555</v>
      </c>
      <c r="K10" s="174">
        <f t="shared" si="0"/>
        <v>0.17437718537302255</v>
      </c>
      <c r="L10" s="174">
        <f t="shared" si="0"/>
        <v>0.1667938469749851</v>
      </c>
      <c r="M10" s="174">
        <f t="shared" si="0"/>
        <v>0.15309991493951478</v>
      </c>
      <c r="N10" s="96"/>
      <c r="O10" s="96"/>
      <c r="P10" s="167" t="s">
        <v>249</v>
      </c>
      <c r="Q10" s="277" t="s">
        <v>250</v>
      </c>
      <c r="R10" s="278"/>
      <c r="S10" s="118">
        <v>5989</v>
      </c>
      <c r="T10" s="118">
        <v>5656</v>
      </c>
      <c r="U10" s="118">
        <v>5259</v>
      </c>
      <c r="V10" s="89">
        <v>-7</v>
      </c>
      <c r="W10" s="122">
        <f t="shared" si="3"/>
        <v>-5.560193688428786</v>
      </c>
      <c r="X10" s="122">
        <f t="shared" si="4"/>
        <v>-7.019094766619519</v>
      </c>
      <c r="Y10" s="122">
        <f t="shared" si="5"/>
        <v>0.1724332026480258</v>
      </c>
      <c r="Z10" s="122">
        <f aca="true" t="shared" si="7" ref="Z10:Z28">100*T10/T$36</f>
        <v>0.16416281607727495</v>
      </c>
      <c r="AA10" s="122">
        <f aca="true" t="shared" si="8" ref="AA10:AA28">100*U10/U$36</f>
        <v>0.14699626178359937</v>
      </c>
      <c r="AB10" s="96"/>
      <c r="AC10" s="96"/>
      <c r="AD10" s="63"/>
      <c r="AE10" s="63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</row>
    <row r="11" spans="2:31" ht="21" customHeight="1">
      <c r="B11" s="167" t="s">
        <v>251</v>
      </c>
      <c r="C11" s="277" t="s">
        <v>252</v>
      </c>
      <c r="D11" s="278"/>
      <c r="E11" s="239">
        <v>985457</v>
      </c>
      <c r="F11" s="240">
        <v>931987</v>
      </c>
      <c r="G11" s="240">
        <v>998348</v>
      </c>
      <c r="H11" s="174">
        <v>-3.5</v>
      </c>
      <c r="I11" s="174">
        <f t="shared" si="6"/>
        <v>-5.425908994507117</v>
      </c>
      <c r="J11" s="174">
        <f t="shared" si="2"/>
        <v>7.120378288538359</v>
      </c>
      <c r="K11" s="174">
        <f aca="true" t="shared" si="9" ref="K11:K17">100*E11/E$36</f>
        <v>22.87556149709035</v>
      </c>
      <c r="L11" s="174">
        <f aca="true" t="shared" si="10" ref="L11:L17">100*F11/F$36</f>
        <v>21.59023570287159</v>
      </c>
      <c r="M11" s="174">
        <f aca="true" t="shared" si="11" ref="M11:M17">100*G11/G$36</f>
        <v>22.359127249858794</v>
      </c>
      <c r="P11" s="167" t="s">
        <v>251</v>
      </c>
      <c r="Q11" s="277" t="s">
        <v>252</v>
      </c>
      <c r="R11" s="278"/>
      <c r="S11" s="118">
        <v>778565</v>
      </c>
      <c r="T11" s="118">
        <v>716181</v>
      </c>
      <c r="U11" s="118">
        <v>783713</v>
      </c>
      <c r="V11" s="89">
        <v>-5.2</v>
      </c>
      <c r="W11" s="122">
        <f t="shared" si="3"/>
        <v>-8.012690013036805</v>
      </c>
      <c r="X11" s="122">
        <f t="shared" si="4"/>
        <v>9.429459871177817</v>
      </c>
      <c r="Y11" s="122">
        <f t="shared" si="5"/>
        <v>22.41617238598434</v>
      </c>
      <c r="Z11" s="122">
        <f t="shared" si="7"/>
        <v>20.786826340353404</v>
      </c>
      <c r="AA11" s="122">
        <f t="shared" si="8"/>
        <v>21.905853073057617</v>
      </c>
      <c r="AD11" s="63"/>
      <c r="AE11" s="63"/>
    </row>
    <row r="12" spans="2:31" ht="21" customHeight="1">
      <c r="B12" s="167" t="s">
        <v>253</v>
      </c>
      <c r="C12" s="277" t="s">
        <v>254</v>
      </c>
      <c r="D12" s="278"/>
      <c r="E12" s="95">
        <v>423842</v>
      </c>
      <c r="F12" s="95">
        <v>430453</v>
      </c>
      <c r="G12" s="95">
        <v>470216</v>
      </c>
      <c r="H12" s="174">
        <v>9.1</v>
      </c>
      <c r="I12" s="174">
        <f t="shared" si="6"/>
        <v>1.5597793517395633</v>
      </c>
      <c r="J12" s="174">
        <f t="shared" si="2"/>
        <v>9.237477726952768</v>
      </c>
      <c r="K12" s="174">
        <f t="shared" si="9"/>
        <v>9.838708067475057</v>
      </c>
      <c r="L12" s="174">
        <f t="shared" si="10"/>
        <v>9.971793307211563</v>
      </c>
      <c r="M12" s="174">
        <f t="shared" si="11"/>
        <v>10.531016618373155</v>
      </c>
      <c r="P12" s="167" t="s">
        <v>253</v>
      </c>
      <c r="Q12" s="277" t="s">
        <v>254</v>
      </c>
      <c r="R12" s="278"/>
      <c r="S12" s="118">
        <v>355031</v>
      </c>
      <c r="T12" s="118">
        <v>359612</v>
      </c>
      <c r="U12" s="118">
        <v>396996</v>
      </c>
      <c r="V12" s="122">
        <v>8.6</v>
      </c>
      <c r="W12" s="122">
        <f t="shared" si="3"/>
        <v>1.2903098602657233</v>
      </c>
      <c r="X12" s="122">
        <f t="shared" si="4"/>
        <v>10.395648643538035</v>
      </c>
      <c r="Y12" s="122">
        <f t="shared" si="5"/>
        <v>10.221928931262523</v>
      </c>
      <c r="Z12" s="122">
        <f t="shared" si="7"/>
        <v>10.437574012585042</v>
      </c>
      <c r="AA12" s="122">
        <f t="shared" si="8"/>
        <v>11.096582609439402</v>
      </c>
      <c r="AD12" s="63"/>
      <c r="AE12" s="63"/>
    </row>
    <row r="13" spans="1:154" s="123" customFormat="1" ht="21" customHeight="1">
      <c r="A13" s="96"/>
      <c r="B13" s="167" t="s">
        <v>255</v>
      </c>
      <c r="C13" s="277" t="s">
        <v>256</v>
      </c>
      <c r="D13" s="278"/>
      <c r="E13" s="95">
        <v>113435</v>
      </c>
      <c r="F13" s="95">
        <v>111671</v>
      </c>
      <c r="G13" s="95">
        <v>137622</v>
      </c>
      <c r="H13" s="174">
        <v>23.9</v>
      </c>
      <c r="I13" s="174">
        <f t="shared" si="6"/>
        <v>-1.5550755939524838</v>
      </c>
      <c r="J13" s="174">
        <f t="shared" si="2"/>
        <v>23.238799688370303</v>
      </c>
      <c r="K13" s="174">
        <f t="shared" si="9"/>
        <v>2.633183709103942</v>
      </c>
      <c r="L13" s="174">
        <f t="shared" si="10"/>
        <v>2.5869494007699387</v>
      </c>
      <c r="M13" s="174">
        <f t="shared" si="11"/>
        <v>3.082199604126083</v>
      </c>
      <c r="N13" s="96"/>
      <c r="O13" s="96"/>
      <c r="P13" s="167" t="s">
        <v>255</v>
      </c>
      <c r="Q13" s="277" t="s">
        <v>256</v>
      </c>
      <c r="R13" s="278"/>
      <c r="S13" s="118">
        <v>85547</v>
      </c>
      <c r="T13" s="118">
        <v>80266</v>
      </c>
      <c r="U13" s="118">
        <v>102160</v>
      </c>
      <c r="V13" s="122">
        <v>28.7</v>
      </c>
      <c r="W13" s="122">
        <f t="shared" si="3"/>
        <v>-6.173214724069809</v>
      </c>
      <c r="X13" s="122">
        <f t="shared" si="4"/>
        <v>27.27680462462313</v>
      </c>
      <c r="Y13" s="122">
        <f t="shared" si="5"/>
        <v>2.463039436789224</v>
      </c>
      <c r="Z13" s="122">
        <f t="shared" si="7"/>
        <v>2.3296839807741425</v>
      </c>
      <c r="AA13" s="122">
        <f t="shared" si="8"/>
        <v>2.855512094278857</v>
      </c>
      <c r="AB13" s="96"/>
      <c r="AC13" s="96"/>
      <c r="AD13" s="63"/>
      <c r="AE13" s="63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</row>
    <row r="14" spans="2:31" ht="21" customHeight="1">
      <c r="B14" s="167" t="s">
        <v>257</v>
      </c>
      <c r="C14" s="277" t="s">
        <v>258</v>
      </c>
      <c r="D14" s="278"/>
      <c r="E14" s="95">
        <v>686836</v>
      </c>
      <c r="F14" s="95">
        <v>679202</v>
      </c>
      <c r="G14" s="95">
        <v>675632</v>
      </c>
      <c r="H14" s="174">
        <v>-1</v>
      </c>
      <c r="I14" s="174">
        <f t="shared" si="6"/>
        <v>-1.1114734812968452</v>
      </c>
      <c r="J14" s="174">
        <f t="shared" si="2"/>
        <v>-0.5256168268055748</v>
      </c>
      <c r="K14" s="174">
        <f t="shared" si="9"/>
        <v>15.943627328656193</v>
      </c>
      <c r="L14" s="174">
        <f t="shared" si="10"/>
        <v>15.73426589626442</v>
      </c>
      <c r="M14" s="174">
        <f t="shared" si="11"/>
        <v>15.131539164776807</v>
      </c>
      <c r="P14" s="167" t="s">
        <v>257</v>
      </c>
      <c r="Q14" s="277" t="s">
        <v>258</v>
      </c>
      <c r="R14" s="278"/>
      <c r="S14" s="118">
        <v>592256</v>
      </c>
      <c r="T14" s="118">
        <v>584399</v>
      </c>
      <c r="U14" s="118">
        <v>580131</v>
      </c>
      <c r="V14" s="89">
        <v>-1.5</v>
      </c>
      <c r="W14" s="122">
        <f t="shared" si="3"/>
        <v>-1.3266222714501836</v>
      </c>
      <c r="X14" s="122">
        <f t="shared" si="4"/>
        <v>-0.7303229471645228</v>
      </c>
      <c r="Y14" s="122">
        <f t="shared" si="5"/>
        <v>17.052028530223605</v>
      </c>
      <c r="Z14" s="122">
        <f t="shared" si="7"/>
        <v>16.961913994473726</v>
      </c>
      <c r="AA14" s="122">
        <f t="shared" si="8"/>
        <v>16.215456996535707</v>
      </c>
      <c r="AD14" s="63"/>
      <c r="AE14" s="63"/>
    </row>
    <row r="15" spans="2:31" ht="21" customHeight="1">
      <c r="B15" s="167" t="s">
        <v>259</v>
      </c>
      <c r="C15" s="277" t="s">
        <v>260</v>
      </c>
      <c r="D15" s="278"/>
      <c r="E15" s="95">
        <v>183536</v>
      </c>
      <c r="F15" s="95">
        <v>206711</v>
      </c>
      <c r="G15" s="95">
        <v>195863</v>
      </c>
      <c r="H15" s="174">
        <v>-7.5</v>
      </c>
      <c r="I15" s="174">
        <f t="shared" si="6"/>
        <v>12.626950571005143</v>
      </c>
      <c r="J15" s="174">
        <f t="shared" si="2"/>
        <v>-5.247906497477154</v>
      </c>
      <c r="K15" s="174">
        <f t="shared" si="9"/>
        <v>4.260448761265052</v>
      </c>
      <c r="L15" s="174">
        <f t="shared" si="10"/>
        <v>4.788628180839742</v>
      </c>
      <c r="M15" s="174">
        <f t="shared" si="11"/>
        <v>4.386572358074632</v>
      </c>
      <c r="P15" s="167" t="s">
        <v>259</v>
      </c>
      <c r="Q15" s="277" t="s">
        <v>260</v>
      </c>
      <c r="R15" s="278"/>
      <c r="S15" s="118">
        <v>159876</v>
      </c>
      <c r="T15" s="118">
        <v>182883</v>
      </c>
      <c r="U15" s="118">
        <v>172048</v>
      </c>
      <c r="V15" s="89">
        <v>-6.9</v>
      </c>
      <c r="W15" s="122">
        <f t="shared" si="3"/>
        <v>14.390527658935675</v>
      </c>
      <c r="X15" s="122">
        <f t="shared" si="4"/>
        <v>-5.924552856197678</v>
      </c>
      <c r="Y15" s="122">
        <f t="shared" si="5"/>
        <v>4.603094123652658</v>
      </c>
      <c r="Z15" s="122">
        <f t="shared" si="7"/>
        <v>5.3080955255764275</v>
      </c>
      <c r="AA15" s="122">
        <f t="shared" si="8"/>
        <v>4.808977533246758</v>
      </c>
      <c r="AD15" s="63"/>
      <c r="AE15" s="63"/>
    </row>
    <row r="16" spans="2:31" ht="21" customHeight="1">
      <c r="B16" s="167" t="s">
        <v>261</v>
      </c>
      <c r="C16" s="277" t="s">
        <v>262</v>
      </c>
      <c r="D16" s="278"/>
      <c r="E16" s="95">
        <v>482730</v>
      </c>
      <c r="F16" s="95">
        <v>486445</v>
      </c>
      <c r="G16" s="95">
        <v>494729</v>
      </c>
      <c r="H16" s="174">
        <v>5.9</v>
      </c>
      <c r="I16" s="174">
        <f t="shared" si="6"/>
        <v>0.7695813394651254</v>
      </c>
      <c r="J16" s="174">
        <f t="shared" si="2"/>
        <v>1.702967447501773</v>
      </c>
      <c r="K16" s="174">
        <f t="shared" si="9"/>
        <v>11.205684064845471</v>
      </c>
      <c r="L16" s="174">
        <f t="shared" si="10"/>
        <v>11.268893457187032</v>
      </c>
      <c r="M16" s="174">
        <f t="shared" si="11"/>
        <v>11.080012846417672</v>
      </c>
      <c r="P16" s="167" t="s">
        <v>261</v>
      </c>
      <c r="Q16" s="277" t="s">
        <v>262</v>
      </c>
      <c r="R16" s="278"/>
      <c r="S16" s="118">
        <v>311294</v>
      </c>
      <c r="T16" s="118">
        <v>311281</v>
      </c>
      <c r="U16" s="118">
        <v>313529</v>
      </c>
      <c r="V16" s="122">
        <v>7.2</v>
      </c>
      <c r="W16" s="122">
        <v>0</v>
      </c>
      <c r="X16" s="122">
        <f t="shared" si="4"/>
        <v>0.7221770683080561</v>
      </c>
      <c r="Y16" s="122">
        <f t="shared" si="5"/>
        <v>8.962668456355743</v>
      </c>
      <c r="Z16" s="122">
        <f t="shared" si="7"/>
        <v>9.034788817424014</v>
      </c>
      <c r="AA16" s="122">
        <f t="shared" si="8"/>
        <v>8.76356549928696</v>
      </c>
      <c r="AD16" s="63"/>
      <c r="AE16" s="63"/>
    </row>
    <row r="17" spans="2:31" ht="21" customHeight="1">
      <c r="B17" s="167" t="s">
        <v>263</v>
      </c>
      <c r="C17" s="277" t="s">
        <v>264</v>
      </c>
      <c r="D17" s="278"/>
      <c r="E17" s="95">
        <v>268169</v>
      </c>
      <c r="F17" s="95">
        <v>275568</v>
      </c>
      <c r="G17" s="95">
        <v>287377</v>
      </c>
      <c r="H17" s="174">
        <v>4.1</v>
      </c>
      <c r="I17" s="174">
        <f t="shared" si="6"/>
        <v>2.759081027262659</v>
      </c>
      <c r="J17" s="174">
        <f t="shared" si="2"/>
        <v>4.28533066248621</v>
      </c>
      <c r="K17" s="174">
        <f t="shared" si="9"/>
        <v>6.225047314203685</v>
      </c>
      <c r="L17" s="174">
        <f t="shared" si="10"/>
        <v>6.383756503222596</v>
      </c>
      <c r="M17" s="174">
        <f t="shared" si="11"/>
        <v>6.43613140075672</v>
      </c>
      <c r="P17" s="167" t="s">
        <v>263</v>
      </c>
      <c r="Q17" s="277" t="s">
        <v>264</v>
      </c>
      <c r="R17" s="278"/>
      <c r="S17" s="118">
        <v>195180</v>
      </c>
      <c r="T17" s="118">
        <v>199167</v>
      </c>
      <c r="U17" s="118">
        <v>207751</v>
      </c>
      <c r="V17" s="122">
        <v>4.6</v>
      </c>
      <c r="W17" s="122">
        <f t="shared" si="3"/>
        <v>2.042729787888103</v>
      </c>
      <c r="X17" s="122">
        <f t="shared" si="4"/>
        <v>4.309950945688794</v>
      </c>
      <c r="Y17" s="122">
        <f t="shared" si="5"/>
        <v>5.619554598904938</v>
      </c>
      <c r="Z17" s="122">
        <f t="shared" si="7"/>
        <v>5.780731186291128</v>
      </c>
      <c r="AA17" s="122">
        <f t="shared" si="8"/>
        <v>5.806925343564281</v>
      </c>
      <c r="AD17" s="63"/>
      <c r="AE17" s="63"/>
    </row>
    <row r="18" spans="1:154" s="123" customFormat="1" ht="21" customHeight="1">
      <c r="A18" s="96"/>
      <c r="B18" s="167" t="s">
        <v>265</v>
      </c>
      <c r="C18" s="277" t="s">
        <v>266</v>
      </c>
      <c r="D18" s="278"/>
      <c r="E18" s="95">
        <v>775339</v>
      </c>
      <c r="F18" s="95">
        <v>799180</v>
      </c>
      <c r="G18" s="95">
        <v>818885</v>
      </c>
      <c r="H18" s="174">
        <v>5.7</v>
      </c>
      <c r="I18" s="174">
        <f>100*(F18-E18)/E18</f>
        <v>3.074913038038845</v>
      </c>
      <c r="J18" s="174">
        <f t="shared" si="2"/>
        <v>2.465652293600941</v>
      </c>
      <c r="K18" s="174">
        <f aca="true" t="shared" si="12" ref="K18:K36">100*E18/E$36</f>
        <v>17.998060773420384</v>
      </c>
      <c r="L18" s="174">
        <f aca="true" t="shared" si="13" ref="L18:L36">100*F18/F$36</f>
        <v>18.51365369798175</v>
      </c>
      <c r="M18" s="174">
        <f aca="true" t="shared" si="14" ref="M18:M36">100*G18/G$36</f>
        <v>18.339851352434838</v>
      </c>
      <c r="N18" s="96"/>
      <c r="O18" s="96"/>
      <c r="P18" s="167" t="s">
        <v>265</v>
      </c>
      <c r="Q18" s="277" t="s">
        <v>266</v>
      </c>
      <c r="R18" s="278"/>
      <c r="S18" s="118">
        <v>649745</v>
      </c>
      <c r="T18" s="118">
        <v>667468</v>
      </c>
      <c r="U18" s="118">
        <v>684766</v>
      </c>
      <c r="V18" s="122">
        <v>6.5</v>
      </c>
      <c r="W18" s="122">
        <f t="shared" si="3"/>
        <v>2.7276854766100547</v>
      </c>
      <c r="X18" s="122">
        <f t="shared" si="4"/>
        <v>2.5915849149322514</v>
      </c>
      <c r="Y18" s="122">
        <f t="shared" si="5"/>
        <v>18.707231800724916</v>
      </c>
      <c r="Z18" s="122">
        <f t="shared" si="7"/>
        <v>19.372953769707664</v>
      </c>
      <c r="AA18" s="122">
        <f t="shared" si="8"/>
        <v>19.14014873483708</v>
      </c>
      <c r="AB18" s="9"/>
      <c r="AC18" s="9"/>
      <c r="AD18" s="63"/>
      <c r="AE18" s="63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</row>
    <row r="19" spans="1:154" s="123" customFormat="1" ht="21" customHeight="1">
      <c r="A19" s="96"/>
      <c r="B19" s="167"/>
      <c r="C19" s="168"/>
      <c r="D19" s="169"/>
      <c r="E19" s="241"/>
      <c r="F19" s="241"/>
      <c r="G19" s="241"/>
      <c r="H19" s="174"/>
      <c r="I19" s="174"/>
      <c r="J19" s="174"/>
      <c r="K19" s="174"/>
      <c r="L19" s="174"/>
      <c r="M19" s="174"/>
      <c r="N19" s="96"/>
      <c r="O19" s="96"/>
      <c r="P19" s="167"/>
      <c r="Q19" s="168"/>
      <c r="R19" s="169"/>
      <c r="S19" s="118"/>
      <c r="T19" s="118"/>
      <c r="U19" s="118"/>
      <c r="V19" s="88"/>
      <c r="W19" s="88"/>
      <c r="X19" s="88"/>
      <c r="Y19" s="88"/>
      <c r="Z19" s="88"/>
      <c r="AA19" s="88"/>
      <c r="AB19" s="96"/>
      <c r="AC19" s="96"/>
      <c r="AD19" s="63"/>
      <c r="AE19" s="63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</row>
    <row r="20" spans="1:31" s="155" customFormat="1" ht="21" customHeight="1">
      <c r="A20" s="64">
        <v>2</v>
      </c>
      <c r="B20" s="279" t="s">
        <v>176</v>
      </c>
      <c r="C20" s="279"/>
      <c r="D20" s="280"/>
      <c r="E20" s="177">
        <f>SUM(E21:E23)</f>
        <v>384773</v>
      </c>
      <c r="F20" s="177">
        <v>399439</v>
      </c>
      <c r="G20" s="177">
        <f>SUM(G21:G23)</f>
        <v>406195</v>
      </c>
      <c r="H20" s="245">
        <v>4.1</v>
      </c>
      <c r="I20" s="245">
        <f>100*(F20-E20)/E20</f>
        <v>3.8115980071366753</v>
      </c>
      <c r="J20" s="245">
        <f t="shared" si="2"/>
        <v>1.691372149439589</v>
      </c>
      <c r="K20" s="245">
        <f t="shared" si="12"/>
        <v>8.93179349674308</v>
      </c>
      <c r="L20" s="245">
        <f t="shared" si="13"/>
        <v>9.253328811366815</v>
      </c>
      <c r="M20" s="245">
        <f t="shared" si="14"/>
        <v>9.097194258170891</v>
      </c>
      <c r="O20" s="64">
        <v>2</v>
      </c>
      <c r="P20" s="279" t="s">
        <v>176</v>
      </c>
      <c r="Q20" s="279"/>
      <c r="R20" s="280"/>
      <c r="S20" s="121">
        <f>SUM(S21:S23)</f>
        <v>338245</v>
      </c>
      <c r="T20" s="121">
        <f>SUM(T21:T23)</f>
        <v>349315</v>
      </c>
      <c r="U20" s="121">
        <v>356551</v>
      </c>
      <c r="V20" s="178">
        <v>3.3</v>
      </c>
      <c r="W20" s="178">
        <f t="shared" si="3"/>
        <v>3.272775650785673</v>
      </c>
      <c r="X20" s="178">
        <f t="shared" si="4"/>
        <v>2.0714827591142666</v>
      </c>
      <c r="Y20" s="178">
        <f t="shared" si="5"/>
        <v>9.73863226409776</v>
      </c>
      <c r="Z20" s="178">
        <f t="shared" si="7"/>
        <v>10.138708291731488</v>
      </c>
      <c r="AA20" s="178">
        <f t="shared" si="8"/>
        <v>9.966089396311872</v>
      </c>
      <c r="AD20" s="194"/>
      <c r="AE20" s="194"/>
    </row>
    <row r="21" spans="1:31" ht="21" customHeight="1">
      <c r="A21" s="164"/>
      <c r="B21" s="167" t="s">
        <v>26</v>
      </c>
      <c r="C21" s="277" t="s">
        <v>256</v>
      </c>
      <c r="D21" s="278"/>
      <c r="E21" s="115">
        <v>10521</v>
      </c>
      <c r="F21" s="115">
        <v>11644</v>
      </c>
      <c r="G21" s="115">
        <v>11272</v>
      </c>
      <c r="H21" s="174">
        <v>19.5</v>
      </c>
      <c r="I21" s="174">
        <f>100*(F21-E21)/E21</f>
        <v>10.673890314608878</v>
      </c>
      <c r="J21" s="174">
        <f t="shared" si="2"/>
        <v>-3.194778426657506</v>
      </c>
      <c r="K21" s="174">
        <f t="shared" si="12"/>
        <v>0.24422555475367017</v>
      </c>
      <c r="L21" s="174">
        <f t="shared" si="13"/>
        <v>0.2697427158578787</v>
      </c>
      <c r="M21" s="174">
        <f t="shared" si="14"/>
        <v>0.2524491283203936</v>
      </c>
      <c r="O21" s="164"/>
      <c r="P21" s="167" t="s">
        <v>26</v>
      </c>
      <c r="Q21" s="277" t="s">
        <v>256</v>
      </c>
      <c r="R21" s="278"/>
      <c r="S21" s="118">
        <v>5785</v>
      </c>
      <c r="T21" s="118">
        <v>6095</v>
      </c>
      <c r="U21" s="118">
        <v>6167</v>
      </c>
      <c r="V21" s="122">
        <v>5.2</v>
      </c>
      <c r="W21" s="122">
        <f t="shared" si="3"/>
        <v>5.358686257562662</v>
      </c>
      <c r="X21" s="122">
        <f t="shared" si="4"/>
        <v>1.1812961443806398</v>
      </c>
      <c r="Y21" s="122">
        <f t="shared" si="5"/>
        <v>0.1665597056802186</v>
      </c>
      <c r="Z21" s="122">
        <f t="shared" si="7"/>
        <v>0.17690459052174518</v>
      </c>
      <c r="AA21" s="122">
        <f t="shared" si="8"/>
        <v>0.1723761069441828</v>
      </c>
      <c r="AD21" s="63"/>
      <c r="AE21" s="63"/>
    </row>
    <row r="22" spans="1:154" s="123" customFormat="1" ht="21" customHeight="1">
      <c r="A22" s="164"/>
      <c r="B22" s="167" t="s">
        <v>27</v>
      </c>
      <c r="C22" s="277" t="s">
        <v>266</v>
      </c>
      <c r="D22" s="278"/>
      <c r="E22" s="115">
        <v>175276</v>
      </c>
      <c r="F22" s="115">
        <v>180793</v>
      </c>
      <c r="G22" s="115">
        <v>182628</v>
      </c>
      <c r="H22" s="174">
        <v>2.7</v>
      </c>
      <c r="I22" s="174">
        <f>100*(F22-E22)/E22</f>
        <v>3.1476072023551427</v>
      </c>
      <c r="J22" s="174">
        <f t="shared" si="2"/>
        <v>1.0149729248366917</v>
      </c>
      <c r="K22" s="174">
        <f t="shared" si="12"/>
        <v>4.068708139435823</v>
      </c>
      <c r="L22" s="174">
        <f t="shared" si="13"/>
        <v>4.1882166633539555</v>
      </c>
      <c r="M22" s="174">
        <f t="shared" si="14"/>
        <v>4.090159635104404</v>
      </c>
      <c r="N22" s="96"/>
      <c r="O22" s="164"/>
      <c r="P22" s="167" t="s">
        <v>27</v>
      </c>
      <c r="Q22" s="277" t="s">
        <v>266</v>
      </c>
      <c r="R22" s="278"/>
      <c r="S22" s="118">
        <v>153045</v>
      </c>
      <c r="T22" s="118">
        <v>157205</v>
      </c>
      <c r="U22" s="118">
        <v>159328</v>
      </c>
      <c r="V22" s="122">
        <v>2.3</v>
      </c>
      <c r="W22" s="122">
        <f t="shared" si="3"/>
        <v>2.7181547910745207</v>
      </c>
      <c r="X22" s="122">
        <f t="shared" si="4"/>
        <v>1.3504659521007603</v>
      </c>
      <c r="Y22" s="122">
        <f t="shared" si="5"/>
        <v>4.406418350186526</v>
      </c>
      <c r="Z22" s="122">
        <f t="shared" si="7"/>
        <v>4.562803306475956</v>
      </c>
      <c r="AA22" s="122">
        <f t="shared" si="8"/>
        <v>4.4534360900280126</v>
      </c>
      <c r="AB22" s="9"/>
      <c r="AC22" s="9"/>
      <c r="AD22" s="63"/>
      <c r="AE22" s="63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</row>
    <row r="23" spans="1:154" s="123" customFormat="1" ht="21" customHeight="1">
      <c r="A23" s="164"/>
      <c r="B23" s="167" t="s">
        <v>28</v>
      </c>
      <c r="C23" s="277" t="s">
        <v>267</v>
      </c>
      <c r="D23" s="278"/>
      <c r="E23" s="115">
        <v>198976</v>
      </c>
      <c r="F23" s="115">
        <v>207001</v>
      </c>
      <c r="G23" s="115">
        <v>212295</v>
      </c>
      <c r="H23" s="174">
        <v>4.7</v>
      </c>
      <c r="I23" s="174">
        <f>100*(F23-E23)/E23</f>
        <v>4.033149726600193</v>
      </c>
      <c r="J23" s="174">
        <f t="shared" si="2"/>
        <v>2.5574755677508803</v>
      </c>
      <c r="K23" s="174">
        <f t="shared" si="12"/>
        <v>4.618859802553586</v>
      </c>
      <c r="L23" s="174">
        <f t="shared" si="13"/>
        <v>4.795346266342901</v>
      </c>
      <c r="M23" s="174">
        <f t="shared" si="14"/>
        <v>4.754585494746093</v>
      </c>
      <c r="N23" s="96"/>
      <c r="O23" s="164"/>
      <c r="P23" s="167" t="s">
        <v>28</v>
      </c>
      <c r="Q23" s="277" t="s">
        <v>267</v>
      </c>
      <c r="R23" s="277"/>
      <c r="S23" s="119">
        <v>179415</v>
      </c>
      <c r="T23" s="118">
        <v>186015</v>
      </c>
      <c r="U23" s="118">
        <v>191055</v>
      </c>
      <c r="V23" s="122">
        <v>4</v>
      </c>
      <c r="W23" s="122">
        <f t="shared" si="3"/>
        <v>3.6786221887802024</v>
      </c>
      <c r="X23" s="122">
        <f t="shared" si="4"/>
        <v>2.709458914603661</v>
      </c>
      <c r="Y23" s="122">
        <f t="shared" si="5"/>
        <v>5.165654208231015</v>
      </c>
      <c r="Z23" s="122">
        <f t="shared" si="7"/>
        <v>5.399000394733787</v>
      </c>
      <c r="AA23" s="122">
        <f t="shared" si="8"/>
        <v>5.340249247968354</v>
      </c>
      <c r="AB23" s="96"/>
      <c r="AC23" s="96"/>
      <c r="AD23" s="63"/>
      <c r="AE23" s="63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</row>
    <row r="24" spans="1:154" s="123" customFormat="1" ht="21" customHeight="1">
      <c r="A24" s="164"/>
      <c r="B24" s="167"/>
      <c r="C24" s="168"/>
      <c r="D24" s="170"/>
      <c r="E24" s="115"/>
      <c r="F24" s="115"/>
      <c r="G24" s="115"/>
      <c r="H24" s="174"/>
      <c r="I24" s="174"/>
      <c r="J24" s="174"/>
      <c r="K24" s="174"/>
      <c r="L24" s="174"/>
      <c r="M24" s="174"/>
      <c r="N24" s="96"/>
      <c r="O24" s="164"/>
      <c r="P24" s="167"/>
      <c r="Q24" s="168"/>
      <c r="R24" s="168"/>
      <c r="S24" s="119"/>
      <c r="T24" s="118"/>
      <c r="U24" s="118"/>
      <c r="V24" s="122"/>
      <c r="W24" s="122"/>
      <c r="X24" s="122"/>
      <c r="Y24" s="122"/>
      <c r="Z24" s="122"/>
      <c r="AA24" s="122"/>
      <c r="AB24" s="96"/>
      <c r="AC24" s="96"/>
      <c r="AD24" s="63"/>
      <c r="AE24" s="63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</row>
    <row r="25" spans="1:31" s="155" customFormat="1" ht="21" customHeight="1">
      <c r="A25" s="64">
        <v>3</v>
      </c>
      <c r="B25" s="279" t="s">
        <v>29</v>
      </c>
      <c r="C25" s="279"/>
      <c r="D25" s="297"/>
      <c r="E25" s="179">
        <f>SUM(E26)</f>
        <v>86368</v>
      </c>
      <c r="F25" s="177">
        <f>SUM(F26)</f>
        <v>90644</v>
      </c>
      <c r="G25" s="177">
        <f>SUM(G26)</f>
        <v>94124</v>
      </c>
      <c r="H25" s="245">
        <v>2.3</v>
      </c>
      <c r="I25" s="245">
        <f>100*(F25-E25)/E25</f>
        <v>4.950907743608744</v>
      </c>
      <c r="J25" s="245">
        <f t="shared" si="2"/>
        <v>3.83919509289087</v>
      </c>
      <c r="K25" s="245">
        <f t="shared" si="12"/>
        <v>2.004873368782909</v>
      </c>
      <c r="L25" s="245">
        <f t="shared" si="13"/>
        <v>2.0998418701667427</v>
      </c>
      <c r="M25" s="245">
        <f t="shared" si="14"/>
        <v>2.108012930627105</v>
      </c>
      <c r="O25" s="64">
        <v>3</v>
      </c>
      <c r="P25" s="298" t="s">
        <v>29</v>
      </c>
      <c r="Q25" s="298"/>
      <c r="R25" s="299"/>
      <c r="S25" s="120">
        <f>SUM(S26)</f>
        <v>75201</v>
      </c>
      <c r="T25" s="121">
        <f>SUM(T26)</f>
        <v>78521</v>
      </c>
      <c r="U25" s="121">
        <f>SUM(U26)</f>
        <v>82035</v>
      </c>
      <c r="V25" s="178">
        <v>1.8</v>
      </c>
      <c r="W25" s="178">
        <f t="shared" si="3"/>
        <v>4.414834909110251</v>
      </c>
      <c r="X25" s="178">
        <f t="shared" si="4"/>
        <v>4.475235924147681</v>
      </c>
      <c r="Y25" s="178">
        <f t="shared" si="5"/>
        <v>2.16516100723563</v>
      </c>
      <c r="Z25" s="178">
        <f t="shared" si="7"/>
        <v>2.2790361529709524</v>
      </c>
      <c r="AA25" s="178">
        <f t="shared" si="8"/>
        <v>2.2929907464190102</v>
      </c>
      <c r="AD25" s="194"/>
      <c r="AE25" s="194"/>
    </row>
    <row r="26" spans="1:154" s="123" customFormat="1" ht="21" customHeight="1">
      <c r="A26" s="164"/>
      <c r="B26" s="167" t="s">
        <v>26</v>
      </c>
      <c r="C26" s="277" t="s">
        <v>266</v>
      </c>
      <c r="D26" s="277"/>
      <c r="E26" s="116">
        <v>86368</v>
      </c>
      <c r="F26" s="115">
        <v>90644</v>
      </c>
      <c r="G26" s="115">
        <v>94124</v>
      </c>
      <c r="H26" s="174">
        <v>2.3</v>
      </c>
      <c r="I26" s="174">
        <f>100*(F26-E26)/E26</f>
        <v>4.950907743608744</v>
      </c>
      <c r="J26" s="174">
        <f t="shared" si="2"/>
        <v>3.83919509289087</v>
      </c>
      <c r="K26" s="174">
        <f t="shared" si="12"/>
        <v>2.004873368782909</v>
      </c>
      <c r="L26" s="174">
        <f t="shared" si="13"/>
        <v>2.0998418701667427</v>
      </c>
      <c r="M26" s="174">
        <f t="shared" si="14"/>
        <v>2.108012930627105</v>
      </c>
      <c r="N26" s="96"/>
      <c r="O26" s="164"/>
      <c r="P26" s="167" t="s">
        <v>26</v>
      </c>
      <c r="Q26" s="277" t="s">
        <v>266</v>
      </c>
      <c r="R26" s="277"/>
      <c r="S26" s="119">
        <v>75201</v>
      </c>
      <c r="T26" s="118">
        <v>78521</v>
      </c>
      <c r="U26" s="118">
        <v>82035</v>
      </c>
      <c r="V26" s="122">
        <v>1.8</v>
      </c>
      <c r="W26" s="122">
        <f t="shared" si="3"/>
        <v>4.414834909110251</v>
      </c>
      <c r="X26" s="122">
        <f t="shared" si="4"/>
        <v>4.475235924147681</v>
      </c>
      <c r="Y26" s="122">
        <f t="shared" si="5"/>
        <v>2.16516100723563</v>
      </c>
      <c r="Z26" s="122">
        <f t="shared" si="7"/>
        <v>2.2790361529709524</v>
      </c>
      <c r="AA26" s="122">
        <f t="shared" si="8"/>
        <v>2.2929907464190102</v>
      </c>
      <c r="AB26" s="96"/>
      <c r="AC26" s="9"/>
      <c r="AD26" s="63"/>
      <c r="AE26" s="63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</row>
    <row r="27" spans="1:154" s="123" customFormat="1" ht="21" customHeight="1">
      <c r="A27" s="164"/>
      <c r="B27" s="167"/>
      <c r="C27" s="168"/>
      <c r="D27" s="168"/>
      <c r="E27" s="116"/>
      <c r="F27" s="115"/>
      <c r="G27" s="115"/>
      <c r="H27" s="174"/>
      <c r="I27" s="174"/>
      <c r="J27" s="174"/>
      <c r="K27" s="174"/>
      <c r="L27" s="174"/>
      <c r="M27" s="174"/>
      <c r="N27" s="96"/>
      <c r="O27" s="164"/>
      <c r="P27" s="167"/>
      <c r="Q27" s="168"/>
      <c r="R27" s="168"/>
      <c r="S27" s="119"/>
      <c r="T27" s="118"/>
      <c r="U27" s="118"/>
      <c r="V27" s="122"/>
      <c r="W27" s="122"/>
      <c r="X27" s="122"/>
      <c r="Y27" s="122"/>
      <c r="Z27" s="122"/>
      <c r="AA27" s="122"/>
      <c r="AB27" s="96"/>
      <c r="AC27" s="9"/>
      <c r="AD27" s="63"/>
      <c r="AE27" s="63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</row>
    <row r="28" spans="1:154" s="123" customFormat="1" ht="21" customHeight="1">
      <c r="A28" s="64">
        <v>4</v>
      </c>
      <c r="B28" s="300" t="s">
        <v>376</v>
      </c>
      <c r="C28" s="300"/>
      <c r="D28" s="301"/>
      <c r="E28" s="179">
        <f>SUM(E6,E20,E25)</f>
        <v>4470470</v>
      </c>
      <c r="F28" s="177">
        <f>SUM(F6,F20,F25)</f>
        <v>4497765</v>
      </c>
      <c r="G28" s="177">
        <f>SUM(G6,G20,G25)</f>
        <v>4647477</v>
      </c>
      <c r="H28" s="245">
        <v>2</v>
      </c>
      <c r="I28" s="245">
        <f>100*(F28-E28)/E28</f>
        <v>0.6105622003950367</v>
      </c>
      <c r="J28" s="245">
        <f t="shared" si="2"/>
        <v>3.3285865313105507</v>
      </c>
      <c r="K28" s="245">
        <f t="shared" si="12"/>
        <v>103.77369221173272</v>
      </c>
      <c r="L28" s="245">
        <f t="shared" si="13"/>
        <v>104.1943787693672</v>
      </c>
      <c r="M28" s="245">
        <f t="shared" si="14"/>
        <v>104.08547884484368</v>
      </c>
      <c r="N28" s="96"/>
      <c r="O28" s="148">
        <v>4</v>
      </c>
      <c r="P28" s="300" t="s">
        <v>382</v>
      </c>
      <c r="Q28" s="300"/>
      <c r="R28" s="301"/>
      <c r="S28" s="120">
        <f>SUM(S6,S20,S25)</f>
        <v>3621059</v>
      </c>
      <c r="T28" s="121">
        <f>SUM(T6,T20,T25)</f>
        <v>3613074</v>
      </c>
      <c r="U28" s="121">
        <v>3745010</v>
      </c>
      <c r="V28" s="178">
        <v>1.9</v>
      </c>
      <c r="W28" s="178">
        <f>100*(T28-S28)/S28</f>
        <v>-0.2205156005466909</v>
      </c>
      <c r="X28" s="178">
        <f t="shared" si="4"/>
        <v>3.6516273953979352</v>
      </c>
      <c r="Y28" s="178">
        <f>100*S28/S$36</f>
        <v>104.256269886034</v>
      </c>
      <c r="Z28" s="178">
        <f t="shared" si="7"/>
        <v>104.8678222304781</v>
      </c>
      <c r="AA28" s="178">
        <f t="shared" si="8"/>
        <v>104.67816511545873</v>
      </c>
      <c r="AB28" s="96"/>
      <c r="AC28" s="9"/>
      <c r="AD28" s="63"/>
      <c r="AE28" s="63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</row>
    <row r="29" spans="1:154" s="123" customFormat="1" ht="21" customHeight="1">
      <c r="A29" s="148"/>
      <c r="B29" s="166"/>
      <c r="C29" s="166"/>
      <c r="D29" s="166"/>
      <c r="E29" s="179"/>
      <c r="F29" s="177"/>
      <c r="G29" s="177"/>
      <c r="H29" s="245"/>
      <c r="I29" s="245"/>
      <c r="J29" s="245"/>
      <c r="K29" s="245"/>
      <c r="L29" s="245"/>
      <c r="M29" s="245"/>
      <c r="N29" s="96"/>
      <c r="O29" s="148"/>
      <c r="P29" s="166"/>
      <c r="Q29" s="166"/>
      <c r="R29" s="166"/>
      <c r="S29" s="120"/>
      <c r="T29" s="121"/>
      <c r="U29" s="121"/>
      <c r="V29" s="193"/>
      <c r="W29" s="92"/>
      <c r="X29" s="92"/>
      <c r="Y29" s="195"/>
      <c r="Z29" s="195"/>
      <c r="AA29" s="195"/>
      <c r="AB29" s="96"/>
      <c r="AC29" s="9"/>
      <c r="AD29" s="63"/>
      <c r="AE29" s="63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</row>
    <row r="30" spans="1:154" s="193" customFormat="1" ht="21" customHeight="1">
      <c r="A30" s="64">
        <v>5</v>
      </c>
      <c r="B30" s="279" t="s">
        <v>194</v>
      </c>
      <c r="C30" s="279"/>
      <c r="D30" s="279"/>
      <c r="E30" s="179">
        <v>399</v>
      </c>
      <c r="F30" s="177">
        <v>485</v>
      </c>
      <c r="G30" s="177">
        <v>515</v>
      </c>
      <c r="H30" s="245">
        <v>-23.7</v>
      </c>
      <c r="I30" s="245">
        <f>100*(F30-E30)/E30</f>
        <v>21.55388471177945</v>
      </c>
      <c r="J30" s="245">
        <f t="shared" si="2"/>
        <v>6.185567010309279</v>
      </c>
      <c r="K30" s="245">
        <f t="shared" si="12"/>
        <v>0.009262046986666134</v>
      </c>
      <c r="L30" s="245">
        <f t="shared" si="13"/>
        <v>0.011235418858731635</v>
      </c>
      <c r="M30" s="245">
        <f t="shared" si="14"/>
        <v>0.011534004709457302</v>
      </c>
      <c r="N30" s="155"/>
      <c r="O30" s="64">
        <v>5</v>
      </c>
      <c r="P30" s="279" t="s">
        <v>195</v>
      </c>
      <c r="Q30" s="279"/>
      <c r="R30" s="279"/>
      <c r="S30" s="180" t="s">
        <v>384</v>
      </c>
      <c r="T30" s="124" t="s">
        <v>192</v>
      </c>
      <c r="U30" s="124" t="s">
        <v>192</v>
      </c>
      <c r="V30" s="181" t="s">
        <v>192</v>
      </c>
      <c r="W30" s="92" t="s">
        <v>192</v>
      </c>
      <c r="X30" s="92" t="s">
        <v>192</v>
      </c>
      <c r="Y30" s="92" t="s">
        <v>192</v>
      </c>
      <c r="Z30" s="92" t="s">
        <v>192</v>
      </c>
      <c r="AA30" s="92" t="s">
        <v>192</v>
      </c>
      <c r="AB30" s="155"/>
      <c r="AC30" s="155"/>
      <c r="AD30" s="194"/>
      <c r="AE30" s="194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</row>
    <row r="31" spans="1:154" s="123" customFormat="1" ht="21" customHeight="1">
      <c r="A31" s="148"/>
      <c r="B31" s="166"/>
      <c r="C31" s="166"/>
      <c r="D31" s="166"/>
      <c r="E31" s="179"/>
      <c r="F31" s="177"/>
      <c r="G31" s="177"/>
      <c r="H31" s="245"/>
      <c r="I31" s="245"/>
      <c r="J31" s="245"/>
      <c r="K31" s="245"/>
      <c r="L31" s="245"/>
      <c r="M31" s="245"/>
      <c r="N31" s="96"/>
      <c r="O31" s="148"/>
      <c r="P31" s="166"/>
      <c r="Q31" s="166"/>
      <c r="R31" s="166"/>
      <c r="S31" s="180"/>
      <c r="T31" s="124"/>
      <c r="U31" s="124"/>
      <c r="V31" s="181"/>
      <c r="W31" s="92"/>
      <c r="X31" s="92"/>
      <c r="Y31" s="92"/>
      <c r="Z31" s="92"/>
      <c r="AA31" s="92"/>
      <c r="AB31" s="96"/>
      <c r="AC31" s="9"/>
      <c r="AD31" s="63"/>
      <c r="AE31" s="63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</row>
    <row r="32" spans="1:154" s="193" customFormat="1" ht="21" customHeight="1">
      <c r="A32" s="64">
        <v>6</v>
      </c>
      <c r="B32" s="302" t="s">
        <v>378</v>
      </c>
      <c r="C32" s="302"/>
      <c r="D32" s="302"/>
      <c r="E32" s="179">
        <v>15135</v>
      </c>
      <c r="F32" s="177">
        <v>13829</v>
      </c>
      <c r="G32" s="177">
        <v>15566</v>
      </c>
      <c r="H32" s="245">
        <v>-7.9</v>
      </c>
      <c r="I32" s="245">
        <f>100*(F32-E32)/E32</f>
        <v>-8.629005616121573</v>
      </c>
      <c r="J32" s="245">
        <f t="shared" si="2"/>
        <v>12.560561139634101</v>
      </c>
      <c r="K32" s="245">
        <f t="shared" si="12"/>
        <v>0.351331030434065</v>
      </c>
      <c r="L32" s="245">
        <f t="shared" si="13"/>
        <v>0.3203600152523707</v>
      </c>
      <c r="M32" s="245">
        <f t="shared" si="14"/>
        <v>0.3486180918590531</v>
      </c>
      <c r="N32" s="155"/>
      <c r="O32" s="64">
        <v>6</v>
      </c>
      <c r="P32" s="302" t="s">
        <v>383</v>
      </c>
      <c r="Q32" s="302"/>
      <c r="R32" s="302"/>
      <c r="S32" s="180" t="s">
        <v>385</v>
      </c>
      <c r="T32" s="124" t="s">
        <v>385</v>
      </c>
      <c r="U32" s="124" t="s">
        <v>385</v>
      </c>
      <c r="V32" s="181" t="s">
        <v>385</v>
      </c>
      <c r="W32" s="92" t="s">
        <v>385</v>
      </c>
      <c r="X32" s="92" t="s">
        <v>385</v>
      </c>
      <c r="Y32" s="92" t="s">
        <v>385</v>
      </c>
      <c r="Z32" s="92" t="s">
        <v>385</v>
      </c>
      <c r="AA32" s="92" t="s">
        <v>385</v>
      </c>
      <c r="AB32" s="155"/>
      <c r="AC32" s="155"/>
      <c r="AD32" s="194"/>
      <c r="AE32" s="194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</row>
    <row r="33" spans="1:154" s="123" customFormat="1" ht="21" customHeight="1">
      <c r="A33" s="148"/>
      <c r="B33" s="172"/>
      <c r="C33" s="172"/>
      <c r="D33" s="172"/>
      <c r="E33" s="179"/>
      <c r="F33" s="177"/>
      <c r="G33" s="177"/>
      <c r="H33" s="245"/>
      <c r="I33" s="245"/>
      <c r="J33" s="245"/>
      <c r="K33" s="245"/>
      <c r="L33" s="245"/>
      <c r="M33" s="245"/>
      <c r="N33" s="96"/>
      <c r="O33" s="148"/>
      <c r="P33" s="172"/>
      <c r="Q33" s="172"/>
      <c r="R33" s="172"/>
      <c r="S33" s="180"/>
      <c r="T33" s="124"/>
      <c r="U33" s="124"/>
      <c r="V33" s="181"/>
      <c r="W33" s="92"/>
      <c r="X33" s="92"/>
      <c r="Y33" s="92"/>
      <c r="Z33" s="92"/>
      <c r="AA33" s="92"/>
      <c r="AB33" s="96"/>
      <c r="AC33" s="96"/>
      <c r="AD33" s="63"/>
      <c r="AE33" s="63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</row>
    <row r="34" spans="1:154" s="193" customFormat="1" ht="21" customHeight="1">
      <c r="A34" s="64">
        <v>7</v>
      </c>
      <c r="B34" s="302" t="s">
        <v>379</v>
      </c>
      <c r="C34" s="302"/>
      <c r="D34" s="302"/>
      <c r="E34" s="179">
        <v>147830</v>
      </c>
      <c r="F34" s="177">
        <v>167715</v>
      </c>
      <c r="G34" s="177">
        <v>167367</v>
      </c>
      <c r="H34" s="245">
        <v>-18.1</v>
      </c>
      <c r="I34" s="245">
        <f>100*(F34-E34)/E34</f>
        <v>13.451261584252181</v>
      </c>
      <c r="J34" s="245">
        <f t="shared" si="2"/>
        <v>-0.20749485734728557</v>
      </c>
      <c r="K34" s="245">
        <f t="shared" si="12"/>
        <v>3.431600015134974</v>
      </c>
      <c r="L34" s="245">
        <f t="shared" si="13"/>
        <v>3.885254172973559</v>
      </c>
      <c r="M34" s="245">
        <f t="shared" si="14"/>
        <v>3.7483723615684275</v>
      </c>
      <c r="N34" s="155"/>
      <c r="O34" s="64">
        <v>7</v>
      </c>
      <c r="P34" s="302" t="s">
        <v>380</v>
      </c>
      <c r="Q34" s="302"/>
      <c r="R34" s="302"/>
      <c r="S34" s="120">
        <v>147830</v>
      </c>
      <c r="T34" s="121">
        <v>167715</v>
      </c>
      <c r="U34" s="121">
        <v>167367</v>
      </c>
      <c r="V34" s="178">
        <v>-18.1</v>
      </c>
      <c r="W34" s="178">
        <f>100*(T34-S34)/S34</f>
        <v>13.451261584252181</v>
      </c>
      <c r="X34" s="178">
        <f>100*(U34-T34)/T34</f>
        <v>-0.20749485734728557</v>
      </c>
      <c r="Y34" s="178">
        <f>100*S34/S$36</f>
        <v>4.256269886034005</v>
      </c>
      <c r="Z34" s="178">
        <f>100*T34/T$36</f>
        <v>4.867851255021246</v>
      </c>
      <c r="AA34" s="178">
        <f>100*U34/U$36</f>
        <v>4.678137164087407</v>
      </c>
      <c r="AB34" s="155"/>
      <c r="AC34" s="155"/>
      <c r="AD34" s="194"/>
      <c r="AE34" s="194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</row>
    <row r="35" spans="1:154" s="123" customFormat="1" ht="21" customHeight="1">
      <c r="A35" s="148"/>
      <c r="B35" s="172"/>
      <c r="C35" s="172"/>
      <c r="D35" s="172"/>
      <c r="E35" s="179"/>
      <c r="F35" s="177"/>
      <c r="G35" s="177"/>
      <c r="H35" s="245"/>
      <c r="I35" s="245"/>
      <c r="J35" s="245"/>
      <c r="K35" s="245"/>
      <c r="L35" s="245"/>
      <c r="M35" s="245"/>
      <c r="N35" s="96"/>
      <c r="O35" s="148"/>
      <c r="P35" s="172"/>
      <c r="Q35" s="172"/>
      <c r="R35" s="172"/>
      <c r="S35" s="120"/>
      <c r="T35" s="121"/>
      <c r="U35" s="121"/>
      <c r="V35" s="178"/>
      <c r="W35" s="178"/>
      <c r="X35" s="178"/>
      <c r="Y35" s="178"/>
      <c r="Z35" s="178"/>
      <c r="AA35" s="178"/>
      <c r="AB35" s="96"/>
      <c r="AC35" s="96"/>
      <c r="AD35" s="63"/>
      <c r="AE35" s="63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</row>
    <row r="36" spans="1:154" s="193" customFormat="1" ht="21" customHeight="1">
      <c r="A36" s="65">
        <v>8</v>
      </c>
      <c r="B36" s="303" t="s">
        <v>377</v>
      </c>
      <c r="C36" s="303"/>
      <c r="D36" s="303"/>
      <c r="E36" s="182">
        <v>4307903</v>
      </c>
      <c r="F36" s="183">
        <f>F28+F30-F32-F34</f>
        <v>4316706</v>
      </c>
      <c r="G36" s="183">
        <v>4465058</v>
      </c>
      <c r="H36" s="246">
        <v>2.9</v>
      </c>
      <c r="I36" s="246">
        <f>100*(F36-E36)/E36</f>
        <v>0.204345362465218</v>
      </c>
      <c r="J36" s="246">
        <f t="shared" si="2"/>
        <v>3.4366945536712485</v>
      </c>
      <c r="K36" s="246">
        <f t="shared" si="12"/>
        <v>100</v>
      </c>
      <c r="L36" s="246">
        <f t="shared" si="13"/>
        <v>100</v>
      </c>
      <c r="M36" s="246">
        <f t="shared" si="14"/>
        <v>100</v>
      </c>
      <c r="N36" s="155"/>
      <c r="O36" s="65">
        <v>8</v>
      </c>
      <c r="P36" s="303" t="s">
        <v>381</v>
      </c>
      <c r="Q36" s="303"/>
      <c r="R36" s="303"/>
      <c r="S36" s="250">
        <f>S28-S34</f>
        <v>3473229</v>
      </c>
      <c r="T36" s="132">
        <v>3445360</v>
      </c>
      <c r="U36" s="132">
        <v>3577642</v>
      </c>
      <c r="V36" s="184">
        <v>3</v>
      </c>
      <c r="W36" s="184">
        <f>100*(T36-S36)/S36</f>
        <v>-0.8023945440971499</v>
      </c>
      <c r="X36" s="184">
        <f>100*(U36-T36)/T36</f>
        <v>3.839424617456521</v>
      </c>
      <c r="Y36" s="184">
        <f>100*S36/S$36</f>
        <v>100</v>
      </c>
      <c r="Z36" s="184">
        <f>100*T36/T$36</f>
        <v>100</v>
      </c>
      <c r="AA36" s="184">
        <f>100*U36/U$36</f>
        <v>100</v>
      </c>
      <c r="AB36" s="195"/>
      <c r="AC36" s="155"/>
      <c r="AD36" s="194"/>
      <c r="AE36" s="194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</row>
    <row r="37" spans="1:27" ht="21" customHeight="1">
      <c r="A37" s="16"/>
      <c r="B37" s="9"/>
      <c r="C37" s="9"/>
      <c r="E37" s="98"/>
      <c r="F37" s="98"/>
      <c r="G37" s="98"/>
      <c r="H37" s="173"/>
      <c r="I37" s="173"/>
      <c r="J37" s="173"/>
      <c r="K37" s="173"/>
      <c r="L37" s="173"/>
      <c r="M37" s="173"/>
      <c r="S37" s="98"/>
      <c r="T37" s="98"/>
      <c r="U37" s="98"/>
      <c r="V37" s="173"/>
      <c r="W37" s="173"/>
      <c r="X37" s="173"/>
      <c r="Y37" s="173"/>
      <c r="Z37" s="173"/>
      <c r="AA37" s="173"/>
    </row>
    <row r="38" spans="5:27" ht="21" customHeight="1">
      <c r="E38" s="102"/>
      <c r="F38" s="102"/>
      <c r="G38" s="102"/>
      <c r="H38" s="140"/>
      <c r="I38" s="173"/>
      <c r="J38" s="173"/>
      <c r="K38" s="140"/>
      <c r="L38" s="174"/>
      <c r="M38" s="140"/>
      <c r="S38" s="98"/>
      <c r="T38" s="98"/>
      <c r="U38" s="98"/>
      <c r="V38" s="173"/>
      <c r="W38" s="173"/>
      <c r="X38" s="173"/>
      <c r="Y38" s="173"/>
      <c r="Z38" s="173"/>
      <c r="AA38" s="173"/>
    </row>
    <row r="39" spans="5:27" ht="21" customHeight="1">
      <c r="E39" s="102"/>
      <c r="F39" s="102"/>
      <c r="G39" s="102"/>
      <c r="H39" s="140"/>
      <c r="I39" s="173"/>
      <c r="J39" s="173"/>
      <c r="K39" s="140"/>
      <c r="L39" s="174"/>
      <c r="M39" s="140"/>
      <c r="S39" s="98"/>
      <c r="T39" s="98"/>
      <c r="U39" s="98"/>
      <c r="V39" s="173"/>
      <c r="W39" s="173"/>
      <c r="X39" s="173"/>
      <c r="Y39" s="173"/>
      <c r="Z39" s="173"/>
      <c r="AA39" s="173"/>
    </row>
    <row r="40" spans="1:27" ht="21" customHeight="1">
      <c r="A40" s="96" t="s">
        <v>268</v>
      </c>
      <c r="B40" s="94"/>
      <c r="C40" s="94"/>
      <c r="E40" s="102"/>
      <c r="F40" s="102"/>
      <c r="G40" s="102"/>
      <c r="H40" s="140"/>
      <c r="I40" s="175"/>
      <c r="J40" s="173"/>
      <c r="K40" s="140"/>
      <c r="L40" s="174"/>
      <c r="M40" s="140"/>
      <c r="O40" s="96" t="s">
        <v>268</v>
      </c>
      <c r="S40" s="102"/>
      <c r="T40" s="102"/>
      <c r="U40" s="102"/>
      <c r="V40" s="174"/>
      <c r="W40" s="174"/>
      <c r="X40" s="174"/>
      <c r="Y40" s="174"/>
      <c r="Z40" s="174"/>
      <c r="AA40" s="140"/>
    </row>
    <row r="41" spans="1:31" ht="21" customHeight="1">
      <c r="A41" s="307" t="s">
        <v>280</v>
      </c>
      <c r="B41" s="308"/>
      <c r="C41" s="308"/>
      <c r="D41" s="309"/>
      <c r="E41" s="130">
        <f>SUM(E7:E9)</f>
        <v>72474</v>
      </c>
      <c r="F41" s="130">
        <v>79265</v>
      </c>
      <c r="G41" s="130">
        <f>SUM(G7:G9)</f>
        <v>61650</v>
      </c>
      <c r="H41" s="242">
        <v>-8.1</v>
      </c>
      <c r="I41" s="174">
        <f>100*(F41-E41)/E41</f>
        <v>9.370256919722936</v>
      </c>
      <c r="J41" s="242">
        <f>100*(G41-F41)/F41</f>
        <v>-22.222923106036713</v>
      </c>
      <c r="K41" s="242">
        <f aca="true" t="shared" si="15" ref="K41:K47">100*E41/E$47</f>
        <v>1.6823498579239133</v>
      </c>
      <c r="L41" s="242">
        <f aca="true" t="shared" si="16" ref="L41:M44">100*F41/F$47</f>
        <v>1.836238094510027</v>
      </c>
      <c r="M41" s="242">
        <f t="shared" si="16"/>
        <v>1.3807211462874613</v>
      </c>
      <c r="O41" s="307" t="s">
        <v>280</v>
      </c>
      <c r="P41" s="308"/>
      <c r="Q41" s="308"/>
      <c r="R41" s="309"/>
      <c r="S41" s="249">
        <f>SUM(S7:S9)</f>
        <v>74131</v>
      </c>
      <c r="T41" s="249">
        <f>SUM(T7:T9)</f>
        <v>78324</v>
      </c>
      <c r="U41" s="249">
        <f>SUM(U7:U9)</f>
        <v>60071</v>
      </c>
      <c r="V41" s="125">
        <v>3.9</v>
      </c>
      <c r="W41" s="125">
        <f aca="true" t="shared" si="17" ref="W41:X43">100*(T41-S41)/S41</f>
        <v>5.656203207834779</v>
      </c>
      <c r="X41" s="125">
        <f t="shared" si="17"/>
        <v>-23.304478831520353</v>
      </c>
      <c r="Y41" s="125">
        <f aca="true" t="shared" si="18" ref="Y41:AA43">100*S41/S$47</f>
        <v>2.134353939806445</v>
      </c>
      <c r="Z41" s="125">
        <f t="shared" si="18"/>
        <v>2.273318317969675</v>
      </c>
      <c r="AA41" s="125">
        <f t="shared" si="18"/>
        <v>1.6790668266975846</v>
      </c>
      <c r="AD41" s="61"/>
      <c r="AE41" s="62"/>
    </row>
    <row r="42" spans="1:31" ht="21" customHeight="1">
      <c r="A42" s="310" t="s">
        <v>281</v>
      </c>
      <c r="B42" s="294"/>
      <c r="C42" s="294"/>
      <c r="D42" s="295"/>
      <c r="E42" s="131">
        <f>SUM(E10:E12)</f>
        <v>1416811</v>
      </c>
      <c r="F42" s="131">
        <f>SUM(F10:F12)</f>
        <v>1369640</v>
      </c>
      <c r="G42" s="131">
        <f>SUM(G10:G12)</f>
        <v>1475400</v>
      </c>
      <c r="H42" s="174">
        <v>-0.1</v>
      </c>
      <c r="I42" s="174">
        <f aca="true" t="shared" si="19" ref="I42:I47">100*(F42-E42)/E42</f>
        <v>-3.329378442149306</v>
      </c>
      <c r="J42" s="174">
        <f aca="true" t="shared" si="20" ref="J42:J47">100*(G42-F42)/F42</f>
        <v>7.721737098799685</v>
      </c>
      <c r="K42" s="174">
        <f t="shared" si="15"/>
        <v>32.888646749938424</v>
      </c>
      <c r="L42" s="174">
        <f t="shared" si="16"/>
        <v>31.728822857058137</v>
      </c>
      <c r="M42" s="174">
        <f t="shared" si="16"/>
        <v>33.04324378317146</v>
      </c>
      <c r="O42" s="310" t="s">
        <v>281</v>
      </c>
      <c r="P42" s="294"/>
      <c r="Q42" s="294"/>
      <c r="R42" s="295"/>
      <c r="S42" s="133">
        <v>1139584</v>
      </c>
      <c r="T42" s="133">
        <v>1081450</v>
      </c>
      <c r="U42" s="133">
        <v>1185967</v>
      </c>
      <c r="V42" s="126">
        <v>-1.3</v>
      </c>
      <c r="W42" s="126">
        <f t="shared" si="17"/>
        <v>-5.10133522408177</v>
      </c>
      <c r="X42" s="126">
        <f t="shared" si="17"/>
        <v>9.664524481020852</v>
      </c>
      <c r="Y42" s="126">
        <f t="shared" si="18"/>
        <v>32.810505728243086</v>
      </c>
      <c r="Z42" s="126">
        <f t="shared" si="18"/>
        <v>31.388592193558875</v>
      </c>
      <c r="AA42" s="126">
        <f t="shared" si="18"/>
        <v>33.1494039929093</v>
      </c>
      <c r="AD42" s="61"/>
      <c r="AE42" s="62"/>
    </row>
    <row r="43" spans="1:31" ht="21" customHeight="1">
      <c r="A43" s="310" t="s">
        <v>282</v>
      </c>
      <c r="B43" s="294"/>
      <c r="C43" s="294"/>
      <c r="D43" s="295"/>
      <c r="E43" s="131">
        <v>2981185</v>
      </c>
      <c r="F43" s="131">
        <f>SUM(F13:F20,F25)</f>
        <v>3048860</v>
      </c>
      <c r="G43" s="131">
        <v>3110427</v>
      </c>
      <c r="H43" s="174">
        <v>3.3</v>
      </c>
      <c r="I43" s="174">
        <f t="shared" si="19"/>
        <v>2.2700704585592644</v>
      </c>
      <c r="J43" s="174">
        <f t="shared" si="20"/>
        <v>2.0193449354840824</v>
      </c>
      <c r="K43" s="174">
        <f t="shared" si="15"/>
        <v>69.20269560387038</v>
      </c>
      <c r="L43" s="174">
        <f t="shared" si="16"/>
        <v>70.62931781779903</v>
      </c>
      <c r="M43" s="174">
        <f t="shared" si="16"/>
        <v>69.66151391538475</v>
      </c>
      <c r="O43" s="310" t="s">
        <v>287</v>
      </c>
      <c r="P43" s="294"/>
      <c r="Q43" s="294"/>
      <c r="R43" s="295"/>
      <c r="S43" s="133">
        <f>SUM(S13:S18,S20,S25)</f>
        <v>2407344</v>
      </c>
      <c r="T43" s="133">
        <f>SUM(T13:T18,T20,T25)</f>
        <v>2453300</v>
      </c>
      <c r="U43" s="133">
        <f>SUM(U13:U18,U20,U25)</f>
        <v>2498971</v>
      </c>
      <c r="V43" s="126">
        <v>3.4</v>
      </c>
      <c r="W43" s="126">
        <f t="shared" si="17"/>
        <v>1.908991818369124</v>
      </c>
      <c r="X43" s="126">
        <f t="shared" si="17"/>
        <v>1.8616149675946685</v>
      </c>
      <c r="Y43" s="126">
        <f t="shared" si="18"/>
        <v>69.31141021798447</v>
      </c>
      <c r="Z43" s="126">
        <f t="shared" si="18"/>
        <v>71.20591171894954</v>
      </c>
      <c r="AA43" s="126">
        <f t="shared" si="18"/>
        <v>69.84966634448053</v>
      </c>
      <c r="AD43" s="61"/>
      <c r="AE43" s="62"/>
    </row>
    <row r="44" spans="1:31" ht="21" customHeight="1">
      <c r="A44" s="304" t="s">
        <v>283</v>
      </c>
      <c r="B44" s="305"/>
      <c r="C44" s="305"/>
      <c r="D44" s="306"/>
      <c r="E44" s="243">
        <v>399</v>
      </c>
      <c r="F44" s="131">
        <v>485</v>
      </c>
      <c r="G44" s="131">
        <v>515</v>
      </c>
      <c r="H44" s="174">
        <v>-23.7</v>
      </c>
      <c r="I44" s="174">
        <f t="shared" si="19"/>
        <v>21.55388471177945</v>
      </c>
      <c r="J44" s="174">
        <f t="shared" si="20"/>
        <v>6.185567010309279</v>
      </c>
      <c r="K44" s="174">
        <f t="shared" si="15"/>
        <v>0.009262046986666134</v>
      </c>
      <c r="L44" s="174">
        <f t="shared" si="16"/>
        <v>0.011235418858731635</v>
      </c>
      <c r="M44" s="174">
        <f t="shared" si="16"/>
        <v>0.011534004709457302</v>
      </c>
      <c r="O44" s="304" t="s">
        <v>288</v>
      </c>
      <c r="P44" s="312"/>
      <c r="Q44" s="312"/>
      <c r="R44" s="313"/>
      <c r="S44" s="176" t="s">
        <v>192</v>
      </c>
      <c r="T44" s="114" t="s">
        <v>192</v>
      </c>
      <c r="U44" s="114" t="s">
        <v>192</v>
      </c>
      <c r="V44" s="114" t="s">
        <v>192</v>
      </c>
      <c r="W44" s="114" t="s">
        <v>192</v>
      </c>
      <c r="X44" s="114" t="s">
        <v>192</v>
      </c>
      <c r="Y44" s="114" t="s">
        <v>192</v>
      </c>
      <c r="Z44" s="114" t="s">
        <v>192</v>
      </c>
      <c r="AA44" s="114" t="s">
        <v>192</v>
      </c>
      <c r="AD44" s="61"/>
      <c r="AE44" s="62"/>
    </row>
    <row r="45" spans="1:31" s="155" customFormat="1" ht="21" customHeight="1">
      <c r="A45" s="314" t="s">
        <v>285</v>
      </c>
      <c r="B45" s="314"/>
      <c r="C45" s="314"/>
      <c r="D45" s="314"/>
      <c r="E45" s="247">
        <v>15135</v>
      </c>
      <c r="F45" s="248">
        <v>13829</v>
      </c>
      <c r="G45" s="248">
        <v>15566</v>
      </c>
      <c r="H45" s="245">
        <v>-7.9</v>
      </c>
      <c r="I45" s="245">
        <f t="shared" si="19"/>
        <v>-8.629005616121573</v>
      </c>
      <c r="J45" s="245">
        <f t="shared" si="20"/>
        <v>12.560561139634101</v>
      </c>
      <c r="K45" s="245">
        <f t="shared" si="15"/>
        <v>0.351331030434065</v>
      </c>
      <c r="L45" s="245">
        <f aca="true" t="shared" si="21" ref="L45:M47">100*F45/F$47</f>
        <v>0.3203600152523707</v>
      </c>
      <c r="M45" s="245">
        <f t="shared" si="21"/>
        <v>0.3486180918590531</v>
      </c>
      <c r="O45" s="314" t="s">
        <v>289</v>
      </c>
      <c r="P45" s="314"/>
      <c r="Q45" s="314"/>
      <c r="R45" s="314"/>
      <c r="S45" s="185" t="s">
        <v>385</v>
      </c>
      <c r="T45" s="186" t="s">
        <v>385</v>
      </c>
      <c r="U45" s="186" t="s">
        <v>385</v>
      </c>
      <c r="V45" s="187" t="s">
        <v>385</v>
      </c>
      <c r="W45" s="187" t="s">
        <v>385</v>
      </c>
      <c r="X45" s="187" t="s">
        <v>385</v>
      </c>
      <c r="Y45" s="187" t="s">
        <v>385</v>
      </c>
      <c r="Z45" s="187" t="s">
        <v>385</v>
      </c>
      <c r="AA45" s="187" t="s">
        <v>385</v>
      </c>
      <c r="AD45" s="196"/>
      <c r="AE45" s="197"/>
    </row>
    <row r="46" spans="1:31" s="155" customFormat="1" ht="21" customHeight="1">
      <c r="A46" s="314" t="s">
        <v>284</v>
      </c>
      <c r="B46" s="314"/>
      <c r="C46" s="314"/>
      <c r="D46" s="314"/>
      <c r="E46" s="247">
        <v>147830</v>
      </c>
      <c r="F46" s="248">
        <v>167715</v>
      </c>
      <c r="G46" s="248">
        <v>167367</v>
      </c>
      <c r="H46" s="245">
        <v>-18.1</v>
      </c>
      <c r="I46" s="245">
        <f t="shared" si="19"/>
        <v>13.451261584252181</v>
      </c>
      <c r="J46" s="245">
        <f t="shared" si="20"/>
        <v>-0.20749485734728557</v>
      </c>
      <c r="K46" s="245">
        <f t="shared" si="15"/>
        <v>3.431600015134974</v>
      </c>
      <c r="L46" s="245">
        <f t="shared" si="21"/>
        <v>3.885254172973559</v>
      </c>
      <c r="M46" s="245">
        <f t="shared" si="21"/>
        <v>3.7483723615684275</v>
      </c>
      <c r="O46" s="314" t="s">
        <v>291</v>
      </c>
      <c r="P46" s="314"/>
      <c r="Q46" s="314"/>
      <c r="R46" s="314"/>
      <c r="S46" s="188">
        <v>147830</v>
      </c>
      <c r="T46" s="189">
        <v>167715</v>
      </c>
      <c r="U46" s="189">
        <v>167367</v>
      </c>
      <c r="V46" s="178">
        <v>-18.1</v>
      </c>
      <c r="W46" s="178">
        <f>100*(T46-S46)/S46</f>
        <v>13.451261584252181</v>
      </c>
      <c r="X46" s="178">
        <f>100*(U46-T46)/T46</f>
        <v>-0.20749485734728557</v>
      </c>
      <c r="Y46" s="178">
        <f aca="true" t="shared" si="22" ref="Y46:AA47">100*S46/S$47</f>
        <v>4.256269886034005</v>
      </c>
      <c r="Z46" s="178">
        <f t="shared" si="22"/>
        <v>4.867851255021246</v>
      </c>
      <c r="AA46" s="178">
        <f t="shared" si="22"/>
        <v>4.678137164087407</v>
      </c>
      <c r="AD46" s="196"/>
      <c r="AE46" s="197"/>
    </row>
    <row r="47" spans="1:31" s="155" customFormat="1" ht="21" customHeight="1">
      <c r="A47" s="311" t="s">
        <v>286</v>
      </c>
      <c r="B47" s="311"/>
      <c r="C47" s="311"/>
      <c r="D47" s="311"/>
      <c r="E47" s="190">
        <v>4307903</v>
      </c>
      <c r="F47" s="191">
        <f>SUM(F41:F44)-F45-F46</f>
        <v>4316706</v>
      </c>
      <c r="G47" s="191">
        <v>4465058</v>
      </c>
      <c r="H47" s="246">
        <v>2.9</v>
      </c>
      <c r="I47" s="246">
        <f t="shared" si="19"/>
        <v>0.204345362465218</v>
      </c>
      <c r="J47" s="246">
        <f t="shared" si="20"/>
        <v>3.4366945536712485</v>
      </c>
      <c r="K47" s="246">
        <f t="shared" si="15"/>
        <v>100</v>
      </c>
      <c r="L47" s="246">
        <f t="shared" si="21"/>
        <v>100</v>
      </c>
      <c r="M47" s="246">
        <f t="shared" si="21"/>
        <v>100</v>
      </c>
      <c r="O47" s="311" t="s">
        <v>290</v>
      </c>
      <c r="P47" s="311"/>
      <c r="Q47" s="311"/>
      <c r="R47" s="311"/>
      <c r="S47" s="251">
        <f>SUM(S41:S43)-S46</f>
        <v>3473229</v>
      </c>
      <c r="T47" s="192">
        <v>3445360</v>
      </c>
      <c r="U47" s="192">
        <f>SUM(U41:U43)-U46</f>
        <v>3577642</v>
      </c>
      <c r="V47" s="184">
        <v>3</v>
      </c>
      <c r="W47" s="184">
        <f>100*(T47-S47)/S47</f>
        <v>-0.8023945440971499</v>
      </c>
      <c r="X47" s="184">
        <f>100*(U47-T47)/T47</f>
        <v>3.839424617456521</v>
      </c>
      <c r="Y47" s="184">
        <f t="shared" si="22"/>
        <v>100</v>
      </c>
      <c r="Z47" s="184">
        <f t="shared" si="22"/>
        <v>100</v>
      </c>
      <c r="AA47" s="184">
        <f t="shared" si="22"/>
        <v>100</v>
      </c>
      <c r="AD47" s="196"/>
      <c r="AE47" s="197"/>
    </row>
    <row r="48" spans="1:26" ht="15" customHeight="1">
      <c r="A48" s="96" t="s">
        <v>269</v>
      </c>
      <c r="L48" s="123"/>
      <c r="O48" s="96" t="s">
        <v>269</v>
      </c>
      <c r="S48" s="133"/>
      <c r="T48" s="133"/>
      <c r="V48" s="123"/>
      <c r="W48" s="123"/>
      <c r="X48" s="123"/>
      <c r="Y48" s="123"/>
      <c r="Z48" s="123"/>
    </row>
  </sheetData>
  <sheetProtection/>
  <mergeCells count="78">
    <mergeCell ref="A47:D47"/>
    <mergeCell ref="O43:R43"/>
    <mergeCell ref="O44:R44"/>
    <mergeCell ref="O45:R45"/>
    <mergeCell ref="O46:R46"/>
    <mergeCell ref="O47:R47"/>
    <mergeCell ref="A45:D45"/>
    <mergeCell ref="A46:D46"/>
    <mergeCell ref="P36:R36"/>
    <mergeCell ref="B36:D36"/>
    <mergeCell ref="A44:D44"/>
    <mergeCell ref="A41:D41"/>
    <mergeCell ref="A42:D42"/>
    <mergeCell ref="A43:D43"/>
    <mergeCell ref="O41:R41"/>
    <mergeCell ref="O42:R42"/>
    <mergeCell ref="B28:D28"/>
    <mergeCell ref="P28:R28"/>
    <mergeCell ref="P32:R32"/>
    <mergeCell ref="B30:D30"/>
    <mergeCell ref="B32:D32"/>
    <mergeCell ref="B34:D34"/>
    <mergeCell ref="P30:R30"/>
    <mergeCell ref="P34:R34"/>
    <mergeCell ref="Q21:R21"/>
    <mergeCell ref="Q22:R22"/>
    <mergeCell ref="Q23:R23"/>
    <mergeCell ref="C26:D26"/>
    <mergeCell ref="C23:D23"/>
    <mergeCell ref="B25:D25"/>
    <mergeCell ref="P25:R25"/>
    <mergeCell ref="Q26:R26"/>
    <mergeCell ref="C11:D11"/>
    <mergeCell ref="Q11:R11"/>
    <mergeCell ref="Q12:R12"/>
    <mergeCell ref="Q13:R13"/>
    <mergeCell ref="C12:D12"/>
    <mergeCell ref="C13:D13"/>
    <mergeCell ref="AD4:AD5"/>
    <mergeCell ref="AE4:AE5"/>
    <mergeCell ref="C10:D10"/>
    <mergeCell ref="Q10:R10"/>
    <mergeCell ref="C7:D7"/>
    <mergeCell ref="C8:D8"/>
    <mergeCell ref="C9:D9"/>
    <mergeCell ref="Q7:R7"/>
    <mergeCell ref="Q8:R8"/>
    <mergeCell ref="Q9:R9"/>
    <mergeCell ref="B6:D6"/>
    <mergeCell ref="P6:R6"/>
    <mergeCell ref="T4:T5"/>
    <mergeCell ref="U4:U5"/>
    <mergeCell ref="V4:X4"/>
    <mergeCell ref="Y4:AA4"/>
    <mergeCell ref="A2:M2"/>
    <mergeCell ref="O2:AA2"/>
    <mergeCell ref="A4:D5"/>
    <mergeCell ref="E4:E5"/>
    <mergeCell ref="F4:F5"/>
    <mergeCell ref="G4:G5"/>
    <mergeCell ref="H4:J4"/>
    <mergeCell ref="K4:M4"/>
    <mergeCell ref="O4:R5"/>
    <mergeCell ref="S4:S5"/>
    <mergeCell ref="C18:D18"/>
    <mergeCell ref="B20:D20"/>
    <mergeCell ref="C21:D21"/>
    <mergeCell ref="C22:D22"/>
    <mergeCell ref="C14:D14"/>
    <mergeCell ref="C15:D15"/>
    <mergeCell ref="C16:D16"/>
    <mergeCell ref="C17:D17"/>
    <mergeCell ref="Q18:R18"/>
    <mergeCell ref="P20:R20"/>
    <mergeCell ref="Q14:R14"/>
    <mergeCell ref="Q15:R15"/>
    <mergeCell ref="Q16:R16"/>
    <mergeCell ref="Q17:R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63"/>
  <sheetViews>
    <sheetView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2.59765625" style="38" customWidth="1"/>
    <col min="2" max="2" width="3.59765625" style="38" customWidth="1"/>
    <col min="3" max="3" width="2.59765625" style="38" customWidth="1"/>
    <col min="4" max="4" width="35.09765625" style="38" customWidth="1"/>
    <col min="5" max="6" width="12.5" style="38" customWidth="1"/>
    <col min="7" max="7" width="12.09765625" style="38" customWidth="1"/>
    <col min="8" max="13" width="9.8984375" style="38" customWidth="1"/>
    <col min="14" max="14" width="6.59765625" style="38" customWidth="1"/>
    <col min="15" max="15" width="2.59765625" style="38" customWidth="1"/>
    <col min="16" max="16" width="3.59765625" style="38" customWidth="1"/>
    <col min="17" max="17" width="2.59765625" style="38" customWidth="1"/>
    <col min="18" max="18" width="4.09765625" style="38" customWidth="1"/>
    <col min="19" max="19" width="39.09765625" style="38" customWidth="1"/>
    <col min="20" max="20" width="12.8984375" style="38" customWidth="1"/>
    <col min="21" max="21" width="12.19921875" style="38" customWidth="1"/>
    <col min="22" max="22" width="12.59765625" style="38" customWidth="1"/>
    <col min="23" max="28" width="9.8984375" style="38" customWidth="1"/>
    <col min="29" max="29" width="10.59765625" style="38" customWidth="1"/>
    <col min="30" max="30" width="36.59765625" style="38" hidden="1" customWidth="1"/>
    <col min="31" max="33" width="11" style="38" hidden="1" customWidth="1"/>
    <col min="34" max="39" width="0" style="38" hidden="1" customWidth="1"/>
    <col min="40" max="138" width="10.59765625" style="38" customWidth="1"/>
    <col min="139" max="16384" width="10.59765625" style="94" customWidth="1"/>
  </cols>
  <sheetData>
    <row r="1" spans="1:138" s="199" customFormat="1" ht="19.5" customHeight="1">
      <c r="A1" s="35" t="s">
        <v>185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7" t="s">
        <v>186</v>
      </c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</row>
    <row r="2" spans="1:28" ht="19.5" customHeight="1">
      <c r="A2" s="322" t="s">
        <v>314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O2" s="322" t="s">
        <v>313</v>
      </c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</row>
    <row r="3" spans="1:30" ht="19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O3" s="323" t="s">
        <v>312</v>
      </c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D3" s="38" t="s">
        <v>31</v>
      </c>
    </row>
    <row r="4" spans="1:37" ht="18" customHeight="1" thickBot="1">
      <c r="A4" s="96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 t="s">
        <v>196</v>
      </c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1" t="s">
        <v>196</v>
      </c>
      <c r="AH4" s="38" t="s">
        <v>21</v>
      </c>
      <c r="AK4" s="38" t="s">
        <v>22</v>
      </c>
    </row>
    <row r="5" spans="1:42" ht="21.75" customHeight="1">
      <c r="A5" s="325" t="s">
        <v>32</v>
      </c>
      <c r="B5" s="282"/>
      <c r="C5" s="282"/>
      <c r="D5" s="283"/>
      <c r="E5" s="286" t="s">
        <v>315</v>
      </c>
      <c r="F5" s="286" t="s">
        <v>317</v>
      </c>
      <c r="G5" s="286" t="s">
        <v>319</v>
      </c>
      <c r="H5" s="327" t="s">
        <v>23</v>
      </c>
      <c r="I5" s="288"/>
      <c r="J5" s="289"/>
      <c r="K5" s="290" t="s">
        <v>24</v>
      </c>
      <c r="L5" s="291"/>
      <c r="M5" s="291"/>
      <c r="O5" s="325" t="s">
        <v>324</v>
      </c>
      <c r="P5" s="325"/>
      <c r="Q5" s="325"/>
      <c r="R5" s="325"/>
      <c r="S5" s="333"/>
      <c r="T5" s="286" t="s">
        <v>315</v>
      </c>
      <c r="U5" s="286" t="s">
        <v>317</v>
      </c>
      <c r="V5" s="286" t="s">
        <v>319</v>
      </c>
      <c r="W5" s="327" t="s">
        <v>23</v>
      </c>
      <c r="X5" s="288"/>
      <c r="Y5" s="289"/>
      <c r="Z5" s="290" t="s">
        <v>24</v>
      </c>
      <c r="AA5" s="291"/>
      <c r="AB5" s="291"/>
      <c r="AD5" s="42" t="s">
        <v>33</v>
      </c>
      <c r="AE5" s="43" t="s">
        <v>34</v>
      </c>
      <c r="AF5" s="43" t="s">
        <v>35</v>
      </c>
      <c r="AG5" s="43" t="s">
        <v>36</v>
      </c>
      <c r="AH5" s="200" t="s">
        <v>37</v>
      </c>
      <c r="AI5" s="200" t="s">
        <v>38</v>
      </c>
      <c r="AJ5" s="200" t="s">
        <v>39</v>
      </c>
      <c r="AK5" s="200" t="s">
        <v>37</v>
      </c>
      <c r="AL5" s="200" t="s">
        <v>38</v>
      </c>
      <c r="AM5" s="200" t="s">
        <v>39</v>
      </c>
      <c r="AN5" s="201"/>
      <c r="AO5" s="292"/>
      <c r="AP5" s="292"/>
    </row>
    <row r="6" spans="1:42" ht="21.75" customHeight="1">
      <c r="A6" s="284"/>
      <c r="B6" s="284"/>
      <c r="C6" s="284"/>
      <c r="D6" s="285"/>
      <c r="E6" s="326"/>
      <c r="F6" s="326"/>
      <c r="G6" s="326"/>
      <c r="H6" s="75" t="s">
        <v>320</v>
      </c>
      <c r="I6" s="75" t="s">
        <v>316</v>
      </c>
      <c r="J6" s="75" t="s">
        <v>318</v>
      </c>
      <c r="K6" s="75" t="s">
        <v>320</v>
      </c>
      <c r="L6" s="75" t="s">
        <v>316</v>
      </c>
      <c r="M6" s="198" t="s">
        <v>318</v>
      </c>
      <c r="O6" s="284"/>
      <c r="P6" s="284"/>
      <c r="Q6" s="284"/>
      <c r="R6" s="284"/>
      <c r="S6" s="285"/>
      <c r="T6" s="326"/>
      <c r="U6" s="326"/>
      <c r="V6" s="326"/>
      <c r="W6" s="75" t="s">
        <v>320</v>
      </c>
      <c r="X6" s="75" t="s">
        <v>316</v>
      </c>
      <c r="Y6" s="75" t="s">
        <v>318</v>
      </c>
      <c r="Z6" s="75" t="s">
        <v>320</v>
      </c>
      <c r="AA6" s="75" t="s">
        <v>316</v>
      </c>
      <c r="AB6" s="198" t="s">
        <v>318</v>
      </c>
      <c r="AD6" s="45"/>
      <c r="AE6" s="46">
        <v>1998</v>
      </c>
      <c r="AF6" s="46">
        <v>1999</v>
      </c>
      <c r="AG6" s="46">
        <v>2000</v>
      </c>
      <c r="AH6" s="47">
        <v>1998</v>
      </c>
      <c r="AI6" s="47">
        <v>1999</v>
      </c>
      <c r="AJ6" s="47">
        <v>2000</v>
      </c>
      <c r="AK6" s="47">
        <v>1998</v>
      </c>
      <c r="AL6" s="47">
        <v>1999</v>
      </c>
      <c r="AM6" s="47">
        <v>2000</v>
      </c>
      <c r="AN6" s="66"/>
      <c r="AO6" s="293"/>
      <c r="AP6" s="293"/>
    </row>
    <row r="7" spans="1:138" s="205" customFormat="1" ht="21.75" customHeight="1">
      <c r="A7" s="67">
        <v>1</v>
      </c>
      <c r="B7" s="328" t="s">
        <v>197</v>
      </c>
      <c r="C7" s="329"/>
      <c r="D7" s="330"/>
      <c r="E7" s="93">
        <f>SUM(E8:E10)</f>
        <v>2355280</v>
      </c>
      <c r="F7" s="93">
        <v>2442064</v>
      </c>
      <c r="G7" s="93">
        <v>2508071</v>
      </c>
      <c r="H7" s="127">
        <v>5.2</v>
      </c>
      <c r="I7" s="92">
        <f>100*(F7-E7)/E7</f>
        <v>3.6846574504942087</v>
      </c>
      <c r="J7" s="92">
        <f aca="true" t="shared" si="0" ref="J7:J40">100*(G7-F7)/F7</f>
        <v>2.702918514830078</v>
      </c>
      <c r="K7" s="92">
        <f aca="true" t="shared" si="1" ref="K7:M8">100*E7/E$33</f>
        <v>68.333714370598</v>
      </c>
      <c r="L7" s="92">
        <f t="shared" si="1"/>
        <v>71.21104891242699</v>
      </c>
      <c r="M7" s="92">
        <f t="shared" si="1"/>
        <v>69.97954244496242</v>
      </c>
      <c r="N7" s="67"/>
      <c r="O7" s="67">
        <v>1</v>
      </c>
      <c r="P7" s="331" t="s">
        <v>40</v>
      </c>
      <c r="Q7" s="331"/>
      <c r="R7" s="331"/>
      <c r="S7" s="332"/>
      <c r="T7" s="93">
        <f>SUM(T8,T19)</f>
        <v>2389507</v>
      </c>
      <c r="U7" s="93">
        <f>SUM(U8,U19)</f>
        <v>2421798</v>
      </c>
      <c r="V7" s="93">
        <f>SUM(V8,V19)</f>
        <v>2453054</v>
      </c>
      <c r="W7" s="92">
        <v>2.5</v>
      </c>
      <c r="X7" s="92">
        <f>100*(U7-T7)/T7</f>
        <v>1.3513666208134147</v>
      </c>
      <c r="Y7" s="92">
        <f>100*(V7-U7)/U7</f>
        <v>1.2906113556952314</v>
      </c>
      <c r="Z7" s="92">
        <f aca="true" t="shared" si="2" ref="Z7:AB10">100*T7/T$42</f>
        <v>55.811268541222205</v>
      </c>
      <c r="AA7" s="92">
        <f t="shared" si="2"/>
        <v>56.311991664572034</v>
      </c>
      <c r="AB7" s="92">
        <f t="shared" si="2"/>
        <v>54.86071321382773</v>
      </c>
      <c r="AC7" s="67"/>
      <c r="AD7" s="67" t="s">
        <v>41</v>
      </c>
      <c r="AE7" s="202">
        <v>2690546.415</v>
      </c>
      <c r="AF7" s="202">
        <v>2683004.139</v>
      </c>
      <c r="AG7" s="202">
        <v>2716468.715</v>
      </c>
      <c r="AH7" s="203">
        <v>-0.8314068853366136</v>
      </c>
      <c r="AI7" s="203">
        <v>-0.28032506549418035</v>
      </c>
      <c r="AJ7" s="203">
        <v>1.2472800736145226</v>
      </c>
      <c r="AK7" s="203">
        <v>76.1204148102367</v>
      </c>
      <c r="AL7" s="203">
        <v>76.712590275846</v>
      </c>
      <c r="AM7" s="203">
        <v>77.45548789065873</v>
      </c>
      <c r="AN7" s="203"/>
      <c r="AO7" s="204"/>
      <c r="AP7" s="204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</row>
    <row r="8" spans="2:42" ht="21.75" customHeight="1">
      <c r="B8" s="38" t="s">
        <v>26</v>
      </c>
      <c r="C8" s="315" t="s">
        <v>43</v>
      </c>
      <c r="D8" s="316"/>
      <c r="E8" s="97">
        <v>2046695</v>
      </c>
      <c r="F8" s="97">
        <v>2131800</v>
      </c>
      <c r="G8" s="97">
        <v>2194839</v>
      </c>
      <c r="H8" s="114">
        <v>5.2</v>
      </c>
      <c r="I8" s="114">
        <f aca="true" t="shared" si="3" ref="I8:I40">100*(F8-E8)/E8</f>
        <v>4.158167191496535</v>
      </c>
      <c r="J8" s="114">
        <f t="shared" si="0"/>
        <v>2.9570785251899805</v>
      </c>
      <c r="K8" s="114">
        <f t="shared" si="1"/>
        <v>59.38074094533604</v>
      </c>
      <c r="L8" s="114">
        <f t="shared" si="1"/>
        <v>62.163691889938946</v>
      </c>
      <c r="M8" s="114">
        <f t="shared" si="1"/>
        <v>61.2398249333288</v>
      </c>
      <c r="P8" s="38" t="s">
        <v>26</v>
      </c>
      <c r="Q8" s="315" t="s">
        <v>44</v>
      </c>
      <c r="R8" s="315"/>
      <c r="S8" s="316"/>
      <c r="T8" s="97">
        <v>2335605</v>
      </c>
      <c r="U8" s="97">
        <f>SUM(U9:U18)</f>
        <v>2364340</v>
      </c>
      <c r="V8" s="97">
        <f>SUM(V9:V18)</f>
        <v>2394342</v>
      </c>
      <c r="W8" s="114">
        <v>2.6</v>
      </c>
      <c r="X8" s="114">
        <f>100*(U8-T8)/T8</f>
        <v>1.2303022129169958</v>
      </c>
      <c r="Y8" s="114">
        <f>100*(V8-U8)/U8</f>
        <v>1.268937631643503</v>
      </c>
      <c r="Z8" s="114">
        <f t="shared" si="2"/>
        <v>54.55228959832354</v>
      </c>
      <c r="AA8" s="114">
        <f t="shared" si="2"/>
        <v>54.975970073562806</v>
      </c>
      <c r="AB8" s="114">
        <f t="shared" si="2"/>
        <v>53.54766336078321</v>
      </c>
      <c r="AD8" s="38" t="s">
        <v>45</v>
      </c>
      <c r="AE8" s="48">
        <v>2343873.511</v>
      </c>
      <c r="AF8" s="48">
        <v>2318686.334</v>
      </c>
      <c r="AG8" s="48">
        <v>2338148.482</v>
      </c>
      <c r="AH8" s="49">
        <v>-0.5503953532627787</v>
      </c>
      <c r="AI8" s="49">
        <v>-1.0745962562311726</v>
      </c>
      <c r="AJ8" s="49">
        <v>0.8393609655009097</v>
      </c>
      <c r="AK8" s="49">
        <v>66.31241257365406</v>
      </c>
      <c r="AL8" s="49">
        <v>66.29599713723938</v>
      </c>
      <c r="AM8" s="49">
        <v>66.66832952431521</v>
      </c>
      <c r="AN8" s="49"/>
      <c r="AO8" s="59"/>
      <c r="AP8" s="59"/>
    </row>
    <row r="9" spans="2:42" ht="21.75" customHeight="1">
      <c r="B9" s="38" t="s">
        <v>27</v>
      </c>
      <c r="C9" s="315" t="s">
        <v>198</v>
      </c>
      <c r="D9" s="336"/>
      <c r="E9" s="97">
        <v>187851</v>
      </c>
      <c r="F9" s="97">
        <v>194620</v>
      </c>
      <c r="G9" s="97">
        <v>197901</v>
      </c>
      <c r="H9" s="114">
        <v>4</v>
      </c>
      <c r="I9" s="114">
        <f t="shared" si="3"/>
        <v>3.6033877913878554</v>
      </c>
      <c r="J9" s="114">
        <f t="shared" si="0"/>
        <v>1.6858493474463057</v>
      </c>
      <c r="K9" s="114">
        <f aca="true" t="shared" si="4" ref="K9:K46">100*E9/E$33</f>
        <v>5.45011912733569</v>
      </c>
      <c r="L9" s="114">
        <f aca="true" t="shared" si="5" ref="L9:L46">100*F9/F$33</f>
        <v>5.675156072624035</v>
      </c>
      <c r="M9" s="114">
        <f aca="true" t="shared" si="6" ref="M9:M46">100*G9/G$33</f>
        <v>5.521782050588085</v>
      </c>
      <c r="P9" s="334" t="s">
        <v>338</v>
      </c>
      <c r="Q9" s="334"/>
      <c r="R9" s="315" t="s">
        <v>293</v>
      </c>
      <c r="S9" s="316"/>
      <c r="T9" s="97">
        <v>566109</v>
      </c>
      <c r="U9" s="97">
        <v>556341</v>
      </c>
      <c r="V9" s="97">
        <v>560955</v>
      </c>
      <c r="W9" s="114">
        <v>1.2</v>
      </c>
      <c r="X9" s="114">
        <f aca="true" t="shared" si="7" ref="X9:X42">100*(U9-T9)/T9</f>
        <v>-1.7254627642379825</v>
      </c>
      <c r="Y9" s="114">
        <f aca="true" t="shared" si="8" ref="Y9:Y42">100*(V9-U9)/U9</f>
        <v>0.8293474685489655</v>
      </c>
      <c r="Z9" s="114">
        <f t="shared" si="2"/>
        <v>13.222502140651926</v>
      </c>
      <c r="AA9" s="114">
        <f t="shared" si="2"/>
        <v>12.936120087083923</v>
      </c>
      <c r="AB9" s="114">
        <f t="shared" si="2"/>
        <v>12.545337926055739</v>
      </c>
      <c r="AD9" s="38" t="s">
        <v>47</v>
      </c>
      <c r="AE9" s="48">
        <v>346672.904</v>
      </c>
      <c r="AF9" s="48">
        <v>364317.805</v>
      </c>
      <c r="AG9" s="48">
        <v>378320.233</v>
      </c>
      <c r="AH9" s="49">
        <v>-2.6904556975618146</v>
      </c>
      <c r="AI9" s="49">
        <v>5.089783711506918</v>
      </c>
      <c r="AJ9" s="49">
        <v>3.8434651855678625</v>
      </c>
      <c r="AK9" s="49">
        <v>9.808002236582624</v>
      </c>
      <c r="AL9" s="49">
        <v>10.41659313860662</v>
      </c>
      <c r="AM9" s="49">
        <v>10.787158366343526</v>
      </c>
      <c r="AN9" s="49"/>
      <c r="AO9" s="59"/>
      <c r="AP9" s="59"/>
    </row>
    <row r="10" spans="2:42" ht="21.75" customHeight="1">
      <c r="B10" s="53" t="s">
        <v>294</v>
      </c>
      <c r="C10" s="335" t="s">
        <v>199</v>
      </c>
      <c r="D10" s="337"/>
      <c r="E10" s="97">
        <v>120734</v>
      </c>
      <c r="F10" s="97">
        <v>115643</v>
      </c>
      <c r="G10" s="97">
        <v>115332</v>
      </c>
      <c r="H10" s="114">
        <v>6.2</v>
      </c>
      <c r="I10" s="114">
        <f t="shared" si="3"/>
        <v>-4.2167078039326125</v>
      </c>
      <c r="J10" s="114">
        <f t="shared" si="0"/>
        <v>-0.2689311069411897</v>
      </c>
      <c r="K10" s="114">
        <f t="shared" si="4"/>
        <v>3.5028542979262673</v>
      </c>
      <c r="L10" s="114">
        <f t="shared" si="5"/>
        <v>3.372171789674552</v>
      </c>
      <c r="M10" s="114">
        <f t="shared" si="6"/>
        <v>3.2179633627845488</v>
      </c>
      <c r="P10" s="334" t="s">
        <v>339</v>
      </c>
      <c r="Q10" s="334"/>
      <c r="R10" s="335" t="s">
        <v>296</v>
      </c>
      <c r="S10" s="337"/>
      <c r="T10" s="97">
        <v>483394</v>
      </c>
      <c r="U10" s="97">
        <v>493774</v>
      </c>
      <c r="V10" s="97">
        <v>516177</v>
      </c>
      <c r="W10" s="114">
        <v>4.8</v>
      </c>
      <c r="X10" s="114">
        <f t="shared" si="7"/>
        <v>2.1473166816303055</v>
      </c>
      <c r="Y10" s="114">
        <f t="shared" si="8"/>
        <v>4.537095918375613</v>
      </c>
      <c r="Z10" s="114">
        <f t="shared" si="2"/>
        <v>11.290543340201793</v>
      </c>
      <c r="AA10" s="114">
        <f t="shared" si="2"/>
        <v>11.481303301176396</v>
      </c>
      <c r="AB10" s="114">
        <f t="shared" si="2"/>
        <v>11.543911534183085</v>
      </c>
      <c r="AE10" s="48"/>
      <c r="AF10" s="48"/>
      <c r="AG10" s="48"/>
      <c r="AH10" s="49"/>
      <c r="AI10" s="49"/>
      <c r="AJ10" s="49"/>
      <c r="AK10" s="49"/>
      <c r="AL10" s="49"/>
      <c r="AM10" s="49"/>
      <c r="AN10" s="49"/>
      <c r="AO10" s="59"/>
      <c r="AP10" s="59"/>
    </row>
    <row r="11" spans="1:42" ht="21.75" customHeight="1">
      <c r="A11" s="67">
        <v>2</v>
      </c>
      <c r="B11" s="331" t="s">
        <v>50</v>
      </c>
      <c r="C11" s="331"/>
      <c r="D11" s="332"/>
      <c r="E11" s="93">
        <f>E12-E13</f>
        <v>292484</v>
      </c>
      <c r="F11" s="93">
        <v>262294</v>
      </c>
      <c r="G11" s="93">
        <f>G12-G13</f>
        <v>272424</v>
      </c>
      <c r="H11" s="92">
        <v>-7.2</v>
      </c>
      <c r="I11" s="92">
        <f t="shared" si="3"/>
        <v>-10.321932139877736</v>
      </c>
      <c r="J11" s="92">
        <f t="shared" si="0"/>
        <v>3.8620784310735283</v>
      </c>
      <c r="K11" s="92">
        <f t="shared" si="4"/>
        <v>8.485835278170743</v>
      </c>
      <c r="L11" s="92">
        <f t="shared" si="5"/>
        <v>7.648542734111852</v>
      </c>
      <c r="M11" s="92">
        <f t="shared" si="6"/>
        <v>7.601103346367165</v>
      </c>
      <c r="P11" s="334" t="s">
        <v>340</v>
      </c>
      <c r="Q11" s="334"/>
      <c r="R11" s="335" t="s">
        <v>52</v>
      </c>
      <c r="S11" s="296"/>
      <c r="T11" s="97">
        <v>84786</v>
      </c>
      <c r="U11" s="97">
        <v>87098</v>
      </c>
      <c r="V11" s="97">
        <v>92015</v>
      </c>
      <c r="W11" s="114">
        <v>4.8</v>
      </c>
      <c r="X11" s="114">
        <f t="shared" si="7"/>
        <v>2.7268652843629844</v>
      </c>
      <c r="Y11" s="114">
        <f t="shared" si="8"/>
        <v>5.645364991159384</v>
      </c>
      <c r="Z11" s="114">
        <f aca="true" t="shared" si="9" ref="Z11:Z23">100*T11/T$42</f>
        <v>1.9803307605025078</v>
      </c>
      <c r="AA11" s="114">
        <f aca="true" t="shared" si="10" ref="AA11:AA23">100*U11/U$42</f>
        <v>2.025215088129107</v>
      </c>
      <c r="AB11" s="114">
        <f aca="true" t="shared" si="11" ref="AB11:AB23">100*V11/V$42</f>
        <v>2.057846474790346</v>
      </c>
      <c r="AD11" s="38" t="s">
        <v>51</v>
      </c>
      <c r="AE11" s="48">
        <v>172022.824</v>
      </c>
      <c r="AF11" s="48">
        <v>154824.17053574184</v>
      </c>
      <c r="AG11" s="48">
        <v>145660.922</v>
      </c>
      <c r="AH11" s="49">
        <v>-19.49839389072577</v>
      </c>
      <c r="AI11" s="49">
        <v>-9.99789043357302</v>
      </c>
      <c r="AJ11" s="49">
        <v>-5.918487083789331</v>
      </c>
      <c r="AK11" s="49">
        <v>4.866836210929422</v>
      </c>
      <c r="AL11" s="49">
        <v>4.426740528075672</v>
      </c>
      <c r="AM11" s="49">
        <v>4.153273592960627</v>
      </c>
      <c r="AN11" s="49"/>
      <c r="AO11" s="59"/>
      <c r="AP11" s="59"/>
    </row>
    <row r="12" spans="2:42" ht="21.75" customHeight="1">
      <c r="B12" s="334" t="s">
        <v>327</v>
      </c>
      <c r="C12" s="334"/>
      <c r="D12" s="51" t="s">
        <v>336</v>
      </c>
      <c r="E12" s="97">
        <v>484697</v>
      </c>
      <c r="F12" s="97">
        <v>458681</v>
      </c>
      <c r="G12" s="97">
        <f>SUM(G15,G18,G22,G24:G25)</f>
        <v>442803</v>
      </c>
      <c r="H12" s="114">
        <v>-5.1</v>
      </c>
      <c r="I12" s="114">
        <f t="shared" si="3"/>
        <v>-5.36747700109553</v>
      </c>
      <c r="J12" s="114">
        <f t="shared" si="0"/>
        <v>-3.4616650787802414</v>
      </c>
      <c r="K12" s="114">
        <f t="shared" si="4"/>
        <v>14.06250906655928</v>
      </c>
      <c r="L12" s="114">
        <f t="shared" si="5"/>
        <v>13.37522486151097</v>
      </c>
      <c r="M12" s="114">
        <f t="shared" si="6"/>
        <v>12.354973736093076</v>
      </c>
      <c r="P12" s="334" t="s">
        <v>341</v>
      </c>
      <c r="Q12" s="334"/>
      <c r="R12" s="335" t="s">
        <v>55</v>
      </c>
      <c r="S12" s="296"/>
      <c r="T12" s="97">
        <v>62868</v>
      </c>
      <c r="U12" s="97">
        <v>64585</v>
      </c>
      <c r="V12" s="97">
        <v>65654</v>
      </c>
      <c r="W12" s="114">
        <v>-0.1</v>
      </c>
      <c r="X12" s="114">
        <f t="shared" si="7"/>
        <v>2.7311191703251256</v>
      </c>
      <c r="Y12" s="114">
        <f t="shared" si="8"/>
        <v>1.6551830920492374</v>
      </c>
      <c r="Z12" s="114">
        <f t="shared" si="9"/>
        <v>1.4683961296826322</v>
      </c>
      <c r="AA12" s="114">
        <f t="shared" si="10"/>
        <v>1.5017396090245285</v>
      </c>
      <c r="AB12" s="114">
        <f t="shared" si="11"/>
        <v>1.4683024773774427</v>
      </c>
      <c r="AD12" s="38" t="s">
        <v>53</v>
      </c>
      <c r="AE12" s="48">
        <v>352011.34</v>
      </c>
      <c r="AF12" s="48">
        <v>328247.3797209591</v>
      </c>
      <c r="AG12" s="48">
        <v>318420.559</v>
      </c>
      <c r="AH12" s="49">
        <v>-10.265829551689693</v>
      </c>
      <c r="AI12" s="49">
        <v>-6.7509075926477</v>
      </c>
      <c r="AJ12" s="49">
        <v>-2.9937240410914536</v>
      </c>
      <c r="AK12" s="49">
        <v>9.959036227482166</v>
      </c>
      <c r="AL12" s="49">
        <v>9.38526571153157</v>
      </c>
      <c r="AM12" s="49">
        <v>9.079220981111607</v>
      </c>
      <c r="AN12" s="49"/>
      <c r="AO12" s="59"/>
      <c r="AP12" s="59"/>
    </row>
    <row r="13" spans="2:42" ht="21.75" customHeight="1">
      <c r="B13" s="334" t="s">
        <v>328</v>
      </c>
      <c r="C13" s="334"/>
      <c r="D13" s="51" t="s">
        <v>337</v>
      </c>
      <c r="E13" s="97">
        <f>SUM(E16,E19,E23)</f>
        <v>192213</v>
      </c>
      <c r="F13" s="97">
        <v>196386</v>
      </c>
      <c r="G13" s="97">
        <f>SUM(G16,G19,G23)</f>
        <v>170379</v>
      </c>
      <c r="H13" s="114">
        <v>-1.7</v>
      </c>
      <c r="I13" s="114">
        <f t="shared" si="3"/>
        <v>2.1710290146868316</v>
      </c>
      <c r="J13" s="114">
        <f t="shared" si="0"/>
        <v>-13.242797348079803</v>
      </c>
      <c r="K13" s="114">
        <f t="shared" si="4"/>
        <v>5.576673788388537</v>
      </c>
      <c r="L13" s="114">
        <f t="shared" si="5"/>
        <v>5.726652967209659</v>
      </c>
      <c r="M13" s="114">
        <f t="shared" si="6"/>
        <v>4.75387038972591</v>
      </c>
      <c r="P13" s="334" t="s">
        <v>299</v>
      </c>
      <c r="Q13" s="334"/>
      <c r="R13" s="335" t="s">
        <v>59</v>
      </c>
      <c r="S13" s="296"/>
      <c r="T13" s="97">
        <v>124487</v>
      </c>
      <c r="U13" s="97">
        <v>121316</v>
      </c>
      <c r="V13" s="97">
        <v>114811</v>
      </c>
      <c r="W13" s="114">
        <v>-3.1</v>
      </c>
      <c r="X13" s="114">
        <f t="shared" si="7"/>
        <v>-2.5472539301292505</v>
      </c>
      <c r="Y13" s="114">
        <f t="shared" si="8"/>
        <v>-5.362029740512381</v>
      </c>
      <c r="Z13" s="114">
        <f t="shared" si="9"/>
        <v>2.9076195997296215</v>
      </c>
      <c r="AA13" s="114">
        <f t="shared" si="10"/>
        <v>2.820856892597657</v>
      </c>
      <c r="AB13" s="114">
        <f t="shared" si="11"/>
        <v>2.5676619205255062</v>
      </c>
      <c r="AD13" s="38" t="s">
        <v>56</v>
      </c>
      <c r="AE13" s="48">
        <v>179988.516</v>
      </c>
      <c r="AF13" s="48">
        <v>173423.2091852173</v>
      </c>
      <c r="AG13" s="48">
        <v>172759.637</v>
      </c>
      <c r="AH13" s="49">
        <v>0.7810024171236236</v>
      </c>
      <c r="AI13" s="49">
        <v>-3.647625393379375</v>
      </c>
      <c r="AJ13" s="49">
        <v>-0.3826317067565135</v>
      </c>
      <c r="AK13" s="49">
        <v>5.092200016552742</v>
      </c>
      <c r="AL13" s="49">
        <v>4.958525183455898</v>
      </c>
      <c r="AM13" s="49">
        <v>4.92594738815098</v>
      </c>
      <c r="AN13" s="49"/>
      <c r="AO13" s="59"/>
      <c r="AP13" s="59"/>
    </row>
    <row r="14" spans="2:42" ht="21.75" customHeight="1">
      <c r="B14" s="38" t="s">
        <v>26</v>
      </c>
      <c r="C14" s="315" t="s">
        <v>58</v>
      </c>
      <c r="D14" s="316"/>
      <c r="E14" s="97">
        <f>E15-E16</f>
        <v>-60217</v>
      </c>
      <c r="F14" s="97">
        <f>F15-F16</f>
        <v>-67026</v>
      </c>
      <c r="G14" s="97">
        <v>-46307</v>
      </c>
      <c r="H14" s="114">
        <v>-5</v>
      </c>
      <c r="I14" s="114">
        <f t="shared" si="3"/>
        <v>11.307438098875732</v>
      </c>
      <c r="J14" s="114">
        <f>-100*(G14-F14)/F14</f>
        <v>30.91188494017247</v>
      </c>
      <c r="K14" s="114">
        <f t="shared" si="4"/>
        <v>-1.7470752005087717</v>
      </c>
      <c r="L14" s="114">
        <f t="shared" si="5"/>
        <v>-1.9544908587180072</v>
      </c>
      <c r="M14" s="114">
        <f t="shared" si="6"/>
        <v>-1.292045828048279</v>
      </c>
      <c r="P14" s="334" t="s">
        <v>300</v>
      </c>
      <c r="Q14" s="334"/>
      <c r="R14" s="335" t="s">
        <v>62</v>
      </c>
      <c r="S14" s="296"/>
      <c r="T14" s="97">
        <v>275037</v>
      </c>
      <c r="U14" s="97">
        <v>286818</v>
      </c>
      <c r="V14" s="97">
        <v>308500</v>
      </c>
      <c r="W14" s="114">
        <v>4.9</v>
      </c>
      <c r="X14" s="114">
        <f t="shared" si="7"/>
        <v>4.283423684813316</v>
      </c>
      <c r="Y14" s="114">
        <f t="shared" si="8"/>
        <v>7.559497660537344</v>
      </c>
      <c r="Z14" s="114">
        <f t="shared" si="9"/>
        <v>6.4239878208233465</v>
      </c>
      <c r="AA14" s="114">
        <f t="shared" si="10"/>
        <v>6.669132943890953</v>
      </c>
      <c r="AB14" s="114">
        <f t="shared" si="11"/>
        <v>6.899371162015126</v>
      </c>
      <c r="AD14" s="38" t="s">
        <v>60</v>
      </c>
      <c r="AE14" s="48">
        <v>-69616.463</v>
      </c>
      <c r="AF14" s="48">
        <v>-66372.38757785181</v>
      </c>
      <c r="AG14" s="48">
        <v>-86664.501</v>
      </c>
      <c r="AH14" s="49">
        <v>-4.294162146088919</v>
      </c>
      <c r="AI14" s="49">
        <v>4.659925658889322</v>
      </c>
      <c r="AJ14" s="49">
        <v>-30.57312560640742</v>
      </c>
      <c r="AK14" s="49">
        <v>-1.9695754035826563</v>
      </c>
      <c r="AL14" s="49">
        <v>-1.89772266836201</v>
      </c>
      <c r="AM14" s="49">
        <v>-2.4710909316529652</v>
      </c>
      <c r="AN14" s="49"/>
      <c r="AO14" s="59"/>
      <c r="AP14" s="59"/>
    </row>
    <row r="15" spans="2:42" ht="21.75" customHeight="1">
      <c r="B15" s="334" t="s">
        <v>327</v>
      </c>
      <c r="C15" s="334"/>
      <c r="D15" s="51" t="s">
        <v>336</v>
      </c>
      <c r="E15" s="97">
        <v>94358</v>
      </c>
      <c r="F15" s="97">
        <v>94151</v>
      </c>
      <c r="G15" s="97">
        <v>93321</v>
      </c>
      <c r="H15" s="114">
        <v>-3.3</v>
      </c>
      <c r="I15" s="114">
        <f t="shared" si="3"/>
        <v>-0.21937726530871787</v>
      </c>
      <c r="J15" s="114">
        <f t="shared" si="0"/>
        <v>-0.8815625962549521</v>
      </c>
      <c r="K15" s="114">
        <f t="shared" si="4"/>
        <v>2.7376076817112556</v>
      </c>
      <c r="L15" s="114">
        <f t="shared" si="5"/>
        <v>2.745460997809195</v>
      </c>
      <c r="M15" s="114">
        <f t="shared" si="6"/>
        <v>2.603818185572234</v>
      </c>
      <c r="P15" s="334" t="s">
        <v>301</v>
      </c>
      <c r="Q15" s="334"/>
      <c r="R15" s="335" t="s">
        <v>64</v>
      </c>
      <c r="S15" s="296"/>
      <c r="T15" s="97">
        <v>245426</v>
      </c>
      <c r="U15" s="97">
        <v>252186</v>
      </c>
      <c r="V15" s="97">
        <v>258817</v>
      </c>
      <c r="W15" s="114">
        <v>-0.1</v>
      </c>
      <c r="X15" s="114">
        <f t="shared" si="7"/>
        <v>2.7543943999413263</v>
      </c>
      <c r="Y15" s="114">
        <f t="shared" si="8"/>
        <v>2.629408452491415</v>
      </c>
      <c r="Z15" s="114">
        <f t="shared" si="9"/>
        <v>5.732369226370963</v>
      </c>
      <c r="AA15" s="114">
        <f t="shared" si="10"/>
        <v>5.863864752519311</v>
      </c>
      <c r="AB15" s="114">
        <f t="shared" si="11"/>
        <v>5.788248123303951</v>
      </c>
      <c r="AD15" s="38" t="s">
        <v>53</v>
      </c>
      <c r="AE15" s="48">
        <v>86402.455</v>
      </c>
      <c r="AF15" s="48">
        <v>84499.14260736547</v>
      </c>
      <c r="AG15" s="48">
        <v>64794.174</v>
      </c>
      <c r="AH15" s="49">
        <v>0.11619326981814936</v>
      </c>
      <c r="AI15" s="49">
        <v>-2.2028452694249587</v>
      </c>
      <c r="AJ15" s="49">
        <v>-23.319726093466738</v>
      </c>
      <c r="AK15" s="49">
        <v>2.4444814178099983</v>
      </c>
      <c r="AL15" s="49">
        <v>2.4160037665521874</v>
      </c>
      <c r="AM15" s="49">
        <v>1.847495732945423</v>
      </c>
      <c r="AN15" s="49"/>
      <c r="AO15" s="59"/>
      <c r="AP15" s="59"/>
    </row>
    <row r="16" spans="2:42" ht="21.75" customHeight="1">
      <c r="B16" s="334" t="s">
        <v>328</v>
      </c>
      <c r="C16" s="334"/>
      <c r="D16" s="51" t="s">
        <v>337</v>
      </c>
      <c r="E16" s="97">
        <v>154575</v>
      </c>
      <c r="F16" s="97">
        <v>161177</v>
      </c>
      <c r="G16" s="97">
        <v>139629</v>
      </c>
      <c r="H16" s="114">
        <v>-0.1</v>
      </c>
      <c r="I16" s="114">
        <f t="shared" si="3"/>
        <v>4.271065825650979</v>
      </c>
      <c r="J16" s="114">
        <f t="shared" si="0"/>
        <v>-13.369153167015146</v>
      </c>
      <c r="K16" s="114">
        <f t="shared" si="4"/>
        <v>4.484682882220028</v>
      </c>
      <c r="L16" s="114">
        <f t="shared" si="5"/>
        <v>4.6999518565272025</v>
      </c>
      <c r="M16" s="114">
        <f t="shared" si="6"/>
        <v>3.895891915359517</v>
      </c>
      <c r="P16" s="334" t="s">
        <v>302</v>
      </c>
      <c r="Q16" s="334"/>
      <c r="R16" s="335" t="s">
        <v>67</v>
      </c>
      <c r="S16" s="296"/>
      <c r="T16" s="97">
        <v>79172</v>
      </c>
      <c r="U16" s="97">
        <v>92050</v>
      </c>
      <c r="V16" s="97">
        <v>92684</v>
      </c>
      <c r="W16" s="114">
        <v>2.9</v>
      </c>
      <c r="X16" s="114">
        <f t="shared" si="7"/>
        <v>16.26585156368413</v>
      </c>
      <c r="Y16" s="114">
        <f t="shared" si="8"/>
        <v>0.6887561108093427</v>
      </c>
      <c r="Z16" s="114">
        <f t="shared" si="9"/>
        <v>1.8492056114276478</v>
      </c>
      <c r="AA16" s="114">
        <f t="shared" si="10"/>
        <v>2.1403596966897553</v>
      </c>
      <c r="AB16" s="114">
        <f t="shared" si="11"/>
        <v>2.072808158120616</v>
      </c>
      <c r="AD16" s="38" t="s">
        <v>56</v>
      </c>
      <c r="AE16" s="48">
        <v>156018.918</v>
      </c>
      <c r="AF16" s="48">
        <v>150871.5301852173</v>
      </c>
      <c r="AG16" s="48">
        <v>151458.675</v>
      </c>
      <c r="AH16" s="49">
        <v>1.938314814708848</v>
      </c>
      <c r="AI16" s="49">
        <v>-3.299207481225261</v>
      </c>
      <c r="AJ16" s="49">
        <v>0.3891687278984185</v>
      </c>
      <c r="AK16" s="49">
        <v>4.414056821392655</v>
      </c>
      <c r="AL16" s="49">
        <v>4.313726434914198</v>
      </c>
      <c r="AM16" s="49">
        <v>4.318586664598388</v>
      </c>
      <c r="AN16" s="49"/>
      <c r="AO16" s="59"/>
      <c r="AP16" s="59"/>
    </row>
    <row r="17" spans="2:42" ht="21.75" customHeight="1">
      <c r="B17" s="38" t="s">
        <v>27</v>
      </c>
      <c r="C17" s="315" t="s">
        <v>303</v>
      </c>
      <c r="D17" s="336"/>
      <c r="E17" s="97">
        <f>E18-E19</f>
        <v>-1338</v>
      </c>
      <c r="F17" s="97">
        <f>F18-F19</f>
        <v>-5505</v>
      </c>
      <c r="G17" s="97">
        <f>G18-G19</f>
        <v>-7009</v>
      </c>
      <c r="H17" s="114">
        <v>-9.3</v>
      </c>
      <c r="I17" s="114">
        <f t="shared" si="3"/>
        <v>311.43497757847535</v>
      </c>
      <c r="J17" s="114">
        <f>-100*(G17-F17)/F17</f>
        <v>-27.32061762034514</v>
      </c>
      <c r="K17" s="114">
        <v>0</v>
      </c>
      <c r="L17" s="114">
        <f t="shared" si="5"/>
        <v>-0.16052684297500416</v>
      </c>
      <c r="M17" s="114">
        <f t="shared" si="6"/>
        <v>-0.19556328867753012</v>
      </c>
      <c r="P17" s="334" t="s">
        <v>304</v>
      </c>
      <c r="Q17" s="334"/>
      <c r="R17" s="335" t="s">
        <v>72</v>
      </c>
      <c r="S17" s="296"/>
      <c r="T17" s="97">
        <v>214297</v>
      </c>
      <c r="U17" s="97">
        <v>211719</v>
      </c>
      <c r="V17" s="97">
        <v>220312</v>
      </c>
      <c r="W17" s="114">
        <v>2.8</v>
      </c>
      <c r="X17" s="114">
        <f t="shared" si="7"/>
        <v>-1.2030033084924194</v>
      </c>
      <c r="Y17" s="114">
        <f t="shared" si="8"/>
        <v>4.058681554324364</v>
      </c>
      <c r="Z17" s="114">
        <f t="shared" si="9"/>
        <v>5.005294989543155</v>
      </c>
      <c r="AA17" s="114">
        <f t="shared" si="10"/>
        <v>4.922920310955549</v>
      </c>
      <c r="AB17" s="114">
        <f t="shared" si="11"/>
        <v>4.927112672433959</v>
      </c>
      <c r="AD17" s="38" t="s">
        <v>68</v>
      </c>
      <c r="AE17" s="48">
        <v>243339.324</v>
      </c>
      <c r="AF17" s="48">
        <v>222027.39811359363</v>
      </c>
      <c r="AG17" s="48">
        <v>233457.268</v>
      </c>
      <c r="AH17" s="49">
        <v>-13.237345163390584</v>
      </c>
      <c r="AI17" s="49">
        <v>-8.758110089270389</v>
      </c>
      <c r="AJ17" s="49">
        <v>5.147954704472386</v>
      </c>
      <c r="AK17" s="49">
        <v>6.884508729994381</v>
      </c>
      <c r="AL17" s="49">
        <v>6.348218615811928</v>
      </c>
      <c r="AM17" s="49">
        <v>6.656637160851776</v>
      </c>
      <c r="AN17" s="49"/>
      <c r="AO17" s="59"/>
      <c r="AP17" s="59"/>
    </row>
    <row r="18" spans="2:42" ht="21.75" customHeight="1">
      <c r="B18" s="334" t="s">
        <v>327</v>
      </c>
      <c r="C18" s="334"/>
      <c r="D18" s="51" t="s">
        <v>336</v>
      </c>
      <c r="E18" s="97">
        <v>13619</v>
      </c>
      <c r="F18" s="97">
        <v>8351</v>
      </c>
      <c r="G18" s="97">
        <v>6061</v>
      </c>
      <c r="H18" s="114">
        <v>-14.3</v>
      </c>
      <c r="I18" s="114">
        <f t="shared" si="3"/>
        <v>-38.6812541302592</v>
      </c>
      <c r="J18" s="114">
        <f t="shared" si="0"/>
        <v>-27.421865644832955</v>
      </c>
      <c r="K18" s="114">
        <f t="shared" si="4"/>
        <v>0.39512790666637265</v>
      </c>
      <c r="L18" s="114">
        <f t="shared" si="5"/>
        <v>0.24351674217697727</v>
      </c>
      <c r="M18" s="114">
        <f t="shared" si="6"/>
        <v>0.1691124401019418</v>
      </c>
      <c r="P18" s="334" t="s">
        <v>305</v>
      </c>
      <c r="Q18" s="334"/>
      <c r="R18" s="315" t="s">
        <v>75</v>
      </c>
      <c r="S18" s="316"/>
      <c r="T18" s="97">
        <v>200030</v>
      </c>
      <c r="U18" s="97">
        <v>198453</v>
      </c>
      <c r="V18" s="97">
        <v>164417</v>
      </c>
      <c r="W18" s="114">
        <v>4.8</v>
      </c>
      <c r="X18" s="114">
        <f t="shared" si="7"/>
        <v>-0.7883817427385892</v>
      </c>
      <c r="Y18" s="114">
        <f t="shared" si="8"/>
        <v>-17.15066035786811</v>
      </c>
      <c r="Z18" s="114">
        <f t="shared" si="9"/>
        <v>4.672063336203107</v>
      </c>
      <c r="AA18" s="114">
        <f t="shared" si="10"/>
        <v>4.614457391495622</v>
      </c>
      <c r="AB18" s="114">
        <f t="shared" si="11"/>
        <v>3.6770629119774427</v>
      </c>
      <c r="AD18" s="38" t="s">
        <v>73</v>
      </c>
      <c r="AE18" s="48">
        <v>113067.362791</v>
      </c>
      <c r="AF18" s="48">
        <v>100088.76179100001</v>
      </c>
      <c r="AG18" s="48">
        <v>89851.358091</v>
      </c>
      <c r="AH18" s="49">
        <v>-24.230158890053886</v>
      </c>
      <c r="AI18" s="49">
        <v>-11.478644835813817</v>
      </c>
      <c r="AJ18" s="49">
        <v>-10.228324855668818</v>
      </c>
      <c r="AK18" s="49">
        <v>3.198879792285777</v>
      </c>
      <c r="AL18" s="49">
        <v>2.8617429480938026</v>
      </c>
      <c r="AM18" s="49">
        <v>2.5619587445080123</v>
      </c>
      <c r="AN18" s="49"/>
      <c r="AO18" s="59"/>
      <c r="AP18" s="59"/>
    </row>
    <row r="19" spans="2:42" ht="21.75" customHeight="1">
      <c r="B19" s="334" t="s">
        <v>328</v>
      </c>
      <c r="C19" s="334"/>
      <c r="D19" s="51" t="s">
        <v>337</v>
      </c>
      <c r="E19" s="97">
        <v>14957</v>
      </c>
      <c r="F19" s="97">
        <v>13856</v>
      </c>
      <c r="G19" s="97">
        <v>13070</v>
      </c>
      <c r="H19" s="114">
        <v>-12.6</v>
      </c>
      <c r="I19" s="114">
        <f t="shared" si="3"/>
        <v>-7.361101825232333</v>
      </c>
      <c r="J19" s="114">
        <f t="shared" si="0"/>
        <v>-5.672632794457275</v>
      </c>
      <c r="K19" s="114">
        <f t="shared" si="4"/>
        <v>0.4339472868792816</v>
      </c>
      <c r="L19" s="114">
        <f t="shared" si="5"/>
        <v>0.40404358515198147</v>
      </c>
      <c r="M19" s="114">
        <f t="shared" si="6"/>
        <v>0.3646757287794719</v>
      </c>
      <c r="P19" s="38" t="s">
        <v>27</v>
      </c>
      <c r="Q19" s="315" t="s">
        <v>77</v>
      </c>
      <c r="R19" s="315"/>
      <c r="S19" s="316"/>
      <c r="T19" s="97">
        <v>53902</v>
      </c>
      <c r="U19" s="97">
        <v>57458</v>
      </c>
      <c r="V19" s="97">
        <v>58712</v>
      </c>
      <c r="W19" s="114">
        <v>-1.7</v>
      </c>
      <c r="X19" s="114">
        <f t="shared" si="7"/>
        <v>6.597157804905199</v>
      </c>
      <c r="Y19" s="114">
        <f t="shared" si="8"/>
        <v>2.182463712624874</v>
      </c>
      <c r="Z19" s="114">
        <f t="shared" si="9"/>
        <v>1.2589789428986646</v>
      </c>
      <c r="AA19" s="114">
        <f t="shared" si="10"/>
        <v>1.3360215910092337</v>
      </c>
      <c r="AB19" s="114">
        <f t="shared" si="11"/>
        <v>1.3130498530445125</v>
      </c>
      <c r="AD19" s="38" t="s">
        <v>53</v>
      </c>
      <c r="AE19" s="48">
        <v>128400.65079100001</v>
      </c>
      <c r="AF19" s="48">
        <v>115650.31779100001</v>
      </c>
      <c r="AG19" s="48">
        <v>104528.991091</v>
      </c>
      <c r="AH19" s="49">
        <v>-22.45467094398253</v>
      </c>
      <c r="AI19" s="49">
        <v>-9.930115557400047</v>
      </c>
      <c r="AJ19" s="49">
        <v>-9.616339074915603</v>
      </c>
      <c r="AK19" s="49">
        <v>3.6326861880638717</v>
      </c>
      <c r="AL19" s="49">
        <v>3.3066797456671266</v>
      </c>
      <c r="AM19" s="49">
        <v>2.9804665001163935</v>
      </c>
      <c r="AN19" s="49"/>
      <c r="AO19" s="59"/>
      <c r="AP19" s="59"/>
    </row>
    <row r="20" spans="2:42" ht="21.75" customHeight="1">
      <c r="B20" s="53" t="s">
        <v>294</v>
      </c>
      <c r="C20" s="315" t="s">
        <v>66</v>
      </c>
      <c r="D20" s="316"/>
      <c r="E20" s="97">
        <f>SUM(E21,E24:E25)</f>
        <v>354039</v>
      </c>
      <c r="F20" s="97">
        <v>334825</v>
      </c>
      <c r="G20" s="97">
        <f>SUM(G21,G24:G25)</f>
        <v>325740</v>
      </c>
      <c r="H20" s="114">
        <v>-5.2</v>
      </c>
      <c r="I20" s="114">
        <f t="shared" si="3"/>
        <v>-5.427085716545353</v>
      </c>
      <c r="J20" s="114">
        <f t="shared" si="0"/>
        <v>-2.7133577241842755</v>
      </c>
      <c r="K20" s="114">
        <f t="shared" si="4"/>
        <v>10.271729858892423</v>
      </c>
      <c r="L20" s="114">
        <f t="shared" si="5"/>
        <v>9.763560435804864</v>
      </c>
      <c r="M20" s="114">
        <f t="shared" si="6"/>
        <v>9.088712463092975</v>
      </c>
      <c r="O20" s="67">
        <v>2</v>
      </c>
      <c r="P20" s="331" t="s">
        <v>80</v>
      </c>
      <c r="Q20" s="331"/>
      <c r="R20" s="331"/>
      <c r="S20" s="332"/>
      <c r="T20" s="93">
        <f>SUM(T21:T23)</f>
        <v>381056</v>
      </c>
      <c r="U20" s="93">
        <v>401503</v>
      </c>
      <c r="V20" s="93">
        <f>SUM(V21:V23)</f>
        <v>415932</v>
      </c>
      <c r="W20" s="92">
        <v>4.1</v>
      </c>
      <c r="X20" s="92">
        <f t="shared" si="7"/>
        <v>5.365877981189117</v>
      </c>
      <c r="Y20" s="92">
        <f t="shared" si="8"/>
        <v>3.5937464975355105</v>
      </c>
      <c r="Z20" s="92">
        <f t="shared" si="9"/>
        <v>8.900253795131785</v>
      </c>
      <c r="AA20" s="92">
        <f t="shared" si="10"/>
        <v>9.335804881043202</v>
      </c>
      <c r="AB20" s="92">
        <f t="shared" si="11"/>
        <v>9.302007280905269</v>
      </c>
      <c r="AD20" s="38" t="s">
        <v>56</v>
      </c>
      <c r="AE20" s="48">
        <v>15333.288</v>
      </c>
      <c r="AF20" s="48">
        <v>15561.556</v>
      </c>
      <c r="AG20" s="48">
        <v>14677.633</v>
      </c>
      <c r="AH20" s="49">
        <v>-6.256567281827155</v>
      </c>
      <c r="AI20" s="49">
        <v>1.4887087492258675</v>
      </c>
      <c r="AJ20" s="49">
        <v>-5.6801710574443876</v>
      </c>
      <c r="AK20" s="49">
        <v>0.433806395778095</v>
      </c>
      <c r="AL20" s="49">
        <v>0.4449367975733239</v>
      </c>
      <c r="AM20" s="49">
        <v>0.41850775560838116</v>
      </c>
      <c r="AN20" s="49"/>
      <c r="AO20" s="59"/>
      <c r="AP20" s="59"/>
    </row>
    <row r="21" spans="2:42" ht="21.75" customHeight="1">
      <c r="B21" s="334" t="s">
        <v>70</v>
      </c>
      <c r="C21" s="334"/>
      <c r="D21" s="51" t="s">
        <v>71</v>
      </c>
      <c r="E21" s="97">
        <v>275463</v>
      </c>
      <c r="F21" s="97">
        <f>F22-F23</f>
        <v>258739</v>
      </c>
      <c r="G21" s="97">
        <v>250940</v>
      </c>
      <c r="H21" s="114">
        <v>-4.6</v>
      </c>
      <c r="I21" s="114">
        <f t="shared" si="3"/>
        <v>-6.0712327971451705</v>
      </c>
      <c r="J21" s="114">
        <f t="shared" si="0"/>
        <v>-3.0142344215599506</v>
      </c>
      <c r="K21" s="114">
        <f t="shared" si="4"/>
        <v>7.99200518055944</v>
      </c>
      <c r="L21" s="114">
        <f t="shared" si="5"/>
        <v>7.544878260583035</v>
      </c>
      <c r="M21" s="114">
        <f t="shared" si="6"/>
        <v>7.001662385609846</v>
      </c>
      <c r="O21" s="54"/>
      <c r="P21" s="38" t="s">
        <v>26</v>
      </c>
      <c r="Q21" s="335" t="s">
        <v>84</v>
      </c>
      <c r="R21" s="335"/>
      <c r="S21" s="337"/>
      <c r="T21" s="97">
        <v>59503</v>
      </c>
      <c r="U21" s="97">
        <v>62518</v>
      </c>
      <c r="V21" s="97">
        <v>65329</v>
      </c>
      <c r="W21" s="114">
        <v>-7.3</v>
      </c>
      <c r="X21" s="114">
        <f t="shared" si="7"/>
        <v>5.066971413206057</v>
      </c>
      <c r="Y21" s="114">
        <f t="shared" si="8"/>
        <v>4.496305064141527</v>
      </c>
      <c r="Z21" s="114">
        <f t="shared" si="9"/>
        <v>1.389800453402457</v>
      </c>
      <c r="AA21" s="114">
        <f t="shared" si="10"/>
        <v>1.4536774309359057</v>
      </c>
      <c r="AB21" s="114">
        <f t="shared" si="11"/>
        <v>1.461034096088448</v>
      </c>
      <c r="AD21" s="38" t="s">
        <v>81</v>
      </c>
      <c r="AE21" s="48">
        <v>25665.234</v>
      </c>
      <c r="AF21" s="48">
        <v>22561.077</v>
      </c>
      <c r="AG21" s="48">
        <v>30969.56</v>
      </c>
      <c r="AH21" s="49">
        <v>5.634031159141523</v>
      </c>
      <c r="AI21" s="49">
        <v>-12.09479329118916</v>
      </c>
      <c r="AJ21" s="49">
        <v>37.269865263967674</v>
      </c>
      <c r="AK21" s="49">
        <v>0.7261157984081051</v>
      </c>
      <c r="AL21" s="49">
        <v>0.6450674566338465</v>
      </c>
      <c r="AM21" s="49">
        <v>0.883044360611762</v>
      </c>
      <c r="AN21" s="49"/>
      <c r="AO21" s="59"/>
      <c r="AP21" s="59"/>
    </row>
    <row r="22" spans="2:42" ht="21.75" customHeight="1">
      <c r="B22" s="334" t="s">
        <v>327</v>
      </c>
      <c r="C22" s="334"/>
      <c r="D22" s="51" t="s">
        <v>336</v>
      </c>
      <c r="E22" s="97">
        <v>298145</v>
      </c>
      <c r="F22" s="97">
        <v>280093</v>
      </c>
      <c r="G22" s="97">
        <v>268621</v>
      </c>
      <c r="H22" s="114">
        <v>-4.6</v>
      </c>
      <c r="I22" s="114">
        <f t="shared" si="3"/>
        <v>-6.054772006909389</v>
      </c>
      <c r="J22" s="114">
        <f t="shared" si="0"/>
        <v>-4.0957824722502885</v>
      </c>
      <c r="K22" s="114">
        <f t="shared" si="4"/>
        <v>8.650077812838363</v>
      </c>
      <c r="L22" s="114">
        <f t="shared" si="5"/>
        <v>8.167564946302969</v>
      </c>
      <c r="M22" s="114">
        <f t="shared" si="6"/>
        <v>7.494993032935771</v>
      </c>
      <c r="P22" s="38" t="s">
        <v>27</v>
      </c>
      <c r="Q22" s="335" t="s">
        <v>87</v>
      </c>
      <c r="R22" s="335"/>
      <c r="S22" s="337"/>
      <c r="T22" s="97">
        <v>175269</v>
      </c>
      <c r="U22" s="97">
        <v>179495</v>
      </c>
      <c r="V22" s="97">
        <v>184373</v>
      </c>
      <c r="W22" s="114">
        <v>4.9</v>
      </c>
      <c r="X22" s="114">
        <f t="shared" si="7"/>
        <v>2.4111508595359132</v>
      </c>
      <c r="Y22" s="114">
        <f t="shared" si="8"/>
        <v>2.7176244463634083</v>
      </c>
      <c r="Z22" s="114">
        <f t="shared" si="9"/>
        <v>4.093725285572076</v>
      </c>
      <c r="AA22" s="114">
        <f t="shared" si="10"/>
        <v>4.173643278189328</v>
      </c>
      <c r="AB22" s="114">
        <f t="shared" si="11"/>
        <v>4.1233638873718474</v>
      </c>
      <c r="AD22" s="38" t="s">
        <v>85</v>
      </c>
      <c r="AE22" s="48">
        <v>77644.036209</v>
      </c>
      <c r="AF22" s="48">
        <v>75886.26020899999</v>
      </c>
      <c r="AG22" s="48">
        <v>89011.997909</v>
      </c>
      <c r="AH22" s="49">
        <v>-5.453730544134451</v>
      </c>
      <c r="AI22" s="49">
        <v>-2.263890552094022</v>
      </c>
      <c r="AJ22" s="49">
        <v>17.296593169633258</v>
      </c>
      <c r="AK22" s="49">
        <v>2.196689940310923</v>
      </c>
      <c r="AL22" s="49">
        <v>2.169743796649153</v>
      </c>
      <c r="AM22" s="49">
        <v>2.538025815682509</v>
      </c>
      <c r="AN22" s="49"/>
      <c r="AO22" s="59"/>
      <c r="AP22" s="59"/>
    </row>
    <row r="23" spans="2:42" ht="21.75" customHeight="1">
      <c r="B23" s="334" t="s">
        <v>328</v>
      </c>
      <c r="C23" s="334"/>
      <c r="D23" s="51" t="s">
        <v>337</v>
      </c>
      <c r="E23" s="97">
        <v>22681</v>
      </c>
      <c r="F23" s="97">
        <v>21354</v>
      </c>
      <c r="G23" s="97">
        <v>17680</v>
      </c>
      <c r="H23" s="114">
        <v>-3.9</v>
      </c>
      <c r="I23" s="114">
        <f t="shared" si="3"/>
        <v>-5.850712049733257</v>
      </c>
      <c r="J23" s="114">
        <f t="shared" si="0"/>
        <v>-17.2052074552777</v>
      </c>
      <c r="K23" s="114">
        <f t="shared" si="4"/>
        <v>0.6580436192892282</v>
      </c>
      <c r="L23" s="114">
        <f t="shared" si="5"/>
        <v>0.6226866857199345</v>
      </c>
      <c r="M23" s="114">
        <f t="shared" si="6"/>
        <v>0.49330274558692144</v>
      </c>
      <c r="P23" s="38" t="s">
        <v>28</v>
      </c>
      <c r="Q23" s="315" t="s">
        <v>90</v>
      </c>
      <c r="R23" s="315"/>
      <c r="S23" s="316"/>
      <c r="T23" s="97">
        <v>146284</v>
      </c>
      <c r="U23" s="97">
        <v>159491</v>
      </c>
      <c r="V23" s="97">
        <v>166230</v>
      </c>
      <c r="W23" s="114">
        <v>8.5</v>
      </c>
      <c r="X23" s="114">
        <f t="shared" si="7"/>
        <v>9.028328456974105</v>
      </c>
      <c r="Y23" s="114">
        <f t="shared" si="8"/>
        <v>4.2253167890351175</v>
      </c>
      <c r="Z23" s="114">
        <f t="shared" si="9"/>
        <v>3.416728056157253</v>
      </c>
      <c r="AA23" s="114">
        <f t="shared" si="10"/>
        <v>3.7085074240602474</v>
      </c>
      <c r="AB23" s="114">
        <f t="shared" si="11"/>
        <v>3.717609297444974</v>
      </c>
      <c r="AD23" s="38" t="s">
        <v>88</v>
      </c>
      <c r="AE23" s="48">
        <v>26962.691</v>
      </c>
      <c r="AF23" s="48">
        <v>23491.299113593624</v>
      </c>
      <c r="AG23" s="48">
        <v>23624.352</v>
      </c>
      <c r="AH23" s="49">
        <v>8.625954131327</v>
      </c>
      <c r="AI23" s="49">
        <v>-12.874797572713994</v>
      </c>
      <c r="AJ23" s="49">
        <v>0.5663922023341026</v>
      </c>
      <c r="AK23" s="49">
        <v>0.762823198989576</v>
      </c>
      <c r="AL23" s="49">
        <v>0.6716644144351251</v>
      </c>
      <c r="AM23" s="49">
        <v>0.6736082400494937</v>
      </c>
      <c r="AN23" s="49"/>
      <c r="AO23" s="59"/>
      <c r="AP23" s="59"/>
    </row>
    <row r="24" spans="2:42" ht="21.75" customHeight="1">
      <c r="B24" s="334" t="s">
        <v>79</v>
      </c>
      <c r="C24" s="334"/>
      <c r="D24" s="207" t="s">
        <v>326</v>
      </c>
      <c r="E24" s="97">
        <v>63706</v>
      </c>
      <c r="F24" s="97">
        <v>61145</v>
      </c>
      <c r="G24" s="97">
        <v>60122</v>
      </c>
      <c r="H24" s="114">
        <v>-9.2</v>
      </c>
      <c r="I24" s="114">
        <f t="shared" si="3"/>
        <v>-4.020029510564154</v>
      </c>
      <c r="J24" s="114">
        <f t="shared" si="0"/>
        <v>-1.6730722054133618</v>
      </c>
      <c r="K24" s="114">
        <f t="shared" si="4"/>
        <v>1.8483015215572316</v>
      </c>
      <c r="L24" s="114">
        <f t="shared" si="5"/>
        <v>1.7829997845062</v>
      </c>
      <c r="M24" s="114">
        <f t="shared" si="6"/>
        <v>1.6775083523855707</v>
      </c>
      <c r="O24" s="67">
        <v>3</v>
      </c>
      <c r="P24" s="331" t="s">
        <v>93</v>
      </c>
      <c r="Q24" s="331"/>
      <c r="R24" s="331"/>
      <c r="S24" s="332"/>
      <c r="T24" s="93">
        <v>1283678</v>
      </c>
      <c r="U24" s="93">
        <f>SUM(U25,U33)</f>
        <v>1160895</v>
      </c>
      <c r="V24" s="93">
        <f>SUM(V25,V33)</f>
        <v>1276853</v>
      </c>
      <c r="W24" s="92">
        <v>0.2</v>
      </c>
      <c r="X24" s="92">
        <f t="shared" si="7"/>
        <v>-9.564937624544473</v>
      </c>
      <c r="Y24" s="92">
        <f t="shared" si="8"/>
        <v>9.988672532830273</v>
      </c>
      <c r="Z24" s="92">
        <f aca="true" t="shared" si="12" ref="Z24:Z41">100*T24/T$42</f>
        <v>29.982627202372306</v>
      </c>
      <c r="AA24" s="92">
        <f aca="true" t="shared" si="13" ref="AA24:AA41">100*U24/U$42</f>
        <v>26.993295709816984</v>
      </c>
      <c r="AB24" s="92">
        <f aca="true" t="shared" si="14" ref="AB24:AB41">100*V24/V$42</f>
        <v>28.555859858452187</v>
      </c>
      <c r="AD24" s="38" t="s">
        <v>91</v>
      </c>
      <c r="AE24" s="48">
        <v>-1700.037</v>
      </c>
      <c r="AF24" s="48">
        <v>-830.84</v>
      </c>
      <c r="AG24" s="48">
        <v>-1131.845</v>
      </c>
      <c r="AH24" s="49">
        <v>-6262.175816773325</v>
      </c>
      <c r="AI24" s="49">
        <v>51.128122505568996</v>
      </c>
      <c r="AJ24" s="49">
        <v>-36.228997159501226</v>
      </c>
      <c r="AK24" s="49">
        <v>-0.04809711548230263</v>
      </c>
      <c r="AL24" s="49">
        <v>-0.023755419374246405</v>
      </c>
      <c r="AM24" s="49">
        <v>-0.032272636238184195</v>
      </c>
      <c r="AN24" s="49"/>
      <c r="AO24" s="59"/>
      <c r="AP24" s="59"/>
    </row>
    <row r="25" spans="2:42" ht="21.75" customHeight="1">
      <c r="B25" s="334" t="s">
        <v>83</v>
      </c>
      <c r="C25" s="334"/>
      <c r="D25" s="207" t="s">
        <v>325</v>
      </c>
      <c r="E25" s="97">
        <v>14870</v>
      </c>
      <c r="F25" s="97">
        <v>14940</v>
      </c>
      <c r="G25" s="97">
        <v>14678</v>
      </c>
      <c r="H25" s="114">
        <v>1.8</v>
      </c>
      <c r="I25" s="114">
        <f t="shared" si="3"/>
        <v>0.47074646940147946</v>
      </c>
      <c r="J25" s="114">
        <f t="shared" si="0"/>
        <v>-1.7536813922356091</v>
      </c>
      <c r="K25" s="114">
        <f t="shared" si="4"/>
        <v>0.43142315677575166</v>
      </c>
      <c r="L25" s="114">
        <f t="shared" si="5"/>
        <v>0.4356532305261694</v>
      </c>
      <c r="M25" s="114">
        <f t="shared" si="6"/>
        <v>0.40954172509755843</v>
      </c>
      <c r="P25" s="38" t="s">
        <v>26</v>
      </c>
      <c r="Q25" s="315" t="s">
        <v>95</v>
      </c>
      <c r="R25" s="315"/>
      <c r="S25" s="316"/>
      <c r="T25" s="97">
        <f>SUM(T26,T29)</f>
        <v>1265524</v>
      </c>
      <c r="U25" s="97">
        <f>SUM(U26,U29)</f>
        <v>1177857</v>
      </c>
      <c r="V25" s="97">
        <f>SUM(V26,V29)</f>
        <v>1246070</v>
      </c>
      <c r="W25" s="114">
        <v>1.5</v>
      </c>
      <c r="X25" s="114">
        <f t="shared" si="7"/>
        <v>-6.927328126530987</v>
      </c>
      <c r="Y25" s="114">
        <f t="shared" si="8"/>
        <v>5.791280265770802</v>
      </c>
      <c r="Z25" s="114">
        <f t="shared" si="12"/>
        <v>29.558607616283062</v>
      </c>
      <c r="AA25" s="114">
        <f t="shared" si="13"/>
        <v>27.387698547136395</v>
      </c>
      <c r="AB25" s="114">
        <f t="shared" si="14"/>
        <v>27.867421147008713</v>
      </c>
      <c r="AD25" s="38" t="s">
        <v>53</v>
      </c>
      <c r="AE25" s="48">
        <v>6936.273</v>
      </c>
      <c r="AF25" s="48">
        <v>6159.283</v>
      </c>
      <c r="AG25" s="48">
        <v>5491.484</v>
      </c>
      <c r="AH25" s="49">
        <v>-24.260272778951126</v>
      </c>
      <c r="AI25" s="49">
        <v>-11.20183706725499</v>
      </c>
      <c r="AJ25" s="49">
        <v>-10.84215484172427</v>
      </c>
      <c r="AK25" s="49">
        <v>0.19623968389969026</v>
      </c>
      <c r="AL25" s="49">
        <v>0.17610653159412945</v>
      </c>
      <c r="AM25" s="49">
        <v>0.15658033170602748</v>
      </c>
      <c r="AN25" s="49"/>
      <c r="AO25" s="59"/>
      <c r="AP25" s="59"/>
    </row>
    <row r="26" spans="1:42" ht="21.75" customHeight="1">
      <c r="A26" s="67">
        <v>3</v>
      </c>
      <c r="B26" s="317" t="s">
        <v>386</v>
      </c>
      <c r="C26" s="318"/>
      <c r="D26" s="319"/>
      <c r="E26" s="93">
        <v>798968</v>
      </c>
      <c r="F26" s="93">
        <f>SUM(F27:F29)</f>
        <v>724975</v>
      </c>
      <c r="G26" s="93">
        <v>803511</v>
      </c>
      <c r="H26" s="92">
        <v>0.6</v>
      </c>
      <c r="I26" s="92">
        <f t="shared" si="3"/>
        <v>-9.261071782599553</v>
      </c>
      <c r="J26" s="92">
        <f t="shared" si="0"/>
        <v>10.832925273285285</v>
      </c>
      <c r="K26" s="92">
        <f t="shared" si="4"/>
        <v>23.180450351231254</v>
      </c>
      <c r="L26" s="92">
        <f t="shared" si="5"/>
        <v>21.140408353461154</v>
      </c>
      <c r="M26" s="92">
        <f t="shared" si="6"/>
        <v>22.41935420867041</v>
      </c>
      <c r="P26" s="334" t="s">
        <v>292</v>
      </c>
      <c r="Q26" s="334"/>
      <c r="R26" s="335" t="s">
        <v>99</v>
      </c>
      <c r="S26" s="296"/>
      <c r="T26" s="97">
        <v>848318</v>
      </c>
      <c r="U26" s="97">
        <f>SUM(U27:U28)</f>
        <v>780129</v>
      </c>
      <c r="V26" s="97">
        <v>802486</v>
      </c>
      <c r="W26" s="114">
        <v>-4.9</v>
      </c>
      <c r="X26" s="114">
        <f t="shared" si="7"/>
        <v>-8.038141357368346</v>
      </c>
      <c r="Y26" s="114">
        <f t="shared" si="8"/>
        <v>2.8658080907132026</v>
      </c>
      <c r="Z26" s="114">
        <f t="shared" si="12"/>
        <v>19.81400502545192</v>
      </c>
      <c r="AA26" s="114">
        <f t="shared" si="13"/>
        <v>18.139670503192637</v>
      </c>
      <c r="AB26" s="114">
        <f t="shared" si="14"/>
        <v>17.94699762178564</v>
      </c>
      <c r="AD26" s="38" t="s">
        <v>96</v>
      </c>
      <c r="AE26" s="48">
        <v>672023.185</v>
      </c>
      <c r="AF26" s="48">
        <v>659647.3060735773</v>
      </c>
      <c r="AG26" s="48">
        <v>645005.608</v>
      </c>
      <c r="AH26" s="49">
        <v>-3.888423505809103</v>
      </c>
      <c r="AI26" s="49">
        <v>-1.841585112338467</v>
      </c>
      <c r="AJ26" s="49">
        <v>-2.219625235905096</v>
      </c>
      <c r="AK26" s="49">
        <v>19.01274897883389</v>
      </c>
      <c r="AL26" s="49">
        <v>18.860669196078312</v>
      </c>
      <c r="AM26" s="49">
        <v>18.391238516380625</v>
      </c>
      <c r="AN26" s="49"/>
      <c r="AO26" s="59"/>
      <c r="AP26" s="59"/>
    </row>
    <row r="27" spans="2:42" ht="21.75" customHeight="1">
      <c r="B27" s="38" t="s">
        <v>26</v>
      </c>
      <c r="C27" s="315" t="s">
        <v>98</v>
      </c>
      <c r="D27" s="316"/>
      <c r="E27" s="97">
        <v>264494</v>
      </c>
      <c r="F27" s="97">
        <v>238571</v>
      </c>
      <c r="G27" s="97">
        <v>300005</v>
      </c>
      <c r="H27" s="114">
        <v>-12.6</v>
      </c>
      <c r="I27" s="114">
        <f t="shared" si="3"/>
        <v>-9.800978472101447</v>
      </c>
      <c r="J27" s="114">
        <f t="shared" si="0"/>
        <v>25.750824702080305</v>
      </c>
      <c r="K27" s="114">
        <f t="shared" si="4"/>
        <v>7.673761696586796</v>
      </c>
      <c r="L27" s="114">
        <f t="shared" si="5"/>
        <v>6.956775559562166</v>
      </c>
      <c r="M27" s="114">
        <f t="shared" si="6"/>
        <v>8.370661209830564</v>
      </c>
      <c r="Q27" s="334" t="s">
        <v>306</v>
      </c>
      <c r="R27" s="334"/>
      <c r="S27" s="51" t="s">
        <v>102</v>
      </c>
      <c r="T27" s="97">
        <v>222531</v>
      </c>
      <c r="U27" s="97">
        <v>244472</v>
      </c>
      <c r="V27" s="97">
        <v>227213</v>
      </c>
      <c r="W27" s="114">
        <v>13</v>
      </c>
      <c r="X27" s="114">
        <f t="shared" si="7"/>
        <v>9.85974987754515</v>
      </c>
      <c r="Y27" s="114">
        <f t="shared" si="8"/>
        <v>-7.059704178801662</v>
      </c>
      <c r="Z27" s="114">
        <f t="shared" si="12"/>
        <v>5.197614989094704</v>
      </c>
      <c r="AA27" s="114">
        <f t="shared" si="13"/>
        <v>5.684497726986832</v>
      </c>
      <c r="AB27" s="114">
        <f t="shared" si="14"/>
        <v>5.081448362511971</v>
      </c>
      <c r="AD27" s="38" t="s">
        <v>100</v>
      </c>
      <c r="AE27" s="48">
        <v>244637.924</v>
      </c>
      <c r="AF27" s="48">
        <v>288660.2211373412</v>
      </c>
      <c r="AG27" s="48">
        <v>201413.167</v>
      </c>
      <c r="AH27" s="49">
        <v>-4.458736464841307</v>
      </c>
      <c r="AI27" s="49">
        <v>17.99487847899708</v>
      </c>
      <c r="AJ27" s="49">
        <v>-30.224827582263263</v>
      </c>
      <c r="AK27" s="49">
        <v>6.921248468109091</v>
      </c>
      <c r="AL27" s="49">
        <v>8.25338766763787</v>
      </c>
      <c r="AM27" s="49">
        <v>5.7429540901551395</v>
      </c>
      <c r="AN27" s="49"/>
      <c r="AO27" s="59"/>
      <c r="AP27" s="59"/>
    </row>
    <row r="28" spans="2:42" ht="21.75" customHeight="1">
      <c r="B28" s="38" t="s">
        <v>27</v>
      </c>
      <c r="C28" s="315" t="s">
        <v>108</v>
      </c>
      <c r="D28" s="316"/>
      <c r="E28" s="97">
        <v>38357</v>
      </c>
      <c r="F28" s="97">
        <v>12270</v>
      </c>
      <c r="G28" s="97">
        <v>15987</v>
      </c>
      <c r="H28" s="114">
        <v>51.7</v>
      </c>
      <c r="I28" s="114">
        <f t="shared" si="3"/>
        <v>-68.01105404489402</v>
      </c>
      <c r="J28" s="114">
        <f t="shared" si="0"/>
        <v>30.293398533007334</v>
      </c>
      <c r="K28" s="114">
        <f t="shared" si="4"/>
        <v>1.1128512457597515</v>
      </c>
      <c r="L28" s="114">
        <f t="shared" si="5"/>
        <v>0.3577955246690829</v>
      </c>
      <c r="M28" s="114">
        <f t="shared" si="6"/>
        <v>0.4460651014535132</v>
      </c>
      <c r="Q28" s="334" t="s">
        <v>307</v>
      </c>
      <c r="R28" s="334"/>
      <c r="S28" s="51" t="s">
        <v>105</v>
      </c>
      <c r="T28" s="97">
        <v>625788</v>
      </c>
      <c r="U28" s="97">
        <v>535657</v>
      </c>
      <c r="V28" s="97">
        <v>575274</v>
      </c>
      <c r="W28" s="114">
        <v>-9.9</v>
      </c>
      <c r="X28" s="114">
        <f t="shared" si="7"/>
        <v>-14.40280094856405</v>
      </c>
      <c r="Y28" s="114">
        <f t="shared" si="8"/>
        <v>7.395964208439356</v>
      </c>
      <c r="Z28" s="114">
        <f t="shared" si="12"/>
        <v>14.616413393170374</v>
      </c>
      <c r="AA28" s="114">
        <f t="shared" si="13"/>
        <v>12.455172776205805</v>
      </c>
      <c r="AB28" s="114">
        <f t="shared" si="14"/>
        <v>12.865571623523792</v>
      </c>
      <c r="AD28" s="38" t="s">
        <v>103</v>
      </c>
      <c r="AE28" s="48">
        <v>180652.989</v>
      </c>
      <c r="AF28" s="48">
        <v>197974.927</v>
      </c>
      <c r="AG28" s="48">
        <v>125828.427</v>
      </c>
      <c r="AH28" s="49">
        <v>-2.8326798416990018</v>
      </c>
      <c r="AI28" s="49">
        <v>9.588514475118922</v>
      </c>
      <c r="AJ28" s="49">
        <v>-36.44224099145646</v>
      </c>
      <c r="AK28" s="49">
        <v>5.110999157169019</v>
      </c>
      <c r="AL28" s="49">
        <v>5.6605091431212</v>
      </c>
      <c r="AM28" s="49">
        <v>3.5877837097782064</v>
      </c>
      <c r="AN28" s="49"/>
      <c r="AO28" s="59"/>
      <c r="AP28" s="59"/>
    </row>
    <row r="29" spans="2:42" ht="21.75" customHeight="1">
      <c r="B29" s="38" t="s">
        <v>28</v>
      </c>
      <c r="C29" s="315" t="s">
        <v>112</v>
      </c>
      <c r="D29" s="316"/>
      <c r="E29" s="97">
        <f>SUM(E30:E32)</f>
        <v>496116</v>
      </c>
      <c r="F29" s="97">
        <f>SUM(F30:F32)</f>
        <v>474134</v>
      </c>
      <c r="G29" s="97">
        <f>SUM(G30:G32)</f>
        <v>487520</v>
      </c>
      <c r="H29" s="114">
        <v>6.4</v>
      </c>
      <c r="I29" s="114">
        <f t="shared" si="3"/>
        <v>-4.430818598876069</v>
      </c>
      <c r="J29" s="114">
        <f t="shared" si="0"/>
        <v>2.8232524982388947</v>
      </c>
      <c r="K29" s="114">
        <f t="shared" si="4"/>
        <v>14.393808395895011</v>
      </c>
      <c r="L29" s="114">
        <f t="shared" si="5"/>
        <v>13.825837269229906</v>
      </c>
      <c r="M29" s="114">
        <f t="shared" si="6"/>
        <v>13.602655799125337</v>
      </c>
      <c r="P29" s="334" t="s">
        <v>295</v>
      </c>
      <c r="Q29" s="334"/>
      <c r="R29" s="335" t="s">
        <v>109</v>
      </c>
      <c r="S29" s="337"/>
      <c r="T29" s="97">
        <f>SUM(T30:T32)</f>
        <v>417206</v>
      </c>
      <c r="U29" s="97">
        <v>397728</v>
      </c>
      <c r="V29" s="97">
        <f>SUM(V30:V32)</f>
        <v>443584</v>
      </c>
      <c r="W29" s="114">
        <v>17.6</v>
      </c>
      <c r="X29" s="114">
        <f t="shared" si="7"/>
        <v>-4.668676864666375</v>
      </c>
      <c r="Y29" s="114">
        <f t="shared" si="8"/>
        <v>11.529487488937162</v>
      </c>
      <c r="Z29" s="114">
        <f t="shared" si="12"/>
        <v>9.744602590831143</v>
      </c>
      <c r="AA29" s="114">
        <f t="shared" si="13"/>
        <v>9.248028043943759</v>
      </c>
      <c r="AB29" s="114">
        <f t="shared" si="14"/>
        <v>9.920423525223072</v>
      </c>
      <c r="AD29" s="38" t="s">
        <v>106</v>
      </c>
      <c r="AE29" s="48">
        <v>63984.935</v>
      </c>
      <c r="AF29" s="48">
        <v>90685.2941373412</v>
      </c>
      <c r="AG29" s="48">
        <v>75584.74</v>
      </c>
      <c r="AH29" s="49">
        <v>-8.769203465819626</v>
      </c>
      <c r="AI29" s="49">
        <v>41.72913379898129</v>
      </c>
      <c r="AJ29" s="49">
        <v>-16.651601873255974</v>
      </c>
      <c r="AK29" s="49">
        <v>1.8102493109400721</v>
      </c>
      <c r="AL29" s="49">
        <v>2.592878524516669</v>
      </c>
      <c r="AM29" s="49">
        <v>2.155170380376934</v>
      </c>
      <c r="AN29" s="49"/>
      <c r="AO29" s="59"/>
      <c r="AP29" s="59"/>
    </row>
    <row r="30" spans="2:42" ht="21.75" customHeight="1">
      <c r="B30" s="334" t="s">
        <v>327</v>
      </c>
      <c r="C30" s="334"/>
      <c r="D30" s="51" t="s">
        <v>330</v>
      </c>
      <c r="E30" s="97">
        <v>37843</v>
      </c>
      <c r="F30" s="97">
        <v>43257</v>
      </c>
      <c r="G30" s="97">
        <v>22679</v>
      </c>
      <c r="H30" s="114">
        <v>-12.2</v>
      </c>
      <c r="I30" s="114">
        <f t="shared" si="3"/>
        <v>14.306476759242132</v>
      </c>
      <c r="J30" s="114">
        <f t="shared" si="0"/>
        <v>-47.57149131932404</v>
      </c>
      <c r="K30" s="114">
        <f t="shared" si="4"/>
        <v>1.0979385690561378</v>
      </c>
      <c r="L30" s="114">
        <f t="shared" si="5"/>
        <v>1.26138231545318</v>
      </c>
      <c r="M30" s="114">
        <f t="shared" si="6"/>
        <v>0.6327835388668435</v>
      </c>
      <c r="Q30" s="334" t="s">
        <v>306</v>
      </c>
      <c r="R30" s="334"/>
      <c r="S30" s="51" t="s">
        <v>102</v>
      </c>
      <c r="T30" s="97">
        <v>11437</v>
      </c>
      <c r="U30" s="97">
        <v>12226</v>
      </c>
      <c r="V30" s="97">
        <v>10326</v>
      </c>
      <c r="W30" s="114">
        <v>45.2</v>
      </c>
      <c r="X30" s="114">
        <f t="shared" si="7"/>
        <v>6.898662236600507</v>
      </c>
      <c r="Y30" s="114">
        <f t="shared" si="8"/>
        <v>-15.540651071486995</v>
      </c>
      <c r="Z30" s="114">
        <f t="shared" si="12"/>
        <v>0.2671318720999597</v>
      </c>
      <c r="AA30" s="114">
        <f t="shared" si="13"/>
        <v>0.28428069149080876</v>
      </c>
      <c r="AB30" s="114">
        <f t="shared" si="14"/>
        <v>0.23093324673895688</v>
      </c>
      <c r="AD30" s="38" t="s">
        <v>110</v>
      </c>
      <c r="AE30" s="48">
        <v>18419.697</v>
      </c>
      <c r="AF30" s="48">
        <v>14055.547</v>
      </c>
      <c r="AG30" s="48">
        <v>23154.683</v>
      </c>
      <c r="AH30" s="49">
        <v>-7.4338104423314455</v>
      </c>
      <c r="AI30" s="49">
        <v>-23.69284359020672</v>
      </c>
      <c r="AJ30" s="49">
        <v>64.73697537349489</v>
      </c>
      <c r="AK30" s="49">
        <v>0.5211264776931462</v>
      </c>
      <c r="AL30" s="49">
        <v>0.4018769119438531</v>
      </c>
      <c r="AM30" s="49">
        <v>0.660216426868933</v>
      </c>
      <c r="AN30" s="49"/>
      <c r="AO30" s="59"/>
      <c r="AP30" s="59"/>
    </row>
    <row r="31" spans="2:42" ht="21.75" customHeight="1">
      <c r="B31" s="334" t="s">
        <v>328</v>
      </c>
      <c r="C31" s="334"/>
      <c r="D31" s="90" t="s">
        <v>331</v>
      </c>
      <c r="E31" s="97">
        <v>255955</v>
      </c>
      <c r="F31" s="97">
        <v>229408</v>
      </c>
      <c r="G31" s="97">
        <v>255330</v>
      </c>
      <c r="H31" s="114">
        <v>8.2</v>
      </c>
      <c r="I31" s="114">
        <f t="shared" si="3"/>
        <v>-10.371745033306636</v>
      </c>
      <c r="J31" s="114">
        <f t="shared" si="0"/>
        <v>11.29951876133352</v>
      </c>
      <c r="K31" s="114">
        <f t="shared" si="4"/>
        <v>7.426019777574816</v>
      </c>
      <c r="L31" s="114">
        <f t="shared" si="5"/>
        <v>6.689580743544007</v>
      </c>
      <c r="M31" s="114">
        <f t="shared" si="6"/>
        <v>7.124151019836463</v>
      </c>
      <c r="Q31" s="334" t="s">
        <v>307</v>
      </c>
      <c r="R31" s="334"/>
      <c r="S31" s="51" t="s">
        <v>105</v>
      </c>
      <c r="T31" s="97">
        <v>43485</v>
      </c>
      <c r="U31" s="97">
        <v>37851</v>
      </c>
      <c r="V31" s="97">
        <v>52327</v>
      </c>
      <c r="W31" s="114">
        <v>29</v>
      </c>
      <c r="X31" s="114">
        <f t="shared" si="7"/>
        <v>-12.956191790272507</v>
      </c>
      <c r="Y31" s="114">
        <f t="shared" si="8"/>
        <v>38.244696309212436</v>
      </c>
      <c r="Z31" s="114">
        <f t="shared" si="12"/>
        <v>1.0156710202209274</v>
      </c>
      <c r="AA31" s="114">
        <f t="shared" si="13"/>
        <v>0.8801168373645185</v>
      </c>
      <c r="AB31" s="114">
        <f t="shared" si="14"/>
        <v>1.1702541160284132</v>
      </c>
      <c r="AD31" s="38" t="s">
        <v>103</v>
      </c>
      <c r="AE31" s="48">
        <v>-1401.829</v>
      </c>
      <c r="AF31" s="48">
        <v>-2099.526</v>
      </c>
      <c r="AG31" s="48">
        <v>-2098.858</v>
      </c>
      <c r="AH31" s="49">
        <v>-203.52737606586385</v>
      </c>
      <c r="AI31" s="49">
        <v>-49.77047842497194</v>
      </c>
      <c r="AJ31" s="49">
        <v>0.031816705294417186</v>
      </c>
      <c r="AK31" s="49">
        <v>-0.039660272864320494</v>
      </c>
      <c r="AL31" s="49">
        <v>-0.06002975376382222</v>
      </c>
      <c r="AM31" s="49">
        <v>-0.05984536818168814</v>
      </c>
      <c r="AN31" s="49"/>
      <c r="AO31" s="59"/>
      <c r="AP31" s="59"/>
    </row>
    <row r="32" spans="2:42" ht="21.75" customHeight="1">
      <c r="B32" s="334" t="s">
        <v>329</v>
      </c>
      <c r="C32" s="334"/>
      <c r="D32" s="51" t="s">
        <v>332</v>
      </c>
      <c r="E32" s="97">
        <v>202318</v>
      </c>
      <c r="F32" s="97">
        <v>201469</v>
      </c>
      <c r="G32" s="97">
        <v>209511</v>
      </c>
      <c r="H32" s="114">
        <v>8.4</v>
      </c>
      <c r="I32" s="114">
        <f t="shared" si="3"/>
        <v>-0.4196364139621784</v>
      </c>
      <c r="J32" s="114">
        <f t="shared" si="0"/>
        <v>3.99168110230358</v>
      </c>
      <c r="K32" s="114">
        <f t="shared" si="4"/>
        <v>5.869850049264056</v>
      </c>
      <c r="L32" s="114">
        <f t="shared" si="5"/>
        <v>5.8748742102327185</v>
      </c>
      <c r="M32" s="114">
        <f t="shared" si="6"/>
        <v>5.845721240422031</v>
      </c>
      <c r="Q32" s="334" t="s">
        <v>308</v>
      </c>
      <c r="R32" s="334"/>
      <c r="S32" s="51" t="s">
        <v>113</v>
      </c>
      <c r="T32" s="97">
        <v>362284</v>
      </c>
      <c r="U32" s="97">
        <v>347652</v>
      </c>
      <c r="V32" s="97">
        <v>380931</v>
      </c>
      <c r="W32" s="114">
        <v>15.6</v>
      </c>
      <c r="X32" s="114">
        <f t="shared" si="7"/>
        <v>-4.038820372967065</v>
      </c>
      <c r="Y32" s="114">
        <f t="shared" si="8"/>
        <v>9.57250353802078</v>
      </c>
      <c r="Z32" s="114">
        <f t="shared" si="12"/>
        <v>8.461799698510255</v>
      </c>
      <c r="AA32" s="114">
        <f t="shared" si="13"/>
        <v>8.08365376723071</v>
      </c>
      <c r="AB32" s="114">
        <f t="shared" si="14"/>
        <v>8.519236162455702</v>
      </c>
      <c r="AD32" s="38" t="s">
        <v>106</v>
      </c>
      <c r="AE32" s="48">
        <v>19821.526</v>
      </c>
      <c r="AF32" s="48">
        <v>16155.073</v>
      </c>
      <c r="AG32" s="48">
        <v>25253.541</v>
      </c>
      <c r="AH32" s="49">
        <v>6.884082998429595</v>
      </c>
      <c r="AI32" s="49">
        <v>-18.49732962033297</v>
      </c>
      <c r="AJ32" s="49">
        <v>56.319572186396194</v>
      </c>
      <c r="AK32" s="49">
        <v>0.5607867505574669</v>
      </c>
      <c r="AL32" s="49">
        <v>0.4619066657076754</v>
      </c>
      <c r="AM32" s="49">
        <v>0.7200617950506212</v>
      </c>
      <c r="AN32" s="49"/>
      <c r="AO32" s="59"/>
      <c r="AP32" s="59"/>
    </row>
    <row r="33" spans="1:42" ht="21.75" customHeight="1">
      <c r="A33" s="67">
        <v>4</v>
      </c>
      <c r="B33" s="354" t="s">
        <v>387</v>
      </c>
      <c r="C33" s="354"/>
      <c r="D33" s="355"/>
      <c r="E33" s="93">
        <f>SUM(E7,E11,E26)</f>
        <v>3446732</v>
      </c>
      <c r="F33" s="93">
        <f>SUM(F7,F11,F26)</f>
        <v>3429333</v>
      </c>
      <c r="G33" s="93">
        <f>SUM(G7,G11,G26)</f>
        <v>3584006</v>
      </c>
      <c r="H33" s="92">
        <v>2.9</v>
      </c>
      <c r="I33" s="92">
        <f t="shared" si="3"/>
        <v>-0.5047970077162948</v>
      </c>
      <c r="J33" s="92">
        <f t="shared" si="0"/>
        <v>4.510293984282074</v>
      </c>
      <c r="K33" s="92">
        <f t="shared" si="4"/>
        <v>100</v>
      </c>
      <c r="L33" s="92">
        <f t="shared" si="5"/>
        <v>100</v>
      </c>
      <c r="M33" s="92">
        <f t="shared" si="6"/>
        <v>100</v>
      </c>
      <c r="P33" s="38" t="s">
        <v>27</v>
      </c>
      <c r="Q33" s="315" t="s">
        <v>116</v>
      </c>
      <c r="R33" s="315"/>
      <c r="S33" s="316"/>
      <c r="T33" s="97">
        <v>18155</v>
      </c>
      <c r="U33" s="97">
        <f>SUM(U34:U35)</f>
        <v>-16962</v>
      </c>
      <c r="V33" s="97">
        <f>SUM(V34:V35)</f>
        <v>30783</v>
      </c>
      <c r="W33" s="114">
        <v>-46.6</v>
      </c>
      <c r="X33" s="114">
        <f t="shared" si="7"/>
        <v>-193.4288074910493</v>
      </c>
      <c r="Y33" s="114">
        <f>-100*(V33-U33)/U33</f>
        <v>281.4821365405023</v>
      </c>
      <c r="Z33" s="114">
        <f t="shared" si="12"/>
        <v>0.4240429429024017</v>
      </c>
      <c r="AA33" s="114">
        <f t="shared" si="13"/>
        <v>-0.39440283731940934</v>
      </c>
      <c r="AB33" s="114">
        <f t="shared" si="14"/>
        <v>0.6884387114434737</v>
      </c>
      <c r="AD33" s="38" t="s">
        <v>114</v>
      </c>
      <c r="AE33" s="48">
        <v>408965.564</v>
      </c>
      <c r="AF33" s="48">
        <v>356931.53793623607</v>
      </c>
      <c r="AG33" s="48">
        <v>420437.758</v>
      </c>
      <c r="AH33" s="49">
        <v>-3.376724038092909</v>
      </c>
      <c r="AI33" s="49">
        <v>-12.72332700945059</v>
      </c>
      <c r="AJ33" s="49">
        <v>17.79226919284139</v>
      </c>
      <c r="AK33" s="49">
        <v>11.570374033031651</v>
      </c>
      <c r="AL33" s="49">
        <v>10.20540461649659</v>
      </c>
      <c r="AM33" s="49">
        <v>11.98806799935655</v>
      </c>
      <c r="AN33" s="49"/>
      <c r="AO33" s="59"/>
      <c r="AP33" s="59"/>
    </row>
    <row r="34" spans="1:42" ht="21.75" customHeight="1">
      <c r="A34" s="67">
        <v>5</v>
      </c>
      <c r="B34" s="354" t="s">
        <v>390</v>
      </c>
      <c r="C34" s="358"/>
      <c r="D34" s="359"/>
      <c r="E34" s="93">
        <v>228745</v>
      </c>
      <c r="F34" s="93">
        <v>258311</v>
      </c>
      <c r="G34" s="93">
        <v>265863</v>
      </c>
      <c r="H34" s="92">
        <v>-0.4</v>
      </c>
      <c r="I34" s="92">
        <f t="shared" si="3"/>
        <v>12.925309842838095</v>
      </c>
      <c r="J34" s="92">
        <f t="shared" si="0"/>
        <v>2.9236075893012687</v>
      </c>
      <c r="K34" s="92">
        <f t="shared" si="4"/>
        <v>6.636576327953551</v>
      </c>
      <c r="L34" s="92">
        <f t="shared" si="5"/>
        <v>7.532397699494333</v>
      </c>
      <c r="M34" s="92">
        <f t="shared" si="6"/>
        <v>7.4180400367633315</v>
      </c>
      <c r="P34" s="334" t="s">
        <v>292</v>
      </c>
      <c r="Q34" s="334"/>
      <c r="R34" s="335" t="s">
        <v>119</v>
      </c>
      <c r="S34" s="337"/>
      <c r="T34" s="97">
        <v>17605</v>
      </c>
      <c r="U34" s="97">
        <v>-14566</v>
      </c>
      <c r="V34" s="97">
        <v>31062</v>
      </c>
      <c r="W34" s="114">
        <v>-46.5</v>
      </c>
      <c r="X34" s="114">
        <f t="shared" si="7"/>
        <v>-182.73785856290826</v>
      </c>
      <c r="Y34" s="114">
        <f>-100*(V34-U34)/U34</f>
        <v>313.2500343265138</v>
      </c>
      <c r="Z34" s="114">
        <f t="shared" si="12"/>
        <v>0.4111966956649288</v>
      </c>
      <c r="AA34" s="114">
        <f t="shared" si="13"/>
        <v>-0.3386907044213251</v>
      </c>
      <c r="AB34" s="114">
        <f t="shared" si="14"/>
        <v>0.6946783372269493</v>
      </c>
      <c r="AD34" s="38" t="s">
        <v>117</v>
      </c>
      <c r="AE34" s="48">
        <v>30664.413</v>
      </c>
      <c r="AF34" s="48">
        <v>28201.641</v>
      </c>
      <c r="AG34" s="48">
        <v>27327.536</v>
      </c>
      <c r="AH34" s="49">
        <v>-8.90755325460249</v>
      </c>
      <c r="AI34" s="49">
        <v>-8.031368479155303</v>
      </c>
      <c r="AJ34" s="49">
        <v>-3.0994827570494907</v>
      </c>
      <c r="AK34" s="49">
        <v>0.8675515963817388</v>
      </c>
      <c r="AL34" s="49">
        <v>0.8063427482992415</v>
      </c>
      <c r="AM34" s="49">
        <v>0.7791982370500228</v>
      </c>
      <c r="AN34" s="49"/>
      <c r="AO34" s="59"/>
      <c r="AP34" s="59"/>
    </row>
    <row r="35" spans="1:42" ht="21.75" customHeight="1">
      <c r="A35" s="67">
        <v>6</v>
      </c>
      <c r="B35" s="346" t="s">
        <v>388</v>
      </c>
      <c r="C35" s="360"/>
      <c r="D35" s="349"/>
      <c r="E35" s="93">
        <f>SUM(E33:E34)</f>
        <v>3675477</v>
      </c>
      <c r="F35" s="93">
        <f>SUM(F33:F34)</f>
        <v>3687644</v>
      </c>
      <c r="G35" s="93">
        <f>SUM(G33:G34)</f>
        <v>3849869</v>
      </c>
      <c r="H35" s="92">
        <v>2.7</v>
      </c>
      <c r="I35" s="92">
        <f t="shared" si="3"/>
        <v>0.33103186334726076</v>
      </c>
      <c r="J35" s="92">
        <f t="shared" si="0"/>
        <v>4.399150243353208</v>
      </c>
      <c r="K35" s="92">
        <f t="shared" si="4"/>
        <v>106.63657632795355</v>
      </c>
      <c r="L35" s="92">
        <f t="shared" si="5"/>
        <v>107.53239769949434</v>
      </c>
      <c r="M35" s="92">
        <f t="shared" si="6"/>
        <v>107.41804003676333</v>
      </c>
      <c r="P35" s="334" t="s">
        <v>295</v>
      </c>
      <c r="Q35" s="334"/>
      <c r="R35" s="315" t="s">
        <v>309</v>
      </c>
      <c r="S35" s="336"/>
      <c r="T35" s="97">
        <v>549</v>
      </c>
      <c r="U35" s="97">
        <v>-2396</v>
      </c>
      <c r="V35" s="97">
        <v>-279</v>
      </c>
      <c r="W35" s="114">
        <v>-50.5</v>
      </c>
      <c r="X35" s="114">
        <f t="shared" si="7"/>
        <v>-536.4298724954463</v>
      </c>
      <c r="Y35" s="114">
        <v>88.3</v>
      </c>
      <c r="Z35" s="114">
        <f t="shared" si="12"/>
        <v>0.012822890424313883</v>
      </c>
      <c r="AA35" s="114">
        <f t="shared" si="13"/>
        <v>-0.05571213289808423</v>
      </c>
      <c r="AB35" s="114">
        <v>0</v>
      </c>
      <c r="AD35" s="38" t="s">
        <v>120</v>
      </c>
      <c r="AE35" s="48">
        <v>119070.272</v>
      </c>
      <c r="AF35" s="48">
        <v>93873.55893623608</v>
      </c>
      <c r="AG35" s="48">
        <v>139467.69</v>
      </c>
      <c r="AH35" s="49">
        <v>-9.069603454689927</v>
      </c>
      <c r="AI35" s="49">
        <v>-21.16121231650829</v>
      </c>
      <c r="AJ35" s="49">
        <v>48.56972674779902</v>
      </c>
      <c r="AK35" s="49">
        <v>3.3687129297145804</v>
      </c>
      <c r="AL35" s="49">
        <v>2.684037553179101</v>
      </c>
      <c r="AM35" s="49">
        <v>3.9766841098823944</v>
      </c>
      <c r="AN35" s="49"/>
      <c r="AO35" s="59"/>
      <c r="AP35" s="59"/>
    </row>
    <row r="36" spans="1:42" ht="21.75" customHeight="1">
      <c r="A36" s="67">
        <v>7</v>
      </c>
      <c r="B36" s="346" t="s">
        <v>333</v>
      </c>
      <c r="C36" s="346"/>
      <c r="D36" s="347"/>
      <c r="E36" s="93">
        <f>SUM(E37:E40)</f>
        <v>174615</v>
      </c>
      <c r="F36" s="93">
        <v>112119</v>
      </c>
      <c r="G36" s="93">
        <v>123867</v>
      </c>
      <c r="H36" s="92">
        <v>93.6</v>
      </c>
      <c r="I36" s="92">
        <f t="shared" si="3"/>
        <v>-35.790739627179796</v>
      </c>
      <c r="J36" s="92">
        <f t="shared" si="0"/>
        <v>10.478152677066332</v>
      </c>
      <c r="K36" s="92">
        <f t="shared" si="4"/>
        <v>5.066103195722789</v>
      </c>
      <c r="L36" s="92">
        <f t="shared" si="5"/>
        <v>3.2694112820189813</v>
      </c>
      <c r="M36" s="92">
        <f t="shared" si="6"/>
        <v>3.456104705181855</v>
      </c>
      <c r="O36" s="67">
        <v>4</v>
      </c>
      <c r="P36" s="343" t="s">
        <v>200</v>
      </c>
      <c r="Q36" s="344"/>
      <c r="R36" s="344"/>
      <c r="S36" s="345"/>
      <c r="T36" s="93">
        <f>SUM(T37,T39)-T38</f>
        <v>253661</v>
      </c>
      <c r="U36" s="93">
        <f>SUM(U37,U39)-U38</f>
        <v>332510</v>
      </c>
      <c r="V36" s="93">
        <f>SUM(V37,V39)-V38</f>
        <v>319219</v>
      </c>
      <c r="W36" s="92">
        <v>22.7</v>
      </c>
      <c r="X36" s="92">
        <f t="shared" si="7"/>
        <v>31.084400045730327</v>
      </c>
      <c r="Y36" s="92">
        <f t="shared" si="8"/>
        <v>-3.9971730173528615</v>
      </c>
      <c r="Z36" s="92">
        <f t="shared" si="12"/>
        <v>5.924712582735672</v>
      </c>
      <c r="AA36" s="92">
        <f t="shared" si="13"/>
        <v>7.731569828857257</v>
      </c>
      <c r="AB36" s="92">
        <f t="shared" si="14"/>
        <v>7.139093559051237</v>
      </c>
      <c r="AD36" s="38" t="s">
        <v>122</v>
      </c>
      <c r="AE36" s="48">
        <v>259230.879</v>
      </c>
      <c r="AF36" s="48">
        <v>234856.338</v>
      </c>
      <c r="AG36" s="48">
        <v>253642.532</v>
      </c>
      <c r="AH36" s="49">
        <v>0.22526192068507445</v>
      </c>
      <c r="AI36" s="49">
        <v>-9.402637947310282</v>
      </c>
      <c r="AJ36" s="49">
        <v>7.999015125578607</v>
      </c>
      <c r="AK36" s="49">
        <v>7.334109506935331</v>
      </c>
      <c r="AL36" s="49">
        <v>6.715024315018249</v>
      </c>
      <c r="AM36" s="49">
        <v>7.232185652424134</v>
      </c>
      <c r="AN36" s="49"/>
      <c r="AO36" s="59"/>
      <c r="AP36" s="59"/>
    </row>
    <row r="37" spans="1:42" ht="21.75" customHeight="1">
      <c r="A37" s="54"/>
      <c r="B37" s="38" t="s">
        <v>26</v>
      </c>
      <c r="C37" s="315" t="s">
        <v>135</v>
      </c>
      <c r="D37" s="316"/>
      <c r="E37" s="97">
        <v>-162905</v>
      </c>
      <c r="F37" s="97">
        <v>-176011</v>
      </c>
      <c r="G37" s="97">
        <v>-196356</v>
      </c>
      <c r="H37" s="114">
        <v>9.8</v>
      </c>
      <c r="I37" s="114">
        <f t="shared" si="3"/>
        <v>8.045179705963598</v>
      </c>
      <c r="J37" s="114">
        <f>-100*(G37-F37)/F37</f>
        <v>-11.558936657368005</v>
      </c>
      <c r="K37" s="114">
        <f t="shared" si="4"/>
        <v>-4.726361086385596</v>
      </c>
      <c r="L37" s="114">
        <v>85.1</v>
      </c>
      <c r="M37" s="114">
        <f t="shared" si="6"/>
        <v>-5.478673863827237</v>
      </c>
      <c r="O37" s="54"/>
      <c r="P37" s="38" t="s">
        <v>26</v>
      </c>
      <c r="Q37" s="335" t="s">
        <v>8</v>
      </c>
      <c r="R37" s="335"/>
      <c r="S37" s="337"/>
      <c r="T37" s="97">
        <v>2861253</v>
      </c>
      <c r="U37" s="97">
        <v>2830381</v>
      </c>
      <c r="V37" s="97">
        <v>3000383</v>
      </c>
      <c r="W37" s="114">
        <v>0.4</v>
      </c>
      <c r="X37" s="114">
        <f t="shared" si="7"/>
        <v>-1.078967850798234</v>
      </c>
      <c r="Y37" s="114">
        <f t="shared" si="8"/>
        <v>6.006329183244235</v>
      </c>
      <c r="Z37" s="114">
        <f t="shared" si="12"/>
        <v>66.82975172174748</v>
      </c>
      <c r="AA37" s="114">
        <f t="shared" si="13"/>
        <v>65.81242171294346</v>
      </c>
      <c r="AB37" s="114">
        <f t="shared" si="14"/>
        <v>67.10131586774855</v>
      </c>
      <c r="AD37" s="38" t="s">
        <v>125</v>
      </c>
      <c r="AE37" s="48">
        <v>3534592.424</v>
      </c>
      <c r="AF37" s="48">
        <v>3497475.6156093194</v>
      </c>
      <c r="AG37" s="48">
        <v>3507135.245</v>
      </c>
      <c r="AH37" s="49">
        <v>-2.5209874472108917</v>
      </c>
      <c r="AI37" s="49">
        <v>-1.050101509261898</v>
      </c>
      <c r="AJ37" s="49">
        <v>0.2761886129404172</v>
      </c>
      <c r="AK37" s="49">
        <v>100</v>
      </c>
      <c r="AL37" s="49">
        <v>100</v>
      </c>
      <c r="AM37" s="49">
        <v>100</v>
      </c>
      <c r="AN37" s="49"/>
      <c r="AO37" s="59"/>
      <c r="AP37" s="59"/>
    </row>
    <row r="38" spans="1:42" ht="21.75" customHeight="1">
      <c r="A38" s="54"/>
      <c r="B38" s="38" t="s">
        <v>27</v>
      </c>
      <c r="C38" s="315" t="s">
        <v>58</v>
      </c>
      <c r="D38" s="316"/>
      <c r="E38" s="97">
        <v>298973</v>
      </c>
      <c r="F38" s="97">
        <v>200504</v>
      </c>
      <c r="G38" s="97">
        <v>205022</v>
      </c>
      <c r="H38" s="114">
        <v>-4.8</v>
      </c>
      <c r="I38" s="114">
        <f t="shared" si="3"/>
        <v>-32.93575005100795</v>
      </c>
      <c r="J38" s="114">
        <f t="shared" si="0"/>
        <v>2.253321629493676</v>
      </c>
      <c r="K38" s="114">
        <f t="shared" si="4"/>
        <v>8.674100568306443</v>
      </c>
      <c r="L38" s="114">
        <f t="shared" si="5"/>
        <v>5.846734627404222</v>
      </c>
      <c r="M38" s="114">
        <f t="shared" si="6"/>
        <v>5.720470334034039</v>
      </c>
      <c r="P38" s="38" t="s">
        <v>27</v>
      </c>
      <c r="Q38" s="356" t="s">
        <v>323</v>
      </c>
      <c r="R38" s="356"/>
      <c r="S38" s="357"/>
      <c r="T38" s="97">
        <v>2681291</v>
      </c>
      <c r="U38" s="97">
        <v>2606328</v>
      </c>
      <c r="V38" s="97">
        <v>2752102</v>
      </c>
      <c r="W38" s="114">
        <v>1</v>
      </c>
      <c r="X38" s="114">
        <f t="shared" si="7"/>
        <v>-2.7957800925002174</v>
      </c>
      <c r="Y38" s="114">
        <f t="shared" si="8"/>
        <v>5.593079612389538</v>
      </c>
      <c r="Z38" s="114">
        <f t="shared" si="12"/>
        <v>62.62641291202002</v>
      </c>
      <c r="AA38" s="114">
        <f t="shared" si="13"/>
        <v>60.602709479131086</v>
      </c>
      <c r="AB38" s="114">
        <f t="shared" si="14"/>
        <v>61.548697483708764</v>
      </c>
      <c r="AD38" s="38" t="s">
        <v>127</v>
      </c>
      <c r="AE38" s="48">
        <v>325805.48323759995</v>
      </c>
      <c r="AF38" s="48">
        <v>330240.9502205639</v>
      </c>
      <c r="AG38" s="48">
        <v>315418.3528531</v>
      </c>
      <c r="AH38" s="49">
        <v>4.645378345737376</v>
      </c>
      <c r="AI38" s="49">
        <v>1.3613850015315152</v>
      </c>
      <c r="AJ38" s="49">
        <v>-4.4884189430669</v>
      </c>
      <c r="AK38" s="49">
        <v>9.21762523524268</v>
      </c>
      <c r="AL38" s="49">
        <v>9.44226598025989</v>
      </c>
      <c r="AM38" s="49">
        <v>8.993618176053543</v>
      </c>
      <c r="AN38" s="49"/>
      <c r="AO38" s="59"/>
      <c r="AP38" s="59"/>
    </row>
    <row r="39" spans="1:42" ht="21.75" customHeight="1">
      <c r="A39" s="54"/>
      <c r="B39" s="38" t="s">
        <v>28</v>
      </c>
      <c r="C39" s="315" t="s">
        <v>140</v>
      </c>
      <c r="D39" s="316"/>
      <c r="E39" s="97">
        <v>54865</v>
      </c>
      <c r="F39" s="97">
        <v>57415</v>
      </c>
      <c r="G39" s="97">
        <v>63290</v>
      </c>
      <c r="H39" s="114">
        <v>6.6</v>
      </c>
      <c r="I39" s="114">
        <f t="shared" si="3"/>
        <v>4.647771803517725</v>
      </c>
      <c r="J39" s="114">
        <f t="shared" si="0"/>
        <v>10.232517634764434</v>
      </c>
      <c r="K39" s="114">
        <f t="shared" si="4"/>
        <v>1.591797679657136</v>
      </c>
      <c r="L39" s="114">
        <f t="shared" si="5"/>
        <v>1.6742322778219554</v>
      </c>
      <c r="M39" s="114">
        <f t="shared" si="6"/>
        <v>1.765901061549562</v>
      </c>
      <c r="O39" s="54"/>
      <c r="P39" s="38" t="s">
        <v>28</v>
      </c>
      <c r="Q39" s="315" t="s">
        <v>132</v>
      </c>
      <c r="R39" s="315"/>
      <c r="S39" s="316"/>
      <c r="T39" s="97">
        <v>73699</v>
      </c>
      <c r="U39" s="97">
        <v>108457</v>
      </c>
      <c r="V39" s="97">
        <v>70938</v>
      </c>
      <c r="W39" s="114">
        <v>535.1</v>
      </c>
      <c r="X39" s="114">
        <f t="shared" si="7"/>
        <v>47.162105320289285</v>
      </c>
      <c r="Y39" s="114">
        <f t="shared" si="8"/>
        <v>-34.593433342246236</v>
      </c>
      <c r="Z39" s="114">
        <f t="shared" si="12"/>
        <v>1.7213737730082128</v>
      </c>
      <c r="AA39" s="114">
        <f t="shared" si="13"/>
        <v>2.5218575950448754</v>
      </c>
      <c r="AB39" s="114">
        <f t="shared" si="14"/>
        <v>1.5864751750114394</v>
      </c>
      <c r="AD39" s="38" t="s">
        <v>130</v>
      </c>
      <c r="AE39" s="48">
        <v>3860397.9072376</v>
      </c>
      <c r="AF39" s="48">
        <v>3827716.5658298833</v>
      </c>
      <c r="AG39" s="48">
        <v>3822553.5978531</v>
      </c>
      <c r="AH39" s="49">
        <v>-1.9543128668150458</v>
      </c>
      <c r="AI39" s="49">
        <v>-0.8465796063780029</v>
      </c>
      <c r="AJ39" s="49">
        <v>-0.1348837587106982</v>
      </c>
      <c r="AK39" s="49">
        <v>109.21762523524268</v>
      </c>
      <c r="AL39" s="49">
        <v>109.4422659802599</v>
      </c>
      <c r="AM39" s="49">
        <v>108.99361817605353</v>
      </c>
      <c r="AN39" s="49"/>
      <c r="AO39" s="59"/>
      <c r="AP39" s="59"/>
    </row>
    <row r="40" spans="1:42" ht="21.75" customHeight="1">
      <c r="A40" s="54"/>
      <c r="B40" s="38" t="s">
        <v>142</v>
      </c>
      <c r="C40" s="315" t="s">
        <v>143</v>
      </c>
      <c r="D40" s="316"/>
      <c r="E40" s="97">
        <v>-16318</v>
      </c>
      <c r="F40" s="97">
        <v>30212</v>
      </c>
      <c r="G40" s="97">
        <v>51910</v>
      </c>
      <c r="H40" s="114">
        <v>82.8</v>
      </c>
      <c r="I40" s="114">
        <f t="shared" si="3"/>
        <v>-285.14523838705725</v>
      </c>
      <c r="J40" s="114">
        <f t="shared" si="0"/>
        <v>71.81914471071097</v>
      </c>
      <c r="K40" s="114">
        <f t="shared" si="4"/>
        <v>-0.4734339658551927</v>
      </c>
      <c r="L40" s="114">
        <f t="shared" si="5"/>
        <v>0.8809876439529203</v>
      </c>
      <c r="M40" s="114">
        <f t="shared" si="6"/>
        <v>1.4483792716864872</v>
      </c>
      <c r="O40" s="67" t="s">
        <v>201</v>
      </c>
      <c r="P40" s="354" t="s">
        <v>391</v>
      </c>
      <c r="Q40" s="354"/>
      <c r="R40" s="354"/>
      <c r="S40" s="355"/>
      <c r="T40" s="93">
        <v>4307903</v>
      </c>
      <c r="U40" s="93">
        <f>SUM(U7,U20,U24,U36)</f>
        <v>4316706</v>
      </c>
      <c r="V40" s="93">
        <f>SUM(V7,V20,V24,V36)</f>
        <v>4465058</v>
      </c>
      <c r="W40" s="92">
        <v>2.9</v>
      </c>
      <c r="X40" s="92">
        <f t="shared" si="7"/>
        <v>0.204345362465218</v>
      </c>
      <c r="Y40" s="92">
        <f t="shared" si="8"/>
        <v>3.4366945536712485</v>
      </c>
      <c r="Z40" s="92">
        <f t="shared" si="12"/>
        <v>100.61888547827513</v>
      </c>
      <c r="AA40" s="92">
        <f t="shared" si="13"/>
        <v>100.37266208428949</v>
      </c>
      <c r="AB40" s="92">
        <f t="shared" si="14"/>
        <v>99.85767391223642</v>
      </c>
      <c r="AD40" s="38" t="s">
        <v>133</v>
      </c>
      <c r="AE40" s="48">
        <v>161925.54500000013</v>
      </c>
      <c r="AF40" s="48">
        <v>175616.34788682952</v>
      </c>
      <c r="AG40" s="48">
        <v>112192.49799999988</v>
      </c>
      <c r="AH40" s="49">
        <v>34.91242792075987</v>
      </c>
      <c r="AI40" s="49">
        <v>8.454998800114819</v>
      </c>
      <c r="AJ40" s="49">
        <v>-36.11500332970207</v>
      </c>
      <c r="AK40" s="49">
        <v>4.581165961328958</v>
      </c>
      <c r="AL40" s="49">
        <v>5.021231516327075</v>
      </c>
      <c r="AM40" s="49">
        <v>3.198978373016803</v>
      </c>
      <c r="AN40" s="49"/>
      <c r="AO40" s="59"/>
      <c r="AP40" s="59"/>
    </row>
    <row r="41" spans="1:42" ht="21.75" customHeight="1">
      <c r="A41" s="67">
        <v>8</v>
      </c>
      <c r="B41" s="346" t="s">
        <v>389</v>
      </c>
      <c r="C41" s="346"/>
      <c r="D41" s="347"/>
      <c r="E41" s="93">
        <v>3849476</v>
      </c>
      <c r="F41" s="93">
        <v>3799012</v>
      </c>
      <c r="G41" s="93">
        <f>SUM(G42:G45)</f>
        <v>3705442</v>
      </c>
      <c r="H41" s="92">
        <v>4.9</v>
      </c>
      <c r="I41" s="92">
        <f aca="true" t="shared" si="15" ref="I41:J46">100*(F41-E41)/E41</f>
        <v>-1.3109316696610136</v>
      </c>
      <c r="J41" s="92">
        <f t="shared" si="15"/>
        <v>-2.4630088033415003</v>
      </c>
      <c r="K41" s="92">
        <f t="shared" si="4"/>
        <v>111.68480752202376</v>
      </c>
      <c r="L41" s="92">
        <f t="shared" si="5"/>
        <v>110.77990967922916</v>
      </c>
      <c r="M41" s="92">
        <f t="shared" si="6"/>
        <v>103.38827557766365</v>
      </c>
      <c r="N41" s="54"/>
      <c r="O41" s="68">
        <v>5</v>
      </c>
      <c r="P41" s="346" t="s">
        <v>392</v>
      </c>
      <c r="Q41" s="348"/>
      <c r="R41" s="348"/>
      <c r="S41" s="349"/>
      <c r="T41" s="93">
        <v>-26497</v>
      </c>
      <c r="U41" s="93">
        <v>-16027</v>
      </c>
      <c r="V41" s="93">
        <v>6364</v>
      </c>
      <c r="W41" s="92">
        <v>-5.5</v>
      </c>
      <c r="X41" s="92">
        <f>-100*(U41-T41)/T41</f>
        <v>39.51390723478129</v>
      </c>
      <c r="Y41" s="92">
        <f>-100*(V41-U41)/U41</f>
        <v>139.70799276221376</v>
      </c>
      <c r="Z41" s="92">
        <f t="shared" si="12"/>
        <v>-0.6188854782751274</v>
      </c>
      <c r="AA41" s="92">
        <f t="shared" si="13"/>
        <v>-0.3726620842894808</v>
      </c>
      <c r="AB41" s="92">
        <f t="shared" si="14"/>
        <v>0.14232608776357947</v>
      </c>
      <c r="AD41" s="38" t="s">
        <v>136</v>
      </c>
      <c r="AE41" s="48">
        <v>-207408.718</v>
      </c>
      <c r="AF41" s="48">
        <v>-195100.58499999996</v>
      </c>
      <c r="AG41" s="48">
        <v>-201092.513</v>
      </c>
      <c r="AH41" s="49">
        <v>-3.607409920278246</v>
      </c>
      <c r="AI41" s="49">
        <v>5.934240912669848</v>
      </c>
      <c r="AJ41" s="49">
        <v>-3.071199402093051</v>
      </c>
      <c r="AK41" s="49">
        <v>-5.8679670275896</v>
      </c>
      <c r="AL41" s="49">
        <v>-5.578325811029568</v>
      </c>
      <c r="AM41" s="49">
        <v>-5.733811186400369</v>
      </c>
      <c r="AN41" s="49"/>
      <c r="AO41" s="59"/>
      <c r="AP41" s="59"/>
    </row>
    <row r="42" spans="2:42" ht="21.75" customHeight="1">
      <c r="B42" s="38" t="s">
        <v>26</v>
      </c>
      <c r="C42" s="350" t="s">
        <v>135</v>
      </c>
      <c r="D42" s="351"/>
      <c r="E42" s="97">
        <v>139946</v>
      </c>
      <c r="F42" s="97">
        <v>74830</v>
      </c>
      <c r="G42" s="97">
        <v>118422</v>
      </c>
      <c r="H42" s="114">
        <v>-5.1</v>
      </c>
      <c r="I42" s="114">
        <f t="shared" si="15"/>
        <v>-46.529375616309146</v>
      </c>
      <c r="J42" s="114">
        <f t="shared" si="15"/>
        <v>58.25471067753575</v>
      </c>
      <c r="K42" s="114">
        <f t="shared" si="4"/>
        <v>4.060251855960951</v>
      </c>
      <c r="L42" s="114">
        <f t="shared" si="5"/>
        <v>2.1820569772605927</v>
      </c>
      <c r="M42" s="114">
        <f t="shared" si="6"/>
        <v>3.304179736306245</v>
      </c>
      <c r="O42" s="87" t="s">
        <v>202</v>
      </c>
      <c r="P42" s="352" t="s">
        <v>393</v>
      </c>
      <c r="Q42" s="352"/>
      <c r="R42" s="352"/>
      <c r="S42" s="353"/>
      <c r="T42" s="206">
        <f>SUM(T40:T41)</f>
        <v>4281406</v>
      </c>
      <c r="U42" s="206">
        <f>SUM(U40:U41)</f>
        <v>4300679</v>
      </c>
      <c r="V42" s="206">
        <f>SUM(V40:V41)</f>
        <v>4471422</v>
      </c>
      <c r="W42" s="128">
        <v>2.9</v>
      </c>
      <c r="X42" s="128">
        <f t="shared" si="7"/>
        <v>0.45015586001421026</v>
      </c>
      <c r="Y42" s="128">
        <f t="shared" si="8"/>
        <v>3.9701405289722858</v>
      </c>
      <c r="Z42" s="128">
        <f>100*T42/T$42</f>
        <v>100</v>
      </c>
      <c r="AA42" s="128">
        <f>100*U42/U$42</f>
        <v>100</v>
      </c>
      <c r="AB42" s="128">
        <f>100*V42/V$42</f>
        <v>100</v>
      </c>
      <c r="AD42" s="38" t="s">
        <v>138</v>
      </c>
      <c r="AE42" s="48">
        <v>357048.79604588606</v>
      </c>
      <c r="AF42" s="48">
        <v>358308.498968045</v>
      </c>
      <c r="AG42" s="48">
        <v>378556.4027732625</v>
      </c>
      <c r="AH42" s="49">
        <v>-8.875237871306977</v>
      </c>
      <c r="AI42" s="49">
        <v>0.3528097380832625</v>
      </c>
      <c r="AJ42" s="49">
        <v>5.650969447705815</v>
      </c>
      <c r="AK42" s="49">
        <v>10.10155495217816</v>
      </c>
      <c r="AL42" s="49">
        <v>10.244774756081368</v>
      </c>
      <c r="AM42" s="49">
        <v>10.793892345981156</v>
      </c>
      <c r="AN42" s="49"/>
      <c r="AO42" s="59"/>
      <c r="AP42" s="59"/>
    </row>
    <row r="43" spans="2:42" ht="21.75" customHeight="1">
      <c r="B43" s="38" t="s">
        <v>27</v>
      </c>
      <c r="C43" s="315" t="s">
        <v>58</v>
      </c>
      <c r="D43" s="316"/>
      <c r="E43" s="97">
        <v>466885</v>
      </c>
      <c r="F43" s="97">
        <v>391037</v>
      </c>
      <c r="G43" s="97">
        <v>158715</v>
      </c>
      <c r="H43" s="114">
        <v>-4</v>
      </c>
      <c r="I43" s="114">
        <f t="shared" si="15"/>
        <v>-16.245542264154984</v>
      </c>
      <c r="J43" s="114">
        <f t="shared" si="15"/>
        <v>-59.41176921876958</v>
      </c>
      <c r="K43" s="114">
        <f t="shared" si="4"/>
        <v>13.545729694098641</v>
      </c>
      <c r="L43" s="114">
        <f t="shared" si="5"/>
        <v>11.402713005706941</v>
      </c>
      <c r="M43" s="114">
        <f t="shared" si="6"/>
        <v>4.42842450598576</v>
      </c>
      <c r="O43" s="342" t="s">
        <v>310</v>
      </c>
      <c r="P43" s="342"/>
      <c r="Q43" s="342"/>
      <c r="R43" s="342"/>
      <c r="S43" s="342"/>
      <c r="T43" s="59"/>
      <c r="U43" s="59"/>
      <c r="V43" s="59"/>
      <c r="W43" s="171"/>
      <c r="X43" s="171"/>
      <c r="Y43" s="171"/>
      <c r="Z43" s="171"/>
      <c r="AA43" s="171"/>
      <c r="AB43" s="171"/>
      <c r="AD43" s="38" t="s">
        <v>91</v>
      </c>
      <c r="AE43" s="48">
        <v>82921.667</v>
      </c>
      <c r="AF43" s="48">
        <v>82895.399</v>
      </c>
      <c r="AG43" s="48">
        <v>69008.676</v>
      </c>
      <c r="AH43" s="49">
        <v>-4.704972145669326</v>
      </c>
      <c r="AI43" s="49">
        <v>-0.03167808963608557</v>
      </c>
      <c r="AJ43" s="49">
        <v>-16.752103455102493</v>
      </c>
      <c r="AK43" s="49">
        <v>2.3460036420878154</v>
      </c>
      <c r="AL43" s="49">
        <v>2.3701494480772305</v>
      </c>
      <c r="AM43" s="49">
        <v>1.9676650935655606</v>
      </c>
      <c r="AN43" s="49"/>
      <c r="AO43" s="59"/>
      <c r="AP43" s="59"/>
    </row>
    <row r="44" spans="2:42" ht="21.75" customHeight="1">
      <c r="B44" s="38" t="s">
        <v>28</v>
      </c>
      <c r="C44" s="315" t="s">
        <v>140</v>
      </c>
      <c r="D44" s="316"/>
      <c r="E44" s="97">
        <v>53527</v>
      </c>
      <c r="F44" s="97">
        <v>51910</v>
      </c>
      <c r="G44" s="97">
        <v>56281</v>
      </c>
      <c r="H44" s="114">
        <v>6.5</v>
      </c>
      <c r="I44" s="114">
        <f t="shared" si="15"/>
        <v>-3.0209053374932275</v>
      </c>
      <c r="J44" s="114">
        <f t="shared" si="15"/>
        <v>8.420342901175111</v>
      </c>
      <c r="K44" s="114">
        <f t="shared" si="4"/>
        <v>1.5529782994442272</v>
      </c>
      <c r="L44" s="114">
        <f t="shared" si="5"/>
        <v>1.5137054348469512</v>
      </c>
      <c r="M44" s="114">
        <f t="shared" si="6"/>
        <v>1.570337772872032</v>
      </c>
      <c r="P44" s="50"/>
      <c r="Q44" s="50"/>
      <c r="R44" s="338"/>
      <c r="S44" s="339"/>
      <c r="T44" s="59"/>
      <c r="U44" s="59"/>
      <c r="V44" s="59"/>
      <c r="W44" s="171"/>
      <c r="X44" s="171"/>
      <c r="Y44" s="171"/>
      <c r="Z44" s="171"/>
      <c r="AA44" s="171"/>
      <c r="AB44" s="171"/>
      <c r="AD44" s="38" t="s">
        <v>144</v>
      </c>
      <c r="AE44" s="48">
        <v>-70636.20004588593</v>
      </c>
      <c r="AF44" s="48">
        <v>-70486.9650812155</v>
      </c>
      <c r="AG44" s="48">
        <v>-134280.06777326262</v>
      </c>
      <c r="AH44" s="49">
        <v>55.47109620057099</v>
      </c>
      <c r="AI44" s="49">
        <v>0.21127264005351337</v>
      </c>
      <c r="AJ44" s="49">
        <v>-90.50340388261053</v>
      </c>
      <c r="AK44" s="49">
        <v>-1.9984256053474165</v>
      </c>
      <c r="AL44" s="49">
        <v>-2.0153668768019553</v>
      </c>
      <c r="AM44" s="49">
        <v>-3.8287678801295444</v>
      </c>
      <c r="AN44" s="49"/>
      <c r="AO44" s="59"/>
      <c r="AP44" s="59"/>
    </row>
    <row r="45" spans="1:42" ht="21.75" customHeight="1">
      <c r="A45" s="54"/>
      <c r="B45" s="38" t="s">
        <v>142</v>
      </c>
      <c r="C45" s="340" t="s">
        <v>334</v>
      </c>
      <c r="D45" s="341"/>
      <c r="E45" s="97">
        <v>3189117</v>
      </c>
      <c r="F45" s="97">
        <v>3281234</v>
      </c>
      <c r="G45" s="97">
        <v>3372024</v>
      </c>
      <c r="H45" s="114">
        <v>6.9</v>
      </c>
      <c r="I45" s="114">
        <f t="shared" si="15"/>
        <v>2.8884797892331955</v>
      </c>
      <c r="J45" s="114">
        <f t="shared" si="15"/>
        <v>2.766946825493092</v>
      </c>
      <c r="K45" s="114">
        <f t="shared" si="4"/>
        <v>92.52581865953024</v>
      </c>
      <c r="L45" s="114">
        <f t="shared" si="5"/>
        <v>95.68140510122522</v>
      </c>
      <c r="M45" s="114">
        <f t="shared" si="6"/>
        <v>94.08533356249961</v>
      </c>
      <c r="P45" s="50"/>
      <c r="Q45" s="50"/>
      <c r="R45" s="338"/>
      <c r="S45" s="339"/>
      <c r="T45" s="59"/>
      <c r="U45" s="59"/>
      <c r="V45" s="59"/>
      <c r="W45" s="171"/>
      <c r="X45" s="171"/>
      <c r="Y45" s="171"/>
      <c r="Z45" s="171"/>
      <c r="AA45" s="171"/>
      <c r="AB45" s="171"/>
      <c r="AD45" s="38" t="s">
        <v>146</v>
      </c>
      <c r="AE45" s="48">
        <v>4022323.4521050723</v>
      </c>
      <c r="AF45" s="48">
        <v>4003332.913692018</v>
      </c>
      <c r="AG45" s="48">
        <v>3934746.0958605604</v>
      </c>
      <c r="AH45" s="49">
        <v>-0.8637425379451477</v>
      </c>
      <c r="AI45" s="49">
        <v>-0.472128575416173</v>
      </c>
      <c r="AJ45" s="49">
        <v>-1.713242923087412</v>
      </c>
      <c r="AK45" s="49">
        <v>113.7987911928222</v>
      </c>
      <c r="AL45" s="49">
        <v>114.4634974958809</v>
      </c>
      <c r="AM45" s="49">
        <v>112.19259654928307</v>
      </c>
      <c r="AN45" s="49"/>
      <c r="AO45" s="59"/>
      <c r="AP45" s="59"/>
    </row>
    <row r="46" spans="1:42" ht="21.75" customHeight="1">
      <c r="A46" s="320" t="s">
        <v>335</v>
      </c>
      <c r="B46" s="320"/>
      <c r="C46" s="320"/>
      <c r="D46" s="321"/>
      <c r="E46" s="206">
        <v>263003</v>
      </c>
      <c r="F46" s="206">
        <v>265806</v>
      </c>
      <c r="G46" s="206">
        <v>338171</v>
      </c>
      <c r="H46" s="128">
        <v>-21</v>
      </c>
      <c r="I46" s="128">
        <f t="shared" si="15"/>
        <v>1.0657673106390422</v>
      </c>
      <c r="J46" s="128">
        <f t="shared" si="15"/>
        <v>27.224742857572817</v>
      </c>
      <c r="K46" s="128">
        <f t="shared" si="4"/>
        <v>7.630503328950438</v>
      </c>
      <c r="L46" s="128">
        <f t="shared" si="5"/>
        <v>7.750953319493908</v>
      </c>
      <c r="M46" s="128">
        <f t="shared" si="6"/>
        <v>9.435558980649027</v>
      </c>
      <c r="P46" s="50"/>
      <c r="Q46" s="50"/>
      <c r="R46" s="50"/>
      <c r="T46" s="59"/>
      <c r="U46" s="59"/>
      <c r="V46" s="59"/>
      <c r="W46" s="171"/>
      <c r="X46" s="171"/>
      <c r="Y46" s="171"/>
      <c r="Z46" s="171"/>
      <c r="AA46" s="171"/>
      <c r="AB46" s="171"/>
      <c r="AD46" s="38" t="s">
        <v>136</v>
      </c>
      <c r="AE46" s="48">
        <v>55648.903</v>
      </c>
      <c r="AF46" s="48">
        <v>107615.18313734117</v>
      </c>
      <c r="AG46" s="48">
        <v>23475.337</v>
      </c>
      <c r="AH46" s="49">
        <v>-26.552128895374</v>
      </c>
      <c r="AI46" s="49">
        <v>93.3823980992782</v>
      </c>
      <c r="AJ46" s="49">
        <v>-78.18585043892907</v>
      </c>
      <c r="AK46" s="49">
        <v>1.5744079182126374</v>
      </c>
      <c r="AL46" s="49">
        <v>3.0769387685521514</v>
      </c>
      <c r="AM46" s="49">
        <v>0.6693593306237039</v>
      </c>
      <c r="AN46" s="49"/>
      <c r="AO46" s="59"/>
      <c r="AP46" s="59"/>
    </row>
    <row r="47" spans="1:42" ht="21.75" customHeight="1">
      <c r="A47" s="38" t="s">
        <v>321</v>
      </c>
      <c r="E47" s="59"/>
      <c r="F47" s="59"/>
      <c r="G47" s="59"/>
      <c r="H47" s="171"/>
      <c r="I47" s="171"/>
      <c r="J47" s="171"/>
      <c r="K47" s="171"/>
      <c r="L47" s="171"/>
      <c r="M47" s="171"/>
      <c r="P47" s="50"/>
      <c r="Q47" s="50"/>
      <c r="R47" s="50"/>
      <c r="T47" s="59"/>
      <c r="U47" s="59"/>
      <c r="V47" s="59"/>
      <c r="W47" s="171"/>
      <c r="X47" s="171"/>
      <c r="Y47" s="171"/>
      <c r="Z47" s="171"/>
      <c r="AA47" s="171"/>
      <c r="AB47" s="171"/>
      <c r="AD47" s="38" t="s">
        <v>138</v>
      </c>
      <c r="AE47" s="48">
        <v>613237.8162834859</v>
      </c>
      <c r="AF47" s="48">
        <v>622177.0616107571</v>
      </c>
      <c r="AG47" s="48">
        <v>607310.2546263627</v>
      </c>
      <c r="AH47" s="49">
        <v>-3.642056266114206</v>
      </c>
      <c r="AI47" s="49">
        <v>1.457712667077087</v>
      </c>
      <c r="AJ47" s="49">
        <v>-2.389481692865001</v>
      </c>
      <c r="AK47" s="49">
        <v>17.34960478383818</v>
      </c>
      <c r="AL47" s="49">
        <v>17.78931806797925</v>
      </c>
      <c r="AM47" s="49">
        <v>17.31641959038174</v>
      </c>
      <c r="AN47" s="49"/>
      <c r="AO47" s="59"/>
      <c r="AP47" s="59"/>
    </row>
    <row r="48" spans="1:41" ht="21.75" customHeight="1">
      <c r="A48" s="38" t="s">
        <v>322</v>
      </c>
      <c r="E48" s="59"/>
      <c r="F48" s="59"/>
      <c r="G48" s="59"/>
      <c r="H48" s="171"/>
      <c r="I48" s="171"/>
      <c r="J48" s="171"/>
      <c r="K48" s="171"/>
      <c r="L48" s="171"/>
      <c r="M48" s="171"/>
      <c r="AD48" s="38" t="s">
        <v>91</v>
      </c>
      <c r="AE48" s="48">
        <v>81221.63</v>
      </c>
      <c r="AF48" s="48">
        <v>82064.559</v>
      </c>
      <c r="AG48" s="48">
        <v>67876.831</v>
      </c>
      <c r="AH48" s="49">
        <v>-6.630012075548114</v>
      </c>
      <c r="AI48" s="49">
        <v>1.037813449446889</v>
      </c>
      <c r="AJ48" s="49">
        <v>-17.288495999838357</v>
      </c>
      <c r="AK48" s="49">
        <v>2.2979065266055128</v>
      </c>
      <c r="AL48" s="49">
        <v>2.3463940287029836</v>
      </c>
      <c r="AM48" s="49">
        <v>1.9353924573273764</v>
      </c>
      <c r="AN48" s="49"/>
      <c r="AO48" s="59"/>
    </row>
    <row r="49" spans="1:41" ht="21.75" customHeight="1">
      <c r="A49" s="38" t="s">
        <v>311</v>
      </c>
      <c r="E49" s="59"/>
      <c r="F49" s="59"/>
      <c r="G49" s="59"/>
      <c r="H49" s="171"/>
      <c r="I49" s="171"/>
      <c r="J49" s="171"/>
      <c r="K49" s="171"/>
      <c r="L49" s="171"/>
      <c r="M49" s="171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D49" s="38" t="s">
        <v>144</v>
      </c>
      <c r="AE49" s="48">
        <v>3272215.1028215867</v>
      </c>
      <c r="AF49" s="48">
        <v>3191476.10994392</v>
      </c>
      <c r="AG49" s="48">
        <v>3236083.673234198</v>
      </c>
      <c r="AH49" s="49">
        <v>0.4302513483101062</v>
      </c>
      <c r="AI49" s="49">
        <v>-2.467410923201433</v>
      </c>
      <c r="AJ49" s="49">
        <v>1.3977094533557952</v>
      </c>
      <c r="AK49" s="49">
        <v>92.57687196416586</v>
      </c>
      <c r="AL49" s="49">
        <v>91.2508466306465</v>
      </c>
      <c r="AM49" s="49">
        <v>92.27142517095025</v>
      </c>
      <c r="AN49" s="49"/>
      <c r="AO49" s="59"/>
    </row>
    <row r="50" ht="15" customHeight="1">
      <c r="O50" s="36"/>
    </row>
    <row r="51" ht="15" customHeight="1"/>
    <row r="56" spans="4:7" ht="14.25">
      <c r="D56" s="315"/>
      <c r="E56" s="315"/>
      <c r="F56" s="123"/>
      <c r="G56" s="50"/>
    </row>
    <row r="57" spans="5:7" ht="14.25">
      <c r="E57" s="123"/>
      <c r="F57" s="123"/>
      <c r="G57" s="50"/>
    </row>
    <row r="58" ht="14.25">
      <c r="E58" s="50"/>
    </row>
    <row r="59" ht="14.25">
      <c r="E59" s="50"/>
    </row>
    <row r="60" spans="4:5" ht="14.25">
      <c r="D60" s="50"/>
      <c r="E60" s="50"/>
    </row>
    <row r="61" ht="14.25">
      <c r="E61" s="50"/>
    </row>
    <row r="62" ht="14.25">
      <c r="E62" s="85"/>
    </row>
    <row r="63" ht="14.25">
      <c r="E63" s="50"/>
    </row>
  </sheetData>
  <sheetProtection/>
  <mergeCells count="111">
    <mergeCell ref="P9:Q9"/>
    <mergeCell ref="B18:C18"/>
    <mergeCell ref="B16:C16"/>
    <mergeCell ref="B15:C15"/>
    <mergeCell ref="B13:C13"/>
    <mergeCell ref="B12:C12"/>
    <mergeCell ref="P18:Q18"/>
    <mergeCell ref="P17:Q17"/>
    <mergeCell ref="P16:Q16"/>
    <mergeCell ref="P15:Q15"/>
    <mergeCell ref="B25:C25"/>
    <mergeCell ref="B24:C24"/>
    <mergeCell ref="B21:C21"/>
    <mergeCell ref="B23:C23"/>
    <mergeCell ref="B22:C22"/>
    <mergeCell ref="B19:C19"/>
    <mergeCell ref="B32:C32"/>
    <mergeCell ref="B31:C31"/>
    <mergeCell ref="B30:C30"/>
    <mergeCell ref="P35:Q35"/>
    <mergeCell ref="P34:Q34"/>
    <mergeCell ref="P29:Q29"/>
    <mergeCell ref="B33:D33"/>
    <mergeCell ref="B34:D34"/>
    <mergeCell ref="B35:D35"/>
    <mergeCell ref="Q32:R32"/>
    <mergeCell ref="R16:S16"/>
    <mergeCell ref="Q23:S23"/>
    <mergeCell ref="R18:S18"/>
    <mergeCell ref="R26:S26"/>
    <mergeCell ref="R35:S35"/>
    <mergeCell ref="Q38:S38"/>
    <mergeCell ref="Q33:S33"/>
    <mergeCell ref="P26:Q26"/>
    <mergeCell ref="Q31:R31"/>
    <mergeCell ref="Q30:R30"/>
    <mergeCell ref="C42:D42"/>
    <mergeCell ref="C43:D43"/>
    <mergeCell ref="B41:D41"/>
    <mergeCell ref="P42:S42"/>
    <mergeCell ref="Q39:S39"/>
    <mergeCell ref="P40:S40"/>
    <mergeCell ref="C45:D45"/>
    <mergeCell ref="O43:S43"/>
    <mergeCell ref="R44:S44"/>
    <mergeCell ref="R34:S34"/>
    <mergeCell ref="P36:S36"/>
    <mergeCell ref="Q37:S37"/>
    <mergeCell ref="B36:D36"/>
    <mergeCell ref="C37:D37"/>
    <mergeCell ref="C38:D38"/>
    <mergeCell ref="P41:S41"/>
    <mergeCell ref="Q25:S25"/>
    <mergeCell ref="P24:S24"/>
    <mergeCell ref="Q22:S22"/>
    <mergeCell ref="Q19:S19"/>
    <mergeCell ref="P20:S20"/>
    <mergeCell ref="R45:S45"/>
    <mergeCell ref="Q21:S21"/>
    <mergeCell ref="Q28:R28"/>
    <mergeCell ref="Q27:R27"/>
    <mergeCell ref="R29:S29"/>
    <mergeCell ref="C17:D17"/>
    <mergeCell ref="R17:S17"/>
    <mergeCell ref="C10:D10"/>
    <mergeCell ref="C14:D14"/>
    <mergeCell ref="B11:D11"/>
    <mergeCell ref="R10:S10"/>
    <mergeCell ref="R11:S11"/>
    <mergeCell ref="R12:S12"/>
    <mergeCell ref="R13:S13"/>
    <mergeCell ref="R14:S14"/>
    <mergeCell ref="P13:Q13"/>
    <mergeCell ref="P12:Q12"/>
    <mergeCell ref="P11:Q11"/>
    <mergeCell ref="P10:Q10"/>
    <mergeCell ref="R15:S15"/>
    <mergeCell ref="C8:D8"/>
    <mergeCell ref="Q8:S8"/>
    <mergeCell ref="C9:D9"/>
    <mergeCell ref="R9:S9"/>
    <mergeCell ref="P14:Q14"/>
    <mergeCell ref="AO5:AO6"/>
    <mergeCell ref="B7:D7"/>
    <mergeCell ref="P7:S7"/>
    <mergeCell ref="T5:T6"/>
    <mergeCell ref="U5:U6"/>
    <mergeCell ref="V5:V6"/>
    <mergeCell ref="W5:Y5"/>
    <mergeCell ref="O5:S6"/>
    <mergeCell ref="Z5:AB5"/>
    <mergeCell ref="AP5:AP6"/>
    <mergeCell ref="A2:M2"/>
    <mergeCell ref="O2:AB2"/>
    <mergeCell ref="O3:AB3"/>
    <mergeCell ref="A5:D6"/>
    <mergeCell ref="E5:E6"/>
    <mergeCell ref="F5:F6"/>
    <mergeCell ref="G5:G6"/>
    <mergeCell ref="H5:J5"/>
    <mergeCell ref="K5:M5"/>
    <mergeCell ref="D56:E56"/>
    <mergeCell ref="C20:D20"/>
    <mergeCell ref="C28:D28"/>
    <mergeCell ref="C29:D29"/>
    <mergeCell ref="B26:D26"/>
    <mergeCell ref="C44:D44"/>
    <mergeCell ref="C27:D27"/>
    <mergeCell ref="C40:D40"/>
    <mergeCell ref="C39:D39"/>
    <mergeCell ref="A46:D4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tabSelected="1" zoomScale="90" zoomScaleNormal="90" zoomScalePageLayoutView="0" workbookViewId="0" topLeftCell="A1">
      <selection activeCell="A1" sqref="A1"/>
    </sheetView>
  </sheetViews>
  <sheetFormatPr defaultColWidth="10.59765625" defaultRowHeight="15"/>
  <cols>
    <col min="1" max="1" width="2.59765625" style="211" customWidth="1"/>
    <col min="2" max="2" width="3.59765625" style="211" customWidth="1"/>
    <col min="3" max="3" width="2.59765625" style="211" customWidth="1"/>
    <col min="4" max="4" width="4.09765625" style="211" customWidth="1"/>
    <col min="5" max="5" width="30.09765625" style="211" customWidth="1"/>
    <col min="6" max="7" width="11.69921875" style="211" customWidth="1"/>
    <col min="8" max="8" width="11.8984375" style="211" customWidth="1"/>
    <col min="9" max="14" width="9.8984375" style="211" customWidth="1"/>
    <col min="15" max="15" width="5.59765625" style="211" customWidth="1"/>
    <col min="16" max="16" width="2.59765625" style="94" customWidth="1"/>
    <col min="17" max="17" width="3.59765625" style="211" customWidth="1"/>
    <col min="18" max="18" width="19.59765625" style="211" customWidth="1"/>
    <col min="19" max="19" width="22.69921875" style="211" customWidth="1"/>
    <col min="20" max="20" width="5.09765625" style="164" customWidth="1"/>
    <col min="21" max="21" width="11.59765625" style="94" customWidth="1"/>
    <col min="22" max="23" width="13.09765625" style="94" customWidth="1"/>
    <col min="24" max="26" width="9.8984375" style="94" customWidth="1"/>
    <col min="27" max="27" width="10.59765625" style="94" customWidth="1"/>
    <col min="28" max="28" width="36.59765625" style="94" hidden="1" customWidth="1"/>
    <col min="29" max="31" width="13.19921875" style="94" hidden="1" customWidth="1"/>
    <col min="32" max="37" width="0" style="94" hidden="1" customWidth="1"/>
    <col min="38" max="38" width="10.59765625" style="94" customWidth="1"/>
    <col min="39" max="39" width="11.5" style="94" customWidth="1"/>
    <col min="40" max="40" width="12.19921875" style="94" customWidth="1"/>
    <col min="41" max="16384" width="10.59765625" style="94" customWidth="1"/>
  </cols>
  <sheetData>
    <row r="1" spans="1:26" s="199" customFormat="1" ht="19.5" customHeight="1">
      <c r="A1" s="208" t="s">
        <v>342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Q1" s="208"/>
      <c r="R1" s="208"/>
      <c r="S1" s="208"/>
      <c r="T1" s="209"/>
      <c r="Z1" s="210" t="s">
        <v>188</v>
      </c>
    </row>
    <row r="2" spans="1:26" ht="19.5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P2" s="365" t="s">
        <v>362</v>
      </c>
      <c r="Q2" s="365"/>
      <c r="R2" s="365"/>
      <c r="S2" s="365"/>
      <c r="T2" s="365"/>
      <c r="U2" s="365"/>
      <c r="V2" s="365"/>
      <c r="W2" s="365"/>
      <c r="X2" s="365"/>
      <c r="Y2" s="365"/>
      <c r="Z2" s="365"/>
    </row>
    <row r="3" spans="1:40" ht="19.5" customHeight="1">
      <c r="A3" s="293" t="s">
        <v>343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R3" s="361"/>
      <c r="S3" s="361"/>
      <c r="AM3" s="38"/>
      <c r="AN3" s="38"/>
    </row>
    <row r="4" spans="1:40" ht="21.75" customHeight="1" thickBot="1">
      <c r="A4" s="94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212" t="s">
        <v>20</v>
      </c>
      <c r="Q4" s="94"/>
      <c r="R4" s="94"/>
      <c r="S4" s="94"/>
      <c r="T4" s="94"/>
      <c r="AF4" s="94" t="s">
        <v>21</v>
      </c>
      <c r="AI4" s="94" t="s">
        <v>22</v>
      </c>
      <c r="AM4" s="38"/>
      <c r="AN4" s="38"/>
    </row>
    <row r="5" spans="1:40" ht="21.75" customHeight="1">
      <c r="A5" s="366" t="s">
        <v>151</v>
      </c>
      <c r="B5" s="282"/>
      <c r="C5" s="282"/>
      <c r="D5" s="282"/>
      <c r="E5" s="283"/>
      <c r="F5" s="286" t="s">
        <v>315</v>
      </c>
      <c r="G5" s="286" t="s">
        <v>364</v>
      </c>
      <c r="H5" s="286" t="s">
        <v>363</v>
      </c>
      <c r="I5" s="327" t="s">
        <v>23</v>
      </c>
      <c r="J5" s="288"/>
      <c r="K5" s="289"/>
      <c r="L5" s="290" t="s">
        <v>24</v>
      </c>
      <c r="M5" s="291"/>
      <c r="N5" s="291"/>
      <c r="O5" s="96"/>
      <c r="P5" s="282" t="s">
        <v>32</v>
      </c>
      <c r="Q5" s="282"/>
      <c r="R5" s="282"/>
      <c r="S5" s="283"/>
      <c r="T5" s="369" t="s">
        <v>152</v>
      </c>
      <c r="U5" s="286" t="s">
        <v>315</v>
      </c>
      <c r="V5" s="286" t="s">
        <v>364</v>
      </c>
      <c r="W5" s="286" t="s">
        <v>363</v>
      </c>
      <c r="X5" s="327" t="s">
        <v>187</v>
      </c>
      <c r="Y5" s="288"/>
      <c r="Z5" s="288"/>
      <c r="AA5" s="123"/>
      <c r="AB5" s="367" t="s">
        <v>153</v>
      </c>
      <c r="AC5" s="44" t="s">
        <v>154</v>
      </c>
      <c r="AD5" s="44" t="s">
        <v>155</v>
      </c>
      <c r="AE5" s="44" t="s">
        <v>156</v>
      </c>
      <c r="AF5" s="55" t="s">
        <v>157</v>
      </c>
      <c r="AG5" s="55" t="s">
        <v>158</v>
      </c>
      <c r="AH5" s="55" t="s">
        <v>159</v>
      </c>
      <c r="AI5" s="55" t="s">
        <v>157</v>
      </c>
      <c r="AJ5" s="55" t="s">
        <v>158</v>
      </c>
      <c r="AK5" s="55" t="s">
        <v>159</v>
      </c>
      <c r="AM5" s="292"/>
      <c r="AN5" s="292"/>
    </row>
    <row r="6" spans="1:40" ht="21.75" customHeight="1">
      <c r="A6" s="284"/>
      <c r="B6" s="284"/>
      <c r="C6" s="284"/>
      <c r="D6" s="284"/>
      <c r="E6" s="285"/>
      <c r="F6" s="326"/>
      <c r="G6" s="326"/>
      <c r="H6" s="326"/>
      <c r="I6" s="75" t="s">
        <v>320</v>
      </c>
      <c r="J6" s="75" t="s">
        <v>317</v>
      </c>
      <c r="K6" s="75" t="s">
        <v>319</v>
      </c>
      <c r="L6" s="75" t="s">
        <v>320</v>
      </c>
      <c r="M6" s="75" t="s">
        <v>317</v>
      </c>
      <c r="N6" s="198" t="s">
        <v>319</v>
      </c>
      <c r="O6" s="96"/>
      <c r="P6" s="284"/>
      <c r="Q6" s="284"/>
      <c r="R6" s="284"/>
      <c r="S6" s="285"/>
      <c r="T6" s="287"/>
      <c r="U6" s="371"/>
      <c r="V6" s="371"/>
      <c r="W6" s="371"/>
      <c r="X6" s="75" t="s">
        <v>320</v>
      </c>
      <c r="Y6" s="75" t="s">
        <v>317</v>
      </c>
      <c r="Z6" s="198" t="s">
        <v>319</v>
      </c>
      <c r="AA6" s="123"/>
      <c r="AB6" s="368"/>
      <c r="AC6" s="56">
        <v>1998</v>
      </c>
      <c r="AD6" s="56">
        <v>1999</v>
      </c>
      <c r="AE6" s="56">
        <v>2000</v>
      </c>
      <c r="AF6" s="57">
        <v>1998</v>
      </c>
      <c r="AG6" s="57">
        <v>1999</v>
      </c>
      <c r="AH6" s="57">
        <v>2000</v>
      </c>
      <c r="AI6" s="57">
        <v>1998</v>
      </c>
      <c r="AJ6" s="57">
        <v>1999</v>
      </c>
      <c r="AK6" s="57">
        <v>2000</v>
      </c>
      <c r="AM6" s="293"/>
      <c r="AN6" s="293"/>
    </row>
    <row r="7" spans="1:39" ht="21.75" customHeight="1">
      <c r="A7" s="226">
        <v>1</v>
      </c>
      <c r="B7" s="331" t="s">
        <v>40</v>
      </c>
      <c r="C7" s="331"/>
      <c r="D7" s="331"/>
      <c r="E7" s="332"/>
      <c r="F7" s="93">
        <f>SUM(F8,F19)</f>
        <v>2238314</v>
      </c>
      <c r="G7" s="93">
        <f>SUM(G8,G19)</f>
        <v>2268616</v>
      </c>
      <c r="H7" s="93">
        <v>2304480</v>
      </c>
      <c r="I7" s="92">
        <v>0.7</v>
      </c>
      <c r="J7" s="92">
        <f aca="true" t="shared" si="0" ref="J7:K13">100*(G7-F7)/F7</f>
        <v>1.3537868234751693</v>
      </c>
      <c r="K7" s="92">
        <f t="shared" si="0"/>
        <v>1.580875740980404</v>
      </c>
      <c r="L7" s="195">
        <f aca="true" t="shared" si="1" ref="L7:N8">100*F7/F$42</f>
        <v>55.33412375701097</v>
      </c>
      <c r="M7" s="195">
        <f t="shared" si="1"/>
        <v>55.70187650603445</v>
      </c>
      <c r="N7" s="195">
        <f t="shared" si="1"/>
        <v>54.02257785929487</v>
      </c>
      <c r="P7" s="222">
        <v>1</v>
      </c>
      <c r="Q7" s="370" t="s">
        <v>160</v>
      </c>
      <c r="R7" s="370"/>
      <c r="S7" s="370"/>
      <c r="T7" s="213"/>
      <c r="U7" s="139"/>
      <c r="V7" s="98"/>
      <c r="W7" s="98"/>
      <c r="X7" s="98"/>
      <c r="Y7" s="98"/>
      <c r="Z7" s="137"/>
      <c r="AB7" s="214" t="s">
        <v>42</v>
      </c>
      <c r="AC7" s="137">
        <v>2263546</v>
      </c>
      <c r="AD7" s="137">
        <v>2262197</v>
      </c>
      <c r="AE7" s="137">
        <v>2248044</v>
      </c>
      <c r="AF7" s="138">
        <v>0.41610860176313214</v>
      </c>
      <c r="AG7" s="138">
        <v>-0.05961410946180301</v>
      </c>
      <c r="AH7" s="138">
        <v>-0.6256213873727545</v>
      </c>
      <c r="AI7" s="138">
        <v>50.8484582406545</v>
      </c>
      <c r="AJ7" s="138">
        <v>49.657602283033</v>
      </c>
      <c r="AK7" s="138">
        <v>49.11026215496197</v>
      </c>
      <c r="AM7" s="59"/>
    </row>
    <row r="8" spans="1:39" ht="21.75" customHeight="1">
      <c r="A8" s="52"/>
      <c r="B8" s="38" t="s">
        <v>26</v>
      </c>
      <c r="C8" s="315" t="s">
        <v>44</v>
      </c>
      <c r="D8" s="315"/>
      <c r="E8" s="316"/>
      <c r="F8" s="97">
        <v>2187222</v>
      </c>
      <c r="G8" s="97">
        <v>2214410</v>
      </c>
      <c r="H8" s="97">
        <f>SUM(H9:H18)</f>
        <v>2249965</v>
      </c>
      <c r="I8" s="114">
        <v>0.8</v>
      </c>
      <c r="J8" s="114">
        <f t="shared" si="0"/>
        <v>1.2430379723686027</v>
      </c>
      <c r="K8" s="114">
        <f t="shared" si="0"/>
        <v>1.6056195555475272</v>
      </c>
      <c r="L8" s="140">
        <f t="shared" si="1"/>
        <v>54.07106100040345</v>
      </c>
      <c r="M8" s="140">
        <f t="shared" si="1"/>
        <v>54.37094349758961</v>
      </c>
      <c r="N8" s="140">
        <f t="shared" si="1"/>
        <v>52.74461457386846</v>
      </c>
      <c r="P8" s="222"/>
      <c r="Q8" s="215" t="s">
        <v>26</v>
      </c>
      <c r="R8" s="277" t="s">
        <v>204</v>
      </c>
      <c r="S8" s="336"/>
      <c r="T8" s="216" t="s">
        <v>161</v>
      </c>
      <c r="U8" s="134">
        <v>2.9</v>
      </c>
      <c r="V8" s="134">
        <v>0.5</v>
      </c>
      <c r="W8" s="134">
        <v>4</v>
      </c>
      <c r="X8" s="135" t="s">
        <v>30</v>
      </c>
      <c r="Y8" s="135" t="s">
        <v>30</v>
      </c>
      <c r="Z8" s="135" t="s">
        <v>30</v>
      </c>
      <c r="AB8" s="214" t="s">
        <v>46</v>
      </c>
      <c r="AC8" s="137">
        <v>2187923</v>
      </c>
      <c r="AD8" s="137">
        <v>2182583</v>
      </c>
      <c r="AE8" s="137">
        <v>2175133</v>
      </c>
      <c r="AF8" s="138">
        <v>-0.1817884135664416</v>
      </c>
      <c r="AG8" s="138">
        <v>-0.2440692754645979</v>
      </c>
      <c r="AH8" s="138">
        <v>-0.34134800409924004</v>
      </c>
      <c r="AI8" s="138">
        <v>49.149661067607</v>
      </c>
      <c r="AJ8" s="138">
        <v>47.91000174979955</v>
      </c>
      <c r="AK8" s="138">
        <v>47.517466348524756</v>
      </c>
      <c r="AM8" s="59"/>
    </row>
    <row r="9" spans="1:39" ht="21.75" customHeight="1">
      <c r="A9" s="52"/>
      <c r="B9" s="334" t="s">
        <v>292</v>
      </c>
      <c r="C9" s="334"/>
      <c r="D9" s="315" t="s">
        <v>162</v>
      </c>
      <c r="E9" s="316"/>
      <c r="F9" s="97">
        <v>529568</v>
      </c>
      <c r="G9" s="97">
        <v>524850</v>
      </c>
      <c r="H9" s="97">
        <v>537313</v>
      </c>
      <c r="I9" s="114">
        <v>-0.9</v>
      </c>
      <c r="J9" s="114">
        <f t="shared" si="0"/>
        <v>-0.8909148589038612</v>
      </c>
      <c r="K9" s="114">
        <f t="shared" si="0"/>
        <v>2.374583214251691</v>
      </c>
      <c r="L9" s="140">
        <f aca="true" t="shared" si="2" ref="L9:L42">100*F9/F$42</f>
        <v>13.09163113385914</v>
      </c>
      <c r="M9" s="140">
        <f>100*G9/G$42</f>
        <v>12.886768798329987</v>
      </c>
      <c r="N9" s="140">
        <f>100*H9/H$42</f>
        <v>12.595914643351778</v>
      </c>
      <c r="P9" s="222"/>
      <c r="Q9" s="215" t="s">
        <v>27</v>
      </c>
      <c r="R9" s="361" t="s">
        <v>205</v>
      </c>
      <c r="S9" s="363"/>
      <c r="T9" s="216" t="s">
        <v>161</v>
      </c>
      <c r="U9" s="134">
        <v>1.7</v>
      </c>
      <c r="V9" s="134">
        <v>0.7</v>
      </c>
      <c r="W9" s="134">
        <v>4.7</v>
      </c>
      <c r="X9" s="135" t="s">
        <v>30</v>
      </c>
      <c r="Y9" s="135" t="s">
        <v>30</v>
      </c>
      <c r="Z9" s="135" t="s">
        <v>30</v>
      </c>
      <c r="AB9" s="214" t="s">
        <v>48</v>
      </c>
      <c r="AC9" s="137">
        <v>521664</v>
      </c>
      <c r="AD9" s="137">
        <v>518021</v>
      </c>
      <c r="AE9" s="137">
        <v>509882</v>
      </c>
      <c r="AF9" s="138">
        <v>-2.073326239110085</v>
      </c>
      <c r="AG9" s="138">
        <v>-0.6982794858029551</v>
      </c>
      <c r="AH9" s="138">
        <v>-1.571174845959844</v>
      </c>
      <c r="AI9" s="138">
        <v>11.718689895632162</v>
      </c>
      <c r="AJ9" s="138">
        <v>11.37110761309835</v>
      </c>
      <c r="AK9" s="138">
        <v>11.138767823038656</v>
      </c>
      <c r="AM9" s="59"/>
    </row>
    <row r="10" spans="1:39" ht="21.75" customHeight="1">
      <c r="A10" s="52"/>
      <c r="B10" s="334" t="s">
        <v>295</v>
      </c>
      <c r="C10" s="334"/>
      <c r="D10" s="315" t="s">
        <v>163</v>
      </c>
      <c r="E10" s="316"/>
      <c r="F10" s="97">
        <v>438254</v>
      </c>
      <c r="G10" s="97">
        <v>446855</v>
      </c>
      <c r="H10" s="97">
        <v>458824</v>
      </c>
      <c r="I10" s="114">
        <v>2.6</v>
      </c>
      <c r="J10" s="114">
        <f t="shared" si="0"/>
        <v>1.9625605242621857</v>
      </c>
      <c r="K10" s="114">
        <f t="shared" si="0"/>
        <v>2.678497499188775</v>
      </c>
      <c r="L10" s="140">
        <f t="shared" si="2"/>
        <v>10.834226597789714</v>
      </c>
      <c r="M10" s="140">
        <f aca="true" t="shared" si="3" ref="M10:M42">100*G10/G$42</f>
        <v>10.97173872797513</v>
      </c>
      <c r="N10" s="140">
        <f aca="true" t="shared" si="4" ref="N10:N42">100*H10/H$42</f>
        <v>10.75594288677407</v>
      </c>
      <c r="P10" s="222"/>
      <c r="Q10" s="215" t="s">
        <v>28</v>
      </c>
      <c r="R10" s="361" t="s">
        <v>206</v>
      </c>
      <c r="S10" s="363"/>
      <c r="T10" s="216" t="s">
        <v>161</v>
      </c>
      <c r="U10" s="134">
        <v>2.9</v>
      </c>
      <c r="V10" s="134">
        <v>0.2</v>
      </c>
      <c r="W10" s="134">
        <v>3.4</v>
      </c>
      <c r="X10" s="135" t="s">
        <v>30</v>
      </c>
      <c r="Y10" s="135" t="s">
        <v>30</v>
      </c>
      <c r="Z10" s="135" t="s">
        <v>30</v>
      </c>
      <c r="AB10" s="214" t="s">
        <v>49</v>
      </c>
      <c r="AC10" s="137">
        <v>590270</v>
      </c>
      <c r="AD10" s="137">
        <v>557741</v>
      </c>
      <c r="AE10" s="137">
        <v>548531</v>
      </c>
      <c r="AF10" s="138">
        <v>3.4588606086805695</v>
      </c>
      <c r="AG10" s="138">
        <v>-5.510865843045043</v>
      </c>
      <c r="AH10" s="138">
        <v>-1.6514046148337846</v>
      </c>
      <c r="AI10" s="138">
        <v>13.259866882634954</v>
      </c>
      <c r="AJ10" s="138">
        <v>12.243003340621014</v>
      </c>
      <c r="AK10" s="138">
        <v>11.98307314550455</v>
      </c>
      <c r="AM10" s="59"/>
    </row>
    <row r="11" spans="1:39" ht="21.75" customHeight="1">
      <c r="A11" s="52"/>
      <c r="B11" s="334" t="s">
        <v>297</v>
      </c>
      <c r="C11" s="334"/>
      <c r="D11" s="315" t="s">
        <v>52</v>
      </c>
      <c r="E11" s="316"/>
      <c r="F11" s="97">
        <v>81447</v>
      </c>
      <c r="G11" s="97">
        <v>83188</v>
      </c>
      <c r="H11" s="97">
        <v>88817</v>
      </c>
      <c r="I11" s="114">
        <v>3.3</v>
      </c>
      <c r="J11" s="114">
        <f t="shared" si="0"/>
        <v>2.1375864058835807</v>
      </c>
      <c r="K11" s="114">
        <f t="shared" si="0"/>
        <v>6.766600952060394</v>
      </c>
      <c r="L11" s="140">
        <f t="shared" si="2"/>
        <v>2.013479063990697</v>
      </c>
      <c r="M11" s="140">
        <f t="shared" si="3"/>
        <v>2.0425350534352193</v>
      </c>
      <c r="N11" s="140">
        <f t="shared" si="4"/>
        <v>2.0820850247036176</v>
      </c>
      <c r="P11" s="222"/>
      <c r="Q11" s="215" t="s">
        <v>142</v>
      </c>
      <c r="R11" s="361" t="s">
        <v>344</v>
      </c>
      <c r="S11" s="363"/>
      <c r="T11" s="216" t="s">
        <v>161</v>
      </c>
      <c r="U11" s="134">
        <v>1.7</v>
      </c>
      <c r="V11" s="136">
        <v>0.4</v>
      </c>
      <c r="W11" s="136">
        <v>4.2</v>
      </c>
      <c r="X11" s="135" t="s">
        <v>30</v>
      </c>
      <c r="Y11" s="135" t="s">
        <v>30</v>
      </c>
      <c r="Z11" s="135" t="s">
        <v>30</v>
      </c>
      <c r="AB11" s="214" t="s">
        <v>54</v>
      </c>
      <c r="AC11" s="137">
        <v>101108</v>
      </c>
      <c r="AD11" s="137">
        <v>102570</v>
      </c>
      <c r="AE11" s="137">
        <v>105232</v>
      </c>
      <c r="AF11" s="138">
        <v>0.4046623372490066</v>
      </c>
      <c r="AG11" s="138">
        <v>1.4453543339296493</v>
      </c>
      <c r="AH11" s="138">
        <v>2.594957954026844</v>
      </c>
      <c r="AI11" s="138">
        <v>2.271308042970647</v>
      </c>
      <c r="AJ11" s="138">
        <v>2.251516513811386</v>
      </c>
      <c r="AK11" s="138">
        <v>2.298863765792889</v>
      </c>
      <c r="AM11" s="59"/>
    </row>
    <row r="12" spans="1:39" ht="21.75" customHeight="1">
      <c r="A12" s="52"/>
      <c r="B12" s="334" t="s">
        <v>298</v>
      </c>
      <c r="C12" s="334"/>
      <c r="D12" s="315" t="s">
        <v>55</v>
      </c>
      <c r="E12" s="316"/>
      <c r="F12" s="97">
        <v>61575</v>
      </c>
      <c r="G12" s="97">
        <v>64780</v>
      </c>
      <c r="H12" s="97">
        <v>67268</v>
      </c>
      <c r="I12" s="114">
        <v>-0.4</v>
      </c>
      <c r="J12" s="114">
        <f t="shared" si="0"/>
        <v>5.205034510759237</v>
      </c>
      <c r="K12" s="114">
        <f t="shared" si="0"/>
        <v>3.840691571472677</v>
      </c>
      <c r="L12" s="140">
        <f t="shared" si="2"/>
        <v>1.5222165747692016</v>
      </c>
      <c r="M12" s="140">
        <f t="shared" si="3"/>
        <v>1.5905589840065095</v>
      </c>
      <c r="N12" s="140">
        <f t="shared" si="4"/>
        <v>1.5769244113375023</v>
      </c>
      <c r="P12" s="222"/>
      <c r="Q12" s="215" t="s">
        <v>164</v>
      </c>
      <c r="R12" s="361" t="s">
        <v>345</v>
      </c>
      <c r="S12" s="363"/>
      <c r="T12" s="216" t="s">
        <v>161</v>
      </c>
      <c r="U12" s="134">
        <v>2.9</v>
      </c>
      <c r="V12" s="136">
        <v>-0.5</v>
      </c>
      <c r="W12" s="136">
        <v>4.5</v>
      </c>
      <c r="X12" s="135" t="s">
        <v>30</v>
      </c>
      <c r="Y12" s="135" t="s">
        <v>30</v>
      </c>
      <c r="Z12" s="135" t="s">
        <v>30</v>
      </c>
      <c r="AB12" s="214" t="s">
        <v>57</v>
      </c>
      <c r="AC12" s="137">
        <v>70948</v>
      </c>
      <c r="AD12" s="137">
        <v>70662</v>
      </c>
      <c r="AE12" s="137">
        <v>74874</v>
      </c>
      <c r="AF12" s="138">
        <v>5.139709671413706</v>
      </c>
      <c r="AG12" s="138">
        <v>-0.40231171904293594</v>
      </c>
      <c r="AH12" s="138">
        <v>5.959635528941454</v>
      </c>
      <c r="AI12" s="138">
        <v>1.5937744222463202</v>
      </c>
      <c r="AJ12" s="138">
        <v>1.5511115992468905</v>
      </c>
      <c r="AK12" s="138">
        <v>1.6356695991811623</v>
      </c>
      <c r="AM12" s="59"/>
    </row>
    <row r="13" spans="1:39" ht="21.75" customHeight="1">
      <c r="A13" s="52"/>
      <c r="B13" s="334" t="s">
        <v>299</v>
      </c>
      <c r="C13" s="334"/>
      <c r="D13" s="315" t="s">
        <v>59</v>
      </c>
      <c r="E13" s="316"/>
      <c r="F13" s="97">
        <v>114734</v>
      </c>
      <c r="G13" s="97">
        <v>113912</v>
      </c>
      <c r="H13" s="97">
        <v>108517</v>
      </c>
      <c r="I13" s="114">
        <v>-4.9</v>
      </c>
      <c r="J13" s="114">
        <f t="shared" si="0"/>
        <v>-0.7164397650217024</v>
      </c>
      <c r="K13" s="114">
        <f t="shared" si="0"/>
        <v>-4.73611208652293</v>
      </c>
      <c r="L13" s="140">
        <f t="shared" si="2"/>
        <v>2.8363783433141627</v>
      </c>
      <c r="M13" s="140">
        <f t="shared" si="3"/>
        <v>2.796908845108822</v>
      </c>
      <c r="N13" s="140">
        <f t="shared" si="4"/>
        <v>2.5439006116595073</v>
      </c>
      <c r="P13" s="222"/>
      <c r="Q13" s="215"/>
      <c r="R13" s="361"/>
      <c r="S13" s="363"/>
      <c r="T13" s="216"/>
      <c r="U13" s="134"/>
      <c r="V13" s="136"/>
      <c r="W13" s="136"/>
      <c r="X13" s="135"/>
      <c r="Y13" s="135"/>
      <c r="Z13" s="135"/>
      <c r="AB13" s="214" t="s">
        <v>61</v>
      </c>
      <c r="AC13" s="137">
        <v>111117</v>
      </c>
      <c r="AD13" s="137">
        <v>103736</v>
      </c>
      <c r="AE13" s="137">
        <v>101075</v>
      </c>
      <c r="AF13" s="138">
        <v>-5.193710267020169</v>
      </c>
      <c r="AG13" s="138">
        <v>-6.6423916529432585</v>
      </c>
      <c r="AH13" s="138">
        <v>-2.5654605488806825</v>
      </c>
      <c r="AI13" s="138">
        <v>2.4961335981302373</v>
      </c>
      <c r="AJ13" s="138">
        <v>2.2771124497803377</v>
      </c>
      <c r="AK13" s="138">
        <v>2.208053007393984</v>
      </c>
      <c r="AM13" s="59"/>
    </row>
    <row r="14" spans="1:39" ht="21.75" customHeight="1">
      <c r="A14" s="52"/>
      <c r="B14" s="334" t="s">
        <v>300</v>
      </c>
      <c r="C14" s="334"/>
      <c r="D14" s="315" t="s">
        <v>62</v>
      </c>
      <c r="E14" s="316"/>
      <c r="F14" s="97">
        <v>261194</v>
      </c>
      <c r="G14" s="97">
        <v>270328</v>
      </c>
      <c r="H14" s="97">
        <v>289672</v>
      </c>
      <c r="I14" s="114">
        <v>4.1</v>
      </c>
      <c r="J14" s="114">
        <f aca="true" t="shared" si="5" ref="J14:J21">100*(G14-F14)/F14</f>
        <v>3.4970175425162906</v>
      </c>
      <c r="K14" s="114">
        <f aca="true" t="shared" si="6" ref="K14:K21">100*(H14-G14)/G14</f>
        <v>7.155751531472878</v>
      </c>
      <c r="L14" s="140">
        <f t="shared" si="2"/>
        <v>6.45706595258249</v>
      </c>
      <c r="M14" s="140">
        <f t="shared" si="3"/>
        <v>6.637428666695149</v>
      </c>
      <c r="N14" s="140">
        <f t="shared" si="4"/>
        <v>6.790611406329265</v>
      </c>
      <c r="P14" s="222"/>
      <c r="Q14" s="215"/>
      <c r="R14" s="96"/>
      <c r="S14" s="96"/>
      <c r="T14" s="216"/>
      <c r="U14" s="134"/>
      <c r="V14" s="136"/>
      <c r="W14" s="136"/>
      <c r="X14" s="135"/>
      <c r="Y14" s="135"/>
      <c r="Z14" s="135"/>
      <c r="AB14" s="214" t="s">
        <v>63</v>
      </c>
      <c r="AC14" s="137">
        <v>73305</v>
      </c>
      <c r="AD14" s="137">
        <v>75237</v>
      </c>
      <c r="AE14" s="137">
        <v>78162</v>
      </c>
      <c r="AF14" s="138">
        <v>1.2892994375649058</v>
      </c>
      <c r="AG14" s="138">
        <v>2.6362452350729093</v>
      </c>
      <c r="AH14" s="138">
        <v>3.8871845810911854</v>
      </c>
      <c r="AI14" s="138">
        <v>1.6467203201062777</v>
      </c>
      <c r="AJ14" s="138">
        <v>1.651534060560128</v>
      </c>
      <c r="AK14" s="138">
        <v>1.7075034590662155</v>
      </c>
      <c r="AM14" s="59"/>
    </row>
    <row r="15" spans="1:39" ht="21.75" customHeight="1">
      <c r="A15" s="52"/>
      <c r="B15" s="334" t="s">
        <v>301</v>
      </c>
      <c r="C15" s="334"/>
      <c r="D15" s="315" t="s">
        <v>64</v>
      </c>
      <c r="E15" s="316"/>
      <c r="F15" s="97">
        <v>243719</v>
      </c>
      <c r="G15" s="97">
        <v>251432</v>
      </c>
      <c r="H15" s="97">
        <v>265453</v>
      </c>
      <c r="I15" s="114">
        <v>-0.2</v>
      </c>
      <c r="J15" s="114">
        <f t="shared" si="5"/>
        <v>3.1647101785252687</v>
      </c>
      <c r="K15" s="114">
        <f t="shared" si="6"/>
        <v>5.576458048299341</v>
      </c>
      <c r="L15" s="140">
        <f t="shared" si="2"/>
        <v>6.025060517842875</v>
      </c>
      <c r="M15" s="140">
        <f t="shared" si="3"/>
        <v>6.173470615417177</v>
      </c>
      <c r="N15" s="140">
        <f t="shared" si="4"/>
        <v>6.2228595433604985</v>
      </c>
      <c r="P15" s="222">
        <v>2</v>
      </c>
      <c r="Q15" s="362" t="s">
        <v>369</v>
      </c>
      <c r="R15" s="277"/>
      <c r="S15" s="277"/>
      <c r="T15" s="216"/>
      <c r="U15" s="134"/>
      <c r="V15" s="136"/>
      <c r="W15" s="136"/>
      <c r="X15" s="135"/>
      <c r="Y15" s="135"/>
      <c r="Z15" s="135"/>
      <c r="AB15" s="214" t="s">
        <v>65</v>
      </c>
      <c r="AC15" s="137">
        <v>273960</v>
      </c>
      <c r="AD15" s="137">
        <v>280789</v>
      </c>
      <c r="AE15" s="137">
        <v>283926</v>
      </c>
      <c r="AF15" s="138">
        <v>-1.3079654383863382</v>
      </c>
      <c r="AG15" s="138">
        <v>2.4927586191540785</v>
      </c>
      <c r="AH15" s="138">
        <v>1.116959758152647</v>
      </c>
      <c r="AI15" s="138">
        <v>6.154260000032106</v>
      </c>
      <c r="AJ15" s="138">
        <v>6.163621436015264</v>
      </c>
      <c r="AK15" s="138">
        <v>6.2025752357950354</v>
      </c>
      <c r="AM15" s="59"/>
    </row>
    <row r="16" spans="1:39" ht="21.75" customHeight="1">
      <c r="A16" s="52"/>
      <c r="B16" s="334" t="s">
        <v>302</v>
      </c>
      <c r="C16" s="334"/>
      <c r="D16" s="315" t="s">
        <v>67</v>
      </c>
      <c r="E16" s="316"/>
      <c r="F16" s="97">
        <v>67038</v>
      </c>
      <c r="G16" s="97">
        <v>74716</v>
      </c>
      <c r="H16" s="97">
        <v>73793</v>
      </c>
      <c r="I16" s="114">
        <v>-2.8</v>
      </c>
      <c r="J16" s="114">
        <f t="shared" si="5"/>
        <v>11.453205644559802</v>
      </c>
      <c r="K16" s="114">
        <f t="shared" si="6"/>
        <v>-1.2353445045237967</v>
      </c>
      <c r="L16" s="140">
        <f t="shared" si="2"/>
        <v>1.657269260891234</v>
      </c>
      <c r="M16" s="140">
        <f t="shared" si="3"/>
        <v>1.8345199914947572</v>
      </c>
      <c r="N16" s="140">
        <f t="shared" si="4"/>
        <v>1.7298861730069024</v>
      </c>
      <c r="P16" s="222"/>
      <c r="Q16" s="215" t="s">
        <v>26</v>
      </c>
      <c r="R16" s="168" t="s">
        <v>346</v>
      </c>
      <c r="S16" s="224" t="s">
        <v>367</v>
      </c>
      <c r="T16" s="216" t="s">
        <v>347</v>
      </c>
      <c r="U16" s="137">
        <v>2943547</v>
      </c>
      <c r="V16" s="137">
        <v>2923749</v>
      </c>
      <c r="W16" s="137">
        <v>3037119</v>
      </c>
      <c r="X16" s="138">
        <v>2.8</v>
      </c>
      <c r="Y16" s="138">
        <f aca="true" t="shared" si="7" ref="Y16:Z22">100*(V16-U16)/U16</f>
        <v>-0.6725899059875722</v>
      </c>
      <c r="Z16" s="138">
        <f t="shared" si="7"/>
        <v>3.8775558367014407</v>
      </c>
      <c r="AB16" s="214" t="s">
        <v>69</v>
      </c>
      <c r="AC16" s="137">
        <v>51181</v>
      </c>
      <c r="AD16" s="137">
        <v>46264</v>
      </c>
      <c r="AE16" s="137">
        <v>49928</v>
      </c>
      <c r="AF16" s="138">
        <v>-11.602950916782751</v>
      </c>
      <c r="AG16" s="138">
        <v>-9.606818510596915</v>
      </c>
      <c r="AH16" s="138">
        <v>7.9193320426036</v>
      </c>
      <c r="AI16" s="138">
        <v>1.1497367679205175</v>
      </c>
      <c r="AJ16" s="138">
        <v>1.015549336285555</v>
      </c>
      <c r="AK16" s="138">
        <v>1.0907176875423918</v>
      </c>
      <c r="AM16" s="59"/>
    </row>
    <row r="17" spans="1:39" ht="21.75" customHeight="1">
      <c r="A17" s="52"/>
      <c r="B17" s="334" t="s">
        <v>304</v>
      </c>
      <c r="C17" s="334"/>
      <c r="D17" s="315" t="s">
        <v>72</v>
      </c>
      <c r="E17" s="316"/>
      <c r="F17" s="97">
        <v>200090</v>
      </c>
      <c r="G17" s="97">
        <v>197131</v>
      </c>
      <c r="H17" s="97">
        <v>207646</v>
      </c>
      <c r="I17" s="114">
        <v>0.7</v>
      </c>
      <c r="J17" s="114">
        <f t="shared" si="5"/>
        <v>-1.478834524463991</v>
      </c>
      <c r="K17" s="114">
        <f t="shared" si="6"/>
        <v>5.33401646620775</v>
      </c>
      <c r="L17" s="140">
        <f t="shared" si="2"/>
        <v>4.946493129444897</v>
      </c>
      <c r="M17" s="140">
        <f t="shared" si="3"/>
        <v>4.840205049030368</v>
      </c>
      <c r="N17" s="140">
        <f t="shared" si="4"/>
        <v>4.867723825839731</v>
      </c>
      <c r="P17" s="222"/>
      <c r="Q17" s="215" t="s">
        <v>27</v>
      </c>
      <c r="R17" s="168" t="s">
        <v>348</v>
      </c>
      <c r="S17" s="168" t="s">
        <v>349</v>
      </c>
      <c r="T17" s="216" t="s">
        <v>347</v>
      </c>
      <c r="U17" s="139">
        <v>3288021</v>
      </c>
      <c r="V17" s="102">
        <v>3239568</v>
      </c>
      <c r="W17" s="102">
        <v>3367378</v>
      </c>
      <c r="X17" s="140">
        <v>4.8</v>
      </c>
      <c r="Y17" s="138">
        <f t="shared" si="7"/>
        <v>-1.4736219750421302</v>
      </c>
      <c r="Z17" s="138">
        <f t="shared" si="7"/>
        <v>3.945279123636238</v>
      </c>
      <c r="AB17" s="214" t="s">
        <v>74</v>
      </c>
      <c r="AC17" s="137">
        <v>247238</v>
      </c>
      <c r="AD17" s="137">
        <v>259015</v>
      </c>
      <c r="AE17" s="137">
        <v>247971</v>
      </c>
      <c r="AF17" s="138">
        <v>0.3821198956989402</v>
      </c>
      <c r="AG17" s="138">
        <v>4.763268937025722</v>
      </c>
      <c r="AH17" s="138">
        <v>-4.26366388652708</v>
      </c>
      <c r="AI17" s="138">
        <v>5.5539754555054595</v>
      </c>
      <c r="AJ17" s="138">
        <v>5.6856475155886566</v>
      </c>
      <c r="AK17" s="138">
        <v>5.417124478696181</v>
      </c>
      <c r="AM17" s="59"/>
    </row>
    <row r="18" spans="1:40" ht="21.75" customHeight="1">
      <c r="A18" s="52"/>
      <c r="B18" s="334" t="s">
        <v>305</v>
      </c>
      <c r="C18" s="334"/>
      <c r="D18" s="315" t="s">
        <v>75</v>
      </c>
      <c r="E18" s="316"/>
      <c r="F18" s="97">
        <v>189602</v>
      </c>
      <c r="G18" s="97">
        <v>187220</v>
      </c>
      <c r="H18" s="97">
        <v>152662</v>
      </c>
      <c r="I18" s="114">
        <v>3.4</v>
      </c>
      <c r="J18" s="114">
        <f t="shared" si="5"/>
        <v>-1.2563158616470291</v>
      </c>
      <c r="K18" s="114">
        <f t="shared" si="6"/>
        <v>-18.458498023715414</v>
      </c>
      <c r="L18" s="140">
        <f t="shared" si="2"/>
        <v>4.687215704577997</v>
      </c>
      <c r="M18" s="140">
        <f t="shared" si="3"/>
        <v>4.59685787257948</v>
      </c>
      <c r="N18" s="140">
        <f t="shared" si="4"/>
        <v>3.5787660475055865</v>
      </c>
      <c r="P18" s="222"/>
      <c r="Q18" s="215" t="s">
        <v>28</v>
      </c>
      <c r="R18" s="168" t="s">
        <v>350</v>
      </c>
      <c r="S18" s="168" t="s">
        <v>349</v>
      </c>
      <c r="T18" s="216" t="s">
        <v>347</v>
      </c>
      <c r="U18" s="137">
        <v>2040665</v>
      </c>
      <c r="V18" s="137">
        <v>2064755</v>
      </c>
      <c r="W18" s="137">
        <v>2078739</v>
      </c>
      <c r="X18" s="140">
        <v>2.3</v>
      </c>
      <c r="Y18" s="138">
        <f t="shared" si="7"/>
        <v>1.1804975338921382</v>
      </c>
      <c r="Z18" s="138">
        <f t="shared" si="7"/>
        <v>0.677271637555061</v>
      </c>
      <c r="AB18" s="214" t="s">
        <v>76</v>
      </c>
      <c r="AC18" s="137">
        <v>147133</v>
      </c>
      <c r="AD18" s="137">
        <v>168548</v>
      </c>
      <c r="AE18" s="137">
        <v>175554</v>
      </c>
      <c r="AF18" s="138">
        <v>-1.3330436702971182</v>
      </c>
      <c r="AG18" s="138">
        <v>14.55495750376279</v>
      </c>
      <c r="AH18" s="138">
        <v>4.157049083992792</v>
      </c>
      <c r="AI18" s="138">
        <v>3.305195682428314</v>
      </c>
      <c r="AJ18" s="138">
        <v>3.6997978847919657</v>
      </c>
      <c r="AK18" s="138">
        <v>3.835118146513689</v>
      </c>
      <c r="AM18" s="59"/>
      <c r="AN18" s="71"/>
    </row>
    <row r="19" spans="1:40" ht="21.75" customHeight="1">
      <c r="A19" s="52"/>
      <c r="B19" s="38" t="s">
        <v>27</v>
      </c>
      <c r="C19" s="315" t="s">
        <v>77</v>
      </c>
      <c r="D19" s="315"/>
      <c r="E19" s="316"/>
      <c r="F19" s="97">
        <v>51092</v>
      </c>
      <c r="G19" s="97">
        <v>54206</v>
      </c>
      <c r="H19" s="97">
        <v>54514</v>
      </c>
      <c r="I19" s="114">
        <v>-3</v>
      </c>
      <c r="J19" s="114">
        <f t="shared" si="5"/>
        <v>6.094887653644406</v>
      </c>
      <c r="K19" s="114">
        <f t="shared" si="6"/>
        <v>0.5682027819798546</v>
      </c>
      <c r="L19" s="140">
        <f t="shared" si="2"/>
        <v>1.26306275660752</v>
      </c>
      <c r="M19" s="140">
        <f t="shared" si="3"/>
        <v>1.3309330084448419</v>
      </c>
      <c r="N19" s="140">
        <f t="shared" si="4"/>
        <v>1.2779398430108313</v>
      </c>
      <c r="P19" s="222"/>
      <c r="Q19" s="215" t="s">
        <v>142</v>
      </c>
      <c r="R19" s="168" t="s">
        <v>207</v>
      </c>
      <c r="S19" s="58" t="s">
        <v>368</v>
      </c>
      <c r="T19" s="216" t="s">
        <v>347</v>
      </c>
      <c r="U19" s="137">
        <v>4689261</v>
      </c>
      <c r="V19" s="137">
        <v>4784017</v>
      </c>
      <c r="W19" s="137">
        <v>4835881</v>
      </c>
      <c r="X19" s="140">
        <v>3.5</v>
      </c>
      <c r="Y19" s="138">
        <f t="shared" si="7"/>
        <v>2.0207021959323654</v>
      </c>
      <c r="Z19" s="138">
        <f t="shared" si="7"/>
        <v>1.0841098599775043</v>
      </c>
      <c r="AB19" s="214" t="s">
        <v>78</v>
      </c>
      <c r="AC19" s="137">
        <v>75623</v>
      </c>
      <c r="AD19" s="137">
        <v>79614</v>
      </c>
      <c r="AE19" s="137">
        <v>72911</v>
      </c>
      <c r="AF19" s="138">
        <v>21.466027503093965</v>
      </c>
      <c r="AG19" s="138">
        <v>5.277049404607337</v>
      </c>
      <c r="AH19" s="138">
        <v>-8.418900246618911</v>
      </c>
      <c r="AI19" s="138">
        <v>1.6987971730475133</v>
      </c>
      <c r="AJ19" s="138">
        <v>1.7476005332334537</v>
      </c>
      <c r="AK19" s="138">
        <v>1.592795806437222</v>
      </c>
      <c r="AM19" s="59"/>
      <c r="AN19" s="71"/>
    </row>
    <row r="20" spans="1:40" ht="21.75" customHeight="1">
      <c r="A20" s="226">
        <v>2</v>
      </c>
      <c r="B20" s="331" t="s">
        <v>80</v>
      </c>
      <c r="C20" s="331"/>
      <c r="D20" s="331"/>
      <c r="E20" s="332"/>
      <c r="F20" s="93">
        <f>SUM(F21:F23)</f>
        <v>350235</v>
      </c>
      <c r="G20" s="93">
        <v>370390</v>
      </c>
      <c r="H20" s="93">
        <v>381239</v>
      </c>
      <c r="I20" s="92">
        <v>3.4</v>
      </c>
      <c r="J20" s="92">
        <f t="shared" si="5"/>
        <v>5.754707553499793</v>
      </c>
      <c r="K20" s="92">
        <f t="shared" si="6"/>
        <v>2.929074759037771</v>
      </c>
      <c r="L20" s="195">
        <f t="shared" si="2"/>
        <v>8.658278880459461</v>
      </c>
      <c r="M20" s="195">
        <f t="shared" si="3"/>
        <v>9.094275117106685</v>
      </c>
      <c r="N20" s="195">
        <f t="shared" si="4"/>
        <v>8.937163073882054</v>
      </c>
      <c r="P20" s="222"/>
      <c r="Q20" s="215"/>
      <c r="R20" s="168" t="s">
        <v>351</v>
      </c>
      <c r="S20" s="58" t="s">
        <v>352</v>
      </c>
      <c r="T20" s="216" t="s">
        <v>347</v>
      </c>
      <c r="U20" s="137">
        <v>4699133</v>
      </c>
      <c r="V20" s="137">
        <v>4787462</v>
      </c>
      <c r="W20" s="137">
        <v>4840777</v>
      </c>
      <c r="X20" s="140">
        <v>3.5</v>
      </c>
      <c r="Y20" s="138">
        <f t="shared" si="7"/>
        <v>1.8796871678243625</v>
      </c>
      <c r="Z20" s="138">
        <f t="shared" si="7"/>
        <v>1.1136380821403908</v>
      </c>
      <c r="AB20" s="214" t="s">
        <v>82</v>
      </c>
      <c r="AC20" s="137">
        <v>802693</v>
      </c>
      <c r="AD20" s="137">
        <v>842671</v>
      </c>
      <c r="AE20" s="137">
        <v>865282</v>
      </c>
      <c r="AF20" s="138">
        <v>3.5416574200270112</v>
      </c>
      <c r="AG20" s="138">
        <v>4.980562750974582</v>
      </c>
      <c r="AH20" s="138">
        <v>2.683217832660656</v>
      </c>
      <c r="AI20" s="138">
        <v>18.03174549158148</v>
      </c>
      <c r="AJ20" s="138">
        <v>18.49752401565397</v>
      </c>
      <c r="AK20" s="138">
        <v>18.90275695391384</v>
      </c>
      <c r="AM20" s="59"/>
      <c r="AN20" s="71"/>
    </row>
    <row r="21" spans="1:40" ht="21.75" customHeight="1">
      <c r="A21" s="52"/>
      <c r="B21" s="38" t="s">
        <v>26</v>
      </c>
      <c r="C21" s="315" t="s">
        <v>84</v>
      </c>
      <c r="D21" s="315"/>
      <c r="E21" s="316"/>
      <c r="F21" s="97">
        <v>54690</v>
      </c>
      <c r="G21" s="97">
        <v>57673</v>
      </c>
      <c r="H21" s="97">
        <v>59880</v>
      </c>
      <c r="I21" s="114">
        <v>-7.9</v>
      </c>
      <c r="J21" s="114">
        <f t="shared" si="5"/>
        <v>5.454379228378131</v>
      </c>
      <c r="K21" s="114">
        <f t="shared" si="6"/>
        <v>3.8267473514469508</v>
      </c>
      <c r="L21" s="140">
        <f t="shared" si="2"/>
        <v>1.3520101416829498</v>
      </c>
      <c r="M21" s="140">
        <f t="shared" si="3"/>
        <v>1.416059096705888</v>
      </c>
      <c r="N21" s="140">
        <f t="shared" si="4"/>
        <v>1.4037318450212528</v>
      </c>
      <c r="P21" s="222"/>
      <c r="Q21" s="215" t="s">
        <v>164</v>
      </c>
      <c r="R21" s="168" t="s">
        <v>353</v>
      </c>
      <c r="S21" s="224" t="s">
        <v>367</v>
      </c>
      <c r="T21" s="216" t="s">
        <v>347</v>
      </c>
      <c r="U21" s="137">
        <v>3230724</v>
      </c>
      <c r="V21" s="137">
        <v>3294682</v>
      </c>
      <c r="W21" s="137">
        <v>3360794</v>
      </c>
      <c r="X21" s="140">
        <v>4.2</v>
      </c>
      <c r="Y21" s="138">
        <f t="shared" si="7"/>
        <v>1.9796800964737316</v>
      </c>
      <c r="Z21" s="138">
        <f t="shared" si="7"/>
        <v>2.006627650255776</v>
      </c>
      <c r="AB21" s="214" t="s">
        <v>86</v>
      </c>
      <c r="AC21" s="137">
        <v>85093</v>
      </c>
      <c r="AD21" s="137">
        <v>87708</v>
      </c>
      <c r="AE21" s="137">
        <v>88392</v>
      </c>
      <c r="AF21" s="138">
        <v>2.6788903542889875</v>
      </c>
      <c r="AG21" s="138">
        <v>3.0725077894332875</v>
      </c>
      <c r="AH21" s="138">
        <v>0.7796947712260582</v>
      </c>
      <c r="AI21" s="138">
        <v>1.9115385200089734</v>
      </c>
      <c r="AJ21" s="138">
        <v>1.925275264755349</v>
      </c>
      <c r="AK21" s="138">
        <v>1.930980777442276</v>
      </c>
      <c r="AM21" s="59"/>
      <c r="AN21" s="71"/>
    </row>
    <row r="22" spans="1:40" ht="21.75" customHeight="1">
      <c r="A22" s="52"/>
      <c r="B22" s="38" t="s">
        <v>27</v>
      </c>
      <c r="C22" s="334" t="s">
        <v>87</v>
      </c>
      <c r="D22" s="334"/>
      <c r="E22" s="372"/>
      <c r="F22" s="97">
        <v>161093</v>
      </c>
      <c r="G22" s="97">
        <v>165586</v>
      </c>
      <c r="H22" s="97">
        <v>168995</v>
      </c>
      <c r="I22" s="114">
        <v>4.3</v>
      </c>
      <c r="J22" s="114">
        <f aca="true" t="shared" si="8" ref="J22:J42">100*(G22-F22)/F22</f>
        <v>2.7890721508693734</v>
      </c>
      <c r="K22" s="114">
        <f aca="true" t="shared" si="9" ref="K22:K42">100*(H22-G22)/G22</f>
        <v>2.058748928049473</v>
      </c>
      <c r="L22" s="140">
        <f t="shared" si="2"/>
        <v>3.982434992761591</v>
      </c>
      <c r="M22" s="140">
        <f t="shared" si="3"/>
        <v>4.065673046089872</v>
      </c>
      <c r="N22" s="140">
        <f t="shared" si="4"/>
        <v>3.9616510211985076</v>
      </c>
      <c r="P22" s="222"/>
      <c r="Q22" s="215" t="s">
        <v>166</v>
      </c>
      <c r="R22" s="168" t="s">
        <v>354</v>
      </c>
      <c r="S22" s="168" t="s">
        <v>349</v>
      </c>
      <c r="T22" s="216" t="s">
        <v>347</v>
      </c>
      <c r="U22" s="137">
        <v>2737477</v>
      </c>
      <c r="V22" s="137">
        <v>2771727</v>
      </c>
      <c r="W22" s="137">
        <v>2814525</v>
      </c>
      <c r="X22" s="140">
        <v>3.9</v>
      </c>
      <c r="Y22" s="138">
        <f t="shared" si="7"/>
        <v>1.2511520644739664</v>
      </c>
      <c r="Z22" s="138">
        <f t="shared" si="7"/>
        <v>1.5440914635532288</v>
      </c>
      <c r="AB22" s="214" t="s">
        <v>89</v>
      </c>
      <c r="AC22" s="137">
        <v>211364</v>
      </c>
      <c r="AD22" s="137">
        <v>220662</v>
      </c>
      <c r="AE22" s="137">
        <v>225058</v>
      </c>
      <c r="AF22" s="138">
        <v>2.4137168975596035</v>
      </c>
      <c r="AG22" s="138">
        <v>4.398976673058774</v>
      </c>
      <c r="AH22" s="138">
        <v>1.9922262710859506</v>
      </c>
      <c r="AI22" s="138">
        <v>4.74810230285002</v>
      </c>
      <c r="AJ22" s="138">
        <v>4.843766997556753</v>
      </c>
      <c r="AK22" s="138">
        <v>4.916571915651769</v>
      </c>
      <c r="AM22" s="59"/>
      <c r="AN22" s="71"/>
    </row>
    <row r="23" spans="1:40" ht="21.75" customHeight="1">
      <c r="A23" s="52"/>
      <c r="B23" s="38" t="s">
        <v>28</v>
      </c>
      <c r="C23" s="315" t="s">
        <v>90</v>
      </c>
      <c r="D23" s="315"/>
      <c r="E23" s="316"/>
      <c r="F23" s="97">
        <v>134452</v>
      </c>
      <c r="G23" s="97">
        <v>147132</v>
      </c>
      <c r="H23" s="97">
        <v>152365</v>
      </c>
      <c r="I23" s="114">
        <v>7.8</v>
      </c>
      <c r="J23" s="114">
        <f t="shared" si="8"/>
        <v>9.430874959093208</v>
      </c>
      <c r="K23" s="114">
        <f t="shared" si="9"/>
        <v>3.556670200908028</v>
      </c>
      <c r="L23" s="140">
        <f t="shared" si="2"/>
        <v>3.3238337460149197</v>
      </c>
      <c r="M23" s="140">
        <f t="shared" si="3"/>
        <v>3.61256752755242</v>
      </c>
      <c r="N23" s="140">
        <f t="shared" si="4"/>
        <v>3.5718036500778756</v>
      </c>
      <c r="P23" s="222"/>
      <c r="Q23" s="215"/>
      <c r="R23" s="168"/>
      <c r="S23" s="168"/>
      <c r="T23" s="216"/>
      <c r="U23" s="137"/>
      <c r="V23" s="137"/>
      <c r="W23" s="137"/>
      <c r="X23" s="140"/>
      <c r="AB23" s="214" t="s">
        <v>92</v>
      </c>
      <c r="AC23" s="137">
        <v>231717</v>
      </c>
      <c r="AD23" s="137">
        <v>247634</v>
      </c>
      <c r="AE23" s="137">
        <v>239708</v>
      </c>
      <c r="AF23" s="138">
        <v>10.185575348059285</v>
      </c>
      <c r="AG23" s="138">
        <v>6.869119954084635</v>
      </c>
      <c r="AH23" s="138">
        <v>-3.200697362476146</v>
      </c>
      <c r="AI23" s="138">
        <v>5.20530023913957</v>
      </c>
      <c r="AJ23" s="138">
        <v>5.435818557798947</v>
      </c>
      <c r="AK23" s="138">
        <v>5.236598308945468</v>
      </c>
      <c r="AM23" s="59"/>
      <c r="AN23" s="71"/>
    </row>
    <row r="24" spans="1:39" ht="21.75" customHeight="1">
      <c r="A24" s="226">
        <v>3</v>
      </c>
      <c r="B24" s="331" t="s">
        <v>93</v>
      </c>
      <c r="C24" s="331"/>
      <c r="D24" s="331"/>
      <c r="E24" s="332"/>
      <c r="F24" s="93">
        <f>SUM(F25,F33)</f>
        <v>1250119</v>
      </c>
      <c r="G24" s="93">
        <f>SUM(G25,G33)</f>
        <v>1142014</v>
      </c>
      <c r="H24" s="93">
        <f>SUM(H25,H33)</f>
        <v>1259025</v>
      </c>
      <c r="I24" s="92">
        <v>0.8</v>
      </c>
      <c r="J24" s="92">
        <f t="shared" si="8"/>
        <v>-8.647576750693334</v>
      </c>
      <c r="K24" s="92">
        <f t="shared" si="9"/>
        <v>10.24602150236337</v>
      </c>
      <c r="L24" s="195">
        <f t="shared" si="2"/>
        <v>30.904618144277702</v>
      </c>
      <c r="M24" s="195">
        <f t="shared" si="3"/>
        <v>28.040145531972986</v>
      </c>
      <c r="N24" s="195">
        <f t="shared" si="4"/>
        <v>29.514587277519755</v>
      </c>
      <c r="P24" s="222">
        <v>3</v>
      </c>
      <c r="Q24" s="362" t="s">
        <v>366</v>
      </c>
      <c r="R24" s="277"/>
      <c r="S24" s="277"/>
      <c r="T24" s="216"/>
      <c r="U24" s="137"/>
      <c r="V24" s="137"/>
      <c r="W24" s="137"/>
      <c r="X24" s="140"/>
      <c r="AB24" s="214" t="s">
        <v>94</v>
      </c>
      <c r="AC24" s="137">
        <v>1285691</v>
      </c>
      <c r="AD24" s="137">
        <v>1372161</v>
      </c>
      <c r="AE24" s="137">
        <v>1458350</v>
      </c>
      <c r="AF24" s="138">
        <v>0.5178474105593134</v>
      </c>
      <c r="AG24" s="138">
        <v>6.725549224091143</v>
      </c>
      <c r="AH24" s="138">
        <v>6.281266840929445</v>
      </c>
      <c r="AI24" s="138">
        <v>28.88185684499856</v>
      </c>
      <c r="AJ24" s="138">
        <v>30.12037981088964</v>
      </c>
      <c r="AK24" s="138">
        <v>31.858787777421902</v>
      </c>
      <c r="AM24" s="59"/>
    </row>
    <row r="25" spans="1:39" ht="21.75" customHeight="1">
      <c r="A25" s="52"/>
      <c r="B25" s="38" t="s">
        <v>26</v>
      </c>
      <c r="C25" s="315" t="s">
        <v>95</v>
      </c>
      <c r="D25" s="315"/>
      <c r="E25" s="316"/>
      <c r="F25" s="97">
        <v>1230615</v>
      </c>
      <c r="G25" s="97">
        <f>SUM(G26,G29)</f>
        <v>1159288</v>
      </c>
      <c r="H25" s="97">
        <f>SUM(H26,H29)</f>
        <v>1224654</v>
      </c>
      <c r="I25" s="114">
        <v>2.1</v>
      </c>
      <c r="J25" s="114">
        <f t="shared" si="8"/>
        <v>-5.796045066897445</v>
      </c>
      <c r="K25" s="114">
        <f t="shared" si="9"/>
        <v>5.638460848382801</v>
      </c>
      <c r="L25" s="140">
        <f t="shared" si="2"/>
        <v>30.42245310856031</v>
      </c>
      <c r="M25" s="140">
        <f t="shared" si="3"/>
        <v>28.46427822554706</v>
      </c>
      <c r="N25" s="140">
        <f t="shared" si="4"/>
        <v>28.708848011567426</v>
      </c>
      <c r="P25" s="222"/>
      <c r="Q25" s="215" t="s">
        <v>26</v>
      </c>
      <c r="R25" s="168" t="s">
        <v>355</v>
      </c>
      <c r="S25" s="58" t="s">
        <v>167</v>
      </c>
      <c r="T25" s="216" t="s">
        <v>208</v>
      </c>
      <c r="U25" s="137">
        <v>5445512</v>
      </c>
      <c r="V25" s="137">
        <v>5357333</v>
      </c>
      <c r="W25" s="137">
        <v>5514517</v>
      </c>
      <c r="X25" s="140">
        <v>2.1</v>
      </c>
      <c r="Y25" s="138">
        <f aca="true" t="shared" si="10" ref="Y25:Y31">100*(V25-U25)/U25</f>
        <v>-1.6192967713596076</v>
      </c>
      <c r="Z25" s="138">
        <f aca="true" t="shared" si="11" ref="Z25:Z31">100*(W25-V25)/V25</f>
        <v>2.933997195992857</v>
      </c>
      <c r="AB25" s="214" t="s">
        <v>97</v>
      </c>
      <c r="AC25" s="137">
        <v>1292215</v>
      </c>
      <c r="AD25" s="137">
        <v>1384729</v>
      </c>
      <c r="AE25" s="137">
        <v>1442669</v>
      </c>
      <c r="AF25" s="138">
        <v>3.5465329401586754</v>
      </c>
      <c r="AG25" s="138">
        <v>7.1593409960187815</v>
      </c>
      <c r="AH25" s="138">
        <v>4.184232431326529</v>
      </c>
      <c r="AI25" s="138">
        <v>29.028399999315475</v>
      </c>
      <c r="AJ25" s="138">
        <v>30.396254174381827</v>
      </c>
      <c r="AK25" s="138">
        <v>31.516221527457322</v>
      </c>
      <c r="AM25" s="59"/>
    </row>
    <row r="26" spans="1:39" ht="21.75" customHeight="1">
      <c r="A26" s="52"/>
      <c r="B26" s="334" t="s">
        <v>292</v>
      </c>
      <c r="C26" s="334"/>
      <c r="D26" s="315" t="s">
        <v>99</v>
      </c>
      <c r="E26" s="316"/>
      <c r="F26" s="97">
        <f>SUM(F27:F28)</f>
        <v>827732</v>
      </c>
      <c r="G26" s="97">
        <f>SUM(G27:G28)</f>
        <v>770619</v>
      </c>
      <c r="H26" s="97">
        <f>SUM(H27:H28)</f>
        <v>788619</v>
      </c>
      <c r="I26" s="114">
        <v>-4.4</v>
      </c>
      <c r="J26" s="114">
        <f t="shared" si="8"/>
        <v>-6.899938627478459</v>
      </c>
      <c r="K26" s="114">
        <f t="shared" si="9"/>
        <v>2.335784609515208</v>
      </c>
      <c r="L26" s="140">
        <f t="shared" si="2"/>
        <v>20.462645064829246</v>
      </c>
      <c r="M26" s="140">
        <f t="shared" si="3"/>
        <v>18.92119440716444</v>
      </c>
      <c r="N26" s="140">
        <f t="shared" si="4"/>
        <v>18.48713433348055</v>
      </c>
      <c r="P26" s="222"/>
      <c r="Q26" s="215" t="s">
        <v>27</v>
      </c>
      <c r="R26" s="168" t="s">
        <v>355</v>
      </c>
      <c r="S26" s="229" t="s">
        <v>373</v>
      </c>
      <c r="T26" s="216" t="s">
        <v>165</v>
      </c>
      <c r="U26" s="137">
        <v>829975</v>
      </c>
      <c r="V26" s="137">
        <v>823303</v>
      </c>
      <c r="W26" s="137">
        <v>854907</v>
      </c>
      <c r="X26" s="140">
        <v>3</v>
      </c>
      <c r="Y26" s="138">
        <f t="shared" si="10"/>
        <v>-0.8038796349287629</v>
      </c>
      <c r="Z26" s="138">
        <f t="shared" si="11"/>
        <v>3.8386839353190747</v>
      </c>
      <c r="AB26" s="214" t="s">
        <v>101</v>
      </c>
      <c r="AC26" s="137">
        <v>789501</v>
      </c>
      <c r="AD26" s="137">
        <v>863976</v>
      </c>
      <c r="AE26" s="137">
        <v>944705</v>
      </c>
      <c r="AF26" s="138">
        <v>-2.4570003681834707</v>
      </c>
      <c r="AG26" s="138">
        <v>9.43324127336227</v>
      </c>
      <c r="AH26" s="138">
        <v>9.343830227482641</v>
      </c>
      <c r="AI26" s="138">
        <v>17.735394255364366</v>
      </c>
      <c r="AJ26" s="138">
        <v>18.965183290568945</v>
      </c>
      <c r="AK26" s="138">
        <v>20.637800395661724</v>
      </c>
      <c r="AM26" s="59"/>
    </row>
    <row r="27" spans="1:39" ht="21.75" customHeight="1">
      <c r="A27" s="52"/>
      <c r="B27" s="38"/>
      <c r="C27" s="334" t="s">
        <v>356</v>
      </c>
      <c r="D27" s="334"/>
      <c r="E27" s="51" t="s">
        <v>102</v>
      </c>
      <c r="F27" s="97">
        <v>208753</v>
      </c>
      <c r="G27" s="97">
        <v>229551</v>
      </c>
      <c r="H27" s="97">
        <v>213345</v>
      </c>
      <c r="I27" s="114">
        <v>11.4</v>
      </c>
      <c r="J27" s="114">
        <f t="shared" si="8"/>
        <v>9.962970592039396</v>
      </c>
      <c r="K27" s="114">
        <f t="shared" si="9"/>
        <v>-7.05986904870813</v>
      </c>
      <c r="L27" s="140">
        <f t="shared" si="2"/>
        <v>5.160654106906945</v>
      </c>
      <c r="M27" s="140">
        <f t="shared" si="3"/>
        <v>5.636221138278454</v>
      </c>
      <c r="N27" s="140">
        <f t="shared" si="4"/>
        <v>5.001322152238798</v>
      </c>
      <c r="P27" s="222"/>
      <c r="Q27" s="215"/>
      <c r="R27" s="168"/>
      <c r="S27" s="168"/>
      <c r="T27" s="216"/>
      <c r="U27" s="137"/>
      <c r="V27" s="137"/>
      <c r="W27" s="137"/>
      <c r="AB27" s="214" t="s">
        <v>104</v>
      </c>
      <c r="AC27" s="137">
        <v>192788</v>
      </c>
      <c r="AD27" s="137">
        <v>202852</v>
      </c>
      <c r="AE27" s="137">
        <v>183880</v>
      </c>
      <c r="AF27" s="138">
        <v>-5.767017849879618</v>
      </c>
      <c r="AG27" s="138">
        <v>5.21993621122574</v>
      </c>
      <c r="AH27" s="138">
        <v>-9.352671980369209</v>
      </c>
      <c r="AI27" s="138">
        <v>4.330813152939269</v>
      </c>
      <c r="AJ27" s="138">
        <v>4.452812577524461</v>
      </c>
      <c r="AK27" s="138">
        <v>4.0169969628232804</v>
      </c>
      <c r="AM27" s="59"/>
    </row>
    <row r="28" spans="1:39" ht="21.75" customHeight="1">
      <c r="A28" s="52"/>
      <c r="B28" s="38"/>
      <c r="C28" s="334" t="s">
        <v>357</v>
      </c>
      <c r="D28" s="334"/>
      <c r="E28" s="51" t="s">
        <v>105</v>
      </c>
      <c r="F28" s="97">
        <v>618979</v>
      </c>
      <c r="G28" s="97">
        <v>541068</v>
      </c>
      <c r="H28" s="97">
        <v>575274</v>
      </c>
      <c r="I28" s="114">
        <v>-8.8</v>
      </c>
      <c r="J28" s="114">
        <v>12.6</v>
      </c>
      <c r="K28" s="114">
        <f t="shared" si="9"/>
        <v>6.321941049923485</v>
      </c>
      <c r="L28" s="140">
        <f t="shared" si="2"/>
        <v>15.3019909579223</v>
      </c>
      <c r="M28" s="140">
        <f t="shared" si="3"/>
        <v>13.284973268885985</v>
      </c>
      <c r="N28" s="140">
        <f t="shared" si="4"/>
        <v>13.485812181241753</v>
      </c>
      <c r="P28" s="222">
        <v>4</v>
      </c>
      <c r="Q28" s="277" t="s">
        <v>171</v>
      </c>
      <c r="R28" s="277"/>
      <c r="S28" s="277"/>
      <c r="T28" s="216"/>
      <c r="U28" s="137"/>
      <c r="V28" s="137"/>
      <c r="W28" s="137"/>
      <c r="AB28" s="214" t="s">
        <v>107</v>
      </c>
      <c r="AC28" s="137">
        <v>596712</v>
      </c>
      <c r="AD28" s="137">
        <v>661124</v>
      </c>
      <c r="AE28" s="137">
        <v>760825</v>
      </c>
      <c r="AF28" s="138">
        <v>-1.33731374879561</v>
      </c>
      <c r="AG28" s="138">
        <v>10.794495074657506</v>
      </c>
      <c r="AH28" s="138">
        <v>15.080454644884366</v>
      </c>
      <c r="AI28" s="138">
        <v>13.404581102425098</v>
      </c>
      <c r="AJ28" s="138">
        <v>14.512370713044481</v>
      </c>
      <c r="AK28" s="138">
        <v>16.620803432838443</v>
      </c>
      <c r="AM28" s="59"/>
    </row>
    <row r="29" spans="1:39" ht="21.75" customHeight="1">
      <c r="A29" s="52"/>
      <c r="B29" s="334" t="s">
        <v>295</v>
      </c>
      <c r="C29" s="334"/>
      <c r="D29" s="315" t="s">
        <v>109</v>
      </c>
      <c r="E29" s="316"/>
      <c r="F29" s="97">
        <f>SUM(F30:F32)</f>
        <v>402884</v>
      </c>
      <c r="G29" s="97">
        <f>SUM(G30:G32)</f>
        <v>388669</v>
      </c>
      <c r="H29" s="97">
        <f>SUM(H30:H32)</f>
        <v>436035</v>
      </c>
      <c r="I29" s="114">
        <v>18.7</v>
      </c>
      <c r="J29" s="114">
        <f t="shared" si="8"/>
        <v>-3.5283108785655424</v>
      </c>
      <c r="K29" s="114">
        <f t="shared" si="9"/>
        <v>12.186719290707517</v>
      </c>
      <c r="L29" s="140">
        <f t="shared" si="2"/>
        <v>9.959832765072107</v>
      </c>
      <c r="M29" s="140">
        <f t="shared" si="3"/>
        <v>9.54308381838262</v>
      </c>
      <c r="N29" s="140">
        <f t="shared" si="4"/>
        <v>10.221713678086873</v>
      </c>
      <c r="O29" s="94"/>
      <c r="P29" s="222"/>
      <c r="Q29" s="215" t="s">
        <v>26</v>
      </c>
      <c r="R29" s="277" t="s">
        <v>172</v>
      </c>
      <c r="S29" s="278"/>
      <c r="T29" s="216" t="s">
        <v>168</v>
      </c>
      <c r="U29" s="137">
        <v>1170945</v>
      </c>
      <c r="V29" s="137">
        <v>1172923</v>
      </c>
      <c r="W29" s="137">
        <v>1180068</v>
      </c>
      <c r="X29" s="140">
        <v>0.2</v>
      </c>
      <c r="Y29" s="138">
        <f t="shared" si="10"/>
        <v>0.16892339093638045</v>
      </c>
      <c r="Z29" s="138">
        <f t="shared" si="11"/>
        <v>0.6091618972430415</v>
      </c>
      <c r="AB29" s="214" t="s">
        <v>111</v>
      </c>
      <c r="AC29" s="137">
        <v>502714</v>
      </c>
      <c r="AD29" s="137">
        <v>520753</v>
      </c>
      <c r="AE29" s="137">
        <v>497965</v>
      </c>
      <c r="AF29" s="138">
        <v>14.626180256331512</v>
      </c>
      <c r="AG29" s="138">
        <v>3.5882352310482535</v>
      </c>
      <c r="AH29" s="138">
        <v>-4.376008241162166</v>
      </c>
      <c r="AI29" s="138">
        <v>11.29300574395111</v>
      </c>
      <c r="AJ29" s="138">
        <v>11.431070883812886</v>
      </c>
      <c r="AK29" s="138">
        <v>10.8784211317956</v>
      </c>
      <c r="AM29" s="59"/>
    </row>
    <row r="30" spans="1:39" ht="21.75" customHeight="1">
      <c r="A30" s="52"/>
      <c r="B30" s="38"/>
      <c r="C30" s="334" t="s">
        <v>356</v>
      </c>
      <c r="D30" s="334"/>
      <c r="E30" s="51" t="s">
        <v>102</v>
      </c>
      <c r="F30" s="97">
        <v>10821</v>
      </c>
      <c r="G30" s="97">
        <v>11633</v>
      </c>
      <c r="H30" s="97">
        <v>9806</v>
      </c>
      <c r="I30" s="114">
        <v>44.4</v>
      </c>
      <c r="J30" s="114">
        <f t="shared" si="8"/>
        <v>7.50392754828574</v>
      </c>
      <c r="K30" s="114">
        <f t="shared" si="9"/>
        <v>-15.705321069371616</v>
      </c>
      <c r="L30" s="140">
        <f t="shared" si="2"/>
        <v>0.26750963143447065</v>
      </c>
      <c r="M30" s="140">
        <f t="shared" si="3"/>
        <v>0.2856278583042255</v>
      </c>
      <c r="N30" s="140">
        <f t="shared" si="4"/>
        <v>0.22987632719235815</v>
      </c>
      <c r="O30" s="94"/>
      <c r="P30" s="222"/>
      <c r="Q30" s="215" t="s">
        <v>27</v>
      </c>
      <c r="R30" s="277" t="s">
        <v>173</v>
      </c>
      <c r="S30" s="278"/>
      <c r="T30" s="216" t="s">
        <v>169</v>
      </c>
      <c r="U30" s="137">
        <v>374294</v>
      </c>
      <c r="V30" s="137">
        <v>378692</v>
      </c>
      <c r="W30" s="137">
        <v>390212</v>
      </c>
      <c r="X30" s="140">
        <v>1.1</v>
      </c>
      <c r="Y30" s="138">
        <f t="shared" si="10"/>
        <v>1.1750121562194424</v>
      </c>
      <c r="Z30" s="138">
        <f t="shared" si="11"/>
        <v>3.042050003696936</v>
      </c>
      <c r="AB30" s="214" t="s">
        <v>104</v>
      </c>
      <c r="AC30" s="137">
        <v>9474</v>
      </c>
      <c r="AD30" s="137">
        <v>11513</v>
      </c>
      <c r="AE30" s="137">
        <v>9767</v>
      </c>
      <c r="AF30" s="138">
        <v>14.266016832190797</v>
      </c>
      <c r="AG30" s="138">
        <v>21.526634291581793</v>
      </c>
      <c r="AH30" s="138">
        <v>-15.17249286156318</v>
      </c>
      <c r="AI30" s="138">
        <v>0.2128234980566306</v>
      </c>
      <c r="AJ30" s="138">
        <v>0.25273068925799713</v>
      </c>
      <c r="AK30" s="138">
        <v>0.21335693644998024</v>
      </c>
      <c r="AM30" s="59"/>
    </row>
    <row r="31" spans="1:40" ht="21.75" customHeight="1">
      <c r="A31" s="52"/>
      <c r="B31" s="38"/>
      <c r="C31" s="334" t="s">
        <v>357</v>
      </c>
      <c r="D31" s="334"/>
      <c r="E31" s="51" t="s">
        <v>105</v>
      </c>
      <c r="F31" s="97">
        <v>41692</v>
      </c>
      <c r="G31" s="97">
        <v>36535</v>
      </c>
      <c r="H31" s="97">
        <v>50557</v>
      </c>
      <c r="I31" s="114">
        <v>29.9</v>
      </c>
      <c r="J31" s="114">
        <f t="shared" si="8"/>
        <v>-12.36927947807733</v>
      </c>
      <c r="K31" s="114">
        <f t="shared" si="9"/>
        <v>38.37963596551252</v>
      </c>
      <c r="L31" s="140">
        <f t="shared" si="2"/>
        <v>1.030682150796225</v>
      </c>
      <c r="M31" s="140">
        <f t="shared" si="3"/>
        <v>0.8970526779974966</v>
      </c>
      <c r="N31" s="140">
        <f t="shared" si="4"/>
        <v>1.1851782045547676</v>
      </c>
      <c r="O31" s="94"/>
      <c r="P31" s="222"/>
      <c r="Q31" s="215" t="s">
        <v>28</v>
      </c>
      <c r="R31" s="277" t="s">
        <v>174</v>
      </c>
      <c r="S31" s="278"/>
      <c r="T31" s="216" t="s">
        <v>358</v>
      </c>
      <c r="U31" s="141">
        <v>4184.74</v>
      </c>
      <c r="V31" s="141">
        <v>4184.8</v>
      </c>
      <c r="W31" s="141">
        <v>4184.83</v>
      </c>
      <c r="X31" s="140">
        <v>0</v>
      </c>
      <c r="Y31" s="138">
        <f t="shared" si="10"/>
        <v>0.0014337808322715433</v>
      </c>
      <c r="Z31" s="138">
        <f t="shared" si="11"/>
        <v>0.0007168801376349011</v>
      </c>
      <c r="AB31" s="214" t="s">
        <v>107</v>
      </c>
      <c r="AC31" s="137">
        <v>39599</v>
      </c>
      <c r="AD31" s="137">
        <v>41044</v>
      </c>
      <c r="AE31" s="137">
        <v>41637</v>
      </c>
      <c r="AF31" s="138">
        <v>-8.43564460191999</v>
      </c>
      <c r="AG31" s="138">
        <v>3.650766886205359</v>
      </c>
      <c r="AH31" s="138">
        <v>1.4434747359395317</v>
      </c>
      <c r="AI31" s="138">
        <v>0.8895465029020324</v>
      </c>
      <c r="AJ31" s="138">
        <v>0.900965395463727</v>
      </c>
      <c r="AK31" s="138">
        <v>0.9095871326419983</v>
      </c>
      <c r="AM31" s="59"/>
      <c r="AN31" s="71"/>
    </row>
    <row r="32" spans="1:40" ht="21.75" customHeight="1">
      <c r="A32" s="52"/>
      <c r="B32" s="38"/>
      <c r="C32" s="334" t="s">
        <v>359</v>
      </c>
      <c r="D32" s="334"/>
      <c r="E32" s="51" t="s">
        <v>113</v>
      </c>
      <c r="F32" s="97">
        <v>350371</v>
      </c>
      <c r="G32" s="97">
        <v>340501</v>
      </c>
      <c r="H32" s="97">
        <v>375672</v>
      </c>
      <c r="I32" s="114">
        <v>16.9</v>
      </c>
      <c r="J32" s="114">
        <f t="shared" si="8"/>
        <v>-2.8170139651968915</v>
      </c>
      <c r="K32" s="114">
        <f t="shared" si="9"/>
        <v>10.329191397382093</v>
      </c>
      <c r="L32" s="140">
        <f t="shared" si="2"/>
        <v>8.661640982841412</v>
      </c>
      <c r="M32" s="140">
        <f t="shared" si="3"/>
        <v>8.360403282080897</v>
      </c>
      <c r="N32" s="140">
        <f t="shared" si="4"/>
        <v>8.806659146339749</v>
      </c>
      <c r="P32" s="222"/>
      <c r="Q32" s="215" t="s">
        <v>142</v>
      </c>
      <c r="R32" s="277" t="s">
        <v>170</v>
      </c>
      <c r="S32" s="278"/>
      <c r="T32" s="216" t="s">
        <v>161</v>
      </c>
      <c r="U32" s="138">
        <v>-5.5</v>
      </c>
      <c r="V32" s="138">
        <v>1.3</v>
      </c>
      <c r="W32" s="138">
        <v>1.7</v>
      </c>
      <c r="X32" s="142" t="s">
        <v>360</v>
      </c>
      <c r="Y32" s="142" t="s">
        <v>360</v>
      </c>
      <c r="Z32" s="142" t="s">
        <v>360</v>
      </c>
      <c r="AB32" s="214" t="s">
        <v>115</v>
      </c>
      <c r="AC32" s="137">
        <v>453642</v>
      </c>
      <c r="AD32" s="137">
        <v>468195</v>
      </c>
      <c r="AE32" s="137">
        <v>446561</v>
      </c>
      <c r="AF32" s="138">
        <v>17.210824075832342</v>
      </c>
      <c r="AG32" s="138">
        <v>3.208147300280273</v>
      </c>
      <c r="AH32" s="138">
        <v>-4.62067673203046</v>
      </c>
      <c r="AI32" s="138">
        <v>10.190635742992447</v>
      </c>
      <c r="AJ32" s="138">
        <v>10.277374799091161</v>
      </c>
      <c r="AK32" s="138">
        <v>9.755477062703621</v>
      </c>
      <c r="AM32" s="59"/>
      <c r="AN32" s="71"/>
    </row>
    <row r="33" spans="1:39" ht="21.75" customHeight="1">
      <c r="A33" s="52"/>
      <c r="B33" s="38" t="s">
        <v>27</v>
      </c>
      <c r="C33" s="315" t="s">
        <v>116</v>
      </c>
      <c r="D33" s="315"/>
      <c r="E33" s="316"/>
      <c r="F33" s="97">
        <f>SUM(F34:F35)</f>
        <v>19504</v>
      </c>
      <c r="G33" s="97">
        <v>-17274</v>
      </c>
      <c r="H33" s="97">
        <f>SUM(H34:H35)</f>
        <v>34371</v>
      </c>
      <c r="I33" s="114">
        <v>-44.6</v>
      </c>
      <c r="J33" s="114">
        <f t="shared" si="8"/>
        <v>-188.5664479081214</v>
      </c>
      <c r="K33" s="114">
        <v>299</v>
      </c>
      <c r="L33" s="140">
        <f t="shared" si="2"/>
        <v>0.48216503571739355</v>
      </c>
      <c r="M33" s="140">
        <f t="shared" si="3"/>
        <v>-0.42413269357407296</v>
      </c>
      <c r="N33" s="140">
        <f t="shared" si="4"/>
        <v>0.8057392659523294</v>
      </c>
      <c r="P33" s="165"/>
      <c r="Q33" s="217" t="s">
        <v>164</v>
      </c>
      <c r="R33" s="277" t="s">
        <v>361</v>
      </c>
      <c r="S33" s="336"/>
      <c r="T33" s="216" t="s">
        <v>161</v>
      </c>
      <c r="U33" s="138">
        <v>0.1</v>
      </c>
      <c r="V33" s="138">
        <v>1.2</v>
      </c>
      <c r="W33" s="138">
        <v>1.6</v>
      </c>
      <c r="X33" s="142" t="s">
        <v>360</v>
      </c>
      <c r="Y33" s="142" t="s">
        <v>360</v>
      </c>
      <c r="Z33" s="142" t="s">
        <v>360</v>
      </c>
      <c r="AB33" s="214" t="s">
        <v>118</v>
      </c>
      <c r="AC33" s="137">
        <v>-6523</v>
      </c>
      <c r="AD33" s="137">
        <v>-12568</v>
      </c>
      <c r="AE33" s="137">
        <v>15681</v>
      </c>
      <c r="AF33" s="138">
        <v>-120.9675620966781</v>
      </c>
      <c r="AG33" s="138">
        <v>-92.65437429015672</v>
      </c>
      <c r="AH33" s="138">
        <v>224.7731527137888</v>
      </c>
      <c r="AI33" s="138">
        <v>-0.14654315431691364</v>
      </c>
      <c r="AJ33" s="138">
        <v>-0.27587436349218764</v>
      </c>
      <c r="AK33" s="138">
        <v>0.34256624996458035</v>
      </c>
      <c r="AM33" s="59"/>
    </row>
    <row r="34" spans="1:39" ht="21.75" customHeight="1">
      <c r="A34" s="52"/>
      <c r="B34" s="334" t="s">
        <v>292</v>
      </c>
      <c r="C34" s="334"/>
      <c r="D34" s="315" t="s">
        <v>119</v>
      </c>
      <c r="E34" s="316"/>
      <c r="F34" s="97">
        <v>18890</v>
      </c>
      <c r="G34" s="97">
        <v>-14652</v>
      </c>
      <c r="H34" s="97">
        <v>34669</v>
      </c>
      <c r="I34" s="114">
        <v>-44.4</v>
      </c>
      <c r="J34" s="114">
        <f t="shared" si="8"/>
        <v>-177.56484912652198</v>
      </c>
      <c r="K34" s="114">
        <v>336.6</v>
      </c>
      <c r="L34" s="140">
        <f t="shared" si="2"/>
        <v>0.4669861323165281</v>
      </c>
      <c r="M34" s="140">
        <f t="shared" si="3"/>
        <v>-0.35975409437578537</v>
      </c>
      <c r="N34" s="140">
        <f t="shared" si="4"/>
        <v>0.8127251057956215</v>
      </c>
      <c r="P34" s="225"/>
      <c r="Q34" s="218" t="s">
        <v>166</v>
      </c>
      <c r="R34" s="373" t="s">
        <v>175</v>
      </c>
      <c r="S34" s="374"/>
      <c r="T34" s="219" t="s">
        <v>161</v>
      </c>
      <c r="U34" s="143">
        <v>1.9</v>
      </c>
      <c r="V34" s="144">
        <v>-0.3</v>
      </c>
      <c r="W34" s="144">
        <v>-0.8</v>
      </c>
      <c r="X34" s="145" t="s">
        <v>360</v>
      </c>
      <c r="Y34" s="145" t="s">
        <v>360</v>
      </c>
      <c r="Z34" s="145" t="s">
        <v>360</v>
      </c>
      <c r="AB34" s="214" t="s">
        <v>121</v>
      </c>
      <c r="AC34" s="137">
        <v>-3966</v>
      </c>
      <c r="AD34" s="137">
        <v>-12984</v>
      </c>
      <c r="AE34" s="137">
        <v>13183</v>
      </c>
      <c r="AF34" s="138">
        <v>-112.60947758717887</v>
      </c>
      <c r="AG34" s="138">
        <v>-227.35949785735698</v>
      </c>
      <c r="AH34" s="138">
        <v>201.53320179977828</v>
      </c>
      <c r="AI34" s="138">
        <v>-0.08910064651186658</v>
      </c>
      <c r="AJ34" s="138">
        <v>-0.28501829356632413</v>
      </c>
      <c r="AK34" s="138">
        <v>0.2880002719431702</v>
      </c>
      <c r="AM34" s="59"/>
    </row>
    <row r="35" spans="1:39" ht="21.75" customHeight="1">
      <c r="A35" s="52"/>
      <c r="B35" s="334" t="s">
        <v>295</v>
      </c>
      <c r="C35" s="334"/>
      <c r="D35" s="315" t="s">
        <v>309</v>
      </c>
      <c r="E35" s="336"/>
      <c r="F35" s="97">
        <v>614</v>
      </c>
      <c r="G35" s="97">
        <v>-2621</v>
      </c>
      <c r="H35" s="97">
        <v>-298</v>
      </c>
      <c r="I35" s="114">
        <v>-48.6</v>
      </c>
      <c r="J35" s="114">
        <f t="shared" si="8"/>
        <v>-526.8729641693811</v>
      </c>
      <c r="K35" s="114">
        <v>88.6</v>
      </c>
      <c r="L35" s="140">
        <f t="shared" si="2"/>
        <v>0.015178903400865446</v>
      </c>
      <c r="M35" s="140">
        <f t="shared" si="3"/>
        <v>-0.06435404595679317</v>
      </c>
      <c r="N35" s="140">
        <v>0</v>
      </c>
      <c r="P35" s="199" t="s">
        <v>311</v>
      </c>
      <c r="Q35" s="94"/>
      <c r="R35" s="94"/>
      <c r="S35" s="123"/>
      <c r="U35" s="102"/>
      <c r="V35" s="102"/>
      <c r="W35" s="102"/>
      <c r="X35" s="102"/>
      <c r="Y35" s="137"/>
      <c r="Z35" s="137"/>
      <c r="AB35" s="214" t="s">
        <v>123</v>
      </c>
      <c r="AC35" s="137">
        <v>-2557</v>
      </c>
      <c r="AD35" s="137">
        <v>417</v>
      </c>
      <c r="AE35" s="137">
        <v>2498</v>
      </c>
      <c r="AF35" s="138">
        <v>-644.8106722591168</v>
      </c>
      <c r="AG35" s="138">
        <v>116.29043081885459</v>
      </c>
      <c r="AH35" s="138">
        <v>499.6211830228538</v>
      </c>
      <c r="AI35" s="138">
        <v>-0.057442507805047054</v>
      </c>
      <c r="AJ35" s="138">
        <v>0.009143930074136495</v>
      </c>
      <c r="AK35" s="138">
        <v>0.054565978021410166</v>
      </c>
      <c r="AM35" s="59"/>
    </row>
    <row r="36" spans="1:39" ht="21.75" customHeight="1">
      <c r="A36" s="226">
        <v>4</v>
      </c>
      <c r="B36" s="375" t="s">
        <v>179</v>
      </c>
      <c r="C36" s="376"/>
      <c r="D36" s="376"/>
      <c r="E36" s="377"/>
      <c r="F36" s="93">
        <v>231465</v>
      </c>
      <c r="G36" s="93">
        <f>SUM(G37,G39)-G38</f>
        <v>306938</v>
      </c>
      <c r="H36" s="93">
        <f>SUM(H37,H39)-H38</f>
        <v>314955</v>
      </c>
      <c r="I36" s="92">
        <v>14.9</v>
      </c>
      <c r="J36" s="92">
        <f t="shared" si="8"/>
        <v>32.606657594020696</v>
      </c>
      <c r="K36" s="92">
        <f t="shared" si="9"/>
        <v>2.61192814183972</v>
      </c>
      <c r="L36" s="195">
        <f t="shared" si="2"/>
        <v>5.722125204692704</v>
      </c>
      <c r="M36" s="195">
        <f t="shared" si="3"/>
        <v>7.5363228378047245</v>
      </c>
      <c r="N36" s="195">
        <f t="shared" si="4"/>
        <v>7.383305999476765</v>
      </c>
      <c r="Q36" s="94"/>
      <c r="R36" s="94"/>
      <c r="S36" s="123"/>
      <c r="U36" s="102"/>
      <c r="V36" s="102"/>
      <c r="W36" s="102"/>
      <c r="X36" s="102"/>
      <c r="Y36" s="137"/>
      <c r="Z36" s="137"/>
      <c r="AB36" s="214" t="s">
        <v>126</v>
      </c>
      <c r="AC36" s="137">
        <v>99623</v>
      </c>
      <c r="AD36" s="137">
        <v>78561</v>
      </c>
      <c r="AE36" s="137">
        <v>5868</v>
      </c>
      <c r="AF36" s="138" t="s">
        <v>124</v>
      </c>
      <c r="AG36" s="138" t="s">
        <v>124</v>
      </c>
      <c r="AH36" s="138" t="s">
        <v>124</v>
      </c>
      <c r="AI36" s="138">
        <v>2.2379394227654488</v>
      </c>
      <c r="AJ36" s="138">
        <v>1.7244938904233922</v>
      </c>
      <c r="AK36" s="138">
        <v>0.12819311370227784</v>
      </c>
      <c r="AM36" s="59"/>
    </row>
    <row r="37" spans="1:39" ht="21.75" customHeight="1">
      <c r="A37" s="52"/>
      <c r="B37" s="38" t="s">
        <v>26</v>
      </c>
      <c r="C37" s="315" t="s">
        <v>8</v>
      </c>
      <c r="D37" s="315"/>
      <c r="E37" s="316"/>
      <c r="F37" s="97">
        <v>2876632</v>
      </c>
      <c r="G37" s="97">
        <v>2876071</v>
      </c>
      <c r="H37" s="97">
        <v>3086888</v>
      </c>
      <c r="I37" s="114">
        <v>1.7</v>
      </c>
      <c r="J37" s="114">
        <v>0</v>
      </c>
      <c r="K37" s="114">
        <f t="shared" si="9"/>
        <v>7.330034620146721</v>
      </c>
      <c r="L37" s="140">
        <f t="shared" si="2"/>
        <v>71.11420072937845</v>
      </c>
      <c r="M37" s="140">
        <f t="shared" si="3"/>
        <v>70.61686581800842</v>
      </c>
      <c r="N37" s="140">
        <f t="shared" si="4"/>
        <v>72.36411134959862</v>
      </c>
      <c r="Q37" s="94"/>
      <c r="R37" s="94"/>
      <c r="S37" s="123"/>
      <c r="U37" s="102"/>
      <c r="V37" s="102"/>
      <c r="W37" s="102"/>
      <c r="X37" s="102"/>
      <c r="Y37" s="137"/>
      <c r="Z37" s="137"/>
      <c r="AB37" s="214" t="s">
        <v>128</v>
      </c>
      <c r="AC37" s="137">
        <v>2655375</v>
      </c>
      <c r="AD37" s="137">
        <v>2631912</v>
      </c>
      <c r="AE37" s="137">
        <v>2641268</v>
      </c>
      <c r="AF37" s="138">
        <v>-4.1938229458141745</v>
      </c>
      <c r="AG37" s="138">
        <v>-0.883602348219581</v>
      </c>
      <c r="AH37" s="138">
        <v>0.3554904184164709</v>
      </c>
      <c r="AI37" s="138">
        <v>59.650516216478145</v>
      </c>
      <c r="AJ37" s="138">
        <v>57.77323018426165</v>
      </c>
      <c r="AK37" s="138">
        <v>57.70053878290571</v>
      </c>
      <c r="AM37" s="59"/>
    </row>
    <row r="38" spans="1:39" ht="21.75" customHeight="1">
      <c r="A38" s="147"/>
      <c r="B38" s="38" t="s">
        <v>27</v>
      </c>
      <c r="C38" s="315" t="s">
        <v>129</v>
      </c>
      <c r="D38" s="315"/>
      <c r="E38" s="316"/>
      <c r="F38" s="97">
        <v>2714827</v>
      </c>
      <c r="G38" s="97">
        <v>2671838</v>
      </c>
      <c r="H38" s="97">
        <v>2839622</v>
      </c>
      <c r="I38" s="114">
        <v>2.9</v>
      </c>
      <c r="J38" s="114">
        <f t="shared" si="8"/>
        <v>-1.5834894820185597</v>
      </c>
      <c r="K38" s="114">
        <f t="shared" si="9"/>
        <v>6.279722049016445</v>
      </c>
      <c r="L38" s="140">
        <f t="shared" si="2"/>
        <v>67.11416414179371</v>
      </c>
      <c r="M38" s="140">
        <f t="shared" si="3"/>
        <v>65.60228364788492</v>
      </c>
      <c r="N38" s="140">
        <f t="shared" si="4"/>
        <v>66.56759901841917</v>
      </c>
      <c r="Q38" s="94"/>
      <c r="R38" s="94"/>
      <c r="S38" s="123"/>
      <c r="U38" s="102"/>
      <c r="V38" s="102"/>
      <c r="W38" s="102"/>
      <c r="X38" s="102"/>
      <c r="Y38" s="137"/>
      <c r="Z38" s="137"/>
      <c r="AB38" s="214" t="s">
        <v>131</v>
      </c>
      <c r="AC38" s="137">
        <v>2667766</v>
      </c>
      <c r="AD38" s="137">
        <v>2710007</v>
      </c>
      <c r="AE38" s="137">
        <v>2735575</v>
      </c>
      <c r="AF38" s="138">
        <v>2.5424302077179384</v>
      </c>
      <c r="AG38" s="138">
        <v>1.5833624481697006</v>
      </c>
      <c r="AH38" s="138">
        <v>0.9434840354947793</v>
      </c>
      <c r="AI38" s="138">
        <v>59.92888559558469</v>
      </c>
      <c r="AJ38" s="138">
        <v>59.487500350429336</v>
      </c>
      <c r="AK38" s="138">
        <v>59.76075714229256</v>
      </c>
      <c r="AM38" s="59"/>
    </row>
    <row r="39" spans="1:39" ht="21.75" customHeight="1">
      <c r="A39" s="147"/>
      <c r="B39" s="38" t="s">
        <v>28</v>
      </c>
      <c r="C39" s="315" t="s">
        <v>132</v>
      </c>
      <c r="D39" s="315"/>
      <c r="E39" s="316"/>
      <c r="F39" s="97">
        <v>69659</v>
      </c>
      <c r="G39" s="97">
        <v>102705</v>
      </c>
      <c r="H39" s="97">
        <v>67689</v>
      </c>
      <c r="I39" s="114">
        <v>527.9</v>
      </c>
      <c r="J39" s="114">
        <f t="shared" si="8"/>
        <v>47.43967039434962</v>
      </c>
      <c r="K39" s="114">
        <f t="shared" si="9"/>
        <v>-34.093763692127936</v>
      </c>
      <c r="L39" s="140">
        <f t="shared" si="2"/>
        <v>1.7220638957669154</v>
      </c>
      <c r="M39" s="140">
        <f t="shared" si="3"/>
        <v>2.5217406676812066</v>
      </c>
      <c r="N39" s="140">
        <f t="shared" si="4"/>
        <v>1.5867936682973212</v>
      </c>
      <c r="Q39" s="94"/>
      <c r="R39" s="94"/>
      <c r="S39" s="123"/>
      <c r="U39" s="102"/>
      <c r="V39" s="102"/>
      <c r="W39" s="102"/>
      <c r="X39" s="102"/>
      <c r="Y39" s="137"/>
      <c r="Z39" s="137"/>
      <c r="AB39" s="214" t="s">
        <v>134</v>
      </c>
      <c r="AC39" s="137">
        <v>112015</v>
      </c>
      <c r="AD39" s="137">
        <v>156656</v>
      </c>
      <c r="AE39" s="137">
        <v>100176</v>
      </c>
      <c r="AF39" s="138" t="s">
        <v>124</v>
      </c>
      <c r="AG39" s="138" t="s">
        <v>124</v>
      </c>
      <c r="AH39" s="138" t="s">
        <v>124</v>
      </c>
      <c r="AI39" s="138">
        <v>2.516308801871996</v>
      </c>
      <c r="AJ39" s="138">
        <v>3.438764056591073</v>
      </c>
      <c r="AK39" s="138">
        <v>2.1884114730891286</v>
      </c>
      <c r="AM39" s="59"/>
    </row>
    <row r="40" spans="1:39" ht="21.75" customHeight="1">
      <c r="A40" s="226" t="s">
        <v>370</v>
      </c>
      <c r="B40" s="378" t="s">
        <v>371</v>
      </c>
      <c r="C40" s="378"/>
      <c r="D40" s="378"/>
      <c r="E40" s="379"/>
      <c r="F40" s="93">
        <f>SUM(F7,F20,F24,F36)</f>
        <v>4070133</v>
      </c>
      <c r="G40" s="93">
        <f>SUM(G7,G20,G24,G36)</f>
        <v>4087958</v>
      </c>
      <c r="H40" s="93">
        <f>SUM(H7,H20,H24,H36)</f>
        <v>4259699</v>
      </c>
      <c r="I40" s="92">
        <v>1.7</v>
      </c>
      <c r="J40" s="92">
        <f t="shared" si="8"/>
        <v>0.43794637669088454</v>
      </c>
      <c r="K40" s="92">
        <f t="shared" si="9"/>
        <v>4.201143945216658</v>
      </c>
      <c r="L40" s="195">
        <f t="shared" si="2"/>
        <v>100.61914598644084</v>
      </c>
      <c r="M40" s="195">
        <f t="shared" si="3"/>
        <v>100.37261999291884</v>
      </c>
      <c r="N40" s="195">
        <f t="shared" si="4"/>
        <v>99.85763421017344</v>
      </c>
      <c r="P40" s="123"/>
      <c r="Q40" s="277"/>
      <c r="R40" s="277"/>
      <c r="S40" s="277"/>
      <c r="T40" s="123"/>
      <c r="U40" s="123"/>
      <c r="V40" s="123"/>
      <c r="W40" s="123"/>
      <c r="X40" s="123"/>
      <c r="Y40" s="123"/>
      <c r="Z40" s="123"/>
      <c r="AB40" s="220" t="s">
        <v>137</v>
      </c>
      <c r="AC40" s="137">
        <v>4451554</v>
      </c>
      <c r="AD40" s="137">
        <v>4555590</v>
      </c>
      <c r="AE40" s="137">
        <v>4577545</v>
      </c>
      <c r="AF40" s="138">
        <v>-0.15036944653408213</v>
      </c>
      <c r="AG40" s="138">
        <v>2.337090493116345</v>
      </c>
      <c r="AH40" s="138">
        <v>0.4819187219670562</v>
      </c>
      <c r="AI40" s="138">
        <v>100</v>
      </c>
      <c r="AJ40" s="138">
        <v>100</v>
      </c>
      <c r="AK40" s="138">
        <v>100</v>
      </c>
      <c r="AM40" s="59"/>
    </row>
    <row r="41" spans="1:40" ht="21.75" customHeight="1">
      <c r="A41" s="227">
        <v>5</v>
      </c>
      <c r="B41" s="331" t="s">
        <v>203</v>
      </c>
      <c r="C41" s="380"/>
      <c r="D41" s="380"/>
      <c r="E41" s="381"/>
      <c r="F41" s="93">
        <v>-25045</v>
      </c>
      <c r="G41" s="93">
        <v>-15177</v>
      </c>
      <c r="H41" s="93">
        <v>6073</v>
      </c>
      <c r="I41" s="92">
        <v>-4.3</v>
      </c>
      <c r="J41" s="92">
        <v>39.4</v>
      </c>
      <c r="K41" s="92">
        <v>140</v>
      </c>
      <c r="L41" s="195">
        <f t="shared" si="2"/>
        <v>-0.6191459864408388</v>
      </c>
      <c r="M41" s="195">
        <f t="shared" si="3"/>
        <v>-0.37264454616033954</v>
      </c>
      <c r="N41" s="195">
        <f t="shared" si="4"/>
        <v>0.14236578982655426</v>
      </c>
      <c r="P41" s="123"/>
      <c r="Q41" s="217"/>
      <c r="R41" s="277"/>
      <c r="S41" s="277"/>
      <c r="U41" s="71"/>
      <c r="V41" s="71"/>
      <c r="W41" s="71"/>
      <c r="X41" s="60"/>
      <c r="Y41" s="60"/>
      <c r="Z41" s="60"/>
      <c r="AB41" s="221" t="s">
        <v>139</v>
      </c>
      <c r="AC41" s="137">
        <v>120350</v>
      </c>
      <c r="AD41" s="137">
        <v>97297</v>
      </c>
      <c r="AE41" s="137">
        <v>126129</v>
      </c>
      <c r="AF41" s="138">
        <v>-27.30099094705801</v>
      </c>
      <c r="AG41" s="138">
        <v>-19.154728552707866</v>
      </c>
      <c r="AH41" s="138">
        <v>29.632874717249535</v>
      </c>
      <c r="AI41" s="138">
        <v>2.7035404703536985</v>
      </c>
      <c r="AJ41" s="138">
        <v>2.1357697599306533</v>
      </c>
      <c r="AK41" s="138">
        <v>2.7553810400462906</v>
      </c>
      <c r="AM41" s="59"/>
      <c r="AN41" s="71"/>
    </row>
    <row r="42" spans="1:40" ht="21.75" customHeight="1">
      <c r="A42" s="228" t="s">
        <v>372</v>
      </c>
      <c r="B42" s="384" t="s">
        <v>365</v>
      </c>
      <c r="C42" s="384"/>
      <c r="D42" s="384"/>
      <c r="E42" s="385"/>
      <c r="F42" s="206">
        <f>SUM(F40:F41)</f>
        <v>4045088</v>
      </c>
      <c r="G42" s="206">
        <v>4072782</v>
      </c>
      <c r="H42" s="206">
        <f>SUM(H40:H41)</f>
        <v>4265772</v>
      </c>
      <c r="I42" s="128">
        <v>1.7</v>
      </c>
      <c r="J42" s="128">
        <f t="shared" si="8"/>
        <v>0.6846328188657453</v>
      </c>
      <c r="K42" s="128">
        <f t="shared" si="9"/>
        <v>4.738530076002104</v>
      </c>
      <c r="L42" s="237">
        <f t="shared" si="2"/>
        <v>100</v>
      </c>
      <c r="M42" s="237">
        <f t="shared" si="3"/>
        <v>100</v>
      </c>
      <c r="N42" s="237">
        <f t="shared" si="4"/>
        <v>100</v>
      </c>
      <c r="P42" s="123"/>
      <c r="Q42" s="217"/>
      <c r="R42" s="277"/>
      <c r="S42" s="277"/>
      <c r="U42" s="71"/>
      <c r="V42" s="71"/>
      <c r="W42" s="71"/>
      <c r="X42" s="60"/>
      <c r="Y42" s="60"/>
      <c r="Z42" s="60"/>
      <c r="AB42" s="214" t="s">
        <v>141</v>
      </c>
      <c r="AC42" s="137">
        <v>4571903</v>
      </c>
      <c r="AD42" s="137">
        <v>4652887</v>
      </c>
      <c r="AE42" s="137">
        <v>4703673</v>
      </c>
      <c r="AF42" s="138">
        <v>-1.122437113220709</v>
      </c>
      <c r="AG42" s="138">
        <v>1.7713456092904867</v>
      </c>
      <c r="AH42" s="138">
        <v>1.0914968397423896</v>
      </c>
      <c r="AI42" s="138">
        <v>102.7035404703537</v>
      </c>
      <c r="AJ42" s="138">
        <v>102.13576975993067</v>
      </c>
      <c r="AK42" s="138">
        <v>102.75538104004629</v>
      </c>
      <c r="AM42" s="59"/>
      <c r="AN42" s="71"/>
    </row>
    <row r="43" spans="1:40" ht="21.75" customHeight="1">
      <c r="A43" s="386" t="s">
        <v>311</v>
      </c>
      <c r="B43" s="386"/>
      <c r="C43" s="386"/>
      <c r="D43" s="386"/>
      <c r="E43" s="386"/>
      <c r="F43" s="59"/>
      <c r="G43" s="59"/>
      <c r="H43" s="59"/>
      <c r="I43" s="171"/>
      <c r="J43" s="171"/>
      <c r="K43" s="171"/>
      <c r="L43" s="60"/>
      <c r="M43" s="60"/>
      <c r="N43" s="60"/>
      <c r="P43" s="123"/>
      <c r="Q43" s="217"/>
      <c r="R43" s="277"/>
      <c r="S43" s="277"/>
      <c r="U43" s="71"/>
      <c r="V43" s="71"/>
      <c r="W43" s="71"/>
      <c r="X43" s="60"/>
      <c r="Y43" s="60"/>
      <c r="Z43" s="60"/>
      <c r="AB43" s="221" t="s">
        <v>145</v>
      </c>
      <c r="AC43" s="137">
        <v>4351931</v>
      </c>
      <c r="AD43" s="137">
        <v>4477030</v>
      </c>
      <c r="AE43" s="137">
        <v>4571677</v>
      </c>
      <c r="AF43" s="138">
        <v>1.0087105147046365</v>
      </c>
      <c r="AG43" s="138">
        <v>2.8745630387981795</v>
      </c>
      <c r="AH43" s="138">
        <v>2.114057757039823</v>
      </c>
      <c r="AI43" s="138">
        <v>97.76206057723454</v>
      </c>
      <c r="AJ43" s="138">
        <v>98.27550610957661</v>
      </c>
      <c r="AK43" s="138">
        <v>99.87180688629773</v>
      </c>
      <c r="AM43" s="59"/>
      <c r="AN43" s="71"/>
    </row>
    <row r="44" spans="1:39" ht="21.75" customHeight="1">
      <c r="A44" s="96"/>
      <c r="B44" s="96"/>
      <c r="C44" s="96"/>
      <c r="D44" s="338"/>
      <c r="E44" s="339"/>
      <c r="F44" s="62"/>
      <c r="G44" s="62"/>
      <c r="H44" s="62"/>
      <c r="I44" s="171"/>
      <c r="J44" s="171"/>
      <c r="K44" s="171"/>
      <c r="L44" s="60"/>
      <c r="M44" s="60"/>
      <c r="N44" s="60"/>
      <c r="P44" s="123"/>
      <c r="Q44" s="217"/>
      <c r="R44" s="277"/>
      <c r="S44" s="277"/>
      <c r="U44" s="70"/>
      <c r="V44" s="70"/>
      <c r="W44" s="70"/>
      <c r="X44" s="97"/>
      <c r="Y44" s="97"/>
      <c r="Z44" s="97"/>
      <c r="AB44" s="214" t="s">
        <v>147</v>
      </c>
      <c r="AC44" s="137">
        <v>3049081</v>
      </c>
      <c r="AD44" s="137">
        <v>3113189</v>
      </c>
      <c r="AE44" s="137">
        <v>3205932</v>
      </c>
      <c r="AF44" s="138">
        <v>-1.4839375265144625</v>
      </c>
      <c r="AG44" s="138">
        <v>2.102535157314614</v>
      </c>
      <c r="AH44" s="138">
        <v>2.9790353235862006</v>
      </c>
      <c r="AI44" s="138">
        <v>68.494751849507</v>
      </c>
      <c r="AJ44" s="138">
        <v>68.33776728003562</v>
      </c>
      <c r="AK44" s="138">
        <v>70.03606282256688</v>
      </c>
      <c r="AM44" s="59"/>
    </row>
    <row r="45" spans="1:39" ht="21.75" customHeight="1">
      <c r="A45" s="96"/>
      <c r="B45" s="96"/>
      <c r="C45" s="96"/>
      <c r="D45" s="50"/>
      <c r="E45" s="38"/>
      <c r="F45" s="69"/>
      <c r="G45" s="69"/>
      <c r="H45" s="69"/>
      <c r="I45" s="171"/>
      <c r="J45" s="171"/>
      <c r="K45" s="171"/>
      <c r="L45" s="60"/>
      <c r="M45" s="60"/>
      <c r="N45" s="60"/>
      <c r="P45" s="123"/>
      <c r="Q45" s="217"/>
      <c r="R45" s="382"/>
      <c r="S45" s="383"/>
      <c r="U45" s="70"/>
      <c r="V45" s="70"/>
      <c r="W45" s="70"/>
      <c r="X45" s="97"/>
      <c r="Y45" s="97"/>
      <c r="Z45" s="97"/>
      <c r="AB45" s="223" t="s">
        <v>148</v>
      </c>
      <c r="AC45" s="137">
        <v>1302850</v>
      </c>
      <c r="AD45" s="137">
        <v>1363841</v>
      </c>
      <c r="AE45" s="137">
        <v>1365745</v>
      </c>
      <c r="AF45" s="138">
        <v>7.366361699006644</v>
      </c>
      <c r="AG45" s="138">
        <v>4.681352419695283</v>
      </c>
      <c r="AH45" s="138">
        <v>0.13960571650214357</v>
      </c>
      <c r="AI45" s="138">
        <v>29.267308727727542</v>
      </c>
      <c r="AJ45" s="138">
        <v>29.93773882954099</v>
      </c>
      <c r="AK45" s="138">
        <v>29.835744063730854</v>
      </c>
      <c r="AM45" s="59"/>
    </row>
    <row r="46" spans="1:39" ht="18.75" customHeight="1">
      <c r="A46" s="96"/>
      <c r="B46" s="96"/>
      <c r="C46" s="96"/>
      <c r="D46" s="50"/>
      <c r="E46" s="38"/>
      <c r="F46" s="69"/>
      <c r="G46" s="69"/>
      <c r="H46" s="69"/>
      <c r="I46" s="171"/>
      <c r="J46" s="171"/>
      <c r="K46" s="171"/>
      <c r="L46" s="60"/>
      <c r="M46" s="60"/>
      <c r="N46" s="60"/>
      <c r="P46" s="123"/>
      <c r="Q46" s="217"/>
      <c r="R46" s="277"/>
      <c r="S46" s="277"/>
      <c r="U46" s="70"/>
      <c r="V46" s="70"/>
      <c r="W46" s="70"/>
      <c r="X46" s="97"/>
      <c r="Y46" s="97"/>
      <c r="Z46" s="97"/>
      <c r="AB46" s="117" t="s">
        <v>149</v>
      </c>
      <c r="AM46" s="59"/>
    </row>
    <row r="47" spans="1:28" ht="15" customHeight="1">
      <c r="A47" s="38"/>
      <c r="I47" s="96"/>
      <c r="J47" s="96"/>
      <c r="K47" s="96"/>
      <c r="Q47" s="94"/>
      <c r="R47" s="94"/>
      <c r="S47" s="94"/>
      <c r="T47" s="94"/>
      <c r="AB47" s="117" t="s">
        <v>150</v>
      </c>
    </row>
    <row r="48" spans="1:20" ht="15" customHeight="1">
      <c r="A48" s="94"/>
      <c r="I48" s="96"/>
      <c r="J48" s="96"/>
      <c r="K48" s="96"/>
      <c r="P48" s="199"/>
      <c r="Q48" s="94"/>
      <c r="R48" s="94"/>
      <c r="S48" s="94"/>
      <c r="T48" s="94"/>
    </row>
    <row r="49" ht="21.75" customHeight="1">
      <c r="A49" s="94"/>
    </row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</sheetData>
  <sheetProtection/>
  <mergeCells count="94">
    <mergeCell ref="B35:C35"/>
    <mergeCell ref="B34:C34"/>
    <mergeCell ref="B12:C12"/>
    <mergeCell ref="B11:C11"/>
    <mergeCell ref="B10:C10"/>
    <mergeCell ref="B9:C9"/>
    <mergeCell ref="C32:D32"/>
    <mergeCell ref="C31:D31"/>
    <mergeCell ref="C30:D30"/>
    <mergeCell ref="C28:D28"/>
    <mergeCell ref="C27:D27"/>
    <mergeCell ref="B29:C29"/>
    <mergeCell ref="B18:C18"/>
    <mergeCell ref="B17:C17"/>
    <mergeCell ref="B16:C16"/>
    <mergeCell ref="B15:C15"/>
    <mergeCell ref="D29:E29"/>
    <mergeCell ref="C19:E19"/>
    <mergeCell ref="B24:E24"/>
    <mergeCell ref="C25:E25"/>
    <mergeCell ref="B14:C14"/>
    <mergeCell ref="B13:C13"/>
    <mergeCell ref="B41:E41"/>
    <mergeCell ref="R45:S45"/>
    <mergeCell ref="R46:S46"/>
    <mergeCell ref="B42:E42"/>
    <mergeCell ref="A43:E43"/>
    <mergeCell ref="R42:S42"/>
    <mergeCell ref="R43:S43"/>
    <mergeCell ref="D35:E35"/>
    <mergeCell ref="B36:E36"/>
    <mergeCell ref="C37:E37"/>
    <mergeCell ref="C38:E38"/>
    <mergeCell ref="D44:E44"/>
    <mergeCell ref="R44:S44"/>
    <mergeCell ref="C39:E39"/>
    <mergeCell ref="B40:E40"/>
    <mergeCell ref="Q40:S40"/>
    <mergeCell ref="R41:S41"/>
    <mergeCell ref="C33:E33"/>
    <mergeCell ref="D34:E34"/>
    <mergeCell ref="R29:S29"/>
    <mergeCell ref="R30:S30"/>
    <mergeCell ref="R31:S31"/>
    <mergeCell ref="R32:S32"/>
    <mergeCell ref="R33:S33"/>
    <mergeCell ref="R34:S34"/>
    <mergeCell ref="D26:E26"/>
    <mergeCell ref="B20:E20"/>
    <mergeCell ref="C21:E21"/>
    <mergeCell ref="C22:E22"/>
    <mergeCell ref="C23:E23"/>
    <mergeCell ref="B26:C26"/>
    <mergeCell ref="D13:E13"/>
    <mergeCell ref="D14:E14"/>
    <mergeCell ref="D15:E15"/>
    <mergeCell ref="D16:E16"/>
    <mergeCell ref="D17:E17"/>
    <mergeCell ref="D18:E18"/>
    <mergeCell ref="D12:E12"/>
    <mergeCell ref="R12:S12"/>
    <mergeCell ref="D9:E9"/>
    <mergeCell ref="R9:S9"/>
    <mergeCell ref="D10:E10"/>
    <mergeCell ref="R10:S10"/>
    <mergeCell ref="R11:S11"/>
    <mergeCell ref="AN5:AN6"/>
    <mergeCell ref="B7:E7"/>
    <mergeCell ref="Q7:S7"/>
    <mergeCell ref="C8:E8"/>
    <mergeCell ref="R8:S8"/>
    <mergeCell ref="D11:E11"/>
    <mergeCell ref="U5:U6"/>
    <mergeCell ref="V5:V6"/>
    <mergeCell ref="W5:W6"/>
    <mergeCell ref="X5:Z5"/>
    <mergeCell ref="AB5:AB6"/>
    <mergeCell ref="AM5:AM6"/>
    <mergeCell ref="G5:G6"/>
    <mergeCell ref="H5:H6"/>
    <mergeCell ref="I5:K5"/>
    <mergeCell ref="L5:N5"/>
    <mergeCell ref="P5:S6"/>
    <mergeCell ref="T5:T6"/>
    <mergeCell ref="R3:S3"/>
    <mergeCell ref="Q15:S15"/>
    <mergeCell ref="Q24:S24"/>
    <mergeCell ref="Q28:S28"/>
    <mergeCell ref="R13:S13"/>
    <mergeCell ref="A2:N2"/>
    <mergeCell ref="P2:Z2"/>
    <mergeCell ref="A3:N3"/>
    <mergeCell ref="A5:E6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2013-06-06T04:02:16Z</cp:lastPrinted>
  <dcterms:created xsi:type="dcterms:W3CDTF">1998-01-17T13:21:18Z</dcterms:created>
  <dcterms:modified xsi:type="dcterms:W3CDTF">2013-06-06T04:02:29Z</dcterms:modified>
  <cp:category/>
  <cp:version/>
  <cp:contentType/>
  <cp:contentStatus/>
</cp:coreProperties>
</file>