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985" activeTab="4"/>
  </bookViews>
  <sheets>
    <sheet name="69(1)(2)" sheetId="1" r:id="rId1"/>
    <sheet name="69(3)" sheetId="2" r:id="rId2"/>
    <sheet name="69(4)" sheetId="3" r:id="rId3"/>
    <sheet name="69(5)(6)" sheetId="4" r:id="rId4"/>
    <sheet name="70,71" sheetId="5" r:id="rId5"/>
  </sheets>
  <definedNames>
    <definedName name="_xlnm.Print_Area" localSheetId="0">'69(1)(2)'!$A$1:$T$79</definedName>
    <definedName name="_xlnm.Print_Area" localSheetId="2">'69(4)'!$A$1:$Q$75</definedName>
    <definedName name="_xlnm.Print_Area" localSheetId="3">'69(5)(6)'!$A$1:$U$71</definedName>
    <definedName name="_xlnm.Print_Area" localSheetId="4">'70,71'!$A$1:$X$55</definedName>
  </definedNames>
  <calcPr fullCalcOnLoad="1"/>
</workbook>
</file>

<file path=xl/sharedStrings.xml><?xml version="1.0" encoding="utf-8"?>
<sst xmlns="http://schemas.openxmlformats.org/spreadsheetml/2006/main" count="991" uniqueCount="396">
  <si>
    <t>％</t>
  </si>
  <si>
    <t>％</t>
  </si>
  <si>
    <t>％</t>
  </si>
  <si>
    <t>％</t>
  </si>
  <si>
    <t>―</t>
  </si>
  <si>
    <t>X</t>
  </si>
  <si>
    <t>産　　　　業　　　　分　　　　類</t>
  </si>
  <si>
    <t>商　　　　　店　　　　　数</t>
  </si>
  <si>
    <t>従　業　者　数</t>
  </si>
  <si>
    <t>年　間　商　品　販　売　額</t>
  </si>
  <si>
    <t>商　店　数</t>
  </si>
  <si>
    <t>構　成　比</t>
  </si>
  <si>
    <t>従 業 者 数</t>
  </si>
  <si>
    <t>年間商品販売額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</si>
  <si>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</si>
  <si>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</si>
  <si>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</si>
  <si>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</si>
  <si>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</si>
  <si>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</si>
  <si>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</si>
  <si>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</si>
  <si>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卸売業（代理商、仲立業を除く）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</si>
  <si>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</si>
  <si>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</si>
  <si>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</si>
  <si>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</si>
  <si>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</si>
  <si>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</si>
  <si>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</si>
  <si>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</si>
  <si>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</si>
  <si>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</si>
  <si>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</si>
  <si>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</si>
  <si>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</si>
  <si>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</si>
  <si>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</si>
  <si>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</si>
  <si>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</si>
  <si>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小売業計</t>
  </si>
  <si>
    <t>各種商品小売業</t>
  </si>
  <si>
    <t>飲食料品小売業</t>
  </si>
  <si>
    <t>自動車・自転車小売業</t>
  </si>
  <si>
    <t>家具・じゅう器・家庭用機械器具小売業</t>
  </si>
  <si>
    <t>その他の小売業</t>
  </si>
  <si>
    <t>資料　石川県統計課「商業統計」</t>
  </si>
  <si>
    <t>産業分類</t>
  </si>
  <si>
    <t>計</t>
  </si>
  <si>
    <t>（時間階級別構成比）</t>
  </si>
  <si>
    <t>（産業別構成比）</t>
  </si>
  <si>
    <t>各種商品小売業</t>
  </si>
  <si>
    <t>飲食料品小売業</t>
  </si>
  <si>
    <t>家具・建具・じゅう器小売業</t>
  </si>
  <si>
    <t>平成９年</t>
  </si>
  <si>
    <t>対平成９年増減</t>
  </si>
  <si>
    <t>X</t>
  </si>
  <si>
    <t>―</t>
  </si>
  <si>
    <r>
      <t>（１）　産 業 分 類 別 商 店 数 、 従 業 者 数 、 年 間 商 品 販 売 額 （ 飲 食 店 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除 く ）（平成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 xml:space="preserve">年７月１日現在） </t>
    </r>
  </si>
  <si>
    <t>　４　（　　）内はＸの数値を含む。</t>
  </si>
  <si>
    <t>　６　代理商、仲立業は年間商品販売額を調査していない。</t>
  </si>
  <si>
    <t>　２　平成９年の年間商品販売額は平成８年６月１日から平成９年５月31日までの１年間の実績である。</t>
  </si>
  <si>
    <r>
      <t>　３　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年の年間商品販売額は平成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年４月１日から平成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年３月31日までの１年間の実績である。</t>
    </r>
  </si>
  <si>
    <t>織物・衣服・身の回り品小売業</t>
  </si>
  <si>
    <t>注　　牛乳小売業、新聞小売業は開店、閉店時刻を調査していないので、含まれていない。</t>
  </si>
  <si>
    <r>
      <t>　５　平成1</t>
    </r>
    <r>
      <rPr>
        <sz val="12"/>
        <rFont val="ＭＳ 明朝"/>
        <family val="1"/>
      </rPr>
      <t>1年調査において事業所の捕捉を行っており、前回比については時系列を考慮したもので算出している。</t>
    </r>
  </si>
  <si>
    <r>
      <t>注１　商業統計調査は平成９年以降５年周期調査に変更となり、平成1</t>
    </r>
    <r>
      <rPr>
        <sz val="12"/>
        <rFont val="ＭＳ 明朝"/>
        <family val="1"/>
      </rPr>
      <t>1年は平成９年の本調査の２年後に行った簡易調査</t>
    </r>
    <r>
      <rPr>
        <sz val="12"/>
        <rFont val="ＭＳ 明朝"/>
        <family val="1"/>
      </rPr>
      <t>である。</t>
    </r>
  </si>
  <si>
    <r>
      <t>1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年</t>
    </r>
  </si>
  <si>
    <t>６９　　商　　　　　　　　　　　　　　　　　業</t>
  </si>
  <si>
    <t>６９　　　　商　　　　　　　　　　　　　　業（つ　づ　き）</t>
  </si>
  <si>
    <r>
      <t>（２）　　産　業　中　分　類　別　営　業　時　間　階　級　別　商　店　数（平成1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年７月１日現在）</t>
    </r>
  </si>
  <si>
    <t>８時間未満</t>
  </si>
  <si>
    <r>
      <t>終 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</si>
  <si>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t>14時間以上</t>
  </si>
  <si>
    <t>12時間以上　　　　　　14時間未満</t>
  </si>
  <si>
    <t>８時間以上　　　　　10時間未満</t>
  </si>
  <si>
    <t>商　　　　　　　　　　　　　　　店　　　　　　　　　　　　　　　数</t>
  </si>
  <si>
    <t>産　　　業　　　分　　　類</t>
  </si>
  <si>
    <t>調　査　商　店　数</t>
  </si>
  <si>
    <t>売　場　面　積</t>
  </si>
  <si>
    <t>構　成　比</t>
  </si>
  <si>
    <t>１店当たり売場面積</t>
  </si>
  <si>
    <t>店</t>
  </si>
  <si>
    <t>㎡</t>
  </si>
  <si>
    <t>％</t>
  </si>
  <si>
    <t>小　　売　　業　　計</t>
  </si>
  <si>
    <t>百　　　貨　　　店</t>
  </si>
  <si>
    <t>その他の各種商品小売業</t>
  </si>
  <si>
    <t>呉服・服地・寝具小売業</t>
  </si>
  <si>
    <t>男 子 服 小 売 業</t>
  </si>
  <si>
    <t>婦人・子供服小売業</t>
  </si>
  <si>
    <t>各種食料品小売業</t>
  </si>
  <si>
    <t>酒   小   売   業</t>
  </si>
  <si>
    <t>食  肉  小  売  業</t>
  </si>
  <si>
    <t>鮮  魚  小  売  業</t>
  </si>
  <si>
    <t>乾  物  小  売  業</t>
  </si>
  <si>
    <t>野菜・果実小売業</t>
  </si>
  <si>
    <t>菓子・パン小売業</t>
  </si>
  <si>
    <t>米 穀 類 小 売 業</t>
  </si>
  <si>
    <t>その他の飲食料品小売業</t>
  </si>
  <si>
    <t xml:space="preserve">自 動 車 小 売 業 </t>
  </si>
  <si>
    <t xml:space="preserve">自 転 車 小 売 業 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</si>
  <si>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</si>
  <si>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</si>
  <si>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</si>
  <si>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</si>
  <si>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</si>
  <si>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</si>
  <si>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 xml:space="preserve">農 耕 用 品 小 売 業 </t>
  </si>
  <si>
    <t>燃  料  小  売  業</t>
  </si>
  <si>
    <t>書籍・文房具小売業</t>
  </si>
  <si>
    <t>ｽﾎﾟｰﾂ用品･がん具･娯楽用品･楽器小売業</t>
  </si>
  <si>
    <t>写真機・写真材料小売業</t>
  </si>
  <si>
    <t>時計・眼鏡・光学機械小売業</t>
  </si>
  <si>
    <t xml:space="preserve">中 古 品 小 売 業 </t>
  </si>
  <si>
    <t>他に分類されない小売業</t>
  </si>
  <si>
    <t>資料　石川県統計課「商業統計」</t>
  </si>
  <si>
    <t>６９　　商                     業 （つ づ き）</t>
  </si>
  <si>
    <r>
      <t>（３）　産  業  小　分  類  別  売  場  面  積 （飲  食  店  を  除  く）（平成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 xml:space="preserve">年７月１日現在） </t>
    </r>
  </si>
  <si>
    <t>対平成９年　　　　増　減  率</t>
  </si>
  <si>
    <t>平成９年</t>
  </si>
  <si>
    <r>
      <t>1</t>
    </r>
    <r>
      <rPr>
        <sz val="12"/>
        <rFont val="ＭＳ 明朝"/>
        <family val="1"/>
      </rPr>
      <t>1　</t>
    </r>
    <r>
      <rPr>
        <sz val="12"/>
        <rFont val="ＭＳ 明朝"/>
        <family val="1"/>
      </rPr>
      <t>年</t>
    </r>
  </si>
  <si>
    <t>平成９年</t>
  </si>
  <si>
    <t>靴・履物小売業</t>
  </si>
  <si>
    <t>その他の織物・衣服・身の回り品小売業</t>
  </si>
  <si>
    <t>注１　調査商店数とは、売場面積を調査している業種の商店数。</t>
  </si>
  <si>
    <t>　２　「売場面積」は卸売業、牛乳小売業、自動車(新車・中古）小売業、畳（製造・非製造）小売業、建具（製造・非製造）小売業、新聞小売業、ガソリンスタンドにおいては調査していない。</t>
  </si>
  <si>
    <r>
      <t>　３　平成1</t>
    </r>
    <r>
      <rPr>
        <sz val="12"/>
        <rFont val="ＭＳ 明朝"/>
        <family val="1"/>
      </rPr>
      <t>1年調査において事業所の捕捉を行っており、前回比については時系列を考慮したもので算出している。</t>
    </r>
  </si>
  <si>
    <t>商　　　　　　　店　　　　　　　数</t>
  </si>
  <si>
    <t>計</t>
  </si>
  <si>
    <t>経 営 組 織 別</t>
  </si>
  <si>
    <t>従　　業　　者　　規　　模　　別</t>
  </si>
  <si>
    <t>法　　人</t>
  </si>
  <si>
    <t>個　　人</t>
  </si>
  <si>
    <t>１～</t>
  </si>
  <si>
    <t>３～</t>
  </si>
  <si>
    <t>５～</t>
  </si>
  <si>
    <t>１０～</t>
  </si>
  <si>
    <t>２０～</t>
  </si>
  <si>
    <t>３０～</t>
  </si>
  <si>
    <t>５０～</t>
  </si>
  <si>
    <t>１００人</t>
  </si>
  <si>
    <t>２人</t>
  </si>
  <si>
    <t>４人</t>
  </si>
  <si>
    <t>９人</t>
  </si>
  <si>
    <t>１９人</t>
  </si>
  <si>
    <t>２９人</t>
  </si>
  <si>
    <t>４９人</t>
  </si>
  <si>
    <t>９９人</t>
  </si>
  <si>
    <t>以　　上</t>
  </si>
  <si>
    <t>人</t>
  </si>
  <si>
    <t>万円</t>
  </si>
  <si>
    <t>合　　　　　　　　　計</t>
  </si>
  <si>
    <t>卸　　売　　業　　計</t>
  </si>
  <si>
    <t xml:space="preserve">各 種 商 品 卸 売 業 </t>
  </si>
  <si>
    <t xml:space="preserve">繊 維・衣 服 等 卸 売 業 </t>
  </si>
  <si>
    <t>繊維品卸売業(衣服・身の回り品を除く)</t>
  </si>
  <si>
    <t>衣服・身の回り品卸売業</t>
  </si>
  <si>
    <t>飲　食　料　品　卸　売　業</t>
  </si>
  <si>
    <t>農畜産物・水産物卸売業</t>
  </si>
  <si>
    <t xml:space="preserve">食 料・飲 料 卸 売 業 </t>
  </si>
  <si>
    <t>建築材料、鉱物・金属材料卸売業</t>
  </si>
  <si>
    <t>建 築 材 料 卸 売 業</t>
  </si>
  <si>
    <t>医 薬 品 ・ 化 粧 品 等 卸 売 業</t>
  </si>
  <si>
    <t>代　理　商　、　仲　立　業</t>
  </si>
  <si>
    <t>他に分類されない卸売業</t>
  </si>
  <si>
    <t>小　　　売　　　業　　　計</t>
  </si>
  <si>
    <t>各　種　商　品　小　売　業</t>
  </si>
  <si>
    <t>百　　　　貨　　　　店</t>
  </si>
  <si>
    <t>その他の各種商品小売業(従業員が常時50人未満)</t>
  </si>
  <si>
    <t>男　子　服　小　売　業</t>
  </si>
  <si>
    <t>婦 人・子 供 服 小 売 業</t>
  </si>
  <si>
    <t>６９　　商                        業 （つ づ き）</t>
  </si>
  <si>
    <r>
      <t>（４）　産業小分類別商店数、従業者数、年間商品販売額、その他の収入額及び売場面積（飲食店を除く）（平成1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年７月１日現在）</t>
    </r>
  </si>
  <si>
    <t>産　　　　業　　　　分　　　　類</t>
  </si>
  <si>
    <t>従　業　者　数</t>
  </si>
  <si>
    <t>年　  　間          商品販売額</t>
  </si>
  <si>
    <r>
      <t>その他の　　　　　　収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</si>
  <si>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売 場 面 積</t>
  </si>
  <si>
    <t>（小売業のみ）</t>
  </si>
  <si>
    <t>機械器具卸売業</t>
  </si>
  <si>
    <t>―</t>
  </si>
  <si>
    <t>その他の卸売業</t>
  </si>
  <si>
    <t>織物・衣服・身の回り品小売業</t>
  </si>
  <si>
    <t>靴・履  物 小 売 業</t>
  </si>
  <si>
    <t>その他の織物･衣服･身の回り品小売業</t>
  </si>
  <si>
    <r>
      <t>注１　年間商品販売額及びその他の収入額は平成1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年４月１日から平成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年３月31日までの１年間の実績である。</t>
    </r>
  </si>
  <si>
    <t>　２　代理商、仲立業は年間商品販売額及びその他の収入額は調査していない。</t>
  </si>
  <si>
    <t>　３　「売場面積」は卸売業、牛乳小売業、自動車（新車・中古）小売業、畳（製造・非製造）小売業、建具（製造・非製造）小売業、新聞小売業、ガソリンスタンドにおいては調査していない。</t>
  </si>
  <si>
    <t>飲　食　料　品　小　売　業</t>
  </si>
  <si>
    <t>各　種　食　料　品　小　売　業</t>
  </si>
  <si>
    <t>酒　　　小　　　売　　　業</t>
  </si>
  <si>
    <t>食　　肉　　小　　売　　業</t>
  </si>
  <si>
    <t>鮮　　魚　　小　　売　　業</t>
  </si>
  <si>
    <t>乾　　物　　小　　売　　業</t>
  </si>
  <si>
    <t xml:space="preserve">野 菜 ・ 果 実 小 売 業 </t>
  </si>
  <si>
    <t xml:space="preserve">菓 子 ・ パ ン 小 売 業 </t>
  </si>
  <si>
    <t>米　穀　類　小　売　業</t>
  </si>
  <si>
    <t>自 動 車 ・ 自 転 車 小 売 業</t>
  </si>
  <si>
    <t>自動車小売業</t>
  </si>
  <si>
    <t>自転車小売業</t>
  </si>
  <si>
    <t>家具・じゅう器・家庭用機械器具小売業</t>
  </si>
  <si>
    <t>金　物　・　荒　物　小　売　業</t>
  </si>
  <si>
    <t>その他の小売業</t>
  </si>
  <si>
    <t>農耕用品小売業</t>
  </si>
  <si>
    <t>燃料小売業</t>
  </si>
  <si>
    <t>スポーツ用品・がん具・娯楽用品・楽器小売業</t>
  </si>
  <si>
    <t>中古品小売業（他に分類されないもの）</t>
  </si>
  <si>
    <t>市町村別</t>
  </si>
  <si>
    <t>合　　　　　計</t>
  </si>
  <si>
    <t>卸　売　業　計</t>
  </si>
  <si>
    <t>小　売　業　計</t>
  </si>
  <si>
    <t>従業者数</t>
  </si>
  <si>
    <t>商店数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</si>
  <si>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</si>
  <si>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</si>
  <si>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</si>
  <si>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</si>
  <si>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</si>
  <si>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</si>
  <si>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</si>
  <si>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</si>
  <si>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</si>
  <si>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</si>
  <si>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</si>
  <si>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</si>
  <si>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</si>
  <si>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</si>
  <si>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</si>
  <si>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</si>
  <si>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</si>
  <si>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</si>
  <si>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</si>
  <si>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</si>
  <si>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</si>
  <si>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</si>
  <si>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</si>
  <si>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</si>
  <si>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</si>
  <si>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</si>
  <si>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</si>
  <si>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</si>
  <si>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</si>
  <si>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</si>
  <si>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</si>
  <si>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</si>
  <si>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</si>
  <si>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</si>
  <si>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</si>
  <si>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</si>
  <si>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</si>
  <si>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</si>
  <si>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</si>
  <si>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</si>
  <si>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</si>
  <si>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</si>
  <si>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</si>
  <si>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</si>
  <si>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</si>
  <si>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</si>
  <si>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</si>
  <si>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</si>
  <si>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</si>
  <si>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</si>
  <si>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</si>
  <si>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</si>
  <si>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６９　　商                    業 （つ づ き）</t>
  </si>
  <si>
    <r>
      <t>（５）　市町村別商店数、従業者数及び年間商品販売額（飲食店を除く）（平成1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年７月１日現在）</t>
    </r>
  </si>
  <si>
    <r>
      <t>（６）　市町村別大規模小売店舗内商店数、従業者数及び年間商品販売額等（平成1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年７月１日現在）</t>
    </r>
  </si>
  <si>
    <t>（単位：店、人、万円）</t>
  </si>
  <si>
    <t>（単位：店、人、万円、㎡）</t>
  </si>
  <si>
    <t>年間商品　　　　販 売 額</t>
  </si>
  <si>
    <t>その他の　　　　　　収 入 額</t>
  </si>
  <si>
    <t>売場面積</t>
  </si>
  <si>
    <t>山中町</t>
  </si>
  <si>
    <t>X</t>
  </si>
  <si>
    <t xml:space="preserve">― </t>
  </si>
  <si>
    <r>
      <t>注　　年間商品販売額は平成1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年４月１日から平成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年３月31日までの１年間の実績である。</t>
    </r>
  </si>
  <si>
    <r>
      <t>注　　年間商品販売額及びその他の収入額は平成1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年４月１日から平成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年３月31日までの１年間の実績である。</t>
    </r>
  </si>
  <si>
    <r>
      <t>商 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</si>
  <si>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-</t>
  </si>
  <si>
    <t>(-)</t>
  </si>
  <si>
    <t>X</t>
  </si>
  <si>
    <t xml:space="preserve">― </t>
  </si>
  <si>
    <t>―</t>
  </si>
  <si>
    <t>―</t>
  </si>
  <si>
    <t>X</t>
  </si>
  <si>
    <t>―</t>
  </si>
  <si>
    <t>(-8.7)</t>
  </si>
  <si>
    <t>％</t>
  </si>
  <si>
    <t>X</t>
  </si>
  <si>
    <t>年間商品　　　　 販 売 額</t>
  </si>
  <si>
    <t>10時間以上             12時間未満</t>
  </si>
  <si>
    <t>１１　　　商　　　　業　　　　及　　　　び　　　　貿　　　　易</t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</si>
  <si>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</si>
  <si>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資料　北陸財務局経済調査課「大型小売店売上高調査」</t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</si>
  <si>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</si>
  <si>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</si>
  <si>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</si>
  <si>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９　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</si>
  <si>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　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</si>
  <si>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　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</si>
  <si>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　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</si>
  <si>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　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</si>
  <si>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４　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</si>
  <si>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　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</si>
  <si>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２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</si>
  <si>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年１月</t>
    </r>
  </si>
  <si>
    <t xml:space="preserve">   13</t>
  </si>
  <si>
    <r>
      <t xml:space="preserve"> 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</si>
  <si>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 xml:space="preserve"> 11</t>
    </r>
  </si>
  <si>
    <r>
      <t xml:space="preserve">  </t>
    </r>
    <r>
      <rPr>
        <sz val="12"/>
        <rFont val="ＭＳ 明朝"/>
        <family val="1"/>
      </rPr>
      <t xml:space="preserve"> 10</t>
    </r>
  </si>
  <si>
    <r>
      <t>平 成</t>
    </r>
    <r>
      <rPr>
        <sz val="12"/>
        <rFont val="ＭＳ 明朝"/>
        <family val="1"/>
      </rPr>
      <t xml:space="preserve"> 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</si>
  <si>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食堂・喫茶</t>
  </si>
  <si>
    <r>
      <t>飲 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</si>
  <si>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t>家 庭 用 品</t>
  </si>
  <si>
    <t>身の回り品　　　・そ の 他</t>
  </si>
  <si>
    <t>衣　料　品</t>
  </si>
  <si>
    <t>総　　　額</t>
  </si>
  <si>
    <r>
      <t>店 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</si>
  <si>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年次及び月次</t>
  </si>
  <si>
    <t>（単位：百万円）</t>
  </si>
  <si>
    <t>（１）　百　 貨　 店　 売　 上　 高</t>
  </si>
  <si>
    <t>７０　　百　貨　店　及　び　ス　ー　パ　ー　等　売　上　高</t>
  </si>
  <si>
    <t>年次及び月次</t>
  </si>
  <si>
    <t>（２）　ス　ー　パ　ー　等　売　上　高</t>
  </si>
  <si>
    <t>７０　　百　貨　店　及　び　ス　ー　パ　ー　等　売　上　高（つづき）</t>
  </si>
  <si>
    <t>資料　（社）北陸経済調査会「石川県輸出実態調査報告書」</t>
  </si>
  <si>
    <t xml:space="preserve">比　　　　　　　　率 </t>
  </si>
  <si>
    <t>そ　の　他</t>
  </si>
  <si>
    <t>(2)</t>
  </si>
  <si>
    <t>漆　　　器</t>
  </si>
  <si>
    <t>(1)</t>
  </si>
  <si>
    <t>そ　　の　　他</t>
  </si>
  <si>
    <t>８</t>
  </si>
  <si>
    <t>その他の機械・部品</t>
  </si>
  <si>
    <t>(7)</t>
  </si>
  <si>
    <t>輸送用機器</t>
  </si>
  <si>
    <t>(6)</t>
  </si>
  <si>
    <t>電気機器</t>
  </si>
  <si>
    <t>(5)</t>
  </si>
  <si>
    <t>食料品加工機械(充填機含)</t>
  </si>
  <si>
    <t>(4)</t>
  </si>
  <si>
    <t>繊 維 機 械</t>
  </si>
  <si>
    <t>(3)</t>
  </si>
  <si>
    <t>金属加工機械</t>
  </si>
  <si>
    <t>建 設 機 械</t>
  </si>
  <si>
    <t>機  械  器  具</t>
  </si>
  <si>
    <t>７</t>
  </si>
  <si>
    <t>鉄  鋼 ・ 金  属</t>
  </si>
  <si>
    <t>６</t>
  </si>
  <si>
    <t>そ   の   他</t>
  </si>
  <si>
    <t>九  谷  焼</t>
  </si>
  <si>
    <t>洋飲食器</t>
  </si>
  <si>
    <t>陶  磁  器</t>
  </si>
  <si>
    <t>耐火断熱レンガ</t>
  </si>
  <si>
    <t>窯  業  製  品</t>
  </si>
  <si>
    <t>５</t>
  </si>
  <si>
    <t>化  学  製  品</t>
  </si>
  <si>
    <t>４</t>
  </si>
  <si>
    <t xml:space="preserve">紙 製 品・印 刷 </t>
  </si>
  <si>
    <t>３</t>
  </si>
  <si>
    <t>メ リ ヤ ス</t>
  </si>
  <si>
    <t>縫  製  品</t>
  </si>
  <si>
    <t>繊 維 雑 品</t>
  </si>
  <si>
    <t>漁      網</t>
  </si>
  <si>
    <t>〃</t>
  </si>
  <si>
    <t>合成繊維織物</t>
  </si>
  <si>
    <t>アセテート繊維織物</t>
  </si>
  <si>
    <t>キュプラ繊維織物</t>
  </si>
  <si>
    <t>ビスコース人絹織物</t>
  </si>
  <si>
    <t>絹  織  物</t>
  </si>
  <si>
    <t>千㎡</t>
  </si>
  <si>
    <t>織      物</t>
  </si>
  <si>
    <t>t</t>
  </si>
  <si>
    <t>合  繊  糸</t>
  </si>
  <si>
    <t>繊    維    品</t>
  </si>
  <si>
    <t>２</t>
  </si>
  <si>
    <t>食品加工品</t>
  </si>
  <si>
    <t>１</t>
  </si>
  <si>
    <t xml:space="preserve">      13</t>
  </si>
  <si>
    <t xml:space="preserve">       12</t>
  </si>
  <si>
    <r>
      <t>平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1     </t>
    </r>
    <r>
      <rPr>
        <sz val="12"/>
        <rFont val="ＭＳ 明朝"/>
        <family val="1"/>
      </rPr>
      <t>年</t>
    </r>
  </si>
  <si>
    <t>不   明</t>
  </si>
  <si>
    <t>オセアニア</t>
  </si>
  <si>
    <t>アフリカ</t>
  </si>
  <si>
    <t>南アメリカ</t>
  </si>
  <si>
    <t>北アメリカ</t>
  </si>
  <si>
    <t>ヨーロッパ</t>
  </si>
  <si>
    <t>ア ジ ア</t>
  </si>
  <si>
    <t>金 額 計</t>
  </si>
  <si>
    <t>数   量</t>
  </si>
  <si>
    <t>単　位</t>
  </si>
  <si>
    <r>
      <t>年　　次　　及　　び　　　　　　　　　品　　　 目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</si>
  <si>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（単位：金額　万円）</t>
  </si>
  <si>
    <t>７１　　品　目　別　仕　向　地　別　輸　出　実　績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</si>
</sst>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_);\(#,##0\)"/>
    <numFmt numFmtId="186" formatCode="#,##0_ ;[Red]\-#,##0\ "/>
    <numFmt numFmtId="187" formatCode="#,##0.000;[Red]\-#,##0.000"/>
    <numFmt numFmtId="188" formatCode="#,##0.0000;[Red]\-#,##0.0000"/>
    <numFmt numFmtId="189" formatCode="#,##0.0;\-#,##0.0"/>
    <numFmt numFmtId="190" formatCode="&quot;¥&quot;#,##0.0;[Red]&quot;¥&quot;\-#,##0.0"/>
    <numFmt numFmtId="191" formatCode="\(#,##0.00\)"/>
    <numFmt numFmtId="192" formatCode="\(#,##0.0\)"/>
    <numFmt numFmtId="193" formatCode="\(#,##0\)"/>
    <numFmt numFmtId="194" formatCode="#,##0.0_);\(#,##0.0\)"/>
  </numFmts>
  <fonts count="47"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4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4" fillId="0" borderId="0" xfId="48" applyFont="1" applyFill="1" applyBorder="1" applyAlignment="1">
      <alignment vertical="center"/>
    </xf>
    <xf numFmtId="38" fontId="0" fillId="0" borderId="14" xfId="48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18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184" fontId="9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184" fontId="9" fillId="0" borderId="0" xfId="0" applyNumberFormat="1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85" fontId="9" fillId="0" borderId="0" xfId="48" applyNumberFormat="1" applyFont="1" applyFill="1" applyAlignment="1">
      <alignment vertical="center"/>
    </xf>
    <xf numFmtId="192" fontId="9" fillId="0" borderId="0" xfId="0" applyNumberFormat="1" applyFont="1" applyFill="1" applyAlignment="1">
      <alignment vertical="center"/>
    </xf>
    <xf numFmtId="193" fontId="9" fillId="0" borderId="0" xfId="48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Alignment="1">
      <alignment horizontal="right" vertical="center"/>
    </xf>
    <xf numFmtId="192" fontId="0" fillId="0" borderId="22" xfId="0" applyNumberFormat="1" applyFont="1" applyFill="1" applyBorder="1" applyAlignment="1" applyProtection="1">
      <alignment horizontal="right" vertical="center"/>
      <protection/>
    </xf>
    <xf numFmtId="192" fontId="0" fillId="0" borderId="17" xfId="0" applyNumberFormat="1" applyFont="1" applyFill="1" applyBorder="1" applyAlignment="1" applyProtection="1">
      <alignment horizontal="right" vertical="center"/>
      <protection/>
    </xf>
    <xf numFmtId="38" fontId="9" fillId="0" borderId="0" xfId="48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192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 quotePrefix="1">
      <alignment horizontal="right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 quotePrefix="1">
      <alignment horizontal="right" vertical="center"/>
      <protection/>
    </xf>
    <xf numFmtId="0" fontId="9" fillId="0" borderId="14" xfId="0" applyFont="1" applyFill="1" applyBorder="1" applyAlignment="1" applyProtection="1" quotePrefix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horizontal="right" vertical="center"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>
      <alignment vertical="center"/>
    </xf>
    <xf numFmtId="184" fontId="0" fillId="0" borderId="26" xfId="48" applyNumberFormat="1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center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11" xfId="48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 wrapText="1"/>
    </xf>
    <xf numFmtId="38" fontId="0" fillId="0" borderId="23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9" fillId="0" borderId="0" xfId="48" applyFont="1" applyFill="1" applyBorder="1" applyAlignment="1" applyProtection="1">
      <alignment horizontal="distributed" vertical="center"/>
      <protection/>
    </xf>
    <xf numFmtId="38" fontId="9" fillId="0" borderId="14" xfId="48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distributed" vertical="center"/>
      <protection/>
    </xf>
    <xf numFmtId="0" fontId="9" fillId="0" borderId="43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9"/>
  <sheetViews>
    <sheetView showGridLines="0" zoomScalePageLayoutView="0" workbookViewId="0" topLeftCell="A1">
      <selection activeCell="A2" sqref="A2:T2"/>
    </sheetView>
  </sheetViews>
  <sheetFormatPr defaultColWidth="8.796875" defaultRowHeight="15"/>
  <cols>
    <col min="1" max="1" width="2.59765625" style="4" customWidth="1"/>
    <col min="2" max="2" width="34.59765625" style="4" customWidth="1"/>
    <col min="3" max="8" width="10.09765625" style="4" customWidth="1"/>
    <col min="9" max="9" width="13.19921875" style="4" customWidth="1"/>
    <col min="10" max="10" width="11.19921875" style="4" customWidth="1"/>
    <col min="11" max="14" width="10.09765625" style="4" customWidth="1"/>
    <col min="15" max="16" width="15.09765625" style="4" customWidth="1"/>
    <col min="17" max="18" width="9.8984375" style="4" customWidth="1"/>
    <col min="19" max="19" width="15.59765625" style="4" customWidth="1"/>
    <col min="20" max="20" width="9.8984375" style="4" customWidth="1"/>
    <col min="21" max="16384" width="9" style="4" customWidth="1"/>
  </cols>
  <sheetData>
    <row r="1" ht="18.75" customHeight="1"/>
    <row r="2" spans="1:20" ht="18.75" customHeight="1">
      <c r="A2" s="205" t="s">
        <v>293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ht="18.75" customHeight="1"/>
    <row r="4" spans="1:20" s="1" customFormat="1" ht="19.5" customHeight="1">
      <c r="A4" s="204" t="s">
        <v>68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</row>
    <row r="5" spans="1:20" s="1" customFormat="1" ht="19.5" customHeight="1">
      <c r="A5" s="213" t="s">
        <v>58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</row>
    <row r="6" s="1" customFormat="1" ht="18" customHeight="1" thickBot="1"/>
    <row r="7" spans="1:20" s="1" customFormat="1" ht="18" customHeight="1">
      <c r="A7" s="206" t="s">
        <v>6</v>
      </c>
      <c r="B7" s="214"/>
      <c r="C7" s="209" t="s">
        <v>7</v>
      </c>
      <c r="D7" s="210"/>
      <c r="E7" s="210"/>
      <c r="F7" s="210"/>
      <c r="G7" s="210"/>
      <c r="H7" s="211"/>
      <c r="I7" s="209" t="s">
        <v>8</v>
      </c>
      <c r="J7" s="210"/>
      <c r="K7" s="210"/>
      <c r="L7" s="210"/>
      <c r="M7" s="210"/>
      <c r="N7" s="211"/>
      <c r="O7" s="206" t="s">
        <v>9</v>
      </c>
      <c r="P7" s="206"/>
      <c r="Q7" s="206"/>
      <c r="R7" s="206"/>
      <c r="S7" s="206"/>
      <c r="T7" s="206"/>
    </row>
    <row r="8" spans="1:20" s="1" customFormat="1" ht="18" customHeight="1">
      <c r="A8" s="213"/>
      <c r="B8" s="215"/>
      <c r="C8" s="207" t="s">
        <v>10</v>
      </c>
      <c r="D8" s="207"/>
      <c r="E8" s="207" t="s">
        <v>11</v>
      </c>
      <c r="F8" s="207"/>
      <c r="G8" s="212" t="s">
        <v>55</v>
      </c>
      <c r="H8" s="212"/>
      <c r="I8" s="207" t="s">
        <v>12</v>
      </c>
      <c r="J8" s="207"/>
      <c r="K8" s="207" t="s">
        <v>11</v>
      </c>
      <c r="L8" s="207"/>
      <c r="M8" s="212" t="s">
        <v>55</v>
      </c>
      <c r="N8" s="212"/>
      <c r="O8" s="207" t="s">
        <v>13</v>
      </c>
      <c r="P8" s="207"/>
      <c r="Q8" s="207" t="s">
        <v>11</v>
      </c>
      <c r="R8" s="207"/>
      <c r="S8" s="208" t="s">
        <v>55</v>
      </c>
      <c r="T8" s="208"/>
    </row>
    <row r="9" spans="1:20" s="1" customFormat="1" ht="18" customHeight="1">
      <c r="A9" s="216"/>
      <c r="B9" s="217"/>
      <c r="C9" s="41" t="s">
        <v>54</v>
      </c>
      <c r="D9" s="41" t="s">
        <v>67</v>
      </c>
      <c r="E9" s="41" t="s">
        <v>54</v>
      </c>
      <c r="F9" s="41" t="s">
        <v>67</v>
      </c>
      <c r="G9" s="41" t="s">
        <v>14</v>
      </c>
      <c r="H9" s="41" t="s">
        <v>15</v>
      </c>
      <c r="I9" s="41" t="s">
        <v>54</v>
      </c>
      <c r="J9" s="41" t="s">
        <v>67</v>
      </c>
      <c r="K9" s="41" t="s">
        <v>54</v>
      </c>
      <c r="L9" s="41" t="s">
        <v>67</v>
      </c>
      <c r="M9" s="41" t="s">
        <v>14</v>
      </c>
      <c r="N9" s="41" t="s">
        <v>15</v>
      </c>
      <c r="O9" s="41" t="s">
        <v>54</v>
      </c>
      <c r="P9" s="41" t="s">
        <v>67</v>
      </c>
      <c r="Q9" s="41" t="s">
        <v>54</v>
      </c>
      <c r="R9" s="41" t="s">
        <v>67</v>
      </c>
      <c r="S9" s="41" t="s">
        <v>14</v>
      </c>
      <c r="T9" s="42" t="s">
        <v>15</v>
      </c>
    </row>
    <row r="10" spans="2:20" s="1" customFormat="1" ht="18" customHeight="1">
      <c r="B10" s="43"/>
      <c r="C10" s="2" t="s">
        <v>16</v>
      </c>
      <c r="D10" s="2" t="s">
        <v>16</v>
      </c>
      <c r="E10" s="2" t="s">
        <v>0</v>
      </c>
      <c r="F10" s="2" t="s">
        <v>0</v>
      </c>
      <c r="G10" s="3" t="s">
        <v>17</v>
      </c>
      <c r="H10" s="2" t="s">
        <v>1</v>
      </c>
      <c r="I10" s="3" t="s">
        <v>18</v>
      </c>
      <c r="J10" s="3" t="s">
        <v>18</v>
      </c>
      <c r="K10" s="2" t="s">
        <v>2</v>
      </c>
      <c r="L10" s="2" t="s">
        <v>2</v>
      </c>
      <c r="M10" s="3" t="s">
        <v>18</v>
      </c>
      <c r="N10" s="2" t="s">
        <v>2</v>
      </c>
      <c r="O10" s="3" t="s">
        <v>19</v>
      </c>
      <c r="P10" s="3" t="s">
        <v>19</v>
      </c>
      <c r="Q10" s="3" t="s">
        <v>3</v>
      </c>
      <c r="R10" s="3" t="s">
        <v>3</v>
      </c>
      <c r="S10" s="3" t="s">
        <v>19</v>
      </c>
      <c r="T10" s="2" t="s">
        <v>3</v>
      </c>
    </row>
    <row r="11" spans="1:20" s="69" customFormat="1" ht="18" customHeight="1">
      <c r="A11" s="188" t="s">
        <v>20</v>
      </c>
      <c r="B11" s="189"/>
      <c r="C11" s="71">
        <f>SUM(C13,C34)</f>
        <v>19964</v>
      </c>
      <c r="D11" s="71">
        <f>SUM(D13,D34)</f>
        <v>20167</v>
      </c>
      <c r="E11" s="67" t="s">
        <v>287</v>
      </c>
      <c r="F11" s="67" t="s">
        <v>287</v>
      </c>
      <c r="G11" s="107">
        <f>D11-C11</f>
        <v>203</v>
      </c>
      <c r="H11" s="68">
        <v>-7.9</v>
      </c>
      <c r="I11" s="71">
        <f>SUM(I13,I34)</f>
        <v>118147</v>
      </c>
      <c r="J11" s="71">
        <f>SUM(J13,J34)</f>
        <v>125261</v>
      </c>
      <c r="K11" s="67" t="s">
        <v>287</v>
      </c>
      <c r="L11" s="67" t="s">
        <v>287</v>
      </c>
      <c r="M11" s="107">
        <f>J11-I11</f>
        <v>7114</v>
      </c>
      <c r="N11" s="68">
        <v>-2.4</v>
      </c>
      <c r="O11" s="71">
        <f>SUM(O13,O34)</f>
        <v>547490588</v>
      </c>
      <c r="P11" s="71">
        <f>SUM(P13,P34)</f>
        <v>521284015</v>
      </c>
      <c r="Q11" s="67" t="s">
        <v>287</v>
      </c>
      <c r="R11" s="67" t="s">
        <v>287</v>
      </c>
      <c r="S11" s="107">
        <f>P11-O11</f>
        <v>-26206573</v>
      </c>
      <c r="T11" s="68">
        <v>-13.9</v>
      </c>
    </row>
    <row r="12" spans="2:20" s="69" customFormat="1" ht="18" customHeight="1">
      <c r="B12" s="70"/>
      <c r="C12" s="71"/>
      <c r="D12" s="71"/>
      <c r="G12" s="71"/>
      <c r="H12" s="68"/>
      <c r="I12" s="71"/>
      <c r="J12" s="71"/>
      <c r="M12" s="71"/>
      <c r="N12" s="68"/>
      <c r="O12" s="71"/>
      <c r="P12" s="71"/>
      <c r="S12" s="71"/>
      <c r="T12" s="68"/>
    </row>
    <row r="13" spans="1:20" s="69" customFormat="1" ht="18" customHeight="1">
      <c r="A13" s="188" t="s">
        <v>21</v>
      </c>
      <c r="B13" s="189"/>
      <c r="C13" s="71">
        <f>SUM(C15,C31)</f>
        <v>4530</v>
      </c>
      <c r="D13" s="71">
        <f>SUM(D15,D31)</f>
        <v>4869</v>
      </c>
      <c r="E13" s="108">
        <f>100*C13/C13</f>
        <v>100</v>
      </c>
      <c r="F13" s="108">
        <f>100*D13/D13</f>
        <v>100</v>
      </c>
      <c r="G13" s="107">
        <f>D13-C13</f>
        <v>339</v>
      </c>
      <c r="H13" s="68">
        <v>-6.6</v>
      </c>
      <c r="I13" s="71">
        <f>-SUM(I15,I31)</f>
        <v>44287</v>
      </c>
      <c r="J13" s="71">
        <f>-SUM(J15,J31)</f>
        <v>45257</v>
      </c>
      <c r="K13" s="108">
        <f>100*I13/I13</f>
        <v>100</v>
      </c>
      <c r="L13" s="108">
        <f>100*J13/J13</f>
        <v>100</v>
      </c>
      <c r="M13" s="107">
        <f>J13-I13</f>
        <v>970</v>
      </c>
      <c r="N13" s="68">
        <v>-8.7</v>
      </c>
      <c r="O13" s="71">
        <f>SUM(O15,O31)</f>
        <v>399918169</v>
      </c>
      <c r="P13" s="71">
        <f>SUM(P15,P31)</f>
        <v>379228535</v>
      </c>
      <c r="Q13" s="108">
        <f>100*O13/O13</f>
        <v>100</v>
      </c>
      <c r="R13" s="108">
        <f>100*P13/P13</f>
        <v>100</v>
      </c>
      <c r="S13" s="107">
        <f>P13-O13</f>
        <v>-20689634</v>
      </c>
      <c r="T13" s="68">
        <v>-15.6</v>
      </c>
    </row>
    <row r="14" spans="2:20" s="69" customFormat="1" ht="18" customHeight="1">
      <c r="B14" s="70"/>
      <c r="C14" s="71"/>
      <c r="D14" s="71"/>
      <c r="H14" s="68"/>
      <c r="I14" s="71"/>
      <c r="J14" s="71"/>
      <c r="N14" s="68"/>
      <c r="O14" s="71"/>
      <c r="P14" s="71"/>
      <c r="T14" s="68"/>
    </row>
    <row r="15" spans="1:20" s="69" customFormat="1" ht="18" customHeight="1">
      <c r="A15" s="189" t="s">
        <v>22</v>
      </c>
      <c r="B15" s="189"/>
      <c r="C15" s="71">
        <f>SUM(C16:C30,C32)</f>
        <v>4529</v>
      </c>
      <c r="D15" s="71">
        <f>SUM(D16:D30,D32)</f>
        <v>4868</v>
      </c>
      <c r="E15" s="108">
        <f>100*C15/C$15</f>
        <v>100</v>
      </c>
      <c r="F15" s="108">
        <f>100*D15/D$15</f>
        <v>100</v>
      </c>
      <c r="G15" s="107">
        <f aca="true" t="shared" si="0" ref="G15:G40">D15-C15</f>
        <v>339</v>
      </c>
      <c r="H15" s="68">
        <v>-6.6</v>
      </c>
      <c r="I15" s="109">
        <f>ROUND(-(SUM(I16:I30,I32)),0)</f>
        <v>-44287</v>
      </c>
      <c r="J15" s="109">
        <f>ROUND(-(SUM(J16:J30,J32)),0)</f>
        <v>-45257</v>
      </c>
      <c r="K15" s="110">
        <f>100*I15/I$15</f>
        <v>100</v>
      </c>
      <c r="L15" s="110">
        <f>100*J15/J$15</f>
        <v>100</v>
      </c>
      <c r="M15" s="111">
        <f>-(J15-I15)</f>
        <v>970</v>
      </c>
      <c r="N15" s="92" t="s">
        <v>288</v>
      </c>
      <c r="O15" s="71">
        <f>SUM(O16:O30,O32)</f>
        <v>399918169</v>
      </c>
      <c r="P15" s="71">
        <f>SUM(P16:P30,P32)</f>
        <v>379228535</v>
      </c>
      <c r="Q15" s="108">
        <f>100*O15/O$15</f>
        <v>100</v>
      </c>
      <c r="R15" s="108">
        <f>100*P15/P$15</f>
        <v>100</v>
      </c>
      <c r="S15" s="107">
        <f>P15-O15</f>
        <v>-20689634</v>
      </c>
      <c r="T15" s="68">
        <v>-15.6</v>
      </c>
    </row>
    <row r="16" spans="2:20" ht="18" customHeight="1">
      <c r="B16" s="44" t="s">
        <v>23</v>
      </c>
      <c r="C16" s="93">
        <v>7</v>
      </c>
      <c r="D16" s="93">
        <v>13</v>
      </c>
      <c r="E16" s="96">
        <f>100*C16/C$15</f>
        <v>0.1545595054095827</v>
      </c>
      <c r="F16" s="96">
        <f>100*D16/D$15</f>
        <v>0.26705012325390304</v>
      </c>
      <c r="G16" s="94">
        <f t="shared" si="0"/>
        <v>6</v>
      </c>
      <c r="H16" s="95">
        <v>71.4</v>
      </c>
      <c r="I16" s="93">
        <v>83</v>
      </c>
      <c r="J16" s="93">
        <v>204</v>
      </c>
      <c r="K16" s="96">
        <f>-100*I16/I$15</f>
        <v>0.18741391378959965</v>
      </c>
      <c r="L16" s="96">
        <f>-100*J16/J$15</f>
        <v>0.45075899860795016</v>
      </c>
      <c r="M16" s="94">
        <f aca="true" t="shared" si="1" ref="M16:M30">J16-I16</f>
        <v>121</v>
      </c>
      <c r="N16" s="95">
        <v>101.2</v>
      </c>
      <c r="O16" s="93">
        <v>481386</v>
      </c>
      <c r="P16" s="93">
        <v>1052484</v>
      </c>
      <c r="Q16" s="96">
        <f aca="true" t="shared" si="2" ref="Q16:Q30">100*O16/O$15</f>
        <v>0.12037112522387049</v>
      </c>
      <c r="R16" s="96">
        <f aca="true" t="shared" si="3" ref="R16:R30">100*P16/P$15</f>
        <v>0.2775329129702753</v>
      </c>
      <c r="S16" s="94">
        <f aca="true" t="shared" si="4" ref="S16:S30">P16-O16</f>
        <v>571098</v>
      </c>
      <c r="T16" s="88">
        <v>96.3</v>
      </c>
    </row>
    <row r="17" spans="2:20" ht="18" customHeight="1">
      <c r="B17" s="44" t="s">
        <v>24</v>
      </c>
      <c r="C17" s="93">
        <v>144</v>
      </c>
      <c r="D17" s="93">
        <v>146</v>
      </c>
      <c r="E17" s="96">
        <f aca="true" t="shared" si="5" ref="E17:F32">100*C17/C$15</f>
        <v>3.1795098255685583</v>
      </c>
      <c r="F17" s="96">
        <f t="shared" si="5"/>
        <v>2.999178307313065</v>
      </c>
      <c r="G17" s="94">
        <f t="shared" si="0"/>
        <v>2</v>
      </c>
      <c r="H17" s="95">
        <v>-11.1</v>
      </c>
      <c r="I17" s="93">
        <v>904</v>
      </c>
      <c r="J17" s="93">
        <v>851</v>
      </c>
      <c r="K17" s="96">
        <f aca="true" t="shared" si="6" ref="K17:K30">-100*I17/I$15</f>
        <v>2.041231061033712</v>
      </c>
      <c r="L17" s="96">
        <f aca="true" t="shared" si="7" ref="L17:L30">-100*J17/J$15</f>
        <v>1.880372097134145</v>
      </c>
      <c r="M17" s="94">
        <f t="shared" si="1"/>
        <v>-53</v>
      </c>
      <c r="N17" s="95">
        <v>-16.8</v>
      </c>
      <c r="O17" s="93">
        <v>29387374</v>
      </c>
      <c r="P17" s="93">
        <v>25771720</v>
      </c>
      <c r="Q17" s="96">
        <f t="shared" si="2"/>
        <v>7.34834680641879</v>
      </c>
      <c r="R17" s="96">
        <f t="shared" si="3"/>
        <v>6.795828272785433</v>
      </c>
      <c r="S17" s="94">
        <f t="shared" si="4"/>
        <v>-3615654</v>
      </c>
      <c r="T17" s="88">
        <v>-17.5</v>
      </c>
    </row>
    <row r="18" spans="2:20" ht="18" customHeight="1">
      <c r="B18" s="44" t="s">
        <v>25</v>
      </c>
      <c r="C18" s="93">
        <v>240</v>
      </c>
      <c r="D18" s="93">
        <v>231</v>
      </c>
      <c r="E18" s="96">
        <f t="shared" si="5"/>
        <v>5.299183042614263</v>
      </c>
      <c r="F18" s="96">
        <f t="shared" si="5"/>
        <v>4.745275267050123</v>
      </c>
      <c r="G18" s="94">
        <f t="shared" si="0"/>
        <v>-9</v>
      </c>
      <c r="H18" s="95">
        <v>-14.6</v>
      </c>
      <c r="I18" s="93">
        <v>2357</v>
      </c>
      <c r="J18" s="93">
        <v>1944</v>
      </c>
      <c r="K18" s="96">
        <f t="shared" si="6"/>
        <v>5.322103551832366</v>
      </c>
      <c r="L18" s="96">
        <f t="shared" si="7"/>
        <v>4.2954681043816425</v>
      </c>
      <c r="M18" s="94">
        <f t="shared" si="1"/>
        <v>-413</v>
      </c>
      <c r="N18" s="95">
        <v>-25.5</v>
      </c>
      <c r="O18" s="93">
        <v>9186035</v>
      </c>
      <c r="P18" s="93">
        <v>7476844</v>
      </c>
      <c r="Q18" s="96">
        <f t="shared" si="2"/>
        <v>2.296978660151847</v>
      </c>
      <c r="R18" s="96">
        <f t="shared" si="3"/>
        <v>1.9715931977534338</v>
      </c>
      <c r="S18" s="94">
        <f t="shared" si="4"/>
        <v>-1709191</v>
      </c>
      <c r="T18" s="88">
        <v>-24</v>
      </c>
    </row>
    <row r="19" spans="2:20" ht="18" customHeight="1">
      <c r="B19" s="44" t="s">
        <v>26</v>
      </c>
      <c r="C19" s="93">
        <v>345</v>
      </c>
      <c r="D19" s="93">
        <v>417</v>
      </c>
      <c r="E19" s="96">
        <f t="shared" si="5"/>
        <v>7.617575623758004</v>
      </c>
      <c r="F19" s="96">
        <f t="shared" si="5"/>
        <v>8.566146261298275</v>
      </c>
      <c r="G19" s="94">
        <f t="shared" si="0"/>
        <v>72</v>
      </c>
      <c r="H19" s="95">
        <v>6.7</v>
      </c>
      <c r="I19" s="93">
        <v>4425</v>
      </c>
      <c r="J19" s="93">
        <v>4977</v>
      </c>
      <c r="K19" s="96">
        <f t="shared" si="6"/>
        <v>9.991645403843114</v>
      </c>
      <c r="L19" s="96">
        <v>10.9</v>
      </c>
      <c r="M19" s="94">
        <f t="shared" si="1"/>
        <v>552</v>
      </c>
      <c r="N19" s="95">
        <v>2.4</v>
      </c>
      <c r="O19" s="93">
        <v>47493610</v>
      </c>
      <c r="P19" s="93">
        <v>45747563</v>
      </c>
      <c r="Q19" s="96">
        <f t="shared" si="2"/>
        <v>11.875832028026714</v>
      </c>
      <c r="R19" s="96">
        <v>12</v>
      </c>
      <c r="S19" s="94">
        <f t="shared" si="4"/>
        <v>-1746047</v>
      </c>
      <c r="T19" s="88">
        <v>-6.6</v>
      </c>
    </row>
    <row r="20" spans="2:20" ht="18" customHeight="1">
      <c r="B20" s="44" t="s">
        <v>27</v>
      </c>
      <c r="C20" s="93">
        <v>575</v>
      </c>
      <c r="D20" s="93">
        <v>617</v>
      </c>
      <c r="E20" s="96">
        <f t="shared" si="5"/>
        <v>12.695959372930007</v>
      </c>
      <c r="F20" s="96">
        <f t="shared" si="5"/>
        <v>12.674609695973706</v>
      </c>
      <c r="G20" s="94">
        <f t="shared" si="0"/>
        <v>42</v>
      </c>
      <c r="H20" s="95">
        <v>-5.7</v>
      </c>
      <c r="I20" s="93">
        <v>5878</v>
      </c>
      <c r="J20" s="93">
        <v>6557</v>
      </c>
      <c r="K20" s="96">
        <f t="shared" si="6"/>
        <v>13.27251789464177</v>
      </c>
      <c r="L20" s="96">
        <v>14.4</v>
      </c>
      <c r="M20" s="94">
        <f t="shared" si="1"/>
        <v>679</v>
      </c>
      <c r="N20" s="95">
        <v>0.3</v>
      </c>
      <c r="O20" s="93">
        <v>63312093</v>
      </c>
      <c r="P20" s="93">
        <v>64854050</v>
      </c>
      <c r="Q20" s="96">
        <f t="shared" si="2"/>
        <v>15.831261969995667</v>
      </c>
      <c r="R20" s="96">
        <v>17</v>
      </c>
      <c r="S20" s="94">
        <f t="shared" si="4"/>
        <v>1541957</v>
      </c>
      <c r="T20" s="88">
        <v>-5.3</v>
      </c>
    </row>
    <row r="21" spans="2:20" ht="18" customHeight="1">
      <c r="B21" s="44" t="s">
        <v>28</v>
      </c>
      <c r="C21" s="93">
        <v>500</v>
      </c>
      <c r="D21" s="93">
        <v>520</v>
      </c>
      <c r="E21" s="96">
        <f t="shared" si="5"/>
        <v>11.039964672113049</v>
      </c>
      <c r="F21" s="96">
        <f t="shared" si="5"/>
        <v>10.682004930156122</v>
      </c>
      <c r="G21" s="94">
        <f t="shared" si="0"/>
        <v>20</v>
      </c>
      <c r="H21" s="95">
        <v>-8.6</v>
      </c>
      <c r="I21" s="93">
        <v>3861</v>
      </c>
      <c r="J21" s="93">
        <v>3900</v>
      </c>
      <c r="K21" s="96">
        <f t="shared" si="6"/>
        <v>8.718133989658364</v>
      </c>
      <c r="L21" s="96">
        <f t="shared" si="7"/>
        <v>8.617451443975517</v>
      </c>
      <c r="M21" s="94">
        <f t="shared" si="1"/>
        <v>39</v>
      </c>
      <c r="N21" s="95">
        <v>-11.3</v>
      </c>
      <c r="O21" s="93">
        <v>33140407</v>
      </c>
      <c r="P21" s="93">
        <v>29714978</v>
      </c>
      <c r="Q21" s="96">
        <f t="shared" si="2"/>
        <v>8.286797042221906</v>
      </c>
      <c r="R21" s="96">
        <f t="shared" si="3"/>
        <v>7.835638739579552</v>
      </c>
      <c r="S21" s="94">
        <f t="shared" si="4"/>
        <v>-3425429</v>
      </c>
      <c r="T21" s="88">
        <v>-19</v>
      </c>
    </row>
    <row r="22" spans="2:20" ht="18" customHeight="1">
      <c r="B22" s="44" t="s">
        <v>29</v>
      </c>
      <c r="C22" s="93">
        <v>155</v>
      </c>
      <c r="D22" s="93">
        <v>150</v>
      </c>
      <c r="E22" s="96">
        <f t="shared" si="5"/>
        <v>3.422389048355045</v>
      </c>
      <c r="F22" s="96">
        <f t="shared" si="5"/>
        <v>3.0813475760065736</v>
      </c>
      <c r="G22" s="94">
        <f t="shared" si="0"/>
        <v>-5</v>
      </c>
      <c r="H22" s="95">
        <v>-12.9</v>
      </c>
      <c r="I22" s="93">
        <v>1181</v>
      </c>
      <c r="J22" s="93">
        <v>1030</v>
      </c>
      <c r="K22" s="96">
        <f t="shared" si="6"/>
        <v>2.6666967733194844</v>
      </c>
      <c r="L22" s="96">
        <f t="shared" si="7"/>
        <v>2.2758910223832776</v>
      </c>
      <c r="M22" s="94">
        <f t="shared" si="1"/>
        <v>-151</v>
      </c>
      <c r="N22" s="95">
        <v>-17.8</v>
      </c>
      <c r="O22" s="93">
        <v>9418232</v>
      </c>
      <c r="P22" s="93">
        <v>7427082</v>
      </c>
      <c r="Q22" s="96">
        <f t="shared" si="2"/>
        <v>2.355039788152261</v>
      </c>
      <c r="R22" s="96">
        <f t="shared" si="3"/>
        <v>1.9584712948881866</v>
      </c>
      <c r="S22" s="94">
        <f t="shared" si="4"/>
        <v>-1991150</v>
      </c>
      <c r="T22" s="88">
        <v>-27.8</v>
      </c>
    </row>
    <row r="23" spans="2:20" ht="18" customHeight="1">
      <c r="B23" s="44" t="s">
        <v>30</v>
      </c>
      <c r="C23" s="93">
        <v>165</v>
      </c>
      <c r="D23" s="93">
        <v>156</v>
      </c>
      <c r="E23" s="96">
        <f t="shared" si="5"/>
        <v>3.6431883417973063</v>
      </c>
      <c r="F23" s="96">
        <f t="shared" si="5"/>
        <v>3.2046014790468367</v>
      </c>
      <c r="G23" s="94">
        <f t="shared" si="0"/>
        <v>-9</v>
      </c>
      <c r="H23" s="95">
        <v>-17.6</v>
      </c>
      <c r="I23" s="93">
        <v>2092</v>
      </c>
      <c r="J23" s="93">
        <v>2018</v>
      </c>
      <c r="K23" s="96">
        <f t="shared" si="6"/>
        <v>4.723733827082439</v>
      </c>
      <c r="L23" s="96">
        <f t="shared" si="7"/>
        <v>4.458978721523742</v>
      </c>
      <c r="M23" s="94">
        <f t="shared" si="1"/>
        <v>-74</v>
      </c>
      <c r="N23" s="95">
        <v>-11.4</v>
      </c>
      <c r="O23" s="93">
        <v>38723699</v>
      </c>
      <c r="P23" s="93">
        <v>30959877</v>
      </c>
      <c r="Q23" s="96">
        <f t="shared" si="2"/>
        <v>9.682905654631561</v>
      </c>
      <c r="R23" s="96">
        <f t="shared" si="3"/>
        <v>8.16391018676904</v>
      </c>
      <c r="S23" s="94">
        <f t="shared" si="4"/>
        <v>-7763822</v>
      </c>
      <c r="T23" s="88">
        <v>-23.4</v>
      </c>
    </row>
    <row r="24" spans="2:20" ht="18" customHeight="1">
      <c r="B24" s="44" t="s">
        <v>31</v>
      </c>
      <c r="C24" s="93">
        <v>96</v>
      </c>
      <c r="D24" s="93">
        <v>122</v>
      </c>
      <c r="E24" s="96">
        <f t="shared" si="5"/>
        <v>2.1196732170457055</v>
      </c>
      <c r="F24" s="96">
        <f t="shared" si="5"/>
        <v>2.506162695152013</v>
      </c>
      <c r="G24" s="94">
        <f t="shared" si="0"/>
        <v>26</v>
      </c>
      <c r="H24" s="95">
        <v>3.1</v>
      </c>
      <c r="I24" s="93">
        <v>517</v>
      </c>
      <c r="J24" s="93">
        <v>633</v>
      </c>
      <c r="K24" s="96">
        <f t="shared" si="6"/>
        <v>1.167385463002687</v>
      </c>
      <c r="L24" s="96">
        <f t="shared" si="7"/>
        <v>1.398678657445257</v>
      </c>
      <c r="M24" s="94">
        <f t="shared" si="1"/>
        <v>116</v>
      </c>
      <c r="N24" s="95">
        <v>3.1</v>
      </c>
      <c r="O24" s="93">
        <v>873510</v>
      </c>
      <c r="P24" s="93">
        <v>949233</v>
      </c>
      <c r="Q24" s="96">
        <f t="shared" si="2"/>
        <v>0.21842218426440135</v>
      </c>
      <c r="R24" s="96">
        <f t="shared" si="3"/>
        <v>0.25030632254505847</v>
      </c>
      <c r="S24" s="94">
        <f t="shared" si="4"/>
        <v>75723</v>
      </c>
      <c r="T24" s="88">
        <v>-3.3</v>
      </c>
    </row>
    <row r="25" spans="2:20" ht="18" customHeight="1">
      <c r="B25" s="44" t="s">
        <v>32</v>
      </c>
      <c r="C25" s="93">
        <v>497</v>
      </c>
      <c r="D25" s="93">
        <v>482</v>
      </c>
      <c r="E25" s="96">
        <f t="shared" si="5"/>
        <v>10.97372488408037</v>
      </c>
      <c r="F25" s="96">
        <f t="shared" si="5"/>
        <v>9.90139687756779</v>
      </c>
      <c r="G25" s="94">
        <f t="shared" si="0"/>
        <v>-15</v>
      </c>
      <c r="H25" s="95">
        <v>-15.7</v>
      </c>
      <c r="I25" s="93">
        <v>4501</v>
      </c>
      <c r="J25" s="93">
        <v>3652</v>
      </c>
      <c r="K25" s="96">
        <f t="shared" si="6"/>
        <v>10.16325332490347</v>
      </c>
      <c r="L25" s="96">
        <f t="shared" si="7"/>
        <v>8.069469916256049</v>
      </c>
      <c r="M25" s="94">
        <f t="shared" si="1"/>
        <v>-849</v>
      </c>
      <c r="N25" s="95">
        <v>-25.5</v>
      </c>
      <c r="O25" s="93">
        <v>30091189</v>
      </c>
      <c r="P25" s="93">
        <v>24128766</v>
      </c>
      <c r="Q25" s="96">
        <f t="shared" si="2"/>
        <v>7.524336559962595</v>
      </c>
      <c r="R25" s="96">
        <f t="shared" si="3"/>
        <v>6.362592414096687</v>
      </c>
      <c r="S25" s="94">
        <f t="shared" si="4"/>
        <v>-5962423</v>
      </c>
      <c r="T25" s="88">
        <v>-26.3</v>
      </c>
    </row>
    <row r="26" spans="2:20" ht="18" customHeight="1">
      <c r="B26" s="44" t="s">
        <v>33</v>
      </c>
      <c r="C26" s="93">
        <v>236</v>
      </c>
      <c r="D26" s="93">
        <v>227</v>
      </c>
      <c r="E26" s="96">
        <f t="shared" si="5"/>
        <v>5.2108633252373595</v>
      </c>
      <c r="F26" s="96">
        <f t="shared" si="5"/>
        <v>4.663105998356615</v>
      </c>
      <c r="G26" s="94">
        <f t="shared" si="0"/>
        <v>-9</v>
      </c>
      <c r="H26" s="95">
        <v>-12.7</v>
      </c>
      <c r="I26" s="93">
        <v>3074</v>
      </c>
      <c r="J26" s="93">
        <v>3085</v>
      </c>
      <c r="K26" s="96">
        <f t="shared" si="6"/>
        <v>6.941088807099149</v>
      </c>
      <c r="L26" s="96">
        <f t="shared" si="7"/>
        <v>6.81662505247807</v>
      </c>
      <c r="M26" s="94">
        <f t="shared" si="1"/>
        <v>11</v>
      </c>
      <c r="N26" s="95">
        <v>-5</v>
      </c>
      <c r="O26" s="93">
        <v>23810986</v>
      </c>
      <c r="P26" s="93">
        <v>18890819</v>
      </c>
      <c r="Q26" s="96">
        <f t="shared" si="2"/>
        <v>5.953964547182151</v>
      </c>
      <c r="R26" s="96">
        <f t="shared" si="3"/>
        <v>4.981381213837192</v>
      </c>
      <c r="S26" s="94">
        <f t="shared" si="4"/>
        <v>-4920167</v>
      </c>
      <c r="T26" s="88">
        <v>-24</v>
      </c>
    </row>
    <row r="27" spans="2:20" ht="18" customHeight="1">
      <c r="B27" s="44" t="s">
        <v>34</v>
      </c>
      <c r="C27" s="93">
        <v>308</v>
      </c>
      <c r="D27" s="93">
        <v>340</v>
      </c>
      <c r="E27" s="96">
        <f t="shared" si="5"/>
        <v>6.800618238021638</v>
      </c>
      <c r="F27" s="96">
        <f t="shared" si="5"/>
        <v>6.9843878389482335</v>
      </c>
      <c r="G27" s="94">
        <f t="shared" si="0"/>
        <v>32</v>
      </c>
      <c r="H27" s="95">
        <v>-6.8</v>
      </c>
      <c r="I27" s="93">
        <v>4568</v>
      </c>
      <c r="J27" s="93">
        <v>4262</v>
      </c>
      <c r="K27" s="96">
        <f t="shared" si="6"/>
        <v>10.314539255311942</v>
      </c>
      <c r="L27" s="96">
        <f t="shared" si="7"/>
        <v>9.417327706211195</v>
      </c>
      <c r="M27" s="94">
        <f t="shared" si="1"/>
        <v>-306</v>
      </c>
      <c r="N27" s="95">
        <v>-21.5</v>
      </c>
      <c r="O27" s="93">
        <v>51609639</v>
      </c>
      <c r="P27" s="93">
        <v>49933698</v>
      </c>
      <c r="Q27" s="96">
        <f t="shared" si="2"/>
        <v>12.905049832832177</v>
      </c>
      <c r="R27" s="96">
        <v>13.1</v>
      </c>
      <c r="S27" s="94">
        <f t="shared" si="4"/>
        <v>-1675941</v>
      </c>
      <c r="T27" s="88">
        <v>-37</v>
      </c>
    </row>
    <row r="28" spans="2:20" ht="18" customHeight="1">
      <c r="B28" s="44" t="s">
        <v>35</v>
      </c>
      <c r="C28" s="93">
        <v>141</v>
      </c>
      <c r="D28" s="93">
        <v>220</v>
      </c>
      <c r="E28" s="96">
        <f t="shared" si="5"/>
        <v>3.1132700375358797</v>
      </c>
      <c r="F28" s="96">
        <f t="shared" si="5"/>
        <v>4.519309778142975</v>
      </c>
      <c r="G28" s="94">
        <f t="shared" si="0"/>
        <v>79</v>
      </c>
      <c r="H28" s="95">
        <v>25.5</v>
      </c>
      <c r="I28" s="93">
        <v>1177</v>
      </c>
      <c r="J28" s="93">
        <v>1981</v>
      </c>
      <c r="K28" s="96">
        <f t="shared" si="6"/>
        <v>2.6576647774742024</v>
      </c>
      <c r="L28" s="96">
        <f t="shared" si="7"/>
        <v>4.377223412952692</v>
      </c>
      <c r="M28" s="94">
        <f t="shared" si="1"/>
        <v>804</v>
      </c>
      <c r="N28" s="95">
        <v>33.3</v>
      </c>
      <c r="O28" s="93">
        <v>7033297</v>
      </c>
      <c r="P28" s="93">
        <v>14394843</v>
      </c>
      <c r="Q28" s="96">
        <f t="shared" si="2"/>
        <v>1.758684037183617</v>
      </c>
      <c r="R28" s="96">
        <f t="shared" si="3"/>
        <v>3.795822748412115</v>
      </c>
      <c r="S28" s="94">
        <f t="shared" si="4"/>
        <v>7361546</v>
      </c>
      <c r="T28" s="88">
        <v>57.2</v>
      </c>
    </row>
    <row r="29" spans="2:20" ht="18" customHeight="1">
      <c r="B29" s="44" t="s">
        <v>36</v>
      </c>
      <c r="C29" s="93">
        <v>425</v>
      </c>
      <c r="D29" s="93">
        <v>426</v>
      </c>
      <c r="E29" s="96">
        <f t="shared" si="5"/>
        <v>9.383969971296091</v>
      </c>
      <c r="F29" s="96">
        <v>8.7</v>
      </c>
      <c r="G29" s="94">
        <f t="shared" si="0"/>
        <v>1</v>
      </c>
      <c r="H29" s="95">
        <v>-12.7</v>
      </c>
      <c r="I29" s="93">
        <v>2945</v>
      </c>
      <c r="J29" s="93">
        <v>2698</v>
      </c>
      <c r="K29" s="96">
        <f t="shared" si="6"/>
        <v>6.649806941088807</v>
      </c>
      <c r="L29" s="96">
        <f t="shared" si="7"/>
        <v>5.961508716883576</v>
      </c>
      <c r="M29" s="94">
        <f t="shared" si="1"/>
        <v>-247</v>
      </c>
      <c r="N29" s="95">
        <v>-18.3</v>
      </c>
      <c r="O29" s="93">
        <v>11338488</v>
      </c>
      <c r="P29" s="93">
        <v>12736010</v>
      </c>
      <c r="Q29" s="96">
        <f t="shared" si="2"/>
        <v>2.835202018540948</v>
      </c>
      <c r="R29" s="96">
        <f t="shared" si="3"/>
        <v>3.3583997048112426</v>
      </c>
      <c r="S29" s="94">
        <f t="shared" si="4"/>
        <v>1397522</v>
      </c>
      <c r="T29" s="88">
        <v>5.8</v>
      </c>
    </row>
    <row r="30" spans="2:20" ht="18" customHeight="1">
      <c r="B30" s="44" t="s">
        <v>37</v>
      </c>
      <c r="C30" s="93">
        <v>225</v>
      </c>
      <c r="D30" s="93">
        <v>278</v>
      </c>
      <c r="E30" s="96">
        <f t="shared" si="5"/>
        <v>4.967984102450872</v>
      </c>
      <c r="F30" s="96">
        <f t="shared" si="5"/>
        <v>5.710764174198849</v>
      </c>
      <c r="G30" s="94">
        <f t="shared" si="0"/>
        <v>53</v>
      </c>
      <c r="H30" s="95">
        <v>1.3</v>
      </c>
      <c r="I30" s="93">
        <v>3032</v>
      </c>
      <c r="J30" s="3">
        <v>3218</v>
      </c>
      <c r="K30" s="96">
        <f t="shared" si="6"/>
        <v>6.846252850723689</v>
      </c>
      <c r="L30" s="96">
        <f t="shared" si="7"/>
        <v>7.110502242746978</v>
      </c>
      <c r="M30" s="94">
        <f t="shared" si="1"/>
        <v>186</v>
      </c>
      <c r="N30" s="95">
        <v>-5.8</v>
      </c>
      <c r="O30" s="93">
        <v>20223183</v>
      </c>
      <c r="P30" s="93">
        <v>21343072</v>
      </c>
      <c r="Q30" s="96">
        <f t="shared" si="2"/>
        <v>5.0568302636932705</v>
      </c>
      <c r="R30" s="96">
        <f t="shared" si="3"/>
        <v>5.628023745628741</v>
      </c>
      <c r="S30" s="94">
        <f t="shared" si="4"/>
        <v>1119889</v>
      </c>
      <c r="T30" s="88">
        <v>-5.1</v>
      </c>
    </row>
    <row r="31" spans="2:20" ht="18" customHeight="1">
      <c r="B31" s="44" t="s">
        <v>38</v>
      </c>
      <c r="C31" s="93">
        <v>1</v>
      </c>
      <c r="D31" s="93">
        <v>1</v>
      </c>
      <c r="E31" s="96">
        <f t="shared" si="5"/>
        <v>0.022079929344226097</v>
      </c>
      <c r="F31" s="96">
        <f t="shared" si="5"/>
        <v>0.020542317173377157</v>
      </c>
      <c r="G31" s="94">
        <f t="shared" si="0"/>
        <v>0</v>
      </c>
      <c r="H31" s="95">
        <v>0</v>
      </c>
      <c r="I31" s="3" t="s">
        <v>56</v>
      </c>
      <c r="J31" s="3" t="s">
        <v>286</v>
      </c>
      <c r="K31" s="98" t="s">
        <v>56</v>
      </c>
      <c r="L31" s="98" t="s">
        <v>286</v>
      </c>
      <c r="M31" s="98" t="s">
        <v>286</v>
      </c>
      <c r="N31" s="98" t="s">
        <v>286</v>
      </c>
      <c r="O31" s="3" t="s">
        <v>57</v>
      </c>
      <c r="P31" s="3" t="s">
        <v>57</v>
      </c>
      <c r="Q31" s="3" t="s">
        <v>57</v>
      </c>
      <c r="R31" s="3" t="s">
        <v>285</v>
      </c>
      <c r="S31" s="3" t="s">
        <v>285</v>
      </c>
      <c r="T31" s="89" t="s">
        <v>4</v>
      </c>
    </row>
    <row r="32" spans="2:20" s="5" customFormat="1" ht="18" customHeight="1">
      <c r="B32" s="44" t="s">
        <v>39</v>
      </c>
      <c r="C32" s="93">
        <v>470</v>
      </c>
      <c r="D32" s="93">
        <v>523</v>
      </c>
      <c r="E32" s="96">
        <f t="shared" si="5"/>
        <v>10.377566791786267</v>
      </c>
      <c r="F32" s="96">
        <f t="shared" si="5"/>
        <v>10.743631881676253</v>
      </c>
      <c r="G32" s="94">
        <f t="shared" si="0"/>
        <v>53</v>
      </c>
      <c r="H32" s="95">
        <v>-2.6</v>
      </c>
      <c r="I32" s="99">
        <v>3692</v>
      </c>
      <c r="J32" s="99">
        <v>4247</v>
      </c>
      <c r="K32" s="100">
        <f>-100*I32/I15</f>
        <v>8.336532165195203</v>
      </c>
      <c r="L32" s="100">
        <f>-100*J32/J15</f>
        <v>9.384183662195904</v>
      </c>
      <c r="M32" s="99">
        <f>(J32-I32)</f>
        <v>555</v>
      </c>
      <c r="N32" s="97">
        <f>100*M32/I32</f>
        <v>15.032502708559047</v>
      </c>
      <c r="O32" s="93">
        <v>23795041</v>
      </c>
      <c r="P32" s="93">
        <v>23847496</v>
      </c>
      <c r="Q32" s="96">
        <f>100*O32/O$15</f>
        <v>5.949977481518225</v>
      </c>
      <c r="R32" s="96">
        <f>100*P32/P$15</f>
        <v>6.288423417293743</v>
      </c>
      <c r="S32" s="94">
        <f>P32-O32</f>
        <v>52455</v>
      </c>
      <c r="T32" s="88">
        <v>-7.8</v>
      </c>
    </row>
    <row r="33" spans="2:20" s="5" customFormat="1" ht="18" customHeight="1">
      <c r="B33" s="45"/>
      <c r="C33" s="93"/>
      <c r="D33" s="93"/>
      <c r="E33" s="96"/>
      <c r="F33" s="96"/>
      <c r="G33" s="96"/>
      <c r="H33" s="95"/>
      <c r="I33" s="93"/>
      <c r="J33" s="93"/>
      <c r="K33" s="96"/>
      <c r="L33" s="101"/>
      <c r="M33" s="96"/>
      <c r="N33" s="95"/>
      <c r="O33" s="93"/>
      <c r="P33" s="93"/>
      <c r="Q33" s="96"/>
      <c r="R33" s="96"/>
      <c r="S33" s="93"/>
      <c r="T33" s="88"/>
    </row>
    <row r="34" spans="1:20" s="69" customFormat="1" ht="18" customHeight="1">
      <c r="A34" s="188" t="s">
        <v>40</v>
      </c>
      <c r="B34" s="189"/>
      <c r="C34" s="71">
        <f>SUM(C35:C40)</f>
        <v>15434</v>
      </c>
      <c r="D34" s="71">
        <f>SUM(D35:D40)</f>
        <v>15298</v>
      </c>
      <c r="E34" s="112">
        <f>100*C34/C$34</f>
        <v>100</v>
      </c>
      <c r="F34" s="112">
        <f>100*D34/D$34</f>
        <v>100</v>
      </c>
      <c r="G34" s="107">
        <f t="shared" si="0"/>
        <v>-136</v>
      </c>
      <c r="H34" s="68">
        <v>-8.3</v>
      </c>
      <c r="I34" s="71">
        <f>SUM(I35:I40)</f>
        <v>73860</v>
      </c>
      <c r="J34" s="71">
        <f>SUM(J35:J40)</f>
        <v>80004</v>
      </c>
      <c r="K34" s="112">
        <f>100*I34/I$34</f>
        <v>100</v>
      </c>
      <c r="L34" s="112">
        <f>100*J34/J$34</f>
        <v>100</v>
      </c>
      <c r="M34" s="107">
        <f aca="true" t="shared" si="8" ref="M34:M40">J34-I34</f>
        <v>6144</v>
      </c>
      <c r="N34" s="68">
        <v>1.4</v>
      </c>
      <c r="O34" s="71">
        <f>SUM(O35:O40)</f>
        <v>147572419</v>
      </c>
      <c r="P34" s="71">
        <f>SUM(P35:P40)</f>
        <v>142055480</v>
      </c>
      <c r="Q34" s="112">
        <f>100*O34/O$34</f>
        <v>100</v>
      </c>
      <c r="R34" s="112">
        <f>100*P34/P$34</f>
        <v>100</v>
      </c>
      <c r="S34" s="107">
        <f>P34-O34</f>
        <v>-5516939</v>
      </c>
      <c r="T34" s="68">
        <v>-9.3</v>
      </c>
    </row>
    <row r="35" spans="2:20" ht="18" customHeight="1">
      <c r="B35" s="44" t="s">
        <v>41</v>
      </c>
      <c r="C35" s="93">
        <v>43</v>
      </c>
      <c r="D35" s="93">
        <v>64</v>
      </c>
      <c r="E35" s="102">
        <f aca="true" t="shared" si="9" ref="E35:E40">100*C35/C$34</f>
        <v>0.2786056757807438</v>
      </c>
      <c r="F35" s="102">
        <f aca="true" t="shared" si="10" ref="F35:F40">100*D35/D$34</f>
        <v>0.41835534056739443</v>
      </c>
      <c r="G35" s="94">
        <f t="shared" si="0"/>
        <v>21</v>
      </c>
      <c r="H35" s="103">
        <v>14.5</v>
      </c>
      <c r="I35" s="93">
        <v>4837</v>
      </c>
      <c r="J35" s="93">
        <v>5383</v>
      </c>
      <c r="K35" s="102">
        <f aca="true" t="shared" si="11" ref="K35:K40">100*I35/I$34</f>
        <v>6.548876252369348</v>
      </c>
      <c r="L35" s="102">
        <f aca="true" t="shared" si="12" ref="L35:L40">100*J35/J$34</f>
        <v>6.728413579321034</v>
      </c>
      <c r="M35" s="94">
        <f t="shared" si="8"/>
        <v>546</v>
      </c>
      <c r="N35" s="103">
        <v>17.5</v>
      </c>
      <c r="O35" s="93">
        <v>15779409</v>
      </c>
      <c r="P35" s="93">
        <v>17789356</v>
      </c>
      <c r="Q35" s="102">
        <f aca="true" t="shared" si="13" ref="Q35:Q40">100*O35/O$34</f>
        <v>10.692654567111216</v>
      </c>
      <c r="R35" s="102">
        <f aca="true" t="shared" si="14" ref="R35:R40">100*P35/P$34</f>
        <v>12.522822773186927</v>
      </c>
      <c r="S35" s="94">
        <f aca="true" t="shared" si="15" ref="S35:S40">P35-O35</f>
        <v>2009947</v>
      </c>
      <c r="T35" s="86">
        <v>12.3</v>
      </c>
    </row>
    <row r="36" spans="2:20" ht="18" customHeight="1">
      <c r="B36" s="44" t="s">
        <v>63</v>
      </c>
      <c r="C36" s="93">
        <v>2453</v>
      </c>
      <c r="D36" s="93">
        <v>2299</v>
      </c>
      <c r="E36" s="102">
        <f t="shared" si="9"/>
        <v>15.893481923027084</v>
      </c>
      <c r="F36" s="102">
        <f t="shared" si="10"/>
        <v>15.028108249444372</v>
      </c>
      <c r="G36" s="94">
        <f t="shared" si="0"/>
        <v>-154</v>
      </c>
      <c r="H36" s="103">
        <v>-10.8</v>
      </c>
      <c r="I36" s="93">
        <v>8011</v>
      </c>
      <c r="J36" s="93">
        <v>8149</v>
      </c>
      <c r="K36" s="102">
        <f t="shared" si="11"/>
        <v>10.846195505009478</v>
      </c>
      <c r="L36" s="102">
        <f t="shared" si="12"/>
        <v>10.185740712964352</v>
      </c>
      <c r="M36" s="94">
        <f t="shared" si="8"/>
        <v>138</v>
      </c>
      <c r="N36" s="103">
        <v>-3.7</v>
      </c>
      <c r="O36" s="93">
        <v>13152601</v>
      </c>
      <c r="P36" s="93">
        <v>12332875</v>
      </c>
      <c r="Q36" s="102">
        <f t="shared" si="13"/>
        <v>8.912641731514885</v>
      </c>
      <c r="R36" s="102">
        <f t="shared" si="14"/>
        <v>8.681731250353735</v>
      </c>
      <c r="S36" s="94">
        <f t="shared" si="15"/>
        <v>-819726</v>
      </c>
      <c r="T36" s="86">
        <v>-12.1</v>
      </c>
    </row>
    <row r="37" spans="2:20" ht="18" customHeight="1">
      <c r="B37" s="44" t="s">
        <v>42</v>
      </c>
      <c r="C37" s="93">
        <v>5432</v>
      </c>
      <c r="D37" s="93">
        <v>5184</v>
      </c>
      <c r="E37" s="102">
        <f t="shared" si="9"/>
        <v>35.195023973046524</v>
      </c>
      <c r="F37" s="102">
        <f t="shared" si="10"/>
        <v>33.88678258595895</v>
      </c>
      <c r="G37" s="94">
        <f t="shared" si="0"/>
        <v>-248</v>
      </c>
      <c r="H37" s="103">
        <v>-8</v>
      </c>
      <c r="I37" s="93">
        <v>26273</v>
      </c>
      <c r="J37" s="93">
        <v>29425</v>
      </c>
      <c r="K37" s="102">
        <f t="shared" si="11"/>
        <v>35.5713512049824</v>
      </c>
      <c r="L37" s="102">
        <f t="shared" si="12"/>
        <v>36.779411029448525</v>
      </c>
      <c r="M37" s="94">
        <f t="shared" si="8"/>
        <v>3152</v>
      </c>
      <c r="N37" s="103">
        <v>6.3</v>
      </c>
      <c r="O37" s="93">
        <v>43166378</v>
      </c>
      <c r="P37" s="93">
        <v>42455403</v>
      </c>
      <c r="Q37" s="102">
        <f t="shared" si="13"/>
        <v>29.250979480115454</v>
      </c>
      <c r="R37" s="102">
        <f t="shared" si="14"/>
        <v>29.886494347138175</v>
      </c>
      <c r="S37" s="94">
        <f t="shared" si="15"/>
        <v>-710975</v>
      </c>
      <c r="T37" s="86">
        <v>-6.5</v>
      </c>
    </row>
    <row r="38" spans="2:20" ht="18" customHeight="1">
      <c r="B38" s="44" t="s">
        <v>43</v>
      </c>
      <c r="C38" s="93">
        <v>1043</v>
      </c>
      <c r="D38" s="93">
        <v>1059</v>
      </c>
      <c r="E38" s="102">
        <f t="shared" si="9"/>
        <v>6.757807438123623</v>
      </c>
      <c r="F38" s="102">
        <f t="shared" si="10"/>
        <v>6.922473525951105</v>
      </c>
      <c r="G38" s="94">
        <f t="shared" si="0"/>
        <v>16</v>
      </c>
      <c r="H38" s="103">
        <v>-8.4</v>
      </c>
      <c r="I38" s="93">
        <v>6495</v>
      </c>
      <c r="J38" s="93">
        <v>6103</v>
      </c>
      <c r="K38" s="102">
        <f t="shared" si="11"/>
        <v>8.793663688058489</v>
      </c>
      <c r="L38" s="102">
        <f t="shared" si="12"/>
        <v>7.628368581570921</v>
      </c>
      <c r="M38" s="94">
        <f t="shared" si="8"/>
        <v>-392</v>
      </c>
      <c r="N38" s="103">
        <v>-12.7</v>
      </c>
      <c r="O38" s="93">
        <v>23204532</v>
      </c>
      <c r="P38" s="93">
        <v>18944630</v>
      </c>
      <c r="Q38" s="102">
        <f t="shared" si="13"/>
        <v>15.724165909349226</v>
      </c>
      <c r="R38" s="102">
        <f t="shared" si="14"/>
        <v>13.336078270264547</v>
      </c>
      <c r="S38" s="94">
        <f t="shared" si="15"/>
        <v>-4259902</v>
      </c>
      <c r="T38" s="86">
        <v>-24.1</v>
      </c>
    </row>
    <row r="39" spans="1:20" s="6" customFormat="1" ht="18" customHeight="1">
      <c r="A39" s="4"/>
      <c r="B39" s="46" t="s">
        <v>44</v>
      </c>
      <c r="C39" s="93">
        <v>1635</v>
      </c>
      <c r="D39" s="93">
        <v>1587</v>
      </c>
      <c r="E39" s="102">
        <f t="shared" si="9"/>
        <v>10.593494881430608</v>
      </c>
      <c r="F39" s="102">
        <f t="shared" si="10"/>
        <v>10.373905085632108</v>
      </c>
      <c r="G39" s="94">
        <f t="shared" si="0"/>
        <v>-48</v>
      </c>
      <c r="H39" s="103">
        <v>-11.1</v>
      </c>
      <c r="I39" s="93">
        <v>6011</v>
      </c>
      <c r="J39" s="93">
        <v>6012</v>
      </c>
      <c r="K39" s="102">
        <f t="shared" si="11"/>
        <v>8.138369888979149</v>
      </c>
      <c r="L39" s="102">
        <f t="shared" si="12"/>
        <v>7.5146242687865605</v>
      </c>
      <c r="M39" s="94">
        <f t="shared" si="8"/>
        <v>1</v>
      </c>
      <c r="N39" s="103">
        <v>-6.4</v>
      </c>
      <c r="O39" s="93">
        <v>13076236</v>
      </c>
      <c r="P39" s="93">
        <v>12215608</v>
      </c>
      <c r="Q39" s="102">
        <f t="shared" si="13"/>
        <v>8.860894256941062</v>
      </c>
      <c r="R39" s="102">
        <f t="shared" si="14"/>
        <v>8.599181108676694</v>
      </c>
      <c r="S39" s="94">
        <f t="shared" si="15"/>
        <v>-860628</v>
      </c>
      <c r="T39" s="86">
        <v>-12.6</v>
      </c>
    </row>
    <row r="40" spans="1:20" s="6" customFormat="1" ht="18" customHeight="1">
      <c r="A40" s="47"/>
      <c r="B40" s="48" t="s">
        <v>45</v>
      </c>
      <c r="C40" s="104">
        <v>4828</v>
      </c>
      <c r="D40" s="104">
        <v>5105</v>
      </c>
      <c r="E40" s="105">
        <f t="shared" si="9"/>
        <v>31.281586108591423</v>
      </c>
      <c r="F40" s="105">
        <f t="shared" si="10"/>
        <v>33.37037521244607</v>
      </c>
      <c r="G40" s="104">
        <f t="shared" si="0"/>
        <v>277</v>
      </c>
      <c r="H40" s="106">
        <v>-6.8</v>
      </c>
      <c r="I40" s="104">
        <v>22233</v>
      </c>
      <c r="J40" s="104">
        <v>24932</v>
      </c>
      <c r="K40" s="105">
        <f t="shared" si="11"/>
        <v>30.10154346060114</v>
      </c>
      <c r="L40" s="105">
        <f t="shared" si="12"/>
        <v>31.163441827908606</v>
      </c>
      <c r="M40" s="104">
        <f t="shared" si="8"/>
        <v>2699</v>
      </c>
      <c r="N40" s="106">
        <v>1.7</v>
      </c>
      <c r="O40" s="104">
        <v>39193263</v>
      </c>
      <c r="P40" s="104">
        <v>38317608</v>
      </c>
      <c r="Q40" s="105">
        <f t="shared" si="13"/>
        <v>26.55866405496816</v>
      </c>
      <c r="R40" s="105">
        <f t="shared" si="14"/>
        <v>26.973692250379923</v>
      </c>
      <c r="S40" s="104">
        <f t="shared" si="15"/>
        <v>-875655</v>
      </c>
      <c r="T40" s="87">
        <v>-10.2</v>
      </c>
    </row>
    <row r="41" spans="1:20" s="6" customFormat="1" ht="18" customHeight="1">
      <c r="A41" s="6" t="s">
        <v>66</v>
      </c>
      <c r="B41" s="49"/>
      <c r="C41" s="50"/>
      <c r="D41" s="50"/>
      <c r="E41" s="51"/>
      <c r="F41" s="51"/>
      <c r="G41" s="50"/>
      <c r="H41" s="52"/>
      <c r="I41" s="50"/>
      <c r="J41" s="50"/>
      <c r="K41" s="51"/>
      <c r="L41" s="51"/>
      <c r="M41" s="50"/>
      <c r="N41" s="53"/>
      <c r="O41" s="50"/>
      <c r="P41" s="50"/>
      <c r="Q41" s="51"/>
      <c r="R41" s="51"/>
      <c r="S41" s="50"/>
      <c r="T41" s="52"/>
    </row>
    <row r="42" s="6" customFormat="1" ht="18" customHeight="1">
      <c r="A42" s="6" t="s">
        <v>61</v>
      </c>
    </row>
    <row r="43" s="6" customFormat="1" ht="18" customHeight="1">
      <c r="A43" s="6" t="s">
        <v>62</v>
      </c>
    </row>
    <row r="44" s="6" customFormat="1" ht="18" customHeight="1">
      <c r="A44" s="6" t="s">
        <v>59</v>
      </c>
    </row>
    <row r="45" ht="18" customHeight="1">
      <c r="A45" s="4" t="s">
        <v>65</v>
      </c>
    </row>
    <row r="46" ht="18" customHeight="1">
      <c r="A46" s="4" t="s">
        <v>60</v>
      </c>
    </row>
    <row r="47" ht="18" customHeight="1">
      <c r="A47" s="6" t="s">
        <v>46</v>
      </c>
    </row>
    <row r="51" spans="1:16" ht="17.25">
      <c r="A51" s="204" t="s">
        <v>69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</row>
    <row r="52" spans="1:16" ht="14.25">
      <c r="A52" s="199" t="s">
        <v>70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8"/>
    </row>
    <row r="53" spans="1:16" ht="15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4.25">
      <c r="A54" s="200" t="s">
        <v>47</v>
      </c>
      <c r="B54" s="201"/>
      <c r="C54" s="197" t="s">
        <v>76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</row>
    <row r="55" spans="1:16" ht="29.25" customHeight="1">
      <c r="A55" s="202"/>
      <c r="B55" s="203"/>
      <c r="C55" s="192" t="s">
        <v>48</v>
      </c>
      <c r="D55" s="193"/>
      <c r="E55" s="192" t="s">
        <v>71</v>
      </c>
      <c r="F55" s="193"/>
      <c r="G55" s="194" t="s">
        <v>75</v>
      </c>
      <c r="H55" s="195"/>
      <c r="I55" s="196" t="s">
        <v>292</v>
      </c>
      <c r="J55" s="195"/>
      <c r="K55" s="194" t="s">
        <v>74</v>
      </c>
      <c r="L55" s="195"/>
      <c r="M55" s="192" t="s">
        <v>73</v>
      </c>
      <c r="N55" s="193"/>
      <c r="O55" s="190" t="s">
        <v>72</v>
      </c>
      <c r="P55" s="191"/>
    </row>
    <row r="56" spans="1:16" ht="14.25">
      <c r="A56" s="8"/>
      <c r="B56" s="54"/>
      <c r="C56" s="8"/>
      <c r="D56" s="140" t="s">
        <v>17</v>
      </c>
      <c r="E56" s="9"/>
      <c r="F56" s="140" t="s">
        <v>17</v>
      </c>
      <c r="G56" s="9"/>
      <c r="H56" s="140" t="s">
        <v>17</v>
      </c>
      <c r="I56" s="9"/>
      <c r="J56" s="140" t="s">
        <v>17</v>
      </c>
      <c r="K56" s="9"/>
      <c r="L56" s="140" t="s">
        <v>17</v>
      </c>
      <c r="M56" s="9"/>
      <c r="N56" s="140" t="s">
        <v>17</v>
      </c>
      <c r="O56" s="9"/>
      <c r="P56" s="140" t="s">
        <v>17</v>
      </c>
    </row>
    <row r="57" spans="1:16" ht="14.25">
      <c r="A57" s="188" t="s">
        <v>40</v>
      </c>
      <c r="B57" s="189"/>
      <c r="C57" s="117">
        <f>SUM(C60,C63,C66,C69,C72,C75)</f>
        <v>11214</v>
      </c>
      <c r="D57" s="117"/>
      <c r="E57" s="117">
        <f>SUM(E60,E63,E66,E69,E72,E75)</f>
        <v>646</v>
      </c>
      <c r="F57" s="117"/>
      <c r="G57" s="117">
        <f>SUM(G60,G63,G66,G69,G72,G75)</f>
        <v>3207</v>
      </c>
      <c r="H57" s="117"/>
      <c r="I57" s="117">
        <f>SUM(I60,I63,I66,I69,I72,I75)</f>
        <v>4296</v>
      </c>
      <c r="J57" s="117"/>
      <c r="K57" s="117">
        <f>SUM(K60,K63,K66,K69,K72,K75)</f>
        <v>2244</v>
      </c>
      <c r="L57" s="117"/>
      <c r="M57" s="117">
        <f>SUM(M60,M63,M66,M69,M72,M75)</f>
        <v>591</v>
      </c>
      <c r="N57" s="117"/>
      <c r="O57" s="117">
        <f>SUM(O60,O63,O66,O69,O72,O75)</f>
        <v>230</v>
      </c>
      <c r="P57" s="69"/>
    </row>
    <row r="58" spans="1:16" ht="14.25">
      <c r="A58" s="69"/>
      <c r="B58" s="66" t="s">
        <v>49</v>
      </c>
      <c r="C58" s="85">
        <f>100*C57/$C57</f>
        <v>100</v>
      </c>
      <c r="D58" s="141" t="s">
        <v>289</v>
      </c>
      <c r="E58" s="85">
        <f>100*E57/$C57</f>
        <v>5.760656322454075</v>
      </c>
      <c r="F58" s="141" t="s">
        <v>289</v>
      </c>
      <c r="G58" s="85">
        <f>100*G57/$C57</f>
        <v>28.598180845371857</v>
      </c>
      <c r="H58" s="141" t="s">
        <v>289</v>
      </c>
      <c r="I58" s="85">
        <f>100*I57/$C57</f>
        <v>38.309256286784375</v>
      </c>
      <c r="J58" s="141" t="s">
        <v>289</v>
      </c>
      <c r="K58" s="85">
        <f>100*K57/$C57</f>
        <v>20.010700909577313</v>
      </c>
      <c r="L58" s="141" t="s">
        <v>289</v>
      </c>
      <c r="M58" s="85">
        <f>100*M57/$C57</f>
        <v>5.270197966827181</v>
      </c>
      <c r="N58" s="141" t="s">
        <v>289</v>
      </c>
      <c r="O58" s="85">
        <v>2</v>
      </c>
      <c r="P58" s="141" t="s">
        <v>289</v>
      </c>
    </row>
    <row r="59" spans="1:16" ht="14.25">
      <c r="A59" s="69"/>
      <c r="B59" s="66" t="s">
        <v>50</v>
      </c>
      <c r="C59" s="85">
        <f>100*C57/C$57</f>
        <v>100</v>
      </c>
      <c r="D59" s="141" t="s">
        <v>289</v>
      </c>
      <c r="E59" s="85">
        <f>100*E57/E$57</f>
        <v>100</v>
      </c>
      <c r="F59" s="141" t="s">
        <v>289</v>
      </c>
      <c r="G59" s="85">
        <f>100*G57/G$57</f>
        <v>100</v>
      </c>
      <c r="H59" s="141" t="s">
        <v>289</v>
      </c>
      <c r="I59" s="85">
        <f>100*I57/I$57</f>
        <v>100</v>
      </c>
      <c r="J59" s="141" t="s">
        <v>289</v>
      </c>
      <c r="K59" s="85">
        <f>100*K57/K$57</f>
        <v>100</v>
      </c>
      <c r="L59" s="141" t="s">
        <v>289</v>
      </c>
      <c r="M59" s="85">
        <f>100*M57/M$57</f>
        <v>100</v>
      </c>
      <c r="N59" s="141" t="s">
        <v>289</v>
      </c>
      <c r="O59" s="85">
        <f>100*O57/O$57</f>
        <v>100</v>
      </c>
      <c r="P59" s="141" t="s">
        <v>289</v>
      </c>
    </row>
    <row r="60" spans="1:16" ht="14.25">
      <c r="A60" s="8"/>
      <c r="B60" s="55" t="s">
        <v>51</v>
      </c>
      <c r="C60" s="114">
        <f>SUM(E60:O60)</f>
        <v>24</v>
      </c>
      <c r="D60" s="114"/>
      <c r="E60" s="114">
        <v>1</v>
      </c>
      <c r="F60" s="114"/>
      <c r="G60" s="114">
        <v>17</v>
      </c>
      <c r="H60" s="114"/>
      <c r="I60" s="114">
        <v>4</v>
      </c>
      <c r="J60" s="114"/>
      <c r="K60" s="114" t="s">
        <v>280</v>
      </c>
      <c r="L60" s="114"/>
      <c r="M60" s="114">
        <v>1</v>
      </c>
      <c r="N60" s="114"/>
      <c r="O60" s="114">
        <v>1</v>
      </c>
      <c r="P60" s="8"/>
    </row>
    <row r="61" spans="1:16" ht="14.25">
      <c r="A61" s="8"/>
      <c r="B61" s="55" t="s">
        <v>49</v>
      </c>
      <c r="C61" s="113">
        <f>100*C60/$C60</f>
        <v>100</v>
      </c>
      <c r="D61" s="113"/>
      <c r="E61" s="113">
        <f>100*E60/$C60</f>
        <v>4.166666666666667</v>
      </c>
      <c r="F61" s="113"/>
      <c r="G61" s="113">
        <f>100*G60/$C60</f>
        <v>70.83333333333333</v>
      </c>
      <c r="H61" s="113"/>
      <c r="I61" s="113">
        <v>16.6</v>
      </c>
      <c r="J61" s="113"/>
      <c r="K61" s="113" t="s">
        <v>281</v>
      </c>
      <c r="L61" s="113"/>
      <c r="M61" s="113">
        <f>100*M60/$C60</f>
        <v>4.166666666666667</v>
      </c>
      <c r="N61" s="113"/>
      <c r="O61" s="113">
        <f>100*O60/$C60</f>
        <v>4.166666666666667</v>
      </c>
      <c r="P61" s="8"/>
    </row>
    <row r="62" spans="1:16" ht="14.25">
      <c r="A62" s="8"/>
      <c r="B62" s="55" t="s">
        <v>50</v>
      </c>
      <c r="C62" s="113">
        <f>100*C60/C$57</f>
        <v>0.21401819154628143</v>
      </c>
      <c r="D62" s="113"/>
      <c r="E62" s="113">
        <f>100*E60/E$57</f>
        <v>0.15479876160990713</v>
      </c>
      <c r="F62" s="113"/>
      <c r="G62" s="113">
        <f>100*G60/G$57</f>
        <v>0.5300904271905207</v>
      </c>
      <c r="H62" s="113"/>
      <c r="I62" s="113">
        <f>100*I60/I$57</f>
        <v>0.0931098696461825</v>
      </c>
      <c r="J62" s="113"/>
      <c r="K62" s="113" t="s">
        <v>281</v>
      </c>
      <c r="L62" s="113"/>
      <c r="M62" s="113">
        <f>100*M60/M$57</f>
        <v>0.1692047377326565</v>
      </c>
      <c r="N62" s="113"/>
      <c r="O62" s="113">
        <f>100*O60/O$57</f>
        <v>0.43478260869565216</v>
      </c>
      <c r="P62" s="8"/>
    </row>
    <row r="63" spans="1:16" ht="14.25">
      <c r="A63" s="8"/>
      <c r="B63" s="55" t="s">
        <v>63</v>
      </c>
      <c r="C63" s="114">
        <f>SUM(E63:O63)</f>
        <v>1039</v>
      </c>
      <c r="D63" s="114"/>
      <c r="E63" s="3">
        <v>42</v>
      </c>
      <c r="F63" s="3"/>
      <c r="G63" s="3">
        <v>321</v>
      </c>
      <c r="H63" s="3"/>
      <c r="I63" s="3">
        <v>354</v>
      </c>
      <c r="J63" s="3"/>
      <c r="K63" s="3">
        <v>187</v>
      </c>
      <c r="L63" s="3"/>
      <c r="M63" s="3">
        <v>98</v>
      </c>
      <c r="N63" s="3"/>
      <c r="O63" s="3">
        <v>37</v>
      </c>
      <c r="P63" s="8"/>
    </row>
    <row r="64" spans="1:16" ht="14.25">
      <c r="A64" s="8"/>
      <c r="B64" s="55" t="s">
        <v>49</v>
      </c>
      <c r="C64" s="113">
        <f>100*C63/$C63</f>
        <v>100</v>
      </c>
      <c r="D64" s="113"/>
      <c r="E64" s="113">
        <f>100*E63/$C63</f>
        <v>4.042348411934553</v>
      </c>
      <c r="F64" s="113"/>
      <c r="G64" s="113">
        <f>100*G63/$C63</f>
        <v>30.895091434071222</v>
      </c>
      <c r="H64" s="113"/>
      <c r="I64" s="113">
        <f>100*I63/$C63</f>
        <v>34.07122232916266</v>
      </c>
      <c r="J64" s="113"/>
      <c r="K64" s="113">
        <f>100*K63/$C63</f>
        <v>17.998075072184793</v>
      </c>
      <c r="L64" s="113"/>
      <c r="M64" s="113">
        <f>100*M63/$C63</f>
        <v>9.432146294513956</v>
      </c>
      <c r="N64" s="113"/>
      <c r="O64" s="113">
        <f>100*O63/$C63</f>
        <v>3.56111645813282</v>
      </c>
      <c r="P64" s="8"/>
    </row>
    <row r="65" spans="1:16" ht="14.25">
      <c r="A65" s="8"/>
      <c r="B65" s="55" t="s">
        <v>50</v>
      </c>
      <c r="C65" s="113">
        <f>100*C63/C$57</f>
        <v>9.265204209024434</v>
      </c>
      <c r="D65" s="113"/>
      <c r="E65" s="113">
        <f>100*E63/E$57</f>
        <v>6.501547987616099</v>
      </c>
      <c r="F65" s="113"/>
      <c r="G65" s="113">
        <f>100*G63/G$57</f>
        <v>10.00935453695042</v>
      </c>
      <c r="H65" s="113"/>
      <c r="I65" s="113">
        <f>100*I63/I$57</f>
        <v>8.240223463687151</v>
      </c>
      <c r="J65" s="113"/>
      <c r="K65" s="113">
        <f>100*K63/K$57</f>
        <v>8.333333333333334</v>
      </c>
      <c r="L65" s="113"/>
      <c r="M65" s="113">
        <f>100*M63/M$57</f>
        <v>16.58206429780034</v>
      </c>
      <c r="N65" s="113"/>
      <c r="O65" s="113">
        <f>100*O63/O$57</f>
        <v>16.08695652173913</v>
      </c>
      <c r="P65" s="10"/>
    </row>
    <row r="66" spans="1:16" ht="14.25">
      <c r="A66" s="8"/>
      <c r="B66" s="55" t="s">
        <v>52</v>
      </c>
      <c r="C66" s="114">
        <f>SUM(E66:O66)</f>
        <v>3850</v>
      </c>
      <c r="D66" s="114"/>
      <c r="E66" s="3">
        <v>224</v>
      </c>
      <c r="F66" s="3"/>
      <c r="G66" s="3">
        <v>1157</v>
      </c>
      <c r="H66" s="3"/>
      <c r="I66" s="3">
        <v>1450</v>
      </c>
      <c r="J66" s="3"/>
      <c r="K66" s="3">
        <v>759</v>
      </c>
      <c r="L66" s="3"/>
      <c r="M66" s="3">
        <v>189</v>
      </c>
      <c r="N66" s="3"/>
      <c r="O66" s="3">
        <v>71</v>
      </c>
      <c r="P66" s="8"/>
    </row>
    <row r="67" spans="1:16" ht="14.25">
      <c r="A67" s="8"/>
      <c r="B67" s="55" t="s">
        <v>49</v>
      </c>
      <c r="C67" s="113">
        <f>100*C66/$C66</f>
        <v>100</v>
      </c>
      <c r="D67" s="113"/>
      <c r="E67" s="113">
        <f>100*E66/$C66</f>
        <v>5.818181818181818</v>
      </c>
      <c r="F67" s="113"/>
      <c r="G67" s="113">
        <f>100*G66/$C66</f>
        <v>30.051948051948052</v>
      </c>
      <c r="H67" s="113"/>
      <c r="I67" s="113">
        <f>100*I66/$C66</f>
        <v>37.66233766233766</v>
      </c>
      <c r="J67" s="113"/>
      <c r="K67" s="113">
        <f>100*K66/$C66</f>
        <v>19.714285714285715</v>
      </c>
      <c r="L67" s="113"/>
      <c r="M67" s="113">
        <f>100*M66/$C66</f>
        <v>4.909090909090909</v>
      </c>
      <c r="N67" s="113"/>
      <c r="O67" s="113">
        <f>100*O66/$C66</f>
        <v>1.844155844155844</v>
      </c>
      <c r="P67" s="8"/>
    </row>
    <row r="68" spans="1:16" ht="14.25">
      <c r="A68" s="8"/>
      <c r="B68" s="55" t="s">
        <v>50</v>
      </c>
      <c r="C68" s="113">
        <f>100*C66/C$57</f>
        <v>34.332084893882644</v>
      </c>
      <c r="D68" s="113"/>
      <c r="E68" s="113">
        <f>100*E66/E$57</f>
        <v>34.6749226006192</v>
      </c>
      <c r="F68" s="113"/>
      <c r="G68" s="113">
        <f>100*G66/G$57</f>
        <v>36.07733083879015</v>
      </c>
      <c r="H68" s="113"/>
      <c r="I68" s="113">
        <f>100*I66/I$57</f>
        <v>33.75232774674115</v>
      </c>
      <c r="J68" s="113"/>
      <c r="K68" s="113">
        <f>100*K66/K$57</f>
        <v>33.8235294117647</v>
      </c>
      <c r="L68" s="113"/>
      <c r="M68" s="113">
        <f>100*M66/M$57</f>
        <v>31.97969543147208</v>
      </c>
      <c r="N68" s="113"/>
      <c r="O68" s="113">
        <f>100*O66/O$57</f>
        <v>30.869565217391305</v>
      </c>
      <c r="P68" s="8"/>
    </row>
    <row r="69" spans="1:16" ht="14.25">
      <c r="A69" s="8"/>
      <c r="B69" s="55" t="s">
        <v>43</v>
      </c>
      <c r="C69" s="114">
        <f>SUM(E69:O69)</f>
        <v>878</v>
      </c>
      <c r="D69" s="114"/>
      <c r="E69" s="3">
        <v>66</v>
      </c>
      <c r="F69" s="3"/>
      <c r="G69" s="3">
        <v>255</v>
      </c>
      <c r="H69" s="3"/>
      <c r="I69" s="3">
        <v>366</v>
      </c>
      <c r="J69" s="3"/>
      <c r="K69" s="3">
        <v>149</v>
      </c>
      <c r="L69" s="3"/>
      <c r="M69" s="3">
        <v>28</v>
      </c>
      <c r="N69" s="3"/>
      <c r="O69" s="3">
        <v>14</v>
      </c>
      <c r="P69" s="8"/>
    </row>
    <row r="70" spans="1:16" ht="14.25">
      <c r="A70" s="8"/>
      <c r="B70" s="55" t="s">
        <v>49</v>
      </c>
      <c r="C70" s="113">
        <f>100*C69/$C69</f>
        <v>100</v>
      </c>
      <c r="D70" s="113"/>
      <c r="E70" s="113">
        <f>100*E69/$C69</f>
        <v>7.517084282460137</v>
      </c>
      <c r="F70" s="113"/>
      <c r="G70" s="113">
        <f>100*G69/$C69</f>
        <v>29.043280182232348</v>
      </c>
      <c r="H70" s="113"/>
      <c r="I70" s="113">
        <f>100*I69/$C69</f>
        <v>41.68564920273349</v>
      </c>
      <c r="J70" s="113"/>
      <c r="K70" s="113">
        <f>100*K69/$C69</f>
        <v>16.970387243735765</v>
      </c>
      <c r="L70" s="113"/>
      <c r="M70" s="113">
        <f>100*M69/$C69</f>
        <v>3.1890660592255125</v>
      </c>
      <c r="N70" s="113"/>
      <c r="O70" s="113">
        <f>100*O69/$C69</f>
        <v>1.5945330296127562</v>
      </c>
      <c r="P70" s="8"/>
    </row>
    <row r="71" spans="1:16" ht="14.25">
      <c r="A71" s="8"/>
      <c r="B71" s="55" t="s">
        <v>50</v>
      </c>
      <c r="C71" s="113">
        <f>100*C69/C$57</f>
        <v>7.829498840734796</v>
      </c>
      <c r="D71" s="113"/>
      <c r="E71" s="113">
        <f>100*E69/E$57</f>
        <v>10.21671826625387</v>
      </c>
      <c r="F71" s="113"/>
      <c r="G71" s="113">
        <f>100*G69/G$57</f>
        <v>7.951356407857811</v>
      </c>
      <c r="H71" s="113"/>
      <c r="I71" s="113">
        <f>100*I69/I$57</f>
        <v>8.519553072625698</v>
      </c>
      <c r="J71" s="113"/>
      <c r="K71" s="113">
        <v>6.7</v>
      </c>
      <c r="L71" s="113"/>
      <c r="M71" s="113">
        <f>100*M69/M$57</f>
        <v>4.737732656514383</v>
      </c>
      <c r="N71" s="113"/>
      <c r="O71" s="113">
        <f>100*O69/O$57</f>
        <v>6.086956521739131</v>
      </c>
      <c r="P71" s="8"/>
    </row>
    <row r="72" spans="1:16" ht="14.25">
      <c r="A72" s="8"/>
      <c r="B72" s="55" t="s">
        <v>53</v>
      </c>
      <c r="C72" s="114">
        <f>SUM(E72:O72)</f>
        <v>1259</v>
      </c>
      <c r="D72" s="114"/>
      <c r="E72" s="3">
        <v>64</v>
      </c>
      <c r="F72" s="3"/>
      <c r="G72" s="3">
        <v>353</v>
      </c>
      <c r="H72" s="3"/>
      <c r="I72" s="3">
        <v>539</v>
      </c>
      <c r="J72" s="3"/>
      <c r="K72" s="3">
        <v>204</v>
      </c>
      <c r="L72" s="3"/>
      <c r="M72" s="3">
        <v>66</v>
      </c>
      <c r="N72" s="3"/>
      <c r="O72" s="3">
        <v>33</v>
      </c>
      <c r="P72" s="8"/>
    </row>
    <row r="73" spans="1:16" ht="14.25">
      <c r="A73" s="8"/>
      <c r="B73" s="55" t="s">
        <v>49</v>
      </c>
      <c r="C73" s="113">
        <f>100*C72/$C72</f>
        <v>100</v>
      </c>
      <c r="D73" s="113"/>
      <c r="E73" s="113">
        <f>100*E72/$C72</f>
        <v>5.083399523431295</v>
      </c>
      <c r="F73" s="113"/>
      <c r="G73" s="113">
        <f>100*G72/$C72</f>
        <v>28.038125496425735</v>
      </c>
      <c r="H73" s="113"/>
      <c r="I73" s="113">
        <f>100*I72/$C72</f>
        <v>42.811755361397935</v>
      </c>
      <c r="J73" s="113"/>
      <c r="K73" s="113">
        <f>100*K72/$C72</f>
        <v>16.20333598093725</v>
      </c>
      <c r="L73" s="113"/>
      <c r="M73" s="113">
        <v>5.3</v>
      </c>
      <c r="N73" s="113"/>
      <c r="O73" s="113">
        <f>100*O72/$C72</f>
        <v>2.6211278792692614</v>
      </c>
      <c r="P73" s="8"/>
    </row>
    <row r="74" spans="1:16" ht="14.25">
      <c r="A74" s="8"/>
      <c r="B74" s="55" t="s">
        <v>50</v>
      </c>
      <c r="C74" s="113">
        <f>100*C72/C$57</f>
        <v>11.227037631532014</v>
      </c>
      <c r="D74" s="113"/>
      <c r="E74" s="113">
        <f>100*E72/E$57</f>
        <v>9.907120743034056</v>
      </c>
      <c r="F74" s="113"/>
      <c r="G74" s="113">
        <f>100*G72/G$57</f>
        <v>11.007171811661989</v>
      </c>
      <c r="H74" s="113"/>
      <c r="I74" s="113">
        <f>100*I72/I$57</f>
        <v>12.54655493482309</v>
      </c>
      <c r="J74" s="113"/>
      <c r="K74" s="113">
        <f>100*K72/K$57</f>
        <v>9.090909090909092</v>
      </c>
      <c r="L74" s="113"/>
      <c r="M74" s="113">
        <f>100*M72/M$57</f>
        <v>11.16751269035533</v>
      </c>
      <c r="N74" s="113"/>
      <c r="O74" s="113">
        <f>100*O72/O$57</f>
        <v>14.347826086956522</v>
      </c>
      <c r="P74" s="8"/>
    </row>
    <row r="75" spans="1:16" ht="14.25">
      <c r="A75" s="8"/>
      <c r="B75" s="55" t="s">
        <v>45</v>
      </c>
      <c r="C75" s="114">
        <f>SUM(E75:O75)</f>
        <v>4164</v>
      </c>
      <c r="D75" s="114"/>
      <c r="E75" s="3">
        <v>249</v>
      </c>
      <c r="F75" s="3"/>
      <c r="G75" s="3">
        <v>1104</v>
      </c>
      <c r="H75" s="3"/>
      <c r="I75" s="3">
        <v>1583</v>
      </c>
      <c r="J75" s="3"/>
      <c r="K75" s="3">
        <v>945</v>
      </c>
      <c r="L75" s="3"/>
      <c r="M75" s="3">
        <v>209</v>
      </c>
      <c r="N75" s="3"/>
      <c r="O75" s="3">
        <v>74</v>
      </c>
      <c r="P75" s="8"/>
    </row>
    <row r="76" spans="1:16" ht="14.25">
      <c r="A76" s="8"/>
      <c r="B76" s="55" t="s">
        <v>49</v>
      </c>
      <c r="C76" s="113">
        <f>100*C75/$C75</f>
        <v>100</v>
      </c>
      <c r="D76" s="113"/>
      <c r="E76" s="113">
        <f>100*E75/$C75</f>
        <v>5.979827089337176</v>
      </c>
      <c r="F76" s="113"/>
      <c r="G76" s="113">
        <f>100*G75/$C75</f>
        <v>26.512968299711815</v>
      </c>
      <c r="H76" s="113"/>
      <c r="I76" s="113">
        <f>100*I75/$C75</f>
        <v>38.016330451488955</v>
      </c>
      <c r="J76" s="113"/>
      <c r="K76" s="113">
        <f>100*K75/$C75</f>
        <v>22.694524495677232</v>
      </c>
      <c r="L76" s="113"/>
      <c r="M76" s="113">
        <f>100*M75/$C75</f>
        <v>5.019212295869356</v>
      </c>
      <c r="N76" s="113"/>
      <c r="O76" s="113">
        <f>100*O75/$C75</f>
        <v>1.7771373679154658</v>
      </c>
      <c r="P76" s="8"/>
    </row>
    <row r="77" spans="1:16" ht="14.25">
      <c r="A77" s="56"/>
      <c r="B77" s="57" t="s">
        <v>50</v>
      </c>
      <c r="C77" s="115">
        <v>37.2</v>
      </c>
      <c r="D77" s="116"/>
      <c r="E77" s="116">
        <f>100*E75/E$57</f>
        <v>38.54489164086687</v>
      </c>
      <c r="F77" s="116"/>
      <c r="G77" s="116">
        <f>100*G75/G$57</f>
        <v>34.42469597754911</v>
      </c>
      <c r="H77" s="116"/>
      <c r="I77" s="116">
        <v>36.9</v>
      </c>
      <c r="J77" s="116"/>
      <c r="K77" s="116">
        <f>100*K75/K$57</f>
        <v>42.11229946524064</v>
      </c>
      <c r="L77" s="116"/>
      <c r="M77" s="116">
        <v>35.3</v>
      </c>
      <c r="N77" s="116"/>
      <c r="O77" s="116">
        <f>100*O75/O$57</f>
        <v>32.17391304347826</v>
      </c>
      <c r="P77" s="56"/>
    </row>
    <row r="78" spans="1:16" ht="14.25">
      <c r="A78" s="8" t="s">
        <v>64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ht="14.25">
      <c r="A79" s="6" t="s">
        <v>46</v>
      </c>
    </row>
  </sheetData>
  <sheetProtection/>
  <mergeCells count="32">
    <mergeCell ref="A34:B34"/>
    <mergeCell ref="A4:T4"/>
    <mergeCell ref="A5:T5"/>
    <mergeCell ref="C8:D8"/>
    <mergeCell ref="E8:F8"/>
    <mergeCell ref="G8:H8"/>
    <mergeCell ref="A7:B9"/>
    <mergeCell ref="A11:B11"/>
    <mergeCell ref="I7:N7"/>
    <mergeCell ref="I8:J8"/>
    <mergeCell ref="K8:L8"/>
    <mergeCell ref="M8:N8"/>
    <mergeCell ref="A13:B13"/>
    <mergeCell ref="A15:B15"/>
    <mergeCell ref="C54:P54"/>
    <mergeCell ref="A52:O52"/>
    <mergeCell ref="A54:B55"/>
    <mergeCell ref="A51:P51"/>
    <mergeCell ref="A2:T2"/>
    <mergeCell ref="O7:T7"/>
    <mergeCell ref="O8:P8"/>
    <mergeCell ref="Q8:R8"/>
    <mergeCell ref="S8:T8"/>
    <mergeCell ref="C7:H7"/>
    <mergeCell ref="A57:B57"/>
    <mergeCell ref="O55:P55"/>
    <mergeCell ref="M55:N55"/>
    <mergeCell ref="K55:L55"/>
    <mergeCell ref="I55:J55"/>
    <mergeCell ref="G55:H55"/>
    <mergeCell ref="E55:F55"/>
    <mergeCell ref="C55:D55"/>
  </mergeCells>
  <printOptions horizontalCentered="1" verticalCentered="1"/>
  <pageMargins left="0.7086614173228347" right="0.31496062992125984" top="0.5118110236220472" bottom="0.31496062992125984" header="0" footer="0"/>
  <pageSetup fitToHeight="1" fitToWidth="1" horizontalDpi="300" verticalDpi="3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3"/>
  <sheetViews>
    <sheetView showGridLines="0" defaultGridColor="0" zoomScalePageLayoutView="0" colorId="22" workbookViewId="0" topLeftCell="D1">
      <selection activeCell="A2" sqref="A2:T2"/>
    </sheetView>
  </sheetViews>
  <sheetFormatPr defaultColWidth="10.59765625" defaultRowHeight="15"/>
  <cols>
    <col min="1" max="1" width="2.59765625" style="8" customWidth="1"/>
    <col min="2" max="2" width="34.59765625" style="8" customWidth="1"/>
    <col min="3" max="12" width="14.8984375" style="8" customWidth="1"/>
    <col min="13" max="16384" width="10.59765625" style="8" customWidth="1"/>
  </cols>
  <sheetData>
    <row r="1" spans="1:12" ht="19.5" customHeight="1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9.5" customHeight="1">
      <c r="A2" s="226" t="s">
        <v>118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8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9.5" customHeight="1">
      <c r="A4" s="220" t="s">
        <v>77</v>
      </c>
      <c r="B4" s="221"/>
      <c r="C4" s="224" t="s">
        <v>78</v>
      </c>
      <c r="D4" s="225"/>
      <c r="E4" s="224" t="s">
        <v>79</v>
      </c>
      <c r="F4" s="225"/>
      <c r="G4" s="58" t="s">
        <v>80</v>
      </c>
      <c r="H4" s="58"/>
      <c r="I4" s="227" t="s">
        <v>119</v>
      </c>
      <c r="J4" s="224" t="s">
        <v>81</v>
      </c>
      <c r="K4" s="225"/>
      <c r="L4" s="229" t="s">
        <v>119</v>
      </c>
    </row>
    <row r="5" spans="1:12" ht="19.5" customHeight="1">
      <c r="A5" s="222"/>
      <c r="B5" s="223"/>
      <c r="C5" s="59" t="s">
        <v>120</v>
      </c>
      <c r="D5" s="60" t="s">
        <v>121</v>
      </c>
      <c r="E5" s="59" t="s">
        <v>122</v>
      </c>
      <c r="F5" s="60" t="s">
        <v>121</v>
      </c>
      <c r="G5" s="59" t="s">
        <v>122</v>
      </c>
      <c r="H5" s="60" t="s">
        <v>121</v>
      </c>
      <c r="I5" s="228"/>
      <c r="J5" s="59" t="s">
        <v>122</v>
      </c>
      <c r="K5" s="60" t="s">
        <v>121</v>
      </c>
      <c r="L5" s="230"/>
    </row>
    <row r="6" spans="1:12" ht="19.5" customHeight="1">
      <c r="A6" s="37"/>
      <c r="B6" s="30"/>
      <c r="C6" s="12" t="s">
        <v>82</v>
      </c>
      <c r="D6" s="12" t="s">
        <v>82</v>
      </c>
      <c r="E6" s="12" t="s">
        <v>83</v>
      </c>
      <c r="F6" s="12" t="s">
        <v>83</v>
      </c>
      <c r="G6" s="12" t="s">
        <v>84</v>
      </c>
      <c r="H6" s="12" t="s">
        <v>84</v>
      </c>
      <c r="I6" s="12" t="s">
        <v>84</v>
      </c>
      <c r="J6" s="12" t="s">
        <v>83</v>
      </c>
      <c r="K6" s="12" t="s">
        <v>83</v>
      </c>
      <c r="L6" s="12" t="s">
        <v>84</v>
      </c>
    </row>
    <row r="7" spans="1:12" s="69" customFormat="1" ht="19.5" customHeight="1">
      <c r="A7" s="218" t="s">
        <v>85</v>
      </c>
      <c r="B7" s="219"/>
      <c r="C7" s="73">
        <f>SUM(C8:C39)</f>
        <v>13461</v>
      </c>
      <c r="D7" s="73">
        <f>SUM(D8:D39)</f>
        <v>12696</v>
      </c>
      <c r="E7" s="73">
        <f>SUM(E8:E39)</f>
        <v>1490615</v>
      </c>
      <c r="F7" s="73">
        <f>SUM(F8:F39)</f>
        <v>1548531</v>
      </c>
      <c r="G7" s="129">
        <f>100*E7/E$7</f>
        <v>100</v>
      </c>
      <c r="H7" s="129">
        <f>100*F7/F$7</f>
        <v>100</v>
      </c>
      <c r="I7" s="90">
        <v>-0.3</v>
      </c>
      <c r="J7" s="130">
        <f>E7/C7</f>
        <v>110.73582943317733</v>
      </c>
      <c r="K7" s="130">
        <f>F7/D7</f>
        <v>121.96999054820417</v>
      </c>
      <c r="L7" s="91">
        <v>8.3</v>
      </c>
    </row>
    <row r="8" spans="1:12" ht="19.5" customHeight="1">
      <c r="A8" s="37"/>
      <c r="B8" s="32" t="s">
        <v>86</v>
      </c>
      <c r="C8" s="123">
        <v>21</v>
      </c>
      <c r="D8" s="123">
        <v>22</v>
      </c>
      <c r="E8" s="118">
        <v>226417</v>
      </c>
      <c r="F8" s="118">
        <v>260458</v>
      </c>
      <c r="G8" s="119">
        <f aca="true" t="shared" si="0" ref="G8:H39">100*E8/E$7</f>
        <v>15.189502319512416</v>
      </c>
      <c r="H8" s="119">
        <f t="shared" si="0"/>
        <v>16.81968265407667</v>
      </c>
      <c r="I8" s="120">
        <f>100*(F8-E8)/E8</f>
        <v>15.034648458375475</v>
      </c>
      <c r="J8" s="121">
        <f aca="true" t="shared" si="1" ref="J8:J39">E8/C8</f>
        <v>10781.761904761905</v>
      </c>
      <c r="K8" s="121">
        <f aca="true" t="shared" si="2" ref="K8:K39">F8/D8</f>
        <v>11839</v>
      </c>
      <c r="L8" s="122">
        <f>100*(K8-J8)/J8</f>
        <v>9.805800801176591</v>
      </c>
    </row>
    <row r="9" spans="1:12" ht="19.5" customHeight="1">
      <c r="A9" s="37"/>
      <c r="B9" s="32" t="s">
        <v>87</v>
      </c>
      <c r="C9" s="123">
        <v>22</v>
      </c>
      <c r="D9" s="123">
        <v>41</v>
      </c>
      <c r="E9" s="118">
        <v>2201</v>
      </c>
      <c r="F9" s="118">
        <v>7583</v>
      </c>
      <c r="G9" s="119">
        <f t="shared" si="0"/>
        <v>0.14765717505861675</v>
      </c>
      <c r="H9" s="119">
        <f t="shared" si="0"/>
        <v>0.4896899061110175</v>
      </c>
      <c r="I9" s="120">
        <v>107.1</v>
      </c>
      <c r="J9" s="121">
        <f t="shared" si="1"/>
        <v>100.04545454545455</v>
      </c>
      <c r="K9" s="121">
        <f t="shared" si="2"/>
        <v>184.9512195121951</v>
      </c>
      <c r="L9" s="122">
        <v>71.8</v>
      </c>
    </row>
    <row r="10" spans="1:12" ht="19.5" customHeight="1">
      <c r="A10" s="37"/>
      <c r="B10" s="32" t="s">
        <v>88</v>
      </c>
      <c r="C10" s="123">
        <v>566</v>
      </c>
      <c r="D10" s="123">
        <v>485</v>
      </c>
      <c r="E10" s="118">
        <v>45572</v>
      </c>
      <c r="F10" s="118">
        <v>43198</v>
      </c>
      <c r="G10" s="119">
        <f t="shared" si="0"/>
        <v>3.0572616000778203</v>
      </c>
      <c r="H10" s="119">
        <f t="shared" si="0"/>
        <v>2.7896115738076928</v>
      </c>
      <c r="I10" s="120">
        <v>-10.5</v>
      </c>
      <c r="J10" s="121">
        <f t="shared" si="1"/>
        <v>80.51590106007068</v>
      </c>
      <c r="K10" s="121">
        <f t="shared" si="2"/>
        <v>89.0680412371134</v>
      </c>
      <c r="L10" s="122">
        <v>3.4</v>
      </c>
    </row>
    <row r="11" spans="1:12" ht="19.5" customHeight="1">
      <c r="A11" s="37"/>
      <c r="B11" s="32" t="s">
        <v>89</v>
      </c>
      <c r="C11" s="123">
        <v>301</v>
      </c>
      <c r="D11" s="123">
        <v>277</v>
      </c>
      <c r="E11" s="118">
        <v>45414</v>
      </c>
      <c r="F11" s="118">
        <v>40719</v>
      </c>
      <c r="G11" s="119">
        <f t="shared" si="0"/>
        <v>3.0466619482562565</v>
      </c>
      <c r="H11" s="119">
        <f t="shared" si="0"/>
        <v>2.6295243685789953</v>
      </c>
      <c r="I11" s="120">
        <v>-15.6</v>
      </c>
      <c r="J11" s="121">
        <f t="shared" si="1"/>
        <v>150.87707641196013</v>
      </c>
      <c r="K11" s="121">
        <f t="shared" si="2"/>
        <v>147</v>
      </c>
      <c r="L11" s="122">
        <f>100*(K11-J11)/J11</f>
        <v>-2.569692165411547</v>
      </c>
    </row>
    <row r="12" spans="1:12" ht="19.5" customHeight="1">
      <c r="A12" s="37"/>
      <c r="B12" s="32" t="s">
        <v>90</v>
      </c>
      <c r="C12" s="118">
        <v>998</v>
      </c>
      <c r="D12" s="118">
        <v>932</v>
      </c>
      <c r="E12" s="118">
        <v>103695</v>
      </c>
      <c r="F12" s="118">
        <v>88337</v>
      </c>
      <c r="G12" s="119">
        <f t="shared" si="0"/>
        <v>6.956524655930606</v>
      </c>
      <c r="H12" s="119">
        <v>5.8</v>
      </c>
      <c r="I12" s="120">
        <v>-16.7</v>
      </c>
      <c r="J12" s="121">
        <f t="shared" si="1"/>
        <v>103.90280561122245</v>
      </c>
      <c r="K12" s="121">
        <f t="shared" si="2"/>
        <v>94.78218884120172</v>
      </c>
      <c r="L12" s="122">
        <v>-8.3</v>
      </c>
    </row>
    <row r="13" spans="1:12" ht="19.5" customHeight="1">
      <c r="A13" s="37"/>
      <c r="B13" s="32" t="s">
        <v>123</v>
      </c>
      <c r="C13" s="123">
        <v>254</v>
      </c>
      <c r="D13" s="123">
        <v>215</v>
      </c>
      <c r="E13" s="118">
        <v>23820</v>
      </c>
      <c r="F13" s="118">
        <v>21652</v>
      </c>
      <c r="G13" s="119">
        <f t="shared" si="0"/>
        <v>1.597998141706611</v>
      </c>
      <c r="H13" s="119">
        <f t="shared" si="0"/>
        <v>1.3982283854827575</v>
      </c>
      <c r="I13" s="120">
        <v>-12.4</v>
      </c>
      <c r="J13" s="121">
        <f t="shared" si="1"/>
        <v>93.77952755905511</v>
      </c>
      <c r="K13" s="121">
        <f t="shared" si="2"/>
        <v>100.70697674418605</v>
      </c>
      <c r="L13" s="122">
        <v>6.7</v>
      </c>
    </row>
    <row r="14" spans="1:12" ht="19.5" customHeight="1">
      <c r="A14" s="37"/>
      <c r="B14" s="61" t="s">
        <v>124</v>
      </c>
      <c r="C14" s="123">
        <v>334</v>
      </c>
      <c r="D14" s="123">
        <v>334</v>
      </c>
      <c r="E14" s="118">
        <v>35000</v>
      </c>
      <c r="F14" s="118">
        <v>51618</v>
      </c>
      <c r="G14" s="119">
        <f t="shared" si="0"/>
        <v>2.3480241376881352</v>
      </c>
      <c r="H14" s="119">
        <f t="shared" si="0"/>
        <v>3.3333527065328368</v>
      </c>
      <c r="I14" s="120">
        <v>42.9</v>
      </c>
      <c r="J14" s="121">
        <f t="shared" si="1"/>
        <v>104.79041916167665</v>
      </c>
      <c r="K14" s="121">
        <f t="shared" si="2"/>
        <v>154.5449101796407</v>
      </c>
      <c r="L14" s="122">
        <v>47.9</v>
      </c>
    </row>
    <row r="15" spans="1:12" ht="19.5" customHeight="1">
      <c r="A15" s="37"/>
      <c r="B15" s="32" t="s">
        <v>91</v>
      </c>
      <c r="C15" s="123">
        <v>679</v>
      </c>
      <c r="D15" s="123">
        <v>556</v>
      </c>
      <c r="E15" s="118">
        <v>152915</v>
      </c>
      <c r="F15" s="118">
        <v>158631</v>
      </c>
      <c r="G15" s="119">
        <f t="shared" si="0"/>
        <v>10.258517457559464</v>
      </c>
      <c r="H15" s="119">
        <v>10.3</v>
      </c>
      <c r="I15" s="120">
        <v>5.8</v>
      </c>
      <c r="J15" s="121">
        <f t="shared" si="1"/>
        <v>225.20618556701032</v>
      </c>
      <c r="K15" s="121">
        <f t="shared" si="2"/>
        <v>285.3075539568345</v>
      </c>
      <c r="L15" s="122">
        <v>25.8</v>
      </c>
    </row>
    <row r="16" spans="1:12" ht="19.5" customHeight="1">
      <c r="A16" s="37"/>
      <c r="B16" s="32" t="s">
        <v>92</v>
      </c>
      <c r="C16" s="118">
        <v>953</v>
      </c>
      <c r="D16" s="118">
        <v>892</v>
      </c>
      <c r="E16" s="118">
        <v>58726</v>
      </c>
      <c r="F16" s="118">
        <v>46800</v>
      </c>
      <c r="G16" s="119">
        <f t="shared" si="0"/>
        <v>3.9397161574249555</v>
      </c>
      <c r="H16" s="119">
        <f t="shared" si="0"/>
        <v>3.0222191225103017</v>
      </c>
      <c r="I16" s="120">
        <v>-24.1</v>
      </c>
      <c r="J16" s="121">
        <f t="shared" si="1"/>
        <v>61.622245540398744</v>
      </c>
      <c r="K16" s="121">
        <f t="shared" si="2"/>
        <v>52.46636771300449</v>
      </c>
      <c r="L16" s="122">
        <v>-16.4</v>
      </c>
    </row>
    <row r="17" spans="1:12" ht="19.5" customHeight="1">
      <c r="A17" s="37"/>
      <c r="B17" s="32" t="s">
        <v>93</v>
      </c>
      <c r="C17" s="123">
        <v>137</v>
      </c>
      <c r="D17" s="123">
        <v>128</v>
      </c>
      <c r="E17" s="118">
        <v>7395</v>
      </c>
      <c r="F17" s="118">
        <v>5343</v>
      </c>
      <c r="G17" s="119">
        <f t="shared" si="0"/>
        <v>0.49610395709153604</v>
      </c>
      <c r="H17" s="119">
        <f t="shared" si="0"/>
        <v>0.34503668315325947</v>
      </c>
      <c r="I17" s="120">
        <v>-32.7</v>
      </c>
      <c r="J17" s="121">
        <f t="shared" si="1"/>
        <v>53.97810218978102</v>
      </c>
      <c r="K17" s="121">
        <f t="shared" si="2"/>
        <v>41.7421875</v>
      </c>
      <c r="L17" s="122">
        <v>-23.8</v>
      </c>
    </row>
    <row r="18" spans="1:12" ht="19.5" customHeight="1">
      <c r="A18" s="37"/>
      <c r="B18" s="32" t="s">
        <v>94</v>
      </c>
      <c r="C18" s="123">
        <v>411</v>
      </c>
      <c r="D18" s="123">
        <v>355</v>
      </c>
      <c r="E18" s="118">
        <v>19553</v>
      </c>
      <c r="F18" s="118">
        <v>18501</v>
      </c>
      <c r="G18" s="119">
        <f t="shared" si="0"/>
        <v>1.3117404561204604</v>
      </c>
      <c r="H18" s="119">
        <f t="shared" si="0"/>
        <v>1.1947452133667327</v>
      </c>
      <c r="I18" s="120">
        <v>-9.6</v>
      </c>
      <c r="J18" s="121">
        <f t="shared" si="1"/>
        <v>47.57420924574209</v>
      </c>
      <c r="K18" s="121">
        <f t="shared" si="2"/>
        <v>52.115492957746476</v>
      </c>
      <c r="L18" s="122">
        <v>-2</v>
      </c>
    </row>
    <row r="19" spans="1:12" ht="19.5" customHeight="1">
      <c r="A19" s="37"/>
      <c r="B19" s="32" t="s">
        <v>95</v>
      </c>
      <c r="C19" s="123">
        <v>75</v>
      </c>
      <c r="D19" s="123">
        <v>90</v>
      </c>
      <c r="E19" s="118">
        <v>8347</v>
      </c>
      <c r="F19" s="118">
        <v>7527</v>
      </c>
      <c r="G19" s="119">
        <f t="shared" si="0"/>
        <v>0.5599702136366533</v>
      </c>
      <c r="H19" s="119">
        <f t="shared" si="0"/>
        <v>0.48607357553707353</v>
      </c>
      <c r="I19" s="120">
        <v>-12.6</v>
      </c>
      <c r="J19" s="121">
        <f t="shared" si="1"/>
        <v>111.29333333333334</v>
      </c>
      <c r="K19" s="121">
        <f t="shared" si="2"/>
        <v>83.63333333333334</v>
      </c>
      <c r="L19" s="122">
        <v>-19.8</v>
      </c>
    </row>
    <row r="20" spans="1:12" ht="19.5" customHeight="1">
      <c r="A20" s="37"/>
      <c r="B20" s="32" t="s">
        <v>96</v>
      </c>
      <c r="C20" s="123">
        <v>219</v>
      </c>
      <c r="D20" s="123">
        <v>233</v>
      </c>
      <c r="E20" s="118">
        <v>13161</v>
      </c>
      <c r="F20" s="118">
        <v>14542</v>
      </c>
      <c r="G20" s="119">
        <f t="shared" si="0"/>
        <v>0.8829241621746728</v>
      </c>
      <c r="H20" s="119">
        <f t="shared" si="0"/>
        <v>0.939083557255231</v>
      </c>
      <c r="I20" s="120">
        <v>-1.7</v>
      </c>
      <c r="J20" s="121">
        <f t="shared" si="1"/>
        <v>60.0958904109589</v>
      </c>
      <c r="K20" s="121">
        <f t="shared" si="2"/>
        <v>62.412017167381975</v>
      </c>
      <c r="L20" s="122">
        <v>-1.2</v>
      </c>
    </row>
    <row r="21" spans="1:12" ht="19.5" customHeight="1">
      <c r="A21" s="37"/>
      <c r="B21" s="32" t="s">
        <v>97</v>
      </c>
      <c r="C21" s="118">
        <v>1045</v>
      </c>
      <c r="D21" s="118">
        <v>1022</v>
      </c>
      <c r="E21" s="118">
        <v>42903</v>
      </c>
      <c r="F21" s="118">
        <v>45376</v>
      </c>
      <c r="G21" s="119">
        <f t="shared" si="0"/>
        <v>2.8782079879781164</v>
      </c>
      <c r="H21" s="119">
        <f t="shared" si="0"/>
        <v>2.930261002201441</v>
      </c>
      <c r="I21" s="120">
        <v>-3.7</v>
      </c>
      <c r="J21" s="121">
        <f t="shared" si="1"/>
        <v>41.0555023923445</v>
      </c>
      <c r="K21" s="121">
        <f t="shared" si="2"/>
        <v>44.39921722113503</v>
      </c>
      <c r="L21" s="122">
        <v>1.6</v>
      </c>
    </row>
    <row r="22" spans="1:12" ht="19.5" customHeight="1">
      <c r="A22" s="37"/>
      <c r="B22" s="32" t="s">
        <v>98</v>
      </c>
      <c r="C22" s="123">
        <v>286</v>
      </c>
      <c r="D22" s="123">
        <v>265</v>
      </c>
      <c r="E22" s="118">
        <v>10237</v>
      </c>
      <c r="F22" s="118">
        <v>8824</v>
      </c>
      <c r="G22" s="119">
        <f t="shared" si="0"/>
        <v>0.6867635170718126</v>
      </c>
      <c r="H22" s="119">
        <f t="shared" si="0"/>
        <v>0.5698303747228826</v>
      </c>
      <c r="I22" s="120">
        <v>-16.1</v>
      </c>
      <c r="J22" s="121">
        <f t="shared" si="1"/>
        <v>35.79370629370629</v>
      </c>
      <c r="K22" s="121">
        <f t="shared" si="2"/>
        <v>33.29811320754717</v>
      </c>
      <c r="L22" s="122">
        <v>-6.5</v>
      </c>
    </row>
    <row r="23" spans="1:12" ht="19.5" customHeight="1">
      <c r="A23" s="37"/>
      <c r="B23" s="32" t="s">
        <v>99</v>
      </c>
      <c r="C23" s="118">
        <v>1505</v>
      </c>
      <c r="D23" s="118">
        <v>1318</v>
      </c>
      <c r="E23" s="118">
        <v>83909</v>
      </c>
      <c r="F23" s="118">
        <v>89134</v>
      </c>
      <c r="G23" s="119">
        <f t="shared" si="0"/>
        <v>5.629153067693536</v>
      </c>
      <c r="H23" s="119">
        <f t="shared" si="0"/>
        <v>5.7560358817485735</v>
      </c>
      <c r="I23" s="120">
        <v>-2.4</v>
      </c>
      <c r="J23" s="121">
        <f t="shared" si="1"/>
        <v>55.753488372093024</v>
      </c>
      <c r="K23" s="121">
        <f t="shared" si="2"/>
        <v>67.62822458270107</v>
      </c>
      <c r="L23" s="122">
        <v>5.1</v>
      </c>
    </row>
    <row r="24" spans="1:12" ht="19.5" customHeight="1">
      <c r="A24" s="37"/>
      <c r="B24" s="32" t="s">
        <v>100</v>
      </c>
      <c r="C24" s="123">
        <v>223</v>
      </c>
      <c r="D24" s="123">
        <v>205</v>
      </c>
      <c r="E24" s="118">
        <v>29251</v>
      </c>
      <c r="F24" s="118">
        <v>29397</v>
      </c>
      <c r="G24" s="119">
        <f t="shared" si="0"/>
        <v>1.9623444014718756</v>
      </c>
      <c r="H24" s="119">
        <f t="shared" si="0"/>
        <v>1.8983798193255415</v>
      </c>
      <c r="I24" s="120">
        <v>-8.4</v>
      </c>
      <c r="J24" s="121">
        <f t="shared" si="1"/>
        <v>131.17040358744396</v>
      </c>
      <c r="K24" s="121">
        <f t="shared" si="2"/>
        <v>143.4</v>
      </c>
      <c r="L24" s="122">
        <v>0.5</v>
      </c>
    </row>
    <row r="25" spans="1:12" ht="19.5" customHeight="1">
      <c r="A25" s="37"/>
      <c r="B25" s="32" t="s">
        <v>101</v>
      </c>
      <c r="C25" s="123">
        <v>172</v>
      </c>
      <c r="D25" s="123">
        <v>165</v>
      </c>
      <c r="E25" s="118">
        <v>9776</v>
      </c>
      <c r="F25" s="118">
        <v>8466</v>
      </c>
      <c r="G25" s="119">
        <f t="shared" si="0"/>
        <v>0.6558366848582632</v>
      </c>
      <c r="H25" s="119">
        <f t="shared" si="0"/>
        <v>0.5467116899823122</v>
      </c>
      <c r="I25" s="120">
        <v>-17.8</v>
      </c>
      <c r="J25" s="121">
        <f t="shared" si="1"/>
        <v>56.83720930232558</v>
      </c>
      <c r="K25" s="121">
        <f t="shared" si="2"/>
        <v>51.30909090909091</v>
      </c>
      <c r="L25" s="122">
        <v>-12.2</v>
      </c>
    </row>
    <row r="26" spans="1:12" ht="19.5" customHeight="1">
      <c r="A26" s="37"/>
      <c r="B26" s="32" t="s">
        <v>102</v>
      </c>
      <c r="C26" s="123">
        <v>269</v>
      </c>
      <c r="D26" s="123">
        <v>221</v>
      </c>
      <c r="E26" s="118">
        <v>108063</v>
      </c>
      <c r="F26" s="118">
        <v>99022</v>
      </c>
      <c r="G26" s="119">
        <f t="shared" si="0"/>
        <v>7.2495580683140854</v>
      </c>
      <c r="H26" s="119">
        <f t="shared" si="0"/>
        <v>6.394576537376391</v>
      </c>
      <c r="I26" s="120">
        <v>-9.4</v>
      </c>
      <c r="J26" s="121">
        <f t="shared" si="1"/>
        <v>401.7211895910781</v>
      </c>
      <c r="K26" s="121">
        <f t="shared" si="2"/>
        <v>448.0633484162896</v>
      </c>
      <c r="L26" s="122">
        <v>4.4</v>
      </c>
    </row>
    <row r="27" spans="1:12" ht="19.5" customHeight="1">
      <c r="A27" s="37"/>
      <c r="B27" s="32" t="s">
        <v>103</v>
      </c>
      <c r="C27" s="123">
        <v>213</v>
      </c>
      <c r="D27" s="123">
        <v>197</v>
      </c>
      <c r="E27" s="118">
        <v>39346</v>
      </c>
      <c r="F27" s="118">
        <v>46665</v>
      </c>
      <c r="G27" s="119">
        <f t="shared" si="0"/>
        <v>2.639581649185068</v>
      </c>
      <c r="H27" s="119">
        <f t="shared" si="0"/>
        <v>3.0135011827338296</v>
      </c>
      <c r="I27" s="120">
        <v>20.4</v>
      </c>
      <c r="J27" s="121">
        <f t="shared" si="1"/>
        <v>184.72300469483568</v>
      </c>
      <c r="K27" s="121">
        <f t="shared" si="2"/>
        <v>236.87817258883248</v>
      </c>
      <c r="L27" s="122">
        <v>34.3</v>
      </c>
    </row>
    <row r="28" spans="1:12" ht="19.5" customHeight="1">
      <c r="A28" s="37"/>
      <c r="B28" s="32" t="s">
        <v>104</v>
      </c>
      <c r="C28" s="123">
        <v>126</v>
      </c>
      <c r="D28" s="123">
        <v>126</v>
      </c>
      <c r="E28" s="118">
        <v>15910</v>
      </c>
      <c r="F28" s="118">
        <v>13505</v>
      </c>
      <c r="G28" s="119">
        <f t="shared" si="0"/>
        <v>1.0673446865890923</v>
      </c>
      <c r="H28" s="119">
        <f t="shared" si="0"/>
        <v>0.8721168643055902</v>
      </c>
      <c r="I28" s="120">
        <v>-20</v>
      </c>
      <c r="J28" s="121">
        <f t="shared" si="1"/>
        <v>126.26984126984127</v>
      </c>
      <c r="K28" s="121">
        <f t="shared" si="2"/>
        <v>107.18253968253968</v>
      </c>
      <c r="L28" s="122">
        <v>-11.5</v>
      </c>
    </row>
    <row r="29" spans="1:12" ht="19.5" customHeight="1">
      <c r="A29" s="37"/>
      <c r="B29" s="32" t="s">
        <v>105</v>
      </c>
      <c r="C29" s="123">
        <v>723</v>
      </c>
      <c r="D29" s="123">
        <v>662</v>
      </c>
      <c r="E29" s="118">
        <v>54530</v>
      </c>
      <c r="F29" s="118">
        <v>55844</v>
      </c>
      <c r="G29" s="119">
        <f t="shared" si="0"/>
        <v>3.658221606518115</v>
      </c>
      <c r="H29" s="119">
        <f t="shared" si="0"/>
        <v>3.60625651020225</v>
      </c>
      <c r="I29" s="120">
        <v>-2.2</v>
      </c>
      <c r="J29" s="121">
        <f t="shared" si="1"/>
        <v>75.42185338865836</v>
      </c>
      <c r="K29" s="121">
        <f t="shared" si="2"/>
        <v>84.35649546827794</v>
      </c>
      <c r="L29" s="122">
        <v>10.3</v>
      </c>
    </row>
    <row r="30" spans="1:12" ht="19.5" customHeight="1">
      <c r="A30" s="37"/>
      <c r="B30" s="32" t="s">
        <v>106</v>
      </c>
      <c r="C30" s="123">
        <v>49</v>
      </c>
      <c r="D30" s="123">
        <v>60</v>
      </c>
      <c r="E30" s="118">
        <v>4973</v>
      </c>
      <c r="F30" s="118">
        <v>6389</v>
      </c>
      <c r="G30" s="119">
        <f t="shared" si="0"/>
        <v>0.3336206867635171</v>
      </c>
      <c r="H30" s="119">
        <f t="shared" si="0"/>
        <v>0.41258457208799826</v>
      </c>
      <c r="I30" s="120">
        <v>20.6</v>
      </c>
      <c r="J30" s="121">
        <f t="shared" si="1"/>
        <v>101.48979591836735</v>
      </c>
      <c r="K30" s="121">
        <f t="shared" si="2"/>
        <v>106.48333333333333</v>
      </c>
      <c r="L30" s="122">
        <v>11.5</v>
      </c>
    </row>
    <row r="31" spans="1:12" ht="19.5" customHeight="1">
      <c r="A31" s="37"/>
      <c r="B31" s="32" t="s">
        <v>107</v>
      </c>
      <c r="C31" s="123">
        <v>764</v>
      </c>
      <c r="D31" s="123">
        <v>663</v>
      </c>
      <c r="E31" s="118">
        <v>55810</v>
      </c>
      <c r="F31" s="118">
        <v>51484</v>
      </c>
      <c r="G31" s="119">
        <f t="shared" si="0"/>
        <v>3.7440922035535666</v>
      </c>
      <c r="H31" s="119">
        <f t="shared" si="0"/>
        <v>3.3246993440880424</v>
      </c>
      <c r="I31" s="120">
        <v>-4.6</v>
      </c>
      <c r="J31" s="121">
        <f t="shared" si="1"/>
        <v>73.04973821989529</v>
      </c>
      <c r="K31" s="121">
        <f t="shared" si="2"/>
        <v>77.65309200603318</v>
      </c>
      <c r="L31" s="122">
        <v>2.9</v>
      </c>
    </row>
    <row r="32" spans="1:12" ht="19.5" customHeight="1">
      <c r="A32" s="37"/>
      <c r="B32" s="32" t="s">
        <v>108</v>
      </c>
      <c r="C32" s="123">
        <v>167</v>
      </c>
      <c r="D32" s="123">
        <v>113</v>
      </c>
      <c r="E32" s="118">
        <v>26525</v>
      </c>
      <c r="F32" s="118">
        <v>19470</v>
      </c>
      <c r="G32" s="119">
        <f t="shared" si="0"/>
        <v>1.779466864347937</v>
      </c>
      <c r="H32" s="119">
        <f t="shared" si="0"/>
        <v>1.2573206477622987</v>
      </c>
      <c r="I32" s="120">
        <v>-28.4</v>
      </c>
      <c r="J32" s="121">
        <f t="shared" si="1"/>
        <v>158.8323353293413</v>
      </c>
      <c r="K32" s="121">
        <f t="shared" si="2"/>
        <v>172.30088495575222</v>
      </c>
      <c r="L32" s="122">
        <v>2.7</v>
      </c>
    </row>
    <row r="33" spans="1:12" ht="19.5" customHeight="1">
      <c r="A33" s="37"/>
      <c r="B33" s="32" t="s">
        <v>109</v>
      </c>
      <c r="C33" s="123">
        <v>259</v>
      </c>
      <c r="D33" s="123">
        <v>191</v>
      </c>
      <c r="E33" s="118">
        <v>12601</v>
      </c>
      <c r="F33" s="118">
        <v>10168</v>
      </c>
      <c r="G33" s="119">
        <f t="shared" si="0"/>
        <v>0.8453557759716627</v>
      </c>
      <c r="H33" s="119">
        <f t="shared" si="0"/>
        <v>0.6566223084975373</v>
      </c>
      <c r="I33" s="120">
        <v>-23.9</v>
      </c>
      <c r="J33" s="121">
        <f t="shared" si="1"/>
        <v>48.65250965250965</v>
      </c>
      <c r="K33" s="121">
        <f t="shared" si="2"/>
        <v>53.23560209424084</v>
      </c>
      <c r="L33" s="122">
        <v>-18.6</v>
      </c>
    </row>
    <row r="34" spans="1:12" ht="19.5" customHeight="1">
      <c r="A34" s="37"/>
      <c r="B34" s="32" t="s">
        <v>110</v>
      </c>
      <c r="C34" s="123">
        <v>475</v>
      </c>
      <c r="D34" s="123">
        <v>390</v>
      </c>
      <c r="E34" s="118">
        <v>53125</v>
      </c>
      <c r="F34" s="118">
        <v>56236</v>
      </c>
      <c r="G34" s="119">
        <f t="shared" si="0"/>
        <v>3.5639652089909197</v>
      </c>
      <c r="H34" s="119">
        <f t="shared" si="0"/>
        <v>3.631570824219857</v>
      </c>
      <c r="I34" s="120">
        <v>2.8</v>
      </c>
      <c r="J34" s="121">
        <f t="shared" si="1"/>
        <v>111.84210526315789</v>
      </c>
      <c r="K34" s="121">
        <f t="shared" si="2"/>
        <v>144.1948717948718</v>
      </c>
      <c r="L34" s="122">
        <v>9.4</v>
      </c>
    </row>
    <row r="35" spans="1:12" ht="19.5" customHeight="1">
      <c r="A35" s="37"/>
      <c r="B35" s="61" t="s">
        <v>111</v>
      </c>
      <c r="C35" s="123">
        <v>370</v>
      </c>
      <c r="D35" s="123">
        <v>358</v>
      </c>
      <c r="E35" s="118">
        <v>54357</v>
      </c>
      <c r="F35" s="118">
        <v>67245</v>
      </c>
      <c r="G35" s="119">
        <f t="shared" si="0"/>
        <v>3.646615658637542</v>
      </c>
      <c r="H35" s="119">
        <f t="shared" si="0"/>
        <v>4.3425026686582315</v>
      </c>
      <c r="I35" s="120">
        <v>14.5</v>
      </c>
      <c r="J35" s="121">
        <f t="shared" si="1"/>
        <v>146.9108108108108</v>
      </c>
      <c r="K35" s="121">
        <f t="shared" si="2"/>
        <v>187.83519553072625</v>
      </c>
      <c r="L35" s="122">
        <v>27.8</v>
      </c>
    </row>
    <row r="36" spans="1:12" ht="19.5" customHeight="1">
      <c r="A36" s="37"/>
      <c r="B36" s="32" t="s">
        <v>112</v>
      </c>
      <c r="C36" s="123">
        <v>143</v>
      </c>
      <c r="D36" s="123">
        <v>123</v>
      </c>
      <c r="E36" s="118">
        <v>7262</v>
      </c>
      <c r="F36" s="118">
        <v>5626</v>
      </c>
      <c r="G36" s="119">
        <f t="shared" si="0"/>
        <v>0.48718146536832113</v>
      </c>
      <c r="H36" s="119">
        <f t="shared" si="0"/>
        <v>0.3633120680180119</v>
      </c>
      <c r="I36" s="120">
        <v>-26.5</v>
      </c>
      <c r="J36" s="121">
        <f t="shared" si="1"/>
        <v>50.78321678321678</v>
      </c>
      <c r="K36" s="121">
        <f t="shared" si="2"/>
        <v>45.739837398373986</v>
      </c>
      <c r="L36" s="122">
        <v>-6.3</v>
      </c>
    </row>
    <row r="37" spans="1:12" ht="19.5" customHeight="1">
      <c r="A37" s="37"/>
      <c r="B37" s="32" t="s">
        <v>113</v>
      </c>
      <c r="C37" s="123">
        <v>190</v>
      </c>
      <c r="D37" s="123">
        <v>204</v>
      </c>
      <c r="E37" s="118">
        <v>12748</v>
      </c>
      <c r="F37" s="118">
        <v>13151</v>
      </c>
      <c r="G37" s="119">
        <f t="shared" si="0"/>
        <v>0.8552174773499529</v>
      </c>
      <c r="H37" s="119">
        <f t="shared" si="0"/>
        <v>0.8492564888917303</v>
      </c>
      <c r="I37" s="120">
        <v>-3.8</v>
      </c>
      <c r="J37" s="121">
        <f t="shared" si="1"/>
        <v>67.09473684210526</v>
      </c>
      <c r="K37" s="121">
        <f t="shared" si="2"/>
        <v>64.4656862745098</v>
      </c>
      <c r="L37" s="122">
        <v>-5.3</v>
      </c>
    </row>
    <row r="38" spans="1:12" ht="19.5" customHeight="1">
      <c r="A38" s="37"/>
      <c r="B38" s="32" t="s">
        <v>114</v>
      </c>
      <c r="C38" s="123">
        <v>109</v>
      </c>
      <c r="D38" s="123">
        <v>120</v>
      </c>
      <c r="E38" s="118">
        <v>8654</v>
      </c>
      <c r="F38" s="118">
        <v>10851</v>
      </c>
      <c r="G38" s="119">
        <f t="shared" si="0"/>
        <v>0.580565739644375</v>
      </c>
      <c r="H38" s="119">
        <f t="shared" si="0"/>
        <v>0.700728626033318</v>
      </c>
      <c r="I38" s="120">
        <v>18.1</v>
      </c>
      <c r="J38" s="121">
        <f t="shared" si="1"/>
        <v>79.39449541284404</v>
      </c>
      <c r="K38" s="121">
        <f t="shared" si="2"/>
        <v>90.425</v>
      </c>
      <c r="L38" s="122">
        <f>100*(K38-J38)/J38</f>
        <v>13.893286341576147</v>
      </c>
    </row>
    <row r="39" spans="1:12" ht="19.5" customHeight="1">
      <c r="A39" s="39"/>
      <c r="B39" s="40" t="s">
        <v>115</v>
      </c>
      <c r="C39" s="124">
        <v>1403</v>
      </c>
      <c r="D39" s="124">
        <v>1733</v>
      </c>
      <c r="E39" s="124">
        <v>118419</v>
      </c>
      <c r="F39" s="124">
        <v>146769</v>
      </c>
      <c r="G39" s="125">
        <f t="shared" si="0"/>
        <v>7.944304867454037</v>
      </c>
      <c r="H39" s="125">
        <f t="shared" si="0"/>
        <v>9.477950392985353</v>
      </c>
      <c r="I39" s="126">
        <v>3.6</v>
      </c>
      <c r="J39" s="127">
        <f t="shared" si="1"/>
        <v>84.40413399857448</v>
      </c>
      <c r="K39" s="127">
        <f t="shared" si="2"/>
        <v>84.69070975187536</v>
      </c>
      <c r="L39" s="128">
        <v>8.5</v>
      </c>
    </row>
    <row r="40" ht="18" customHeight="1">
      <c r="A40" s="8" t="s">
        <v>125</v>
      </c>
    </row>
    <row r="41" ht="18" customHeight="1">
      <c r="A41" s="8" t="s">
        <v>126</v>
      </c>
    </row>
    <row r="42" ht="18" customHeight="1">
      <c r="A42" s="8" t="s">
        <v>127</v>
      </c>
    </row>
    <row r="43" ht="18" customHeight="1">
      <c r="A43" s="8" t="s">
        <v>116</v>
      </c>
    </row>
  </sheetData>
  <sheetProtection/>
  <mergeCells count="9">
    <mergeCell ref="A7:B7"/>
    <mergeCell ref="A4:B5"/>
    <mergeCell ref="C4:D4"/>
    <mergeCell ref="E4:F4"/>
    <mergeCell ref="A1:L1"/>
    <mergeCell ref="A2:L2"/>
    <mergeCell ref="J4:K4"/>
    <mergeCell ref="I4:I5"/>
    <mergeCell ref="L4:L5"/>
  </mergeCells>
  <printOptions/>
  <pageMargins left="0.9055118110236221" right="0.31496062992125984" top="0.7086614173228347" bottom="0.31496062992125984" header="0.5118110236220472" footer="0.5118110236220472"/>
  <pageSetup fitToHeight="1" fitToWidth="1" horizontalDpi="300" verticalDpi="3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75"/>
  <sheetViews>
    <sheetView showGridLines="0" defaultGridColor="0" view="pageBreakPreview" zoomScale="60" zoomScalePageLayoutView="0" colorId="22" workbookViewId="0" topLeftCell="A43">
      <selection activeCell="A2" sqref="A2:T2"/>
    </sheetView>
  </sheetViews>
  <sheetFormatPr defaultColWidth="10.59765625" defaultRowHeight="15" customHeight="1"/>
  <cols>
    <col min="1" max="1" width="2.8984375" style="8" customWidth="1"/>
    <col min="2" max="2" width="42.59765625" style="8" customWidth="1"/>
    <col min="3" max="13" width="9.59765625" style="8" customWidth="1"/>
    <col min="14" max="14" width="10" style="8" customWidth="1"/>
    <col min="15" max="15" width="15" style="8" customWidth="1"/>
    <col min="16" max="17" width="13.59765625" style="8" customWidth="1"/>
    <col min="18" max="19" width="13.8984375" style="8" customWidth="1"/>
    <col min="20" max="16384" width="10.59765625" style="8" customWidth="1"/>
  </cols>
  <sheetData>
    <row r="1" spans="1:19" ht="15" customHeight="1">
      <c r="A1" s="204" t="s">
        <v>172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7"/>
      <c r="S1" s="7"/>
    </row>
    <row r="2" spans="1:19" ht="15" customHeight="1">
      <c r="A2" s="226" t="s">
        <v>173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15"/>
      <c r="S2" s="15"/>
    </row>
    <row r="3" spans="1:19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7" ht="15" customHeight="1">
      <c r="A4" s="220" t="s">
        <v>174</v>
      </c>
      <c r="B4" s="221"/>
      <c r="C4" s="241" t="s">
        <v>128</v>
      </c>
      <c r="D4" s="241"/>
      <c r="E4" s="241"/>
      <c r="F4" s="241"/>
      <c r="G4" s="241"/>
      <c r="H4" s="241"/>
      <c r="I4" s="241"/>
      <c r="J4" s="241"/>
      <c r="K4" s="241"/>
      <c r="L4" s="241"/>
      <c r="M4" s="225"/>
      <c r="N4" s="229" t="s">
        <v>175</v>
      </c>
      <c r="O4" s="227" t="s">
        <v>176</v>
      </c>
      <c r="P4" s="227" t="s">
        <v>177</v>
      </c>
      <c r="Q4" s="24"/>
    </row>
    <row r="5" spans="1:17" ht="15" customHeight="1">
      <c r="A5" s="199"/>
      <c r="B5" s="232"/>
      <c r="C5" s="231" t="s">
        <v>129</v>
      </c>
      <c r="D5" s="235" t="s">
        <v>130</v>
      </c>
      <c r="E5" s="244"/>
      <c r="F5" s="235" t="s">
        <v>131</v>
      </c>
      <c r="G5" s="236"/>
      <c r="H5" s="236"/>
      <c r="I5" s="236"/>
      <c r="J5" s="236"/>
      <c r="K5" s="236"/>
      <c r="L5" s="236"/>
      <c r="M5" s="237"/>
      <c r="N5" s="233"/>
      <c r="O5" s="240"/>
      <c r="P5" s="240"/>
      <c r="Q5" s="25" t="s">
        <v>178</v>
      </c>
    </row>
    <row r="6" spans="1:17" ht="15" customHeight="1">
      <c r="A6" s="199"/>
      <c r="B6" s="232"/>
      <c r="C6" s="232"/>
      <c r="D6" s="238" t="s">
        <v>132</v>
      </c>
      <c r="E6" s="238" t="s">
        <v>133</v>
      </c>
      <c r="F6" s="22" t="s">
        <v>134</v>
      </c>
      <c r="G6" s="22" t="s">
        <v>135</v>
      </c>
      <c r="H6" s="22" t="s">
        <v>136</v>
      </c>
      <c r="I6" s="22" t="s">
        <v>137</v>
      </c>
      <c r="J6" s="22" t="s">
        <v>138</v>
      </c>
      <c r="K6" s="22" t="s">
        <v>139</v>
      </c>
      <c r="L6" s="22" t="s">
        <v>140</v>
      </c>
      <c r="M6" s="25" t="s">
        <v>141</v>
      </c>
      <c r="N6" s="233"/>
      <c r="O6" s="240"/>
      <c r="P6" s="240"/>
      <c r="Q6" s="26" t="s">
        <v>179</v>
      </c>
    </row>
    <row r="7" spans="1:17" ht="15" customHeight="1">
      <c r="A7" s="222"/>
      <c r="B7" s="223"/>
      <c r="C7" s="223"/>
      <c r="D7" s="239"/>
      <c r="E7" s="239"/>
      <c r="F7" s="27" t="s">
        <v>142</v>
      </c>
      <c r="G7" s="27" t="s">
        <v>143</v>
      </c>
      <c r="H7" s="27" t="s">
        <v>144</v>
      </c>
      <c r="I7" s="27" t="s">
        <v>145</v>
      </c>
      <c r="J7" s="27" t="s">
        <v>146</v>
      </c>
      <c r="K7" s="27" t="s">
        <v>147</v>
      </c>
      <c r="L7" s="27" t="s">
        <v>148</v>
      </c>
      <c r="M7" s="28" t="s">
        <v>149</v>
      </c>
      <c r="N7" s="234"/>
      <c r="O7" s="228"/>
      <c r="P7" s="228"/>
      <c r="Q7" s="29"/>
    </row>
    <row r="8" spans="1:17" ht="15" customHeight="1">
      <c r="A8" s="19"/>
      <c r="B8" s="30"/>
      <c r="C8" s="12" t="s">
        <v>82</v>
      </c>
      <c r="D8" s="12" t="s">
        <v>82</v>
      </c>
      <c r="E8" s="12" t="s">
        <v>82</v>
      </c>
      <c r="F8" s="12" t="s">
        <v>82</v>
      </c>
      <c r="G8" s="12" t="s">
        <v>82</v>
      </c>
      <c r="H8" s="12" t="s">
        <v>82</v>
      </c>
      <c r="I8" s="12" t="s">
        <v>82</v>
      </c>
      <c r="J8" s="12" t="s">
        <v>82</v>
      </c>
      <c r="K8" s="12" t="s">
        <v>82</v>
      </c>
      <c r="L8" s="12" t="s">
        <v>82</v>
      </c>
      <c r="M8" s="12" t="s">
        <v>82</v>
      </c>
      <c r="N8" s="12" t="s">
        <v>150</v>
      </c>
      <c r="O8" s="12" t="s">
        <v>151</v>
      </c>
      <c r="P8" s="12" t="s">
        <v>151</v>
      </c>
      <c r="Q8" s="12" t="s">
        <v>83</v>
      </c>
    </row>
    <row r="9" spans="1:17" s="69" customFormat="1" ht="15" customHeight="1">
      <c r="A9" s="218" t="s">
        <v>152</v>
      </c>
      <c r="B9" s="219"/>
      <c r="C9" s="139">
        <f aca="true" t="shared" si="0" ref="C9:Q9">SUM(C10,C33)</f>
        <v>20167</v>
      </c>
      <c r="D9" s="74">
        <f t="shared" si="0"/>
        <v>9812</v>
      </c>
      <c r="E9" s="74">
        <f t="shared" si="0"/>
        <v>10355</v>
      </c>
      <c r="F9" s="74">
        <f t="shared" si="0"/>
        <v>8608</v>
      </c>
      <c r="G9" s="74">
        <f t="shared" si="0"/>
        <v>4674</v>
      </c>
      <c r="H9" s="74">
        <f t="shared" si="0"/>
        <v>3833</v>
      </c>
      <c r="I9" s="74">
        <f t="shared" si="0"/>
        <v>1992</v>
      </c>
      <c r="J9" s="74">
        <f t="shared" si="0"/>
        <v>495</v>
      </c>
      <c r="K9" s="74">
        <f t="shared" si="0"/>
        <v>359</v>
      </c>
      <c r="L9" s="74">
        <f t="shared" si="0"/>
        <v>154</v>
      </c>
      <c r="M9" s="74">
        <f t="shared" si="0"/>
        <v>52</v>
      </c>
      <c r="N9" s="74">
        <f t="shared" si="0"/>
        <v>125261</v>
      </c>
      <c r="O9" s="74">
        <f t="shared" si="0"/>
        <v>521284015</v>
      </c>
      <c r="P9" s="74">
        <f t="shared" si="0"/>
        <v>6975948</v>
      </c>
      <c r="Q9" s="74">
        <f t="shared" si="0"/>
        <v>1548531</v>
      </c>
    </row>
    <row r="10" spans="1:17" s="69" customFormat="1" ht="15" customHeight="1">
      <c r="A10" s="218" t="s">
        <v>153</v>
      </c>
      <c r="B10" s="219"/>
      <c r="C10" s="139">
        <f aca="true" t="shared" si="1" ref="C10:P10">SUM(C11,C12,C15,C18,C23,C28)</f>
        <v>4869</v>
      </c>
      <c r="D10" s="74">
        <f t="shared" si="1"/>
        <v>3784</v>
      </c>
      <c r="E10" s="74">
        <f t="shared" si="1"/>
        <v>1085</v>
      </c>
      <c r="F10" s="74">
        <f t="shared" si="1"/>
        <v>1892</v>
      </c>
      <c r="G10" s="74">
        <f t="shared" si="1"/>
        <v>1267</v>
      </c>
      <c r="H10" s="74">
        <f t="shared" si="1"/>
        <v>938</v>
      </c>
      <c r="I10" s="74">
        <f t="shared" si="1"/>
        <v>494</v>
      </c>
      <c r="J10" s="74">
        <f t="shared" si="1"/>
        <v>135</v>
      </c>
      <c r="K10" s="74">
        <f t="shared" si="1"/>
        <v>94</v>
      </c>
      <c r="L10" s="74">
        <f t="shared" si="1"/>
        <v>33</v>
      </c>
      <c r="M10" s="74">
        <f t="shared" si="1"/>
        <v>16</v>
      </c>
      <c r="N10" s="74">
        <f t="shared" si="1"/>
        <v>45257</v>
      </c>
      <c r="O10" s="74">
        <f t="shared" si="1"/>
        <v>379228535</v>
      </c>
      <c r="P10" s="74">
        <f t="shared" si="1"/>
        <v>3698420</v>
      </c>
      <c r="Q10" s="73" t="s">
        <v>285</v>
      </c>
    </row>
    <row r="11" spans="1:17" s="69" customFormat="1" ht="15" customHeight="1">
      <c r="A11" s="218" t="s">
        <v>154</v>
      </c>
      <c r="B11" s="219"/>
      <c r="C11" s="139">
        <f aca="true" t="shared" si="2" ref="C11:C61">SUM(D11:E11)</f>
        <v>13</v>
      </c>
      <c r="D11" s="74">
        <v>10</v>
      </c>
      <c r="E11" s="74">
        <v>3</v>
      </c>
      <c r="F11" s="73">
        <v>6</v>
      </c>
      <c r="G11" s="74">
        <v>4</v>
      </c>
      <c r="H11" s="74">
        <v>2</v>
      </c>
      <c r="I11" s="73" t="s">
        <v>285</v>
      </c>
      <c r="J11" s="73" t="s">
        <v>285</v>
      </c>
      <c r="K11" s="74">
        <v>1</v>
      </c>
      <c r="L11" s="73" t="s">
        <v>285</v>
      </c>
      <c r="M11" s="73" t="s">
        <v>285</v>
      </c>
      <c r="N11" s="74">
        <v>204</v>
      </c>
      <c r="O11" s="74">
        <v>1052484</v>
      </c>
      <c r="P11" s="74">
        <v>54936</v>
      </c>
      <c r="Q11" s="73" t="s">
        <v>57</v>
      </c>
    </row>
    <row r="12" spans="1:17" s="69" customFormat="1" ht="15" customHeight="1">
      <c r="A12" s="218" t="s">
        <v>155</v>
      </c>
      <c r="B12" s="219"/>
      <c r="C12" s="139">
        <f>SUM(C13:C14)</f>
        <v>377</v>
      </c>
      <c r="D12" s="74">
        <f aca="true" t="shared" si="3" ref="D12:M12">SUM(D13:D14)</f>
        <v>266</v>
      </c>
      <c r="E12" s="74">
        <f t="shared" si="3"/>
        <v>111</v>
      </c>
      <c r="F12" s="74">
        <f t="shared" si="3"/>
        <v>109</v>
      </c>
      <c r="G12" s="74">
        <f t="shared" si="3"/>
        <v>107</v>
      </c>
      <c r="H12" s="74">
        <f t="shared" si="3"/>
        <v>88</v>
      </c>
      <c r="I12" s="74">
        <f t="shared" si="3"/>
        <v>50</v>
      </c>
      <c r="J12" s="74">
        <f t="shared" si="3"/>
        <v>12</v>
      </c>
      <c r="K12" s="74">
        <f t="shared" si="3"/>
        <v>7</v>
      </c>
      <c r="L12" s="74">
        <f t="shared" si="3"/>
        <v>2</v>
      </c>
      <c r="M12" s="74">
        <f t="shared" si="3"/>
        <v>2</v>
      </c>
      <c r="N12" s="74">
        <f>SUM(N13:N14)</f>
        <v>2795</v>
      </c>
      <c r="O12" s="74">
        <f>SUM(O13:O14)</f>
        <v>33248564</v>
      </c>
      <c r="P12" s="74">
        <f>SUM(P13:P14)</f>
        <v>24517</v>
      </c>
      <c r="Q12" s="73" t="s">
        <v>285</v>
      </c>
    </row>
    <row r="13" spans="1:17" ht="15" customHeight="1">
      <c r="A13" s="31"/>
      <c r="B13" s="32" t="s">
        <v>156</v>
      </c>
      <c r="C13" s="131">
        <f t="shared" si="2"/>
        <v>146</v>
      </c>
      <c r="D13" s="82">
        <v>102</v>
      </c>
      <c r="E13" s="82">
        <v>44</v>
      </c>
      <c r="F13" s="82">
        <v>44</v>
      </c>
      <c r="G13" s="82">
        <v>31</v>
      </c>
      <c r="H13" s="82">
        <v>43</v>
      </c>
      <c r="I13" s="82">
        <v>19</v>
      </c>
      <c r="J13" s="82">
        <v>4</v>
      </c>
      <c r="K13" s="82">
        <v>3</v>
      </c>
      <c r="L13" s="118">
        <v>1</v>
      </c>
      <c r="M13" s="118">
        <v>1</v>
      </c>
      <c r="N13" s="82">
        <v>851</v>
      </c>
      <c r="O13" s="82">
        <v>25771720</v>
      </c>
      <c r="P13" s="82">
        <v>20121</v>
      </c>
      <c r="Q13" s="118" t="s">
        <v>57</v>
      </c>
    </row>
    <row r="14" spans="1:17" ht="15" customHeight="1">
      <c r="A14" s="19"/>
      <c r="B14" s="32" t="s">
        <v>157</v>
      </c>
      <c r="C14" s="131">
        <f t="shared" si="2"/>
        <v>231</v>
      </c>
      <c r="D14" s="82">
        <v>164</v>
      </c>
      <c r="E14" s="82">
        <v>67</v>
      </c>
      <c r="F14" s="82">
        <v>65</v>
      </c>
      <c r="G14" s="82">
        <v>76</v>
      </c>
      <c r="H14" s="82">
        <v>45</v>
      </c>
      <c r="I14" s="82">
        <v>31</v>
      </c>
      <c r="J14" s="82">
        <v>8</v>
      </c>
      <c r="K14" s="82">
        <v>4</v>
      </c>
      <c r="L14" s="82">
        <v>1</v>
      </c>
      <c r="M14" s="82">
        <v>1</v>
      </c>
      <c r="N14" s="82">
        <v>1944</v>
      </c>
      <c r="O14" s="82">
        <v>7476844</v>
      </c>
      <c r="P14" s="82">
        <v>4396</v>
      </c>
      <c r="Q14" s="118" t="s">
        <v>57</v>
      </c>
    </row>
    <row r="15" spans="1:17" s="69" customFormat="1" ht="15" customHeight="1">
      <c r="A15" s="218" t="s">
        <v>158</v>
      </c>
      <c r="B15" s="219"/>
      <c r="C15" s="139">
        <f aca="true" t="shared" si="4" ref="C15:P15">SUM(C16:C17)</f>
        <v>1034</v>
      </c>
      <c r="D15" s="74">
        <f t="shared" si="4"/>
        <v>746</v>
      </c>
      <c r="E15" s="74">
        <f t="shared" si="4"/>
        <v>288</v>
      </c>
      <c r="F15" s="74">
        <f t="shared" si="4"/>
        <v>413</v>
      </c>
      <c r="G15" s="74">
        <f t="shared" si="4"/>
        <v>324</v>
      </c>
      <c r="H15" s="74">
        <f t="shared" si="4"/>
        <v>187</v>
      </c>
      <c r="I15" s="74">
        <f t="shared" si="4"/>
        <v>65</v>
      </c>
      <c r="J15" s="74">
        <f t="shared" si="4"/>
        <v>23</v>
      </c>
      <c r="K15" s="74">
        <f t="shared" si="4"/>
        <v>16</v>
      </c>
      <c r="L15" s="74">
        <f t="shared" si="4"/>
        <v>4</v>
      </c>
      <c r="M15" s="74">
        <f t="shared" si="4"/>
        <v>2</v>
      </c>
      <c r="N15" s="74">
        <f t="shared" si="4"/>
        <v>11534</v>
      </c>
      <c r="O15" s="74">
        <f t="shared" si="4"/>
        <v>110601613</v>
      </c>
      <c r="P15" s="74">
        <f t="shared" si="4"/>
        <v>60301</v>
      </c>
      <c r="Q15" s="73" t="s">
        <v>285</v>
      </c>
    </row>
    <row r="16" spans="1:17" ht="15" customHeight="1">
      <c r="A16" s="31"/>
      <c r="B16" s="32" t="s">
        <v>159</v>
      </c>
      <c r="C16" s="131">
        <f t="shared" si="2"/>
        <v>417</v>
      </c>
      <c r="D16" s="82">
        <v>301</v>
      </c>
      <c r="E16" s="82">
        <v>116</v>
      </c>
      <c r="F16" s="82">
        <v>183</v>
      </c>
      <c r="G16" s="82">
        <v>118</v>
      </c>
      <c r="H16" s="82">
        <v>69</v>
      </c>
      <c r="I16" s="82">
        <v>29</v>
      </c>
      <c r="J16" s="82">
        <v>7</v>
      </c>
      <c r="K16" s="82">
        <v>8</v>
      </c>
      <c r="L16" s="82">
        <v>2</v>
      </c>
      <c r="M16" s="82">
        <v>1</v>
      </c>
      <c r="N16" s="82">
        <v>4977</v>
      </c>
      <c r="O16" s="82">
        <v>45747563</v>
      </c>
      <c r="P16" s="82">
        <v>18517</v>
      </c>
      <c r="Q16" s="118" t="s">
        <v>57</v>
      </c>
    </row>
    <row r="17" spans="1:17" ht="15" customHeight="1">
      <c r="A17" s="19"/>
      <c r="B17" s="32" t="s">
        <v>160</v>
      </c>
      <c r="C17" s="131">
        <f t="shared" si="2"/>
        <v>617</v>
      </c>
      <c r="D17" s="82">
        <v>445</v>
      </c>
      <c r="E17" s="82">
        <v>172</v>
      </c>
      <c r="F17" s="82">
        <v>230</v>
      </c>
      <c r="G17" s="82">
        <v>206</v>
      </c>
      <c r="H17" s="82">
        <v>118</v>
      </c>
      <c r="I17" s="82">
        <v>36</v>
      </c>
      <c r="J17" s="82">
        <v>16</v>
      </c>
      <c r="K17" s="82">
        <v>8</v>
      </c>
      <c r="L17" s="82">
        <v>2</v>
      </c>
      <c r="M17" s="82">
        <v>1</v>
      </c>
      <c r="N17" s="82">
        <v>6557</v>
      </c>
      <c r="O17" s="82">
        <v>64854050</v>
      </c>
      <c r="P17" s="82">
        <v>41784</v>
      </c>
      <c r="Q17" s="118" t="s">
        <v>57</v>
      </c>
    </row>
    <row r="18" spans="1:17" s="69" customFormat="1" ht="15" customHeight="1">
      <c r="A18" s="218" t="s">
        <v>161</v>
      </c>
      <c r="B18" s="219"/>
      <c r="C18" s="139">
        <f>SUM(C19:C22)</f>
        <v>948</v>
      </c>
      <c r="D18" s="74">
        <f>SUM(D19:D22)</f>
        <v>743</v>
      </c>
      <c r="E18" s="74">
        <f aca="true" t="shared" si="5" ref="E18:P18">SUM(E19:E22)</f>
        <v>205</v>
      </c>
      <c r="F18" s="74">
        <f t="shared" si="5"/>
        <v>409</v>
      </c>
      <c r="G18" s="74">
        <f t="shared" si="5"/>
        <v>241</v>
      </c>
      <c r="H18" s="74">
        <f t="shared" si="5"/>
        <v>173</v>
      </c>
      <c r="I18" s="74">
        <f t="shared" si="5"/>
        <v>81</v>
      </c>
      <c r="J18" s="74">
        <f t="shared" si="5"/>
        <v>20</v>
      </c>
      <c r="K18" s="74">
        <f t="shared" si="5"/>
        <v>13</v>
      </c>
      <c r="L18" s="74">
        <f t="shared" si="5"/>
        <v>7</v>
      </c>
      <c r="M18" s="74">
        <f t="shared" si="5"/>
        <v>4</v>
      </c>
      <c r="N18" s="74">
        <f t="shared" si="5"/>
        <v>7581</v>
      </c>
      <c r="O18" s="74">
        <f t="shared" si="5"/>
        <v>69051170</v>
      </c>
      <c r="P18" s="74">
        <f t="shared" si="5"/>
        <v>1140864</v>
      </c>
      <c r="Q18" s="73" t="s">
        <v>285</v>
      </c>
    </row>
    <row r="19" spans="1:17" ht="15" customHeight="1">
      <c r="A19" s="31"/>
      <c r="B19" s="32" t="s">
        <v>162</v>
      </c>
      <c r="C19" s="131">
        <f t="shared" si="2"/>
        <v>520</v>
      </c>
      <c r="D19" s="82">
        <v>412</v>
      </c>
      <c r="E19" s="82">
        <v>108</v>
      </c>
      <c r="F19" s="82">
        <v>220</v>
      </c>
      <c r="G19" s="82">
        <v>141</v>
      </c>
      <c r="H19" s="82">
        <v>98</v>
      </c>
      <c r="I19" s="82">
        <v>39</v>
      </c>
      <c r="J19" s="82">
        <v>11</v>
      </c>
      <c r="K19" s="82">
        <v>3</v>
      </c>
      <c r="L19" s="82">
        <v>6</v>
      </c>
      <c r="M19" s="82">
        <v>2</v>
      </c>
      <c r="N19" s="118">
        <v>3900</v>
      </c>
      <c r="O19" s="82">
        <v>29714978</v>
      </c>
      <c r="P19" s="82">
        <v>315753</v>
      </c>
      <c r="Q19" s="118" t="s">
        <v>57</v>
      </c>
    </row>
    <row r="20" spans="1:17" ht="15" customHeight="1">
      <c r="A20" s="33"/>
      <c r="B20" s="34" t="s">
        <v>29</v>
      </c>
      <c r="C20" s="131">
        <f t="shared" si="2"/>
        <v>150</v>
      </c>
      <c r="D20" s="133">
        <v>136</v>
      </c>
      <c r="E20" s="133">
        <v>14</v>
      </c>
      <c r="F20" s="133">
        <v>57</v>
      </c>
      <c r="G20" s="133">
        <v>41</v>
      </c>
      <c r="H20" s="133">
        <v>28</v>
      </c>
      <c r="I20" s="133">
        <v>14</v>
      </c>
      <c r="J20" s="133">
        <v>3</v>
      </c>
      <c r="K20" s="133">
        <v>6</v>
      </c>
      <c r="L20" s="134" t="s">
        <v>287</v>
      </c>
      <c r="M20" s="134">
        <v>1</v>
      </c>
      <c r="N20" s="135">
        <v>1030</v>
      </c>
      <c r="O20" s="135">
        <v>7427082</v>
      </c>
      <c r="P20" s="135">
        <v>6337</v>
      </c>
      <c r="Q20" s="134" t="s">
        <v>287</v>
      </c>
    </row>
    <row r="21" spans="1:17" ht="15" customHeight="1">
      <c r="A21" s="17"/>
      <c r="B21" s="34" t="s">
        <v>30</v>
      </c>
      <c r="C21" s="131">
        <f t="shared" si="2"/>
        <v>156</v>
      </c>
      <c r="D21" s="133">
        <v>143</v>
      </c>
      <c r="E21" s="133">
        <v>13</v>
      </c>
      <c r="F21" s="133">
        <v>91</v>
      </c>
      <c r="G21" s="133">
        <v>36</v>
      </c>
      <c r="H21" s="133">
        <v>16</v>
      </c>
      <c r="I21" s="133">
        <v>9</v>
      </c>
      <c r="J21" s="133">
        <v>2</v>
      </c>
      <c r="K21" s="133">
        <v>1</v>
      </c>
      <c r="L21" s="133">
        <v>1</v>
      </c>
      <c r="M21" s="134" t="s">
        <v>287</v>
      </c>
      <c r="N21" s="135">
        <v>2018</v>
      </c>
      <c r="O21" s="135">
        <v>30959877</v>
      </c>
      <c r="P21" s="134">
        <v>782999</v>
      </c>
      <c r="Q21" s="134" t="s">
        <v>287</v>
      </c>
    </row>
    <row r="22" spans="1:17" ht="15" customHeight="1">
      <c r="A22" s="17"/>
      <c r="B22" s="34" t="s">
        <v>31</v>
      </c>
      <c r="C22" s="131">
        <f t="shared" si="2"/>
        <v>122</v>
      </c>
      <c r="D22" s="133">
        <v>52</v>
      </c>
      <c r="E22" s="133">
        <v>70</v>
      </c>
      <c r="F22" s="133">
        <v>41</v>
      </c>
      <c r="G22" s="133">
        <v>23</v>
      </c>
      <c r="H22" s="133">
        <v>31</v>
      </c>
      <c r="I22" s="133">
        <v>19</v>
      </c>
      <c r="J22" s="133">
        <v>4</v>
      </c>
      <c r="K22" s="133">
        <v>3</v>
      </c>
      <c r="L22" s="134" t="s">
        <v>287</v>
      </c>
      <c r="M22" s="134">
        <v>1</v>
      </c>
      <c r="N22" s="133">
        <v>633</v>
      </c>
      <c r="O22" s="133">
        <v>949233</v>
      </c>
      <c r="P22" s="133">
        <v>35775</v>
      </c>
      <c r="Q22" s="134" t="s">
        <v>287</v>
      </c>
    </row>
    <row r="23" spans="1:17" s="69" customFormat="1" ht="15" customHeight="1">
      <c r="A23" s="242" t="s">
        <v>180</v>
      </c>
      <c r="B23" s="243"/>
      <c r="C23" s="139">
        <f aca="true" t="shared" si="6" ref="C23:P23">SUM(C24:C27)</f>
        <v>1269</v>
      </c>
      <c r="D23" s="74">
        <f t="shared" si="6"/>
        <v>1171</v>
      </c>
      <c r="E23" s="74">
        <f t="shared" si="6"/>
        <v>98</v>
      </c>
      <c r="F23" s="74">
        <f t="shared" si="6"/>
        <v>546</v>
      </c>
      <c r="G23" s="74">
        <f t="shared" si="6"/>
        <v>293</v>
      </c>
      <c r="H23" s="74">
        <f t="shared" si="6"/>
        <v>223</v>
      </c>
      <c r="I23" s="74">
        <f t="shared" si="6"/>
        <v>136</v>
      </c>
      <c r="J23" s="74">
        <f t="shared" si="6"/>
        <v>37</v>
      </c>
      <c r="K23" s="74">
        <f t="shared" si="6"/>
        <v>21</v>
      </c>
      <c r="L23" s="74">
        <f t="shared" si="6"/>
        <v>9</v>
      </c>
      <c r="M23" s="74">
        <f t="shared" si="6"/>
        <v>4</v>
      </c>
      <c r="N23" s="74">
        <f t="shared" si="6"/>
        <v>12980</v>
      </c>
      <c r="O23" s="74">
        <f t="shared" si="6"/>
        <v>107348126</v>
      </c>
      <c r="P23" s="74">
        <f t="shared" si="6"/>
        <v>2226245</v>
      </c>
      <c r="Q23" s="73" t="s">
        <v>285</v>
      </c>
    </row>
    <row r="24" spans="1:17" ht="15" customHeight="1">
      <c r="A24" s="18"/>
      <c r="B24" s="34" t="s">
        <v>32</v>
      </c>
      <c r="C24" s="131">
        <f t="shared" si="2"/>
        <v>482</v>
      </c>
      <c r="D24" s="133">
        <v>440</v>
      </c>
      <c r="E24" s="133">
        <v>42</v>
      </c>
      <c r="F24" s="133">
        <v>227</v>
      </c>
      <c r="G24" s="133">
        <v>107</v>
      </c>
      <c r="H24" s="133">
        <v>84</v>
      </c>
      <c r="I24" s="133">
        <v>39</v>
      </c>
      <c r="J24" s="133">
        <v>15</v>
      </c>
      <c r="K24" s="133">
        <v>7</v>
      </c>
      <c r="L24" s="133">
        <v>3</v>
      </c>
      <c r="M24" s="134" t="s">
        <v>287</v>
      </c>
      <c r="N24" s="133">
        <v>3652</v>
      </c>
      <c r="O24" s="133">
        <v>24128766</v>
      </c>
      <c r="P24" s="133">
        <v>523887</v>
      </c>
      <c r="Q24" s="134" t="s">
        <v>287</v>
      </c>
    </row>
    <row r="25" spans="1:17" ht="15" customHeight="1">
      <c r="A25" s="17"/>
      <c r="B25" s="34" t="s">
        <v>33</v>
      </c>
      <c r="C25" s="131">
        <f t="shared" si="2"/>
        <v>227</v>
      </c>
      <c r="D25" s="133">
        <v>208</v>
      </c>
      <c r="E25" s="133">
        <v>19</v>
      </c>
      <c r="F25" s="133">
        <v>115</v>
      </c>
      <c r="G25" s="133">
        <v>49</v>
      </c>
      <c r="H25" s="133">
        <v>33</v>
      </c>
      <c r="I25" s="133">
        <v>20</v>
      </c>
      <c r="J25" s="133">
        <v>6</v>
      </c>
      <c r="K25" s="133">
        <v>2</v>
      </c>
      <c r="L25" s="133">
        <v>2</v>
      </c>
      <c r="M25" s="134" t="s">
        <v>287</v>
      </c>
      <c r="N25" s="133">
        <v>3085</v>
      </c>
      <c r="O25" s="133">
        <v>18890819</v>
      </c>
      <c r="P25" s="133">
        <v>1098868</v>
      </c>
      <c r="Q25" s="134" t="s">
        <v>287</v>
      </c>
    </row>
    <row r="26" spans="1:17" ht="15" customHeight="1">
      <c r="A26" s="17"/>
      <c r="B26" s="34" t="s">
        <v>34</v>
      </c>
      <c r="C26" s="131">
        <f t="shared" si="2"/>
        <v>340</v>
      </c>
      <c r="D26" s="133">
        <v>326</v>
      </c>
      <c r="E26" s="133">
        <v>14</v>
      </c>
      <c r="F26" s="133">
        <v>122</v>
      </c>
      <c r="G26" s="133">
        <v>93</v>
      </c>
      <c r="H26" s="133">
        <v>66</v>
      </c>
      <c r="I26" s="133">
        <v>37</v>
      </c>
      <c r="J26" s="133">
        <v>11</v>
      </c>
      <c r="K26" s="133">
        <v>7</v>
      </c>
      <c r="L26" s="134" t="s">
        <v>287</v>
      </c>
      <c r="M26" s="133">
        <v>4</v>
      </c>
      <c r="N26" s="133">
        <v>4262</v>
      </c>
      <c r="O26" s="133">
        <v>49933698</v>
      </c>
      <c r="P26" s="133">
        <v>384522</v>
      </c>
      <c r="Q26" s="134" t="s">
        <v>287</v>
      </c>
    </row>
    <row r="27" spans="1:17" ht="15" customHeight="1">
      <c r="A27" s="17"/>
      <c r="B27" s="34" t="s">
        <v>35</v>
      </c>
      <c r="C27" s="131">
        <f t="shared" si="2"/>
        <v>220</v>
      </c>
      <c r="D27" s="133">
        <v>197</v>
      </c>
      <c r="E27" s="133">
        <v>23</v>
      </c>
      <c r="F27" s="133">
        <v>82</v>
      </c>
      <c r="G27" s="133">
        <v>44</v>
      </c>
      <c r="H27" s="133">
        <v>40</v>
      </c>
      <c r="I27" s="133">
        <v>40</v>
      </c>
      <c r="J27" s="133">
        <v>5</v>
      </c>
      <c r="K27" s="133">
        <v>5</v>
      </c>
      <c r="L27" s="133">
        <v>4</v>
      </c>
      <c r="M27" s="134" t="s">
        <v>287</v>
      </c>
      <c r="N27" s="133">
        <v>1981</v>
      </c>
      <c r="O27" s="133">
        <v>14394843</v>
      </c>
      <c r="P27" s="133">
        <v>218968</v>
      </c>
      <c r="Q27" s="134" t="s">
        <v>287</v>
      </c>
    </row>
    <row r="28" spans="1:17" s="69" customFormat="1" ht="15" customHeight="1">
      <c r="A28" s="242" t="s">
        <v>182</v>
      </c>
      <c r="B28" s="243"/>
      <c r="C28" s="139">
        <f aca="true" t="shared" si="7" ref="C28:P28">SUM(C29:C32)</f>
        <v>1228</v>
      </c>
      <c r="D28" s="74">
        <f t="shared" si="7"/>
        <v>848</v>
      </c>
      <c r="E28" s="74">
        <f t="shared" si="7"/>
        <v>380</v>
      </c>
      <c r="F28" s="74">
        <f t="shared" si="7"/>
        <v>409</v>
      </c>
      <c r="G28" s="74">
        <f t="shared" si="7"/>
        <v>298</v>
      </c>
      <c r="H28" s="74">
        <f t="shared" si="7"/>
        <v>265</v>
      </c>
      <c r="I28" s="74">
        <f t="shared" si="7"/>
        <v>162</v>
      </c>
      <c r="J28" s="74">
        <f t="shared" si="7"/>
        <v>43</v>
      </c>
      <c r="K28" s="74">
        <f t="shared" si="7"/>
        <v>36</v>
      </c>
      <c r="L28" s="74">
        <f t="shared" si="7"/>
        <v>11</v>
      </c>
      <c r="M28" s="74">
        <f t="shared" si="7"/>
        <v>4</v>
      </c>
      <c r="N28" s="74">
        <v>10163</v>
      </c>
      <c r="O28" s="74">
        <f t="shared" si="7"/>
        <v>57926578</v>
      </c>
      <c r="P28" s="74">
        <f t="shared" si="7"/>
        <v>191557</v>
      </c>
      <c r="Q28" s="73" t="s">
        <v>285</v>
      </c>
    </row>
    <row r="29" spans="1:17" ht="15" customHeight="1">
      <c r="A29" s="18"/>
      <c r="B29" s="34" t="s">
        <v>36</v>
      </c>
      <c r="C29" s="131">
        <f t="shared" si="2"/>
        <v>426</v>
      </c>
      <c r="D29" s="133">
        <v>261</v>
      </c>
      <c r="E29" s="133">
        <v>165</v>
      </c>
      <c r="F29" s="133">
        <v>146</v>
      </c>
      <c r="G29" s="133">
        <v>113</v>
      </c>
      <c r="H29" s="133">
        <v>83</v>
      </c>
      <c r="I29" s="133">
        <v>51</v>
      </c>
      <c r="J29" s="133">
        <v>11</v>
      </c>
      <c r="K29" s="133">
        <v>12</v>
      </c>
      <c r="L29" s="133">
        <v>8</v>
      </c>
      <c r="M29" s="134">
        <v>2</v>
      </c>
      <c r="N29" s="133">
        <v>2698</v>
      </c>
      <c r="O29" s="133">
        <v>12736010</v>
      </c>
      <c r="P29" s="133">
        <v>36146</v>
      </c>
      <c r="Q29" s="134" t="s">
        <v>287</v>
      </c>
    </row>
    <row r="30" spans="1:17" ht="15" customHeight="1">
      <c r="A30" s="19"/>
      <c r="B30" s="32" t="s">
        <v>163</v>
      </c>
      <c r="C30" s="131">
        <f t="shared" si="2"/>
        <v>278</v>
      </c>
      <c r="D30" s="82">
        <v>192</v>
      </c>
      <c r="E30" s="82">
        <v>86</v>
      </c>
      <c r="F30" s="82">
        <v>123</v>
      </c>
      <c r="G30" s="82">
        <v>61</v>
      </c>
      <c r="H30" s="82">
        <v>51</v>
      </c>
      <c r="I30" s="82">
        <v>28</v>
      </c>
      <c r="J30" s="82">
        <v>9</v>
      </c>
      <c r="K30" s="82">
        <v>5</v>
      </c>
      <c r="L30" s="83" t="s">
        <v>57</v>
      </c>
      <c r="M30" s="82">
        <v>1</v>
      </c>
      <c r="N30" s="118" t="s">
        <v>290</v>
      </c>
      <c r="O30" s="118">
        <v>21343072</v>
      </c>
      <c r="P30" s="118">
        <v>11642</v>
      </c>
      <c r="Q30" s="83" t="s">
        <v>57</v>
      </c>
    </row>
    <row r="31" spans="1:17" ht="15" customHeight="1">
      <c r="A31" s="19"/>
      <c r="B31" s="32" t="s">
        <v>164</v>
      </c>
      <c r="C31" s="131">
        <f t="shared" si="2"/>
        <v>1</v>
      </c>
      <c r="D31" s="82">
        <v>1</v>
      </c>
      <c r="E31" s="83" t="s">
        <v>57</v>
      </c>
      <c r="F31" s="83" t="s">
        <v>57</v>
      </c>
      <c r="G31" s="83" t="s">
        <v>57</v>
      </c>
      <c r="H31" s="83">
        <v>1</v>
      </c>
      <c r="I31" s="83" t="s">
        <v>57</v>
      </c>
      <c r="J31" s="83" t="s">
        <v>57</v>
      </c>
      <c r="K31" s="83" t="s">
        <v>57</v>
      </c>
      <c r="L31" s="83" t="s">
        <v>57</v>
      </c>
      <c r="M31" s="83" t="s">
        <v>57</v>
      </c>
      <c r="N31" s="118" t="s">
        <v>290</v>
      </c>
      <c r="O31" s="83" t="s">
        <v>57</v>
      </c>
      <c r="P31" s="83" t="s">
        <v>57</v>
      </c>
      <c r="Q31" s="83" t="s">
        <v>57</v>
      </c>
    </row>
    <row r="32" spans="1:17" ht="15" customHeight="1">
      <c r="A32" s="19"/>
      <c r="B32" s="32" t="s">
        <v>165</v>
      </c>
      <c r="C32" s="131">
        <f t="shared" si="2"/>
        <v>523</v>
      </c>
      <c r="D32" s="82">
        <v>394</v>
      </c>
      <c r="E32" s="82">
        <v>129</v>
      </c>
      <c r="F32" s="82">
        <v>140</v>
      </c>
      <c r="G32" s="82">
        <v>124</v>
      </c>
      <c r="H32" s="82">
        <v>130</v>
      </c>
      <c r="I32" s="82">
        <v>83</v>
      </c>
      <c r="J32" s="82">
        <v>23</v>
      </c>
      <c r="K32" s="82">
        <v>19</v>
      </c>
      <c r="L32" s="82">
        <v>3</v>
      </c>
      <c r="M32" s="118">
        <v>1</v>
      </c>
      <c r="N32" s="136">
        <v>4233</v>
      </c>
      <c r="O32" s="82">
        <v>23847496</v>
      </c>
      <c r="P32" s="137">
        <v>143769</v>
      </c>
      <c r="Q32" s="118" t="s">
        <v>57</v>
      </c>
    </row>
    <row r="33" spans="1:17" s="69" customFormat="1" ht="15" customHeight="1">
      <c r="A33" s="218" t="s">
        <v>166</v>
      </c>
      <c r="B33" s="219"/>
      <c r="C33" s="139">
        <f aca="true" t="shared" si="8" ref="C33:Q33">SUM(C34,C37,C43,C53,C56,C62)</f>
        <v>15298</v>
      </c>
      <c r="D33" s="74">
        <f t="shared" si="8"/>
        <v>6028</v>
      </c>
      <c r="E33" s="74">
        <f t="shared" si="8"/>
        <v>9270</v>
      </c>
      <c r="F33" s="74">
        <f t="shared" si="8"/>
        <v>6716</v>
      </c>
      <c r="G33" s="74">
        <f t="shared" si="8"/>
        <v>3407</v>
      </c>
      <c r="H33" s="74">
        <f t="shared" si="8"/>
        <v>2895</v>
      </c>
      <c r="I33" s="74">
        <f t="shared" si="8"/>
        <v>1498</v>
      </c>
      <c r="J33" s="74">
        <f t="shared" si="8"/>
        <v>360</v>
      </c>
      <c r="K33" s="74">
        <f t="shared" si="8"/>
        <v>265</v>
      </c>
      <c r="L33" s="74">
        <f t="shared" si="8"/>
        <v>121</v>
      </c>
      <c r="M33" s="74">
        <f t="shared" si="8"/>
        <v>36</v>
      </c>
      <c r="N33" s="74">
        <f t="shared" si="8"/>
        <v>80004</v>
      </c>
      <c r="O33" s="74">
        <f t="shared" si="8"/>
        <v>142055480</v>
      </c>
      <c r="P33" s="74">
        <f t="shared" si="8"/>
        <v>3277528</v>
      </c>
      <c r="Q33" s="74">
        <f t="shared" si="8"/>
        <v>1548531</v>
      </c>
    </row>
    <row r="34" spans="1:17" s="69" customFormat="1" ht="15" customHeight="1">
      <c r="A34" s="218" t="s">
        <v>167</v>
      </c>
      <c r="B34" s="219"/>
      <c r="C34" s="139">
        <f aca="true" t="shared" si="9" ref="C34:J34">SUM(C35:C36)</f>
        <v>64</v>
      </c>
      <c r="D34" s="74">
        <f t="shared" si="9"/>
        <v>49</v>
      </c>
      <c r="E34" s="74">
        <f t="shared" si="9"/>
        <v>15</v>
      </c>
      <c r="F34" s="74">
        <f t="shared" si="9"/>
        <v>8</v>
      </c>
      <c r="G34" s="74">
        <f t="shared" si="9"/>
        <v>18</v>
      </c>
      <c r="H34" s="74">
        <f t="shared" si="9"/>
        <v>20</v>
      </c>
      <c r="I34" s="74">
        <f t="shared" si="9"/>
        <v>11</v>
      </c>
      <c r="J34" s="74">
        <f t="shared" si="9"/>
        <v>6</v>
      </c>
      <c r="K34" s="73" t="s">
        <v>285</v>
      </c>
      <c r="L34" s="73" t="s">
        <v>285</v>
      </c>
      <c r="M34" s="74">
        <f>SUM(M35:M36)</f>
        <v>1</v>
      </c>
      <c r="N34" s="74">
        <f>SUM(N35:N36)</f>
        <v>5383</v>
      </c>
      <c r="O34" s="74">
        <f>SUM(O35:O36)</f>
        <v>17789356</v>
      </c>
      <c r="P34" s="74">
        <f>SUM(P35:P36)</f>
        <v>16047</v>
      </c>
      <c r="Q34" s="74">
        <f>SUM(Q35:Q36)</f>
        <v>268041</v>
      </c>
    </row>
    <row r="35" spans="1:17" ht="15" customHeight="1">
      <c r="A35" s="31"/>
      <c r="B35" s="32" t="s">
        <v>168</v>
      </c>
      <c r="C35" s="131">
        <f t="shared" si="2"/>
        <v>22</v>
      </c>
      <c r="D35" s="82">
        <v>22</v>
      </c>
      <c r="E35" s="118" t="s">
        <v>287</v>
      </c>
      <c r="F35" s="118">
        <v>2</v>
      </c>
      <c r="G35" s="118">
        <v>3</v>
      </c>
      <c r="H35" s="118">
        <v>8</v>
      </c>
      <c r="I35" s="118">
        <v>5</v>
      </c>
      <c r="J35" s="118">
        <v>3</v>
      </c>
      <c r="K35" s="118" t="s">
        <v>287</v>
      </c>
      <c r="L35" s="118" t="s">
        <v>287</v>
      </c>
      <c r="M35" s="82">
        <v>1</v>
      </c>
      <c r="N35" s="82">
        <v>5155</v>
      </c>
      <c r="O35" s="82">
        <v>17217946</v>
      </c>
      <c r="P35" s="82">
        <v>15819</v>
      </c>
      <c r="Q35" s="82">
        <v>260458</v>
      </c>
    </row>
    <row r="36" spans="1:17" ht="15" customHeight="1">
      <c r="A36" s="19"/>
      <c r="B36" s="35" t="s">
        <v>169</v>
      </c>
      <c r="C36" s="131">
        <f t="shared" si="2"/>
        <v>42</v>
      </c>
      <c r="D36" s="118">
        <v>27</v>
      </c>
      <c r="E36" s="118">
        <v>15</v>
      </c>
      <c r="F36" s="118">
        <v>6</v>
      </c>
      <c r="G36" s="118">
        <v>15</v>
      </c>
      <c r="H36" s="118">
        <v>12</v>
      </c>
      <c r="I36" s="118">
        <v>6</v>
      </c>
      <c r="J36" s="118">
        <v>3</v>
      </c>
      <c r="K36" s="118" t="s">
        <v>287</v>
      </c>
      <c r="L36" s="118" t="s">
        <v>287</v>
      </c>
      <c r="M36" s="118" t="s">
        <v>287</v>
      </c>
      <c r="N36" s="118">
        <v>228</v>
      </c>
      <c r="O36" s="118">
        <v>571410</v>
      </c>
      <c r="P36" s="118">
        <v>228</v>
      </c>
      <c r="Q36" s="118">
        <v>7583</v>
      </c>
    </row>
    <row r="37" spans="1:17" s="69" customFormat="1" ht="15" customHeight="1">
      <c r="A37" s="218" t="s">
        <v>183</v>
      </c>
      <c r="B37" s="219"/>
      <c r="C37" s="139">
        <f>SUM(C38:C42)</f>
        <v>2299</v>
      </c>
      <c r="D37" s="74">
        <f>SUM(D38:D42)</f>
        <v>1024</v>
      </c>
      <c r="E37" s="74">
        <f aca="true" t="shared" si="10" ref="E37:Q37">SUM(E38:E42)</f>
        <v>1275</v>
      </c>
      <c r="F37" s="74">
        <f t="shared" si="10"/>
        <v>606</v>
      </c>
      <c r="G37" s="74">
        <f t="shared" si="10"/>
        <v>487</v>
      </c>
      <c r="H37" s="74">
        <f t="shared" si="10"/>
        <v>594</v>
      </c>
      <c r="I37" s="74">
        <f t="shared" si="10"/>
        <v>354</v>
      </c>
      <c r="J37" s="74">
        <f t="shared" si="10"/>
        <v>107</v>
      </c>
      <c r="K37" s="74">
        <f t="shared" si="10"/>
        <v>90</v>
      </c>
      <c r="L37" s="74">
        <f t="shared" si="10"/>
        <v>50</v>
      </c>
      <c r="M37" s="74">
        <f t="shared" si="10"/>
        <v>11</v>
      </c>
      <c r="N37" s="74">
        <f t="shared" si="10"/>
        <v>8149</v>
      </c>
      <c r="O37" s="74">
        <f t="shared" si="10"/>
        <v>12332875</v>
      </c>
      <c r="P37" s="74">
        <f t="shared" si="10"/>
        <v>48702</v>
      </c>
      <c r="Q37" s="74">
        <f t="shared" si="10"/>
        <v>245524</v>
      </c>
    </row>
    <row r="38" spans="1:17" ht="15" customHeight="1">
      <c r="A38" s="19"/>
      <c r="B38" s="32" t="s">
        <v>88</v>
      </c>
      <c r="C38" s="131">
        <f t="shared" si="2"/>
        <v>517</v>
      </c>
      <c r="D38" s="82">
        <v>172</v>
      </c>
      <c r="E38" s="82">
        <v>345</v>
      </c>
      <c r="F38" s="82">
        <v>155</v>
      </c>
      <c r="G38" s="82">
        <v>120</v>
      </c>
      <c r="H38" s="82">
        <v>134</v>
      </c>
      <c r="I38" s="82">
        <v>65</v>
      </c>
      <c r="J38" s="82">
        <v>16</v>
      </c>
      <c r="K38" s="82">
        <v>20</v>
      </c>
      <c r="L38" s="83">
        <v>3</v>
      </c>
      <c r="M38" s="83">
        <v>4</v>
      </c>
      <c r="N38" s="82">
        <v>2001</v>
      </c>
      <c r="O38" s="82">
        <v>2587508</v>
      </c>
      <c r="P38" s="82">
        <v>6982</v>
      </c>
      <c r="Q38" s="82">
        <v>43198</v>
      </c>
    </row>
    <row r="39" spans="1:17" ht="15" customHeight="1">
      <c r="A39" s="19"/>
      <c r="B39" s="32" t="s">
        <v>170</v>
      </c>
      <c r="C39" s="131">
        <f t="shared" si="2"/>
        <v>281</v>
      </c>
      <c r="D39" s="82">
        <v>154</v>
      </c>
      <c r="E39" s="82">
        <v>127</v>
      </c>
      <c r="F39" s="82">
        <v>138</v>
      </c>
      <c r="G39" s="82">
        <v>56</v>
      </c>
      <c r="H39" s="82">
        <v>51</v>
      </c>
      <c r="I39" s="82">
        <v>21</v>
      </c>
      <c r="J39" s="83">
        <v>6</v>
      </c>
      <c r="K39" s="83">
        <v>4</v>
      </c>
      <c r="L39" s="83">
        <v>5</v>
      </c>
      <c r="M39" s="83" t="s">
        <v>287</v>
      </c>
      <c r="N39" s="82">
        <v>1128</v>
      </c>
      <c r="O39" s="82">
        <v>2210603</v>
      </c>
      <c r="P39" s="82">
        <v>5989</v>
      </c>
      <c r="Q39" s="82">
        <v>40719</v>
      </c>
    </row>
    <row r="40" spans="1:17" ht="15" customHeight="1">
      <c r="A40" s="19"/>
      <c r="B40" s="32" t="s">
        <v>171</v>
      </c>
      <c r="C40" s="131">
        <f t="shared" si="2"/>
        <v>942</v>
      </c>
      <c r="D40" s="82">
        <v>454</v>
      </c>
      <c r="E40" s="82">
        <v>488</v>
      </c>
      <c r="F40" s="82">
        <v>230</v>
      </c>
      <c r="G40" s="82">
        <v>211</v>
      </c>
      <c r="H40" s="82">
        <v>259</v>
      </c>
      <c r="I40" s="82">
        <v>151</v>
      </c>
      <c r="J40" s="82">
        <v>47</v>
      </c>
      <c r="K40" s="82">
        <v>26</v>
      </c>
      <c r="L40" s="83">
        <v>14</v>
      </c>
      <c r="M40" s="83">
        <v>4</v>
      </c>
      <c r="N40" s="82">
        <v>3098</v>
      </c>
      <c r="O40" s="82">
        <v>4720179</v>
      </c>
      <c r="P40" s="82">
        <v>14693</v>
      </c>
      <c r="Q40" s="82">
        <v>88337</v>
      </c>
    </row>
    <row r="41" spans="1:17" ht="15" customHeight="1">
      <c r="A41" s="19"/>
      <c r="B41" s="32" t="s">
        <v>184</v>
      </c>
      <c r="C41" s="131">
        <f t="shared" si="2"/>
        <v>216</v>
      </c>
      <c r="D41" s="82">
        <v>76</v>
      </c>
      <c r="E41" s="82">
        <v>140</v>
      </c>
      <c r="F41" s="82">
        <v>29</v>
      </c>
      <c r="G41" s="82">
        <v>44</v>
      </c>
      <c r="H41" s="82">
        <v>56</v>
      </c>
      <c r="I41" s="82">
        <v>49</v>
      </c>
      <c r="J41" s="83">
        <v>11</v>
      </c>
      <c r="K41" s="83">
        <v>17</v>
      </c>
      <c r="L41" s="83">
        <v>8</v>
      </c>
      <c r="M41" s="83">
        <v>2</v>
      </c>
      <c r="N41" s="82">
        <v>595</v>
      </c>
      <c r="O41" s="82">
        <v>931930</v>
      </c>
      <c r="P41" s="82">
        <v>1172</v>
      </c>
      <c r="Q41" s="82">
        <v>21652</v>
      </c>
    </row>
    <row r="42" spans="1:17" ht="15" customHeight="1">
      <c r="A42" s="19"/>
      <c r="B42" s="32" t="s">
        <v>185</v>
      </c>
      <c r="C42" s="131">
        <f t="shared" si="2"/>
        <v>343</v>
      </c>
      <c r="D42" s="82">
        <v>168</v>
      </c>
      <c r="E42" s="82">
        <v>175</v>
      </c>
      <c r="F42" s="82">
        <v>54</v>
      </c>
      <c r="G42" s="82">
        <v>56</v>
      </c>
      <c r="H42" s="82">
        <v>94</v>
      </c>
      <c r="I42" s="82">
        <v>68</v>
      </c>
      <c r="J42" s="82">
        <v>27</v>
      </c>
      <c r="K42" s="82">
        <v>23</v>
      </c>
      <c r="L42" s="118">
        <v>20</v>
      </c>
      <c r="M42" s="118">
        <v>1</v>
      </c>
      <c r="N42" s="82">
        <v>1327</v>
      </c>
      <c r="O42" s="82">
        <v>1882655</v>
      </c>
      <c r="P42" s="82">
        <v>19866</v>
      </c>
      <c r="Q42" s="82">
        <v>51618</v>
      </c>
    </row>
    <row r="43" spans="1:17" s="69" customFormat="1" ht="15" customHeight="1">
      <c r="A43" s="218" t="s">
        <v>189</v>
      </c>
      <c r="B43" s="219"/>
      <c r="C43" s="139">
        <f>SUM(C44:C52)</f>
        <v>5184</v>
      </c>
      <c r="D43" s="74">
        <f>SUM(D44:D52)</f>
        <v>1602</v>
      </c>
      <c r="E43" s="74">
        <f aca="true" t="shared" si="11" ref="E43:Q43">SUM(E44:E52)</f>
        <v>3582</v>
      </c>
      <c r="F43" s="74">
        <f t="shared" si="11"/>
        <v>2316</v>
      </c>
      <c r="G43" s="74">
        <f t="shared" si="11"/>
        <v>1192</v>
      </c>
      <c r="H43" s="74">
        <f t="shared" si="11"/>
        <v>964</v>
      </c>
      <c r="I43" s="74">
        <f t="shared" si="11"/>
        <v>496</v>
      </c>
      <c r="J43" s="74">
        <f t="shared" si="11"/>
        <v>112</v>
      </c>
      <c r="K43" s="74">
        <f t="shared" si="11"/>
        <v>70</v>
      </c>
      <c r="L43" s="74">
        <f t="shared" si="11"/>
        <v>28</v>
      </c>
      <c r="M43" s="74">
        <f t="shared" si="11"/>
        <v>6</v>
      </c>
      <c r="N43" s="74">
        <f t="shared" si="11"/>
        <v>29425</v>
      </c>
      <c r="O43" s="74">
        <f t="shared" si="11"/>
        <v>42455403</v>
      </c>
      <c r="P43" s="74">
        <f t="shared" si="11"/>
        <v>278675</v>
      </c>
      <c r="Q43" s="74">
        <f t="shared" si="11"/>
        <v>394678</v>
      </c>
    </row>
    <row r="44" spans="1:17" ht="15" customHeight="1">
      <c r="A44" s="31"/>
      <c r="B44" s="32" t="s">
        <v>190</v>
      </c>
      <c r="C44" s="131">
        <f t="shared" si="2"/>
        <v>560</v>
      </c>
      <c r="D44" s="82">
        <v>257</v>
      </c>
      <c r="E44" s="82">
        <v>303</v>
      </c>
      <c r="F44" s="82">
        <v>160</v>
      </c>
      <c r="G44" s="82">
        <v>119</v>
      </c>
      <c r="H44" s="82">
        <v>144</v>
      </c>
      <c r="I44" s="82">
        <v>91</v>
      </c>
      <c r="J44" s="82">
        <v>29</v>
      </c>
      <c r="K44" s="82">
        <v>11</v>
      </c>
      <c r="L44" s="82">
        <v>4</v>
      </c>
      <c r="M44" s="83">
        <v>2</v>
      </c>
      <c r="N44" s="82">
        <v>7731</v>
      </c>
      <c r="O44" s="82">
        <v>16690255</v>
      </c>
      <c r="P44" s="82">
        <v>62119</v>
      </c>
      <c r="Q44" s="82">
        <v>158631</v>
      </c>
    </row>
    <row r="45" spans="1:17" ht="15" customHeight="1">
      <c r="A45" s="31"/>
      <c r="B45" s="32" t="s">
        <v>191</v>
      </c>
      <c r="C45" s="131">
        <f t="shared" si="2"/>
        <v>894</v>
      </c>
      <c r="D45" s="82">
        <v>170</v>
      </c>
      <c r="E45" s="82">
        <v>724</v>
      </c>
      <c r="F45" s="82">
        <v>386</v>
      </c>
      <c r="G45" s="82">
        <v>215</v>
      </c>
      <c r="H45" s="82">
        <v>159</v>
      </c>
      <c r="I45" s="82">
        <v>80</v>
      </c>
      <c r="J45" s="82">
        <v>26</v>
      </c>
      <c r="K45" s="82">
        <v>17</v>
      </c>
      <c r="L45" s="82">
        <v>11</v>
      </c>
      <c r="M45" s="118" t="s">
        <v>287</v>
      </c>
      <c r="N45" s="82">
        <v>2641</v>
      </c>
      <c r="O45" s="82">
        <v>5877126</v>
      </c>
      <c r="P45" s="82">
        <v>23352</v>
      </c>
      <c r="Q45" s="82">
        <v>46800</v>
      </c>
    </row>
    <row r="46" spans="1:17" ht="15" customHeight="1">
      <c r="A46" s="19"/>
      <c r="B46" s="32" t="s">
        <v>192</v>
      </c>
      <c r="C46" s="131">
        <f t="shared" si="2"/>
        <v>129</v>
      </c>
      <c r="D46" s="82">
        <v>48</v>
      </c>
      <c r="E46" s="82">
        <v>81</v>
      </c>
      <c r="F46" s="82">
        <v>64</v>
      </c>
      <c r="G46" s="82">
        <v>33</v>
      </c>
      <c r="H46" s="82">
        <v>21</v>
      </c>
      <c r="I46" s="82">
        <v>8</v>
      </c>
      <c r="J46" s="118">
        <v>1</v>
      </c>
      <c r="K46" s="118">
        <v>1</v>
      </c>
      <c r="L46" s="118">
        <v>1</v>
      </c>
      <c r="M46" s="118" t="s">
        <v>287</v>
      </c>
      <c r="N46" s="82">
        <v>478</v>
      </c>
      <c r="O46" s="82">
        <v>633879</v>
      </c>
      <c r="P46" s="82">
        <v>771</v>
      </c>
      <c r="Q46" s="82">
        <v>5343</v>
      </c>
    </row>
    <row r="47" spans="1:17" ht="15" customHeight="1">
      <c r="A47" s="19"/>
      <c r="B47" s="32" t="s">
        <v>193</v>
      </c>
      <c r="C47" s="131">
        <f t="shared" si="2"/>
        <v>427</v>
      </c>
      <c r="D47" s="82">
        <v>67</v>
      </c>
      <c r="E47" s="82">
        <v>360</v>
      </c>
      <c r="F47" s="82">
        <v>205</v>
      </c>
      <c r="G47" s="82">
        <v>105</v>
      </c>
      <c r="H47" s="82">
        <v>72</v>
      </c>
      <c r="I47" s="82">
        <v>28</v>
      </c>
      <c r="J47" s="82">
        <v>7</v>
      </c>
      <c r="K47" s="82">
        <v>8</v>
      </c>
      <c r="L47" s="118">
        <v>2</v>
      </c>
      <c r="M47" s="118" t="s">
        <v>287</v>
      </c>
      <c r="N47" s="82">
        <v>1442</v>
      </c>
      <c r="O47" s="82">
        <v>2141333</v>
      </c>
      <c r="P47" s="82">
        <v>1638</v>
      </c>
      <c r="Q47" s="82">
        <v>18501</v>
      </c>
    </row>
    <row r="48" spans="1:17" ht="15" customHeight="1">
      <c r="A48" s="19"/>
      <c r="B48" s="32" t="s">
        <v>194</v>
      </c>
      <c r="C48" s="131">
        <f t="shared" si="2"/>
        <v>92</v>
      </c>
      <c r="D48" s="82">
        <v>36</v>
      </c>
      <c r="E48" s="82">
        <v>56</v>
      </c>
      <c r="F48" s="82">
        <v>43</v>
      </c>
      <c r="G48" s="82">
        <v>17</v>
      </c>
      <c r="H48" s="82">
        <v>15</v>
      </c>
      <c r="I48" s="82">
        <v>15</v>
      </c>
      <c r="J48" s="83">
        <v>2</v>
      </c>
      <c r="K48" s="118" t="s">
        <v>287</v>
      </c>
      <c r="L48" s="118" t="s">
        <v>287</v>
      </c>
      <c r="M48" s="118" t="s">
        <v>287</v>
      </c>
      <c r="N48" s="82">
        <v>436</v>
      </c>
      <c r="O48" s="82">
        <v>568376</v>
      </c>
      <c r="P48" s="82">
        <v>600</v>
      </c>
      <c r="Q48" s="82">
        <v>7527</v>
      </c>
    </row>
    <row r="49" spans="1:17" ht="15" customHeight="1">
      <c r="A49" s="19"/>
      <c r="B49" s="32" t="s">
        <v>195</v>
      </c>
      <c r="C49" s="131">
        <f t="shared" si="2"/>
        <v>237</v>
      </c>
      <c r="D49" s="82">
        <v>46</v>
      </c>
      <c r="E49" s="82">
        <v>191</v>
      </c>
      <c r="F49" s="82">
        <v>95</v>
      </c>
      <c r="G49" s="82">
        <v>41</v>
      </c>
      <c r="H49" s="82">
        <v>56</v>
      </c>
      <c r="I49" s="82">
        <v>36</v>
      </c>
      <c r="J49" s="82">
        <v>5</v>
      </c>
      <c r="K49" s="118">
        <v>4</v>
      </c>
      <c r="L49" s="118" t="s">
        <v>287</v>
      </c>
      <c r="M49" s="118" t="s">
        <v>287</v>
      </c>
      <c r="N49" s="82">
        <v>800</v>
      </c>
      <c r="O49" s="82">
        <v>1266414</v>
      </c>
      <c r="P49" s="82">
        <v>1904</v>
      </c>
      <c r="Q49" s="82">
        <v>14542</v>
      </c>
    </row>
    <row r="50" spans="1:17" ht="15" customHeight="1">
      <c r="A50" s="19"/>
      <c r="B50" s="32" t="s">
        <v>196</v>
      </c>
      <c r="C50" s="131">
        <f t="shared" si="2"/>
        <v>1031</v>
      </c>
      <c r="D50" s="82">
        <v>360</v>
      </c>
      <c r="E50" s="82">
        <v>671</v>
      </c>
      <c r="F50" s="82">
        <v>437</v>
      </c>
      <c r="G50" s="82">
        <v>272</v>
      </c>
      <c r="H50" s="82">
        <v>202</v>
      </c>
      <c r="I50" s="82">
        <v>88</v>
      </c>
      <c r="J50" s="82">
        <v>14</v>
      </c>
      <c r="K50" s="82">
        <v>11</v>
      </c>
      <c r="L50" s="82">
        <v>4</v>
      </c>
      <c r="M50" s="118">
        <v>3</v>
      </c>
      <c r="N50" s="82">
        <v>5021</v>
      </c>
      <c r="O50" s="82">
        <v>3953385</v>
      </c>
      <c r="P50" s="82">
        <v>134791</v>
      </c>
      <c r="Q50" s="82">
        <v>45376</v>
      </c>
    </row>
    <row r="51" spans="1:17" ht="15" customHeight="1">
      <c r="A51" s="19"/>
      <c r="B51" s="32" t="s">
        <v>197</v>
      </c>
      <c r="C51" s="131">
        <f t="shared" si="2"/>
        <v>267</v>
      </c>
      <c r="D51" s="82">
        <v>55</v>
      </c>
      <c r="E51" s="82">
        <v>212</v>
      </c>
      <c r="F51" s="82">
        <v>123</v>
      </c>
      <c r="G51" s="82">
        <v>55</v>
      </c>
      <c r="H51" s="82">
        <v>55</v>
      </c>
      <c r="I51" s="82">
        <v>27</v>
      </c>
      <c r="J51" s="118">
        <v>4</v>
      </c>
      <c r="K51" s="118">
        <v>2</v>
      </c>
      <c r="L51" s="118" t="s">
        <v>287</v>
      </c>
      <c r="M51" s="118">
        <v>1</v>
      </c>
      <c r="N51" s="82">
        <v>595</v>
      </c>
      <c r="O51" s="82">
        <v>735185</v>
      </c>
      <c r="P51" s="82">
        <v>2895</v>
      </c>
      <c r="Q51" s="82">
        <v>8824</v>
      </c>
    </row>
    <row r="52" spans="1:17" ht="15" customHeight="1">
      <c r="A52" s="31"/>
      <c r="B52" s="32" t="s">
        <v>99</v>
      </c>
      <c r="C52" s="131">
        <f t="shared" si="2"/>
        <v>1547</v>
      </c>
      <c r="D52" s="82">
        <v>563</v>
      </c>
      <c r="E52" s="82">
        <v>984</v>
      </c>
      <c r="F52" s="82">
        <v>803</v>
      </c>
      <c r="G52" s="82">
        <v>335</v>
      </c>
      <c r="H52" s="82">
        <v>240</v>
      </c>
      <c r="I52" s="82">
        <v>123</v>
      </c>
      <c r="J52" s="82">
        <v>24</v>
      </c>
      <c r="K52" s="82">
        <v>16</v>
      </c>
      <c r="L52" s="82">
        <v>6</v>
      </c>
      <c r="M52" s="83" t="s">
        <v>287</v>
      </c>
      <c r="N52" s="82">
        <v>10281</v>
      </c>
      <c r="O52" s="82">
        <v>10589450</v>
      </c>
      <c r="P52" s="82">
        <v>50605</v>
      </c>
      <c r="Q52" s="82">
        <v>89134</v>
      </c>
    </row>
    <row r="53" spans="1:17" s="69" customFormat="1" ht="15" customHeight="1">
      <c r="A53" s="218" t="s">
        <v>198</v>
      </c>
      <c r="B53" s="219"/>
      <c r="C53" s="139">
        <f aca="true" t="shared" si="12" ref="C53:Q53">SUM(C54:C55)</f>
        <v>1059</v>
      </c>
      <c r="D53" s="74">
        <f t="shared" si="12"/>
        <v>608</v>
      </c>
      <c r="E53" s="74">
        <f t="shared" si="12"/>
        <v>451</v>
      </c>
      <c r="F53" s="74">
        <f t="shared" si="12"/>
        <v>497</v>
      </c>
      <c r="G53" s="74">
        <f t="shared" si="12"/>
        <v>249</v>
      </c>
      <c r="H53" s="74">
        <f t="shared" si="12"/>
        <v>191</v>
      </c>
      <c r="I53" s="74">
        <f t="shared" si="12"/>
        <v>81</v>
      </c>
      <c r="J53" s="74">
        <f t="shared" si="12"/>
        <v>20</v>
      </c>
      <c r="K53" s="74">
        <f t="shared" si="12"/>
        <v>13</v>
      </c>
      <c r="L53" s="74">
        <f t="shared" si="12"/>
        <v>6</v>
      </c>
      <c r="M53" s="74">
        <f t="shared" si="12"/>
        <v>2</v>
      </c>
      <c r="N53" s="74">
        <f t="shared" si="12"/>
        <v>6103</v>
      </c>
      <c r="O53" s="74">
        <f t="shared" si="12"/>
        <v>18944630</v>
      </c>
      <c r="P53" s="74">
        <f t="shared" si="12"/>
        <v>1897078</v>
      </c>
      <c r="Q53" s="74">
        <f t="shared" si="12"/>
        <v>37863</v>
      </c>
    </row>
    <row r="54" spans="1:17" ht="15" customHeight="1">
      <c r="A54" s="19"/>
      <c r="B54" s="32" t="s">
        <v>199</v>
      </c>
      <c r="C54" s="131">
        <f t="shared" si="2"/>
        <v>890</v>
      </c>
      <c r="D54" s="82">
        <v>595</v>
      </c>
      <c r="E54" s="82">
        <v>295</v>
      </c>
      <c r="F54" s="82">
        <v>380</v>
      </c>
      <c r="G54" s="82">
        <v>221</v>
      </c>
      <c r="H54" s="82">
        <v>173</v>
      </c>
      <c r="I54" s="82">
        <v>77</v>
      </c>
      <c r="J54" s="82">
        <v>19</v>
      </c>
      <c r="K54" s="82">
        <v>12</v>
      </c>
      <c r="L54" s="82">
        <v>6</v>
      </c>
      <c r="M54" s="82">
        <v>2</v>
      </c>
      <c r="N54" s="82">
        <v>5824</v>
      </c>
      <c r="O54" s="82">
        <v>18753605</v>
      </c>
      <c r="P54" s="82">
        <v>1879016</v>
      </c>
      <c r="Q54" s="82">
        <v>29397</v>
      </c>
    </row>
    <row r="55" spans="1:17" ht="15" customHeight="1">
      <c r="A55" s="19"/>
      <c r="B55" s="32" t="s">
        <v>200</v>
      </c>
      <c r="C55" s="131">
        <f t="shared" si="2"/>
        <v>169</v>
      </c>
      <c r="D55" s="82">
        <v>13</v>
      </c>
      <c r="E55" s="82">
        <v>156</v>
      </c>
      <c r="F55" s="82">
        <v>117</v>
      </c>
      <c r="G55" s="82">
        <v>28</v>
      </c>
      <c r="H55" s="82">
        <v>18</v>
      </c>
      <c r="I55" s="82">
        <v>4</v>
      </c>
      <c r="J55" s="118">
        <v>1</v>
      </c>
      <c r="K55" s="118">
        <v>1</v>
      </c>
      <c r="L55" s="118" t="s">
        <v>287</v>
      </c>
      <c r="M55" s="118" t="s">
        <v>287</v>
      </c>
      <c r="N55" s="82">
        <v>279</v>
      </c>
      <c r="O55" s="82">
        <v>191025</v>
      </c>
      <c r="P55" s="82">
        <v>18062</v>
      </c>
      <c r="Q55" s="82">
        <v>8466</v>
      </c>
    </row>
    <row r="56" spans="1:17" s="69" customFormat="1" ht="15" customHeight="1">
      <c r="A56" s="218" t="s">
        <v>201</v>
      </c>
      <c r="B56" s="219"/>
      <c r="C56" s="139">
        <f aca="true" t="shared" si="13" ref="C56:Q56">SUM(C57:C61)</f>
        <v>1587</v>
      </c>
      <c r="D56" s="74">
        <f t="shared" si="13"/>
        <v>565</v>
      </c>
      <c r="E56" s="74">
        <f t="shared" si="13"/>
        <v>1022</v>
      </c>
      <c r="F56" s="74">
        <f t="shared" si="13"/>
        <v>670</v>
      </c>
      <c r="G56" s="74">
        <f t="shared" si="13"/>
        <v>369</v>
      </c>
      <c r="H56" s="74">
        <f t="shared" si="13"/>
        <v>316</v>
      </c>
      <c r="I56" s="74">
        <f t="shared" si="13"/>
        <v>150</v>
      </c>
      <c r="J56" s="74">
        <f t="shared" si="13"/>
        <v>36</v>
      </c>
      <c r="K56" s="74">
        <f t="shared" si="13"/>
        <v>32</v>
      </c>
      <c r="L56" s="74">
        <f t="shared" si="13"/>
        <v>10</v>
      </c>
      <c r="M56" s="74">
        <f t="shared" si="13"/>
        <v>4</v>
      </c>
      <c r="N56" s="74">
        <f t="shared" si="13"/>
        <v>6012</v>
      </c>
      <c r="O56" s="74">
        <f t="shared" si="13"/>
        <v>12215608</v>
      </c>
      <c r="P56" s="74">
        <f t="shared" si="13"/>
        <v>165793</v>
      </c>
      <c r="Q56" s="74">
        <f t="shared" si="13"/>
        <v>221425</v>
      </c>
    </row>
    <row r="57" spans="1:17" ht="15" customHeight="1">
      <c r="A57" s="19"/>
      <c r="B57" s="32" t="s">
        <v>102</v>
      </c>
      <c r="C57" s="131">
        <f t="shared" si="2"/>
        <v>514</v>
      </c>
      <c r="D57" s="82">
        <v>136</v>
      </c>
      <c r="E57" s="82">
        <v>378</v>
      </c>
      <c r="F57" s="82">
        <v>259</v>
      </c>
      <c r="G57" s="82">
        <v>108</v>
      </c>
      <c r="H57" s="82">
        <v>90</v>
      </c>
      <c r="I57" s="82">
        <v>44</v>
      </c>
      <c r="J57" s="82">
        <v>4</v>
      </c>
      <c r="K57" s="82">
        <v>7</v>
      </c>
      <c r="L57" s="118">
        <v>2</v>
      </c>
      <c r="M57" s="118" t="s">
        <v>287</v>
      </c>
      <c r="N57" s="82">
        <v>1680</v>
      </c>
      <c r="O57" s="82">
        <v>2793987</v>
      </c>
      <c r="P57" s="82">
        <v>19999</v>
      </c>
      <c r="Q57" s="82">
        <v>99022</v>
      </c>
    </row>
    <row r="58" spans="1:17" ht="15" customHeight="1">
      <c r="A58" s="36"/>
      <c r="B58" s="32" t="s">
        <v>202</v>
      </c>
      <c r="C58" s="131">
        <f t="shared" si="2"/>
        <v>199</v>
      </c>
      <c r="D58" s="82">
        <v>58</v>
      </c>
      <c r="E58" s="82">
        <v>141</v>
      </c>
      <c r="F58" s="82">
        <v>106</v>
      </c>
      <c r="G58" s="82">
        <v>50</v>
      </c>
      <c r="H58" s="82">
        <v>27</v>
      </c>
      <c r="I58" s="82">
        <v>12</v>
      </c>
      <c r="J58" s="82">
        <v>2</v>
      </c>
      <c r="K58" s="82">
        <v>2</v>
      </c>
      <c r="L58" s="118" t="s">
        <v>287</v>
      </c>
      <c r="M58" s="118" t="s">
        <v>287</v>
      </c>
      <c r="N58" s="82">
        <v>856</v>
      </c>
      <c r="O58" s="82">
        <v>1662082</v>
      </c>
      <c r="P58" s="82">
        <v>4545</v>
      </c>
      <c r="Q58" s="82">
        <v>46665</v>
      </c>
    </row>
    <row r="59" spans="1:17" ht="15" customHeight="1">
      <c r="A59" s="36"/>
      <c r="B59" s="32" t="s">
        <v>104</v>
      </c>
      <c r="C59" s="131">
        <f t="shared" si="2"/>
        <v>130</v>
      </c>
      <c r="D59" s="82">
        <v>47</v>
      </c>
      <c r="E59" s="82">
        <v>83</v>
      </c>
      <c r="F59" s="82">
        <v>50</v>
      </c>
      <c r="G59" s="82">
        <v>25</v>
      </c>
      <c r="H59" s="82">
        <v>33</v>
      </c>
      <c r="I59" s="82">
        <v>13</v>
      </c>
      <c r="J59" s="82">
        <v>4</v>
      </c>
      <c r="K59" s="82">
        <v>4</v>
      </c>
      <c r="L59" s="118">
        <v>1</v>
      </c>
      <c r="M59" s="118" t="s">
        <v>287</v>
      </c>
      <c r="N59" s="82">
        <v>605</v>
      </c>
      <c r="O59" s="82">
        <v>688441</v>
      </c>
      <c r="P59" s="82">
        <v>34673</v>
      </c>
      <c r="Q59" s="82">
        <v>13505</v>
      </c>
    </row>
    <row r="60" spans="1:17" ht="15" customHeight="1">
      <c r="A60" s="37"/>
      <c r="B60" s="32" t="s">
        <v>105</v>
      </c>
      <c r="C60" s="131">
        <f t="shared" si="2"/>
        <v>682</v>
      </c>
      <c r="D60" s="82">
        <v>301</v>
      </c>
      <c r="E60" s="82">
        <v>381</v>
      </c>
      <c r="F60" s="82">
        <v>219</v>
      </c>
      <c r="G60" s="82">
        <v>165</v>
      </c>
      <c r="H60" s="82">
        <v>162</v>
      </c>
      <c r="I60" s="82">
        <v>80</v>
      </c>
      <c r="J60" s="82">
        <v>26</v>
      </c>
      <c r="K60" s="82">
        <v>19</v>
      </c>
      <c r="L60" s="118">
        <v>7</v>
      </c>
      <c r="M60" s="118">
        <v>4</v>
      </c>
      <c r="N60" s="82">
        <v>2499</v>
      </c>
      <c r="O60" s="82">
        <v>6479604</v>
      </c>
      <c r="P60" s="82">
        <v>98507</v>
      </c>
      <c r="Q60" s="82">
        <v>55844</v>
      </c>
    </row>
    <row r="61" spans="1:17" ht="15" customHeight="1">
      <c r="A61" s="37"/>
      <c r="B61" s="32" t="s">
        <v>106</v>
      </c>
      <c r="C61" s="131">
        <f t="shared" si="2"/>
        <v>62</v>
      </c>
      <c r="D61" s="82">
        <v>23</v>
      </c>
      <c r="E61" s="82">
        <v>39</v>
      </c>
      <c r="F61" s="82">
        <v>36</v>
      </c>
      <c r="G61" s="82">
        <v>21</v>
      </c>
      <c r="H61" s="82">
        <v>4</v>
      </c>
      <c r="I61" s="82">
        <v>1</v>
      </c>
      <c r="J61" s="118" t="s">
        <v>287</v>
      </c>
      <c r="K61" s="118" t="s">
        <v>287</v>
      </c>
      <c r="L61" s="118" t="s">
        <v>287</v>
      </c>
      <c r="M61" s="118" t="s">
        <v>287</v>
      </c>
      <c r="N61" s="82">
        <v>372</v>
      </c>
      <c r="O61" s="82">
        <v>591494</v>
      </c>
      <c r="P61" s="82">
        <v>8069</v>
      </c>
      <c r="Q61" s="82">
        <v>6389</v>
      </c>
    </row>
    <row r="62" spans="1:17" s="69" customFormat="1" ht="15" customHeight="1">
      <c r="A62" s="218" t="s">
        <v>203</v>
      </c>
      <c r="B62" s="219"/>
      <c r="C62" s="139">
        <f aca="true" t="shared" si="14" ref="C62:Q62">SUM(C63:C71)</f>
        <v>5105</v>
      </c>
      <c r="D62" s="74">
        <f t="shared" si="14"/>
        <v>2180</v>
      </c>
      <c r="E62" s="74">
        <f t="shared" si="14"/>
        <v>2925</v>
      </c>
      <c r="F62" s="74">
        <f t="shared" si="14"/>
        <v>2619</v>
      </c>
      <c r="G62" s="74">
        <f t="shared" si="14"/>
        <v>1092</v>
      </c>
      <c r="H62" s="74">
        <f t="shared" si="14"/>
        <v>810</v>
      </c>
      <c r="I62" s="74">
        <f t="shared" si="14"/>
        <v>406</v>
      </c>
      <c r="J62" s="74">
        <f t="shared" si="14"/>
        <v>79</v>
      </c>
      <c r="K62" s="74">
        <f t="shared" si="14"/>
        <v>60</v>
      </c>
      <c r="L62" s="74">
        <f t="shared" si="14"/>
        <v>27</v>
      </c>
      <c r="M62" s="74">
        <f t="shared" si="14"/>
        <v>12</v>
      </c>
      <c r="N62" s="74">
        <f t="shared" si="14"/>
        <v>24932</v>
      </c>
      <c r="O62" s="74">
        <f t="shared" si="14"/>
        <v>38317608</v>
      </c>
      <c r="P62" s="74">
        <f t="shared" si="14"/>
        <v>871233</v>
      </c>
      <c r="Q62" s="74">
        <f t="shared" si="14"/>
        <v>381000</v>
      </c>
    </row>
    <row r="63" spans="1:17" ht="15" customHeight="1">
      <c r="A63" s="37"/>
      <c r="B63" s="32" t="s">
        <v>107</v>
      </c>
      <c r="C63" s="131">
        <f aca="true" t="shared" si="15" ref="C63:C71">SUM(D63:E63)</f>
        <v>710</v>
      </c>
      <c r="D63" s="82">
        <v>262</v>
      </c>
      <c r="E63" s="82">
        <v>448</v>
      </c>
      <c r="F63" s="82">
        <v>399</v>
      </c>
      <c r="G63" s="82">
        <v>158</v>
      </c>
      <c r="H63" s="82">
        <v>85</v>
      </c>
      <c r="I63" s="82">
        <v>53</v>
      </c>
      <c r="J63" s="82">
        <v>7</v>
      </c>
      <c r="K63" s="82">
        <v>5</v>
      </c>
      <c r="L63" s="118">
        <v>3</v>
      </c>
      <c r="M63" s="118" t="s">
        <v>287</v>
      </c>
      <c r="N63" s="82">
        <v>2399</v>
      </c>
      <c r="O63" s="82">
        <v>3147660</v>
      </c>
      <c r="P63" s="82">
        <v>18266</v>
      </c>
      <c r="Q63" s="82">
        <v>51484</v>
      </c>
    </row>
    <row r="64" spans="1:17" ht="15" customHeight="1">
      <c r="A64" s="37"/>
      <c r="B64" s="32" t="s">
        <v>204</v>
      </c>
      <c r="C64" s="131">
        <f t="shared" si="15"/>
        <v>118</v>
      </c>
      <c r="D64" s="82">
        <v>71</v>
      </c>
      <c r="E64" s="82">
        <v>47</v>
      </c>
      <c r="F64" s="82">
        <v>58</v>
      </c>
      <c r="G64" s="82">
        <v>29</v>
      </c>
      <c r="H64" s="82">
        <v>19</v>
      </c>
      <c r="I64" s="82">
        <v>9</v>
      </c>
      <c r="J64" s="82">
        <v>1</v>
      </c>
      <c r="K64" s="118">
        <v>2</v>
      </c>
      <c r="L64" s="118" t="s">
        <v>287</v>
      </c>
      <c r="M64" s="118" t="s">
        <v>287</v>
      </c>
      <c r="N64" s="82">
        <v>647</v>
      </c>
      <c r="O64" s="82">
        <v>1770054</v>
      </c>
      <c r="P64" s="82">
        <v>36484</v>
      </c>
      <c r="Q64" s="82">
        <v>19470</v>
      </c>
    </row>
    <row r="65" spans="1:17" ht="15" customHeight="1">
      <c r="A65" s="38"/>
      <c r="B65" s="32" t="s">
        <v>205</v>
      </c>
      <c r="C65" s="131">
        <f t="shared" si="15"/>
        <v>855</v>
      </c>
      <c r="D65" s="82">
        <v>698</v>
      </c>
      <c r="E65" s="82">
        <v>157</v>
      </c>
      <c r="F65" s="82">
        <v>499</v>
      </c>
      <c r="G65" s="82">
        <v>176</v>
      </c>
      <c r="H65" s="82">
        <v>115</v>
      </c>
      <c r="I65" s="82">
        <v>52</v>
      </c>
      <c r="J65" s="82">
        <v>8</v>
      </c>
      <c r="K65" s="82">
        <v>3</v>
      </c>
      <c r="L65" s="82">
        <v>1</v>
      </c>
      <c r="M65" s="83">
        <v>1</v>
      </c>
      <c r="N65" s="82">
        <v>5457</v>
      </c>
      <c r="O65" s="82">
        <v>14647921</v>
      </c>
      <c r="P65" s="82">
        <v>238248</v>
      </c>
      <c r="Q65" s="82">
        <v>10168</v>
      </c>
    </row>
    <row r="66" spans="1:17" ht="15" customHeight="1">
      <c r="A66" s="37"/>
      <c r="B66" s="32" t="s">
        <v>110</v>
      </c>
      <c r="C66" s="131">
        <f t="shared" si="15"/>
        <v>792</v>
      </c>
      <c r="D66" s="82">
        <v>263</v>
      </c>
      <c r="E66" s="82">
        <v>529</v>
      </c>
      <c r="F66" s="82">
        <v>505</v>
      </c>
      <c r="G66" s="82">
        <v>146</v>
      </c>
      <c r="H66" s="82">
        <v>104</v>
      </c>
      <c r="I66" s="82">
        <v>24</v>
      </c>
      <c r="J66" s="82">
        <v>10</v>
      </c>
      <c r="K66" s="82">
        <v>3</v>
      </c>
      <c r="L66" s="118" t="s">
        <v>287</v>
      </c>
      <c r="M66" s="118" t="s">
        <v>287</v>
      </c>
      <c r="N66" s="82">
        <v>7432</v>
      </c>
      <c r="O66" s="82">
        <v>5378286</v>
      </c>
      <c r="P66" s="82">
        <v>376729</v>
      </c>
      <c r="Q66" s="82">
        <v>56236</v>
      </c>
    </row>
    <row r="67" spans="1:17" ht="15" customHeight="1">
      <c r="A67" s="37"/>
      <c r="B67" s="35" t="s">
        <v>206</v>
      </c>
      <c r="C67" s="131">
        <f t="shared" si="15"/>
        <v>361</v>
      </c>
      <c r="D67" s="82">
        <v>192</v>
      </c>
      <c r="E67" s="82">
        <v>169</v>
      </c>
      <c r="F67" s="82">
        <v>181</v>
      </c>
      <c r="G67" s="82">
        <v>74</v>
      </c>
      <c r="H67" s="82">
        <v>68</v>
      </c>
      <c r="I67" s="82">
        <v>27</v>
      </c>
      <c r="J67" s="82">
        <v>6</v>
      </c>
      <c r="K67" s="82">
        <v>3</v>
      </c>
      <c r="L67" s="82">
        <v>1</v>
      </c>
      <c r="M67" s="118">
        <v>1</v>
      </c>
      <c r="N67" s="82">
        <v>1729</v>
      </c>
      <c r="O67" s="82">
        <v>3550279</v>
      </c>
      <c r="P67" s="82">
        <v>81805</v>
      </c>
      <c r="Q67" s="82">
        <v>67245</v>
      </c>
    </row>
    <row r="68" spans="1:17" ht="15" customHeight="1">
      <c r="A68" s="37"/>
      <c r="B68" s="32" t="s">
        <v>112</v>
      </c>
      <c r="C68" s="131">
        <f t="shared" si="15"/>
        <v>124</v>
      </c>
      <c r="D68" s="82">
        <v>50</v>
      </c>
      <c r="E68" s="82">
        <v>74</v>
      </c>
      <c r="F68" s="82">
        <v>55</v>
      </c>
      <c r="G68" s="82">
        <v>36</v>
      </c>
      <c r="H68" s="82">
        <v>22</v>
      </c>
      <c r="I68" s="82">
        <v>10</v>
      </c>
      <c r="J68" s="118" t="s">
        <v>287</v>
      </c>
      <c r="K68" s="118">
        <v>1</v>
      </c>
      <c r="L68" s="118" t="s">
        <v>287</v>
      </c>
      <c r="M68" s="118" t="s">
        <v>287</v>
      </c>
      <c r="N68" s="82">
        <v>404</v>
      </c>
      <c r="O68" s="82">
        <v>487897</v>
      </c>
      <c r="P68" s="82">
        <v>31036</v>
      </c>
      <c r="Q68" s="82">
        <v>5626</v>
      </c>
    </row>
    <row r="69" spans="1:17" ht="15" customHeight="1">
      <c r="A69" s="37"/>
      <c r="B69" s="32" t="s">
        <v>113</v>
      </c>
      <c r="C69" s="131">
        <f t="shared" si="15"/>
        <v>204</v>
      </c>
      <c r="D69" s="82">
        <v>98</v>
      </c>
      <c r="E69" s="82">
        <v>106</v>
      </c>
      <c r="F69" s="82">
        <v>92</v>
      </c>
      <c r="G69" s="82">
        <v>44</v>
      </c>
      <c r="H69" s="82">
        <v>41</v>
      </c>
      <c r="I69" s="82">
        <v>20</v>
      </c>
      <c r="J69" s="82">
        <v>3</v>
      </c>
      <c r="K69" s="118">
        <v>2</v>
      </c>
      <c r="L69" s="118">
        <v>1</v>
      </c>
      <c r="M69" s="118">
        <v>1</v>
      </c>
      <c r="N69" s="82">
        <v>634</v>
      </c>
      <c r="O69" s="82">
        <v>766857</v>
      </c>
      <c r="P69" s="82">
        <v>3398</v>
      </c>
      <c r="Q69" s="82">
        <v>13151</v>
      </c>
    </row>
    <row r="70" spans="1:17" ht="15" customHeight="1">
      <c r="A70" s="37"/>
      <c r="B70" s="32" t="s">
        <v>207</v>
      </c>
      <c r="C70" s="131">
        <f t="shared" si="15"/>
        <v>123</v>
      </c>
      <c r="D70" s="82">
        <v>19</v>
      </c>
      <c r="E70" s="82">
        <v>104</v>
      </c>
      <c r="F70" s="82">
        <v>55</v>
      </c>
      <c r="G70" s="82">
        <v>29</v>
      </c>
      <c r="H70" s="82">
        <v>24</v>
      </c>
      <c r="I70" s="82">
        <v>8</v>
      </c>
      <c r="J70" s="118">
        <v>4</v>
      </c>
      <c r="K70" s="118">
        <v>2</v>
      </c>
      <c r="L70" s="118">
        <v>1</v>
      </c>
      <c r="M70" s="118" t="s">
        <v>287</v>
      </c>
      <c r="N70" s="82">
        <v>251</v>
      </c>
      <c r="O70" s="82">
        <v>242097</v>
      </c>
      <c r="P70" s="82">
        <v>1121</v>
      </c>
      <c r="Q70" s="82">
        <v>10851</v>
      </c>
    </row>
    <row r="71" spans="1:17" ht="15" customHeight="1">
      <c r="A71" s="39"/>
      <c r="B71" s="40" t="s">
        <v>115</v>
      </c>
      <c r="C71" s="138">
        <f t="shared" si="15"/>
        <v>1818</v>
      </c>
      <c r="D71" s="78">
        <v>527</v>
      </c>
      <c r="E71" s="78">
        <v>1291</v>
      </c>
      <c r="F71" s="78">
        <v>775</v>
      </c>
      <c r="G71" s="78">
        <v>400</v>
      </c>
      <c r="H71" s="78">
        <v>332</v>
      </c>
      <c r="I71" s="78">
        <v>203</v>
      </c>
      <c r="J71" s="78">
        <v>40</v>
      </c>
      <c r="K71" s="78">
        <v>39</v>
      </c>
      <c r="L71" s="78">
        <v>20</v>
      </c>
      <c r="M71" s="78">
        <v>9</v>
      </c>
      <c r="N71" s="78">
        <v>5979</v>
      </c>
      <c r="O71" s="78">
        <v>8326557</v>
      </c>
      <c r="P71" s="78">
        <v>84146</v>
      </c>
      <c r="Q71" s="78">
        <v>146769</v>
      </c>
    </row>
    <row r="72" ht="15" customHeight="1">
      <c r="A72" s="8" t="s">
        <v>186</v>
      </c>
    </row>
    <row r="73" ht="15" customHeight="1">
      <c r="A73" s="8" t="s">
        <v>187</v>
      </c>
    </row>
    <row r="74" ht="15" customHeight="1">
      <c r="A74" s="8" t="s">
        <v>188</v>
      </c>
    </row>
    <row r="75" ht="15" customHeight="1">
      <c r="A75" s="8" t="s">
        <v>116</v>
      </c>
    </row>
  </sheetData>
  <sheetProtection/>
  <mergeCells count="27">
    <mergeCell ref="A33:B33"/>
    <mergeCell ref="A34:B34"/>
    <mergeCell ref="A37:B37"/>
    <mergeCell ref="O4:O7"/>
    <mergeCell ref="A23:B23"/>
    <mergeCell ref="A28:B28"/>
    <mergeCell ref="D5:E5"/>
    <mergeCell ref="A1:Q1"/>
    <mergeCell ref="A2:Q2"/>
    <mergeCell ref="A18:B18"/>
    <mergeCell ref="A9:B9"/>
    <mergeCell ref="A10:B10"/>
    <mergeCell ref="A11:B11"/>
    <mergeCell ref="A12:B12"/>
    <mergeCell ref="P4:P7"/>
    <mergeCell ref="A4:B7"/>
    <mergeCell ref="C4:M4"/>
    <mergeCell ref="A62:B62"/>
    <mergeCell ref="A15:B15"/>
    <mergeCell ref="C5:C7"/>
    <mergeCell ref="N4:N7"/>
    <mergeCell ref="A43:B43"/>
    <mergeCell ref="A53:B53"/>
    <mergeCell ref="A56:B56"/>
    <mergeCell ref="F5:M5"/>
    <mergeCell ref="D6:D7"/>
    <mergeCell ref="E6:E7"/>
  </mergeCells>
  <printOptions horizontalCentered="1" verticalCentered="1"/>
  <pageMargins left="0.7086614173228347" right="0.31496062992125984" top="0.31496062992125984" bottom="0.11811023622047245" header="0" footer="0"/>
  <pageSetup horizontalDpi="300" verticalDpi="3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T71"/>
  <sheetViews>
    <sheetView showGridLines="0" defaultGridColor="0" zoomScalePageLayoutView="0" colorId="27" workbookViewId="0" topLeftCell="A1">
      <selection activeCell="A2" sqref="A2:T2"/>
    </sheetView>
  </sheetViews>
  <sheetFormatPr defaultColWidth="10.59765625" defaultRowHeight="16.5" customHeight="1"/>
  <cols>
    <col min="1" max="1" width="2.59765625" style="8" customWidth="1"/>
    <col min="2" max="2" width="11.8984375" style="8" customWidth="1"/>
    <col min="3" max="4" width="9.59765625" style="8" customWidth="1"/>
    <col min="5" max="5" width="14.59765625" style="8" customWidth="1"/>
    <col min="6" max="7" width="9.59765625" style="8" customWidth="1"/>
    <col min="8" max="8" width="14.59765625" style="8" customWidth="1"/>
    <col min="9" max="10" width="9.59765625" style="8" customWidth="1"/>
    <col min="11" max="11" width="14.19921875" style="8" customWidth="1"/>
    <col min="12" max="13" width="10.59765625" style="8" customWidth="1"/>
    <col min="14" max="14" width="2.5" style="8" customWidth="1"/>
    <col min="15" max="20" width="15" style="8" customWidth="1"/>
    <col min="21" max="16384" width="10.59765625" style="8" customWidth="1"/>
  </cols>
  <sheetData>
    <row r="1" spans="1:20" ht="16.5" customHeight="1">
      <c r="A1" s="204" t="s">
        <v>266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N1" s="204" t="s">
        <v>266</v>
      </c>
      <c r="O1" s="204"/>
      <c r="P1" s="204"/>
      <c r="Q1" s="204"/>
      <c r="R1" s="204"/>
      <c r="S1" s="204"/>
      <c r="T1" s="204"/>
    </row>
    <row r="2" spans="1:20" ht="16.5" customHeight="1">
      <c r="A2" s="226" t="s">
        <v>267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N2" s="226" t="s">
        <v>268</v>
      </c>
      <c r="O2" s="226"/>
      <c r="P2" s="226"/>
      <c r="Q2" s="226"/>
      <c r="R2" s="226"/>
      <c r="S2" s="226"/>
      <c r="T2" s="226"/>
    </row>
    <row r="3" spans="2:20" ht="16.5" customHeight="1" thickBot="1">
      <c r="B3" s="11"/>
      <c r="C3" s="11"/>
      <c r="D3" s="11"/>
      <c r="E3" s="11"/>
      <c r="F3" s="11"/>
      <c r="G3" s="11"/>
      <c r="H3" s="11"/>
      <c r="I3" s="11"/>
      <c r="J3" s="11"/>
      <c r="K3" s="12" t="s">
        <v>269</v>
      </c>
      <c r="P3" s="11"/>
      <c r="Q3" s="11"/>
      <c r="R3" s="11"/>
      <c r="S3" s="11"/>
      <c r="T3" s="12" t="s">
        <v>270</v>
      </c>
    </row>
    <row r="4" spans="1:20" ht="16.5" customHeight="1">
      <c r="A4" s="220" t="s">
        <v>208</v>
      </c>
      <c r="B4" s="221"/>
      <c r="C4" s="224" t="s">
        <v>209</v>
      </c>
      <c r="D4" s="241"/>
      <c r="E4" s="225"/>
      <c r="F4" s="224" t="s">
        <v>210</v>
      </c>
      <c r="G4" s="241"/>
      <c r="H4" s="225"/>
      <c r="I4" s="224" t="s">
        <v>211</v>
      </c>
      <c r="J4" s="241"/>
      <c r="K4" s="241"/>
      <c r="N4" s="253" t="s">
        <v>294</v>
      </c>
      <c r="O4" s="221"/>
      <c r="P4" s="256" t="s">
        <v>279</v>
      </c>
      <c r="Q4" s="256" t="s">
        <v>212</v>
      </c>
      <c r="R4" s="248" t="s">
        <v>291</v>
      </c>
      <c r="S4" s="227" t="s">
        <v>272</v>
      </c>
      <c r="T4" s="250" t="s">
        <v>273</v>
      </c>
    </row>
    <row r="5" spans="1:20" ht="16.5" customHeight="1">
      <c r="A5" s="199"/>
      <c r="B5" s="232"/>
      <c r="C5" s="238" t="s">
        <v>213</v>
      </c>
      <c r="D5" s="238" t="s">
        <v>212</v>
      </c>
      <c r="E5" s="259" t="s">
        <v>271</v>
      </c>
      <c r="F5" s="238" t="s">
        <v>213</v>
      </c>
      <c r="G5" s="238" t="s">
        <v>212</v>
      </c>
      <c r="H5" s="259" t="s">
        <v>271</v>
      </c>
      <c r="I5" s="238" t="s">
        <v>213</v>
      </c>
      <c r="J5" s="238" t="s">
        <v>212</v>
      </c>
      <c r="K5" s="260" t="s">
        <v>271</v>
      </c>
      <c r="N5" s="199"/>
      <c r="O5" s="232"/>
      <c r="P5" s="257"/>
      <c r="Q5" s="257"/>
      <c r="R5" s="240"/>
      <c r="S5" s="240"/>
      <c r="T5" s="251"/>
    </row>
    <row r="6" spans="1:20" ht="16.5" customHeight="1">
      <c r="A6" s="254"/>
      <c r="B6" s="255"/>
      <c r="C6" s="258"/>
      <c r="D6" s="258"/>
      <c r="E6" s="249"/>
      <c r="F6" s="258"/>
      <c r="G6" s="258"/>
      <c r="H6" s="249"/>
      <c r="I6" s="258"/>
      <c r="J6" s="258"/>
      <c r="K6" s="234"/>
      <c r="N6" s="254"/>
      <c r="O6" s="255"/>
      <c r="P6" s="258"/>
      <c r="Q6" s="258"/>
      <c r="R6" s="249"/>
      <c r="S6" s="249"/>
      <c r="T6" s="252"/>
    </row>
    <row r="7" spans="1:20" s="69" customFormat="1" ht="16.5" customHeight="1">
      <c r="A7" s="261" t="s">
        <v>214</v>
      </c>
      <c r="B7" s="262"/>
      <c r="C7" s="74">
        <f>SUM(C9:C11)</f>
        <v>20167</v>
      </c>
      <c r="D7" s="74">
        <f aca="true" t="shared" si="0" ref="D7:K7">SUM(D9:D11)</f>
        <v>125261</v>
      </c>
      <c r="E7" s="74">
        <f t="shared" si="0"/>
        <v>521284015</v>
      </c>
      <c r="F7" s="74">
        <f t="shared" si="0"/>
        <v>4869</v>
      </c>
      <c r="G7" s="74">
        <f t="shared" si="0"/>
        <v>45257</v>
      </c>
      <c r="H7" s="74">
        <f t="shared" si="0"/>
        <v>379228535</v>
      </c>
      <c r="I7" s="74">
        <f t="shared" si="0"/>
        <v>15298</v>
      </c>
      <c r="J7" s="74">
        <f t="shared" si="0"/>
        <v>80004</v>
      </c>
      <c r="K7" s="74">
        <f t="shared" si="0"/>
        <v>142055480</v>
      </c>
      <c r="N7" s="218" t="s">
        <v>214</v>
      </c>
      <c r="O7" s="245"/>
      <c r="P7" s="74">
        <f>SUM(P9:P11)</f>
        <v>1514</v>
      </c>
      <c r="Q7" s="74">
        <f>SUM(Q9:Q11)</f>
        <v>19041</v>
      </c>
      <c r="R7" s="74">
        <f>SUM(R9:R11)</f>
        <v>47208568</v>
      </c>
      <c r="S7" s="74">
        <f>SUM(S9:S11)</f>
        <v>122648</v>
      </c>
      <c r="T7" s="74">
        <f>SUM(T9:T11)</f>
        <v>741901</v>
      </c>
    </row>
    <row r="8" spans="1:20" s="69" customFormat="1" ht="16.5" customHeight="1">
      <c r="A8" s="75"/>
      <c r="B8" s="76"/>
      <c r="C8" s="72"/>
      <c r="D8" s="72"/>
      <c r="E8" s="72"/>
      <c r="F8" s="72"/>
      <c r="G8" s="72"/>
      <c r="H8" s="72"/>
      <c r="I8" s="72"/>
      <c r="J8" s="72"/>
      <c r="K8" s="72"/>
      <c r="N8" s="246"/>
      <c r="O8" s="247"/>
      <c r="P8" s="72"/>
      <c r="Q8" s="72"/>
      <c r="R8" s="72"/>
      <c r="S8" s="72"/>
      <c r="T8" s="72"/>
    </row>
    <row r="9" spans="1:20" s="69" customFormat="1" ht="16.5" customHeight="1">
      <c r="A9" s="218" t="s">
        <v>215</v>
      </c>
      <c r="B9" s="245"/>
      <c r="C9" s="74">
        <f>SUM(C13:C20)</f>
        <v>15095</v>
      </c>
      <c r="D9" s="74">
        <f aca="true" t="shared" si="1" ref="D9:K9">SUM(D13:D20)</f>
        <v>99329</v>
      </c>
      <c r="E9" s="74">
        <f t="shared" si="1"/>
        <v>460361534</v>
      </c>
      <c r="F9" s="74">
        <f t="shared" si="1"/>
        <v>4122</v>
      </c>
      <c r="G9" s="74">
        <f t="shared" si="1"/>
        <v>40126</v>
      </c>
      <c r="H9" s="74">
        <f t="shared" si="1"/>
        <v>352137158</v>
      </c>
      <c r="I9" s="74">
        <f t="shared" si="1"/>
        <v>10973</v>
      </c>
      <c r="J9" s="74">
        <f t="shared" si="1"/>
        <v>59203</v>
      </c>
      <c r="K9" s="74">
        <f t="shared" si="1"/>
        <v>108224376</v>
      </c>
      <c r="N9" s="218" t="s">
        <v>215</v>
      </c>
      <c r="O9" s="245"/>
      <c r="P9" s="74">
        <f>SUM(P13:P20)</f>
        <v>1164</v>
      </c>
      <c r="Q9" s="74">
        <f>SUM(Q13:Q20)</f>
        <v>13646</v>
      </c>
      <c r="R9" s="74">
        <f>SUM(R13:R20)</f>
        <v>35117940</v>
      </c>
      <c r="S9" s="74">
        <f>SUM(S13:S20)</f>
        <v>91693</v>
      </c>
      <c r="T9" s="74">
        <f>SUM(T13:T20)</f>
        <v>525899</v>
      </c>
    </row>
    <row r="10" spans="1:20" s="69" customFormat="1" ht="16.5" customHeight="1">
      <c r="A10" s="75"/>
      <c r="B10" s="76"/>
      <c r="C10" s="72"/>
      <c r="D10" s="72"/>
      <c r="E10" s="72"/>
      <c r="F10" s="72"/>
      <c r="G10" s="72"/>
      <c r="H10" s="72"/>
      <c r="I10" s="72"/>
      <c r="J10" s="72"/>
      <c r="K10" s="72"/>
      <c r="N10" s="246"/>
      <c r="O10" s="247"/>
      <c r="P10" s="72"/>
      <c r="Q10" s="72"/>
      <c r="R10" s="72"/>
      <c r="S10" s="72"/>
      <c r="T10" s="72"/>
    </row>
    <row r="11" spans="1:20" s="69" customFormat="1" ht="16.5" customHeight="1">
      <c r="A11" s="218" t="s">
        <v>216</v>
      </c>
      <c r="B11" s="245"/>
      <c r="C11" s="74">
        <f>SUM(C22,C25,C31,C41,C48,C54,C62,C68)</f>
        <v>5072</v>
      </c>
      <c r="D11" s="74">
        <f aca="true" t="shared" si="2" ref="D11:K11">SUM(D22,D25,D31,D41,D48,D54,D62,D68)</f>
        <v>25932</v>
      </c>
      <c r="E11" s="74">
        <f t="shared" si="2"/>
        <v>60922481</v>
      </c>
      <c r="F11" s="74">
        <f t="shared" si="2"/>
        <v>747</v>
      </c>
      <c r="G11" s="74">
        <f t="shared" si="2"/>
        <v>5131</v>
      </c>
      <c r="H11" s="74">
        <f t="shared" si="2"/>
        <v>27091377</v>
      </c>
      <c r="I11" s="74">
        <f t="shared" si="2"/>
        <v>4325</v>
      </c>
      <c r="J11" s="74">
        <f t="shared" si="2"/>
        <v>20801</v>
      </c>
      <c r="K11" s="74">
        <f t="shared" si="2"/>
        <v>33831104</v>
      </c>
      <c r="N11" s="218" t="s">
        <v>216</v>
      </c>
      <c r="O11" s="245"/>
      <c r="P11" s="74">
        <f>SUM(P22,P25,P31,P41,P48,P54,P62,P68)</f>
        <v>350</v>
      </c>
      <c r="Q11" s="74">
        <v>5395</v>
      </c>
      <c r="R11" s="74">
        <v>12090628</v>
      </c>
      <c r="S11" s="74">
        <v>30955</v>
      </c>
      <c r="T11" s="74">
        <v>216002</v>
      </c>
    </row>
    <row r="12" spans="1:20" s="69" customFormat="1" ht="16.5" customHeight="1">
      <c r="A12" s="263"/>
      <c r="B12" s="247"/>
      <c r="C12" s="72"/>
      <c r="D12" s="72"/>
      <c r="E12" s="72"/>
      <c r="F12" s="72"/>
      <c r="G12" s="72"/>
      <c r="H12" s="72"/>
      <c r="I12" s="72"/>
      <c r="J12" s="72"/>
      <c r="K12" s="72"/>
      <c r="N12" s="246"/>
      <c r="O12" s="247"/>
      <c r="P12" s="72"/>
      <c r="Q12" s="72"/>
      <c r="R12" s="72"/>
      <c r="S12" s="72"/>
      <c r="T12" s="72"/>
    </row>
    <row r="13" spans="1:20" s="69" customFormat="1" ht="16.5" customHeight="1">
      <c r="A13" s="218" t="s">
        <v>217</v>
      </c>
      <c r="B13" s="245"/>
      <c r="C13" s="74">
        <f>SUM(F13,I13)</f>
        <v>8568</v>
      </c>
      <c r="D13" s="74">
        <f>SUM(G13,J13)</f>
        <v>64557</v>
      </c>
      <c r="E13" s="74">
        <f>SUM(H13,K13)</f>
        <v>370252906</v>
      </c>
      <c r="F13" s="74">
        <v>2905</v>
      </c>
      <c r="G13" s="74">
        <v>31007</v>
      </c>
      <c r="H13" s="74">
        <v>306780201</v>
      </c>
      <c r="I13" s="74">
        <v>5663</v>
      </c>
      <c r="J13" s="74">
        <v>33550</v>
      </c>
      <c r="K13" s="74">
        <v>63472705</v>
      </c>
      <c r="N13" s="218" t="s">
        <v>217</v>
      </c>
      <c r="O13" s="245"/>
      <c r="P13" s="74">
        <v>635</v>
      </c>
      <c r="Q13" s="74">
        <v>7710</v>
      </c>
      <c r="R13" s="74">
        <v>21381554</v>
      </c>
      <c r="S13" s="74">
        <v>65208</v>
      </c>
      <c r="T13" s="74">
        <v>268833</v>
      </c>
    </row>
    <row r="14" spans="1:20" s="69" customFormat="1" ht="16.5" customHeight="1">
      <c r="A14" s="218" t="s">
        <v>218</v>
      </c>
      <c r="B14" s="245"/>
      <c r="C14" s="74">
        <f aca="true" t="shared" si="3" ref="C14:C20">SUM(F14,I14)</f>
        <v>1151</v>
      </c>
      <c r="D14" s="74">
        <f aca="true" t="shared" si="4" ref="D14:D20">SUM(G14,J14)</f>
        <v>5709</v>
      </c>
      <c r="E14" s="74">
        <f aca="true" t="shared" si="5" ref="E14:E20">SUM(H14,K14)</f>
        <v>17392524</v>
      </c>
      <c r="F14" s="74">
        <v>259</v>
      </c>
      <c r="G14" s="74">
        <v>1912</v>
      </c>
      <c r="H14" s="74">
        <v>10381096</v>
      </c>
      <c r="I14" s="74">
        <v>892</v>
      </c>
      <c r="J14" s="74">
        <v>3797</v>
      </c>
      <c r="K14" s="74">
        <v>7011428</v>
      </c>
      <c r="N14" s="218" t="s">
        <v>218</v>
      </c>
      <c r="O14" s="245"/>
      <c r="P14" s="74">
        <v>75</v>
      </c>
      <c r="Q14" s="74">
        <v>759</v>
      </c>
      <c r="R14" s="74">
        <v>1977072</v>
      </c>
      <c r="S14" s="74">
        <v>1104</v>
      </c>
      <c r="T14" s="74">
        <v>31636</v>
      </c>
    </row>
    <row r="15" spans="1:20" s="69" customFormat="1" ht="16.5" customHeight="1">
      <c r="A15" s="218" t="s">
        <v>219</v>
      </c>
      <c r="B15" s="245"/>
      <c r="C15" s="74">
        <f t="shared" si="3"/>
        <v>1852</v>
      </c>
      <c r="D15" s="74">
        <f t="shared" si="4"/>
        <v>10295</v>
      </c>
      <c r="E15" s="74">
        <f t="shared" si="5"/>
        <v>30077173</v>
      </c>
      <c r="F15" s="74">
        <v>452</v>
      </c>
      <c r="G15" s="74">
        <v>3090</v>
      </c>
      <c r="H15" s="74">
        <v>16774332</v>
      </c>
      <c r="I15" s="74">
        <v>1400</v>
      </c>
      <c r="J15" s="74">
        <v>7205</v>
      </c>
      <c r="K15" s="74">
        <v>13302841</v>
      </c>
      <c r="N15" s="218" t="s">
        <v>219</v>
      </c>
      <c r="O15" s="245"/>
      <c r="P15" s="74">
        <v>88</v>
      </c>
      <c r="Q15" s="74">
        <v>1353</v>
      </c>
      <c r="R15" s="74">
        <v>3507099</v>
      </c>
      <c r="S15" s="74">
        <v>1200</v>
      </c>
      <c r="T15" s="74">
        <v>57487</v>
      </c>
    </row>
    <row r="16" spans="1:20" s="69" customFormat="1" ht="16.5" customHeight="1">
      <c r="A16" s="218" t="s">
        <v>220</v>
      </c>
      <c r="B16" s="245"/>
      <c r="C16" s="74">
        <f t="shared" si="3"/>
        <v>540</v>
      </c>
      <c r="D16" s="74">
        <f t="shared" si="4"/>
        <v>1950</v>
      </c>
      <c r="E16" s="74">
        <f t="shared" si="5"/>
        <v>3037044</v>
      </c>
      <c r="F16" s="74">
        <v>38</v>
      </c>
      <c r="G16" s="74">
        <v>209</v>
      </c>
      <c r="H16" s="74">
        <v>519519</v>
      </c>
      <c r="I16" s="74">
        <v>502</v>
      </c>
      <c r="J16" s="74">
        <v>1741</v>
      </c>
      <c r="K16" s="74">
        <v>2517525</v>
      </c>
      <c r="N16" s="218" t="s">
        <v>220</v>
      </c>
      <c r="O16" s="245"/>
      <c r="P16" s="74">
        <v>24</v>
      </c>
      <c r="Q16" s="74">
        <v>219</v>
      </c>
      <c r="R16" s="74">
        <v>499043</v>
      </c>
      <c r="S16" s="73" t="s">
        <v>57</v>
      </c>
      <c r="T16" s="74">
        <v>9264</v>
      </c>
    </row>
    <row r="17" spans="1:20" s="69" customFormat="1" ht="16.5" customHeight="1">
      <c r="A17" s="218" t="s">
        <v>221</v>
      </c>
      <c r="B17" s="245"/>
      <c r="C17" s="74">
        <f t="shared" si="3"/>
        <v>477</v>
      </c>
      <c r="D17" s="74">
        <f t="shared" si="4"/>
        <v>1608</v>
      </c>
      <c r="E17" s="74">
        <f t="shared" si="5"/>
        <v>2704715</v>
      </c>
      <c r="F17" s="74">
        <v>46</v>
      </c>
      <c r="G17" s="74">
        <v>274</v>
      </c>
      <c r="H17" s="74">
        <v>783741</v>
      </c>
      <c r="I17" s="74">
        <v>431</v>
      </c>
      <c r="J17" s="74">
        <v>1334</v>
      </c>
      <c r="K17" s="74">
        <v>1920974</v>
      </c>
      <c r="N17" s="218" t="s">
        <v>221</v>
      </c>
      <c r="O17" s="245"/>
      <c r="P17" s="74">
        <v>17</v>
      </c>
      <c r="Q17" s="74">
        <v>182</v>
      </c>
      <c r="R17" s="74">
        <v>469741</v>
      </c>
      <c r="S17" s="74">
        <v>1862</v>
      </c>
      <c r="T17" s="74">
        <v>8626</v>
      </c>
    </row>
    <row r="18" spans="1:20" s="69" customFormat="1" ht="16.5" customHeight="1">
      <c r="A18" s="218" t="s">
        <v>222</v>
      </c>
      <c r="B18" s="245"/>
      <c r="C18" s="74">
        <f t="shared" si="3"/>
        <v>1235</v>
      </c>
      <c r="D18" s="74">
        <f t="shared" si="4"/>
        <v>6834</v>
      </c>
      <c r="E18" s="74">
        <f t="shared" si="5"/>
        <v>12986769</v>
      </c>
      <c r="F18" s="74">
        <v>189</v>
      </c>
      <c r="G18" s="74">
        <v>1371</v>
      </c>
      <c r="H18" s="74">
        <v>4151792</v>
      </c>
      <c r="I18" s="74">
        <v>1046</v>
      </c>
      <c r="J18" s="74">
        <v>5463</v>
      </c>
      <c r="K18" s="74">
        <v>8834977</v>
      </c>
      <c r="N18" s="218" t="s">
        <v>222</v>
      </c>
      <c r="O18" s="245"/>
      <c r="P18" s="74">
        <v>123</v>
      </c>
      <c r="Q18" s="74">
        <v>1458</v>
      </c>
      <c r="R18" s="74">
        <v>2709866</v>
      </c>
      <c r="S18" s="74">
        <v>21221</v>
      </c>
      <c r="T18" s="74">
        <v>66541</v>
      </c>
    </row>
    <row r="19" spans="1:20" s="69" customFormat="1" ht="16.5" customHeight="1">
      <c r="A19" s="218" t="s">
        <v>223</v>
      </c>
      <c r="B19" s="245"/>
      <c r="C19" s="74">
        <f t="shared" si="3"/>
        <v>493</v>
      </c>
      <c r="D19" s="74">
        <f t="shared" si="4"/>
        <v>2142</v>
      </c>
      <c r="E19" s="74">
        <f t="shared" si="5"/>
        <v>3810830</v>
      </c>
      <c r="F19" s="74">
        <v>67</v>
      </c>
      <c r="G19" s="74">
        <v>310</v>
      </c>
      <c r="H19" s="74">
        <v>966033</v>
      </c>
      <c r="I19" s="74">
        <v>426</v>
      </c>
      <c r="J19" s="74">
        <v>1832</v>
      </c>
      <c r="K19" s="74">
        <v>2844797</v>
      </c>
      <c r="N19" s="218" t="s">
        <v>223</v>
      </c>
      <c r="O19" s="245"/>
      <c r="P19" s="74">
        <v>45</v>
      </c>
      <c r="Q19" s="74">
        <v>353</v>
      </c>
      <c r="R19" s="74">
        <v>830608</v>
      </c>
      <c r="S19" s="74">
        <v>900</v>
      </c>
      <c r="T19" s="74">
        <v>19208</v>
      </c>
    </row>
    <row r="20" spans="1:20" s="69" customFormat="1" ht="16.5" customHeight="1">
      <c r="A20" s="218" t="s">
        <v>224</v>
      </c>
      <c r="B20" s="245"/>
      <c r="C20" s="74">
        <f t="shared" si="3"/>
        <v>779</v>
      </c>
      <c r="D20" s="74">
        <f t="shared" si="4"/>
        <v>6234</v>
      </c>
      <c r="E20" s="74">
        <f t="shared" si="5"/>
        <v>20099573</v>
      </c>
      <c r="F20" s="74">
        <v>166</v>
      </c>
      <c r="G20" s="74">
        <v>1953</v>
      </c>
      <c r="H20" s="74">
        <v>11780444</v>
      </c>
      <c r="I20" s="74">
        <v>613</v>
      </c>
      <c r="J20" s="74">
        <v>4281</v>
      </c>
      <c r="K20" s="74">
        <v>8319129</v>
      </c>
      <c r="N20" s="218" t="s">
        <v>224</v>
      </c>
      <c r="O20" s="245"/>
      <c r="P20" s="74">
        <v>157</v>
      </c>
      <c r="Q20" s="74">
        <v>1612</v>
      </c>
      <c r="R20" s="74">
        <v>3742957</v>
      </c>
      <c r="S20" s="74">
        <v>198</v>
      </c>
      <c r="T20" s="74">
        <v>64304</v>
      </c>
    </row>
    <row r="21" spans="1:20" s="69" customFormat="1" ht="16.5" customHeight="1">
      <c r="A21" s="75"/>
      <c r="B21" s="76"/>
      <c r="C21" s="72"/>
      <c r="D21" s="72"/>
      <c r="E21" s="72"/>
      <c r="F21" s="72"/>
      <c r="G21" s="72"/>
      <c r="H21" s="72"/>
      <c r="I21" s="72"/>
      <c r="J21" s="72"/>
      <c r="K21" s="72"/>
      <c r="N21" s="75"/>
      <c r="O21" s="76"/>
      <c r="P21" s="72"/>
      <c r="Q21" s="72"/>
      <c r="R21" s="72"/>
      <c r="S21" s="72"/>
      <c r="T21" s="72"/>
    </row>
    <row r="22" spans="1:20" s="69" customFormat="1" ht="16.5" customHeight="1">
      <c r="A22" s="218" t="s">
        <v>225</v>
      </c>
      <c r="B22" s="245"/>
      <c r="C22" s="74">
        <f>SUM(C23)</f>
        <v>204</v>
      </c>
      <c r="D22" s="74">
        <f aca="true" t="shared" si="6" ref="D22:K22">SUM(D23)</f>
        <v>854</v>
      </c>
      <c r="E22" s="74">
        <f t="shared" si="6"/>
        <v>1472469</v>
      </c>
      <c r="F22" s="74">
        <f t="shared" si="6"/>
        <v>66</v>
      </c>
      <c r="G22" s="74">
        <f t="shared" si="6"/>
        <v>380</v>
      </c>
      <c r="H22" s="74">
        <f t="shared" si="6"/>
        <v>901318</v>
      </c>
      <c r="I22" s="74">
        <f t="shared" si="6"/>
        <v>138</v>
      </c>
      <c r="J22" s="74">
        <f t="shared" si="6"/>
        <v>474</v>
      </c>
      <c r="K22" s="74">
        <f t="shared" si="6"/>
        <v>571151</v>
      </c>
      <c r="N22" s="218" t="s">
        <v>225</v>
      </c>
      <c r="O22" s="245"/>
      <c r="P22" s="74">
        <f>SUM(P23)</f>
        <v>1</v>
      </c>
      <c r="Q22" s="73" t="s">
        <v>282</v>
      </c>
      <c r="R22" s="73" t="s">
        <v>282</v>
      </c>
      <c r="S22" s="73" t="s">
        <v>282</v>
      </c>
      <c r="T22" s="73" t="s">
        <v>282</v>
      </c>
    </row>
    <row r="23" spans="1:20" s="79" customFormat="1" ht="16.5" customHeight="1">
      <c r="A23" s="62"/>
      <c r="B23" s="80" t="s">
        <v>226</v>
      </c>
      <c r="C23" s="82">
        <f>SUM(F23,I23)</f>
        <v>204</v>
      </c>
      <c r="D23" s="82">
        <f>SUM(G23,J23)</f>
        <v>854</v>
      </c>
      <c r="E23" s="82">
        <f>SUM(H23,K23)</f>
        <v>1472469</v>
      </c>
      <c r="F23" s="81">
        <v>66</v>
      </c>
      <c r="G23" s="81">
        <v>380</v>
      </c>
      <c r="H23" s="81">
        <v>901318</v>
      </c>
      <c r="I23" s="81">
        <v>138</v>
      </c>
      <c r="J23" s="81">
        <v>474</v>
      </c>
      <c r="K23" s="81">
        <v>571151</v>
      </c>
      <c r="N23" s="62"/>
      <c r="O23" s="32" t="s">
        <v>274</v>
      </c>
      <c r="P23" s="13">
        <v>1</v>
      </c>
      <c r="Q23" s="13" t="s">
        <v>275</v>
      </c>
      <c r="R23" s="13" t="s">
        <v>275</v>
      </c>
      <c r="S23" s="13" t="s">
        <v>275</v>
      </c>
      <c r="T23" s="13" t="s">
        <v>275</v>
      </c>
    </row>
    <row r="24" spans="1:20" ht="16.5" customHeight="1">
      <c r="A24" s="62"/>
      <c r="B24" s="32"/>
      <c r="C24" s="132"/>
      <c r="D24" s="132"/>
      <c r="E24" s="132"/>
      <c r="F24" s="132"/>
      <c r="G24" s="132"/>
      <c r="H24" s="132"/>
      <c r="I24" s="132"/>
      <c r="J24" s="132"/>
      <c r="K24" s="132"/>
      <c r="N24" s="62"/>
      <c r="O24" s="65"/>
      <c r="P24" s="21"/>
      <c r="Q24" s="15"/>
      <c r="R24" s="15"/>
      <c r="S24" s="15"/>
      <c r="T24" s="15"/>
    </row>
    <row r="25" spans="1:20" s="69" customFormat="1" ht="16.5" customHeight="1">
      <c r="A25" s="218" t="s">
        <v>227</v>
      </c>
      <c r="B25" s="245"/>
      <c r="C25" s="74">
        <f>SUM(C26:C29)</f>
        <v>675</v>
      </c>
      <c r="D25" s="74">
        <f aca="true" t="shared" si="7" ref="D25:K25">SUM(D26:D29)</f>
        <v>3713</v>
      </c>
      <c r="E25" s="74">
        <f t="shared" si="7"/>
        <v>6818141</v>
      </c>
      <c r="F25" s="74">
        <f t="shared" si="7"/>
        <v>169</v>
      </c>
      <c r="G25" s="74">
        <f t="shared" si="7"/>
        <v>853</v>
      </c>
      <c r="H25" s="74">
        <f t="shared" si="7"/>
        <v>2367041</v>
      </c>
      <c r="I25" s="74">
        <f t="shared" si="7"/>
        <v>506</v>
      </c>
      <c r="J25" s="74">
        <f t="shared" si="7"/>
        <v>2860</v>
      </c>
      <c r="K25" s="74">
        <f t="shared" si="7"/>
        <v>4451100</v>
      </c>
      <c r="N25" s="218" t="s">
        <v>227</v>
      </c>
      <c r="O25" s="245"/>
      <c r="P25" s="74">
        <f>SUM(P26:P29)</f>
        <v>36</v>
      </c>
      <c r="Q25" s="74">
        <v>794</v>
      </c>
      <c r="R25" s="74">
        <v>1590197</v>
      </c>
      <c r="S25" s="74">
        <v>1478</v>
      </c>
      <c r="T25" s="74">
        <v>23529</v>
      </c>
    </row>
    <row r="26" spans="1:20" s="79" customFormat="1" ht="16.5" customHeight="1">
      <c r="A26" s="62"/>
      <c r="B26" s="80" t="s">
        <v>228</v>
      </c>
      <c r="C26" s="82">
        <f aca="true" t="shared" si="8" ref="C26:E29">SUM(F26,I26)</f>
        <v>175</v>
      </c>
      <c r="D26" s="82">
        <f t="shared" si="8"/>
        <v>983</v>
      </c>
      <c r="E26" s="82">
        <f t="shared" si="8"/>
        <v>1320526</v>
      </c>
      <c r="F26" s="81">
        <v>19</v>
      </c>
      <c r="G26" s="81">
        <v>153</v>
      </c>
      <c r="H26" s="81">
        <v>281689</v>
      </c>
      <c r="I26" s="81">
        <v>156</v>
      </c>
      <c r="J26" s="81">
        <v>830</v>
      </c>
      <c r="K26" s="81">
        <v>1038837</v>
      </c>
      <c r="N26" s="62"/>
      <c r="O26" s="32" t="s">
        <v>228</v>
      </c>
      <c r="P26" s="22">
        <v>12</v>
      </c>
      <c r="Q26" s="16">
        <v>166</v>
      </c>
      <c r="R26" s="16">
        <v>229448</v>
      </c>
      <c r="S26" s="13" t="s">
        <v>181</v>
      </c>
      <c r="T26" s="20">
        <v>2715</v>
      </c>
    </row>
    <row r="27" spans="1:20" s="79" customFormat="1" ht="16.5" customHeight="1">
      <c r="A27" s="62"/>
      <c r="B27" s="80" t="s">
        <v>229</v>
      </c>
      <c r="C27" s="82">
        <f t="shared" si="8"/>
        <v>327</v>
      </c>
      <c r="D27" s="82">
        <f t="shared" si="8"/>
        <v>1486</v>
      </c>
      <c r="E27" s="82">
        <f t="shared" si="8"/>
        <v>2932748</v>
      </c>
      <c r="F27" s="81">
        <v>126</v>
      </c>
      <c r="G27" s="81">
        <v>554</v>
      </c>
      <c r="H27" s="81">
        <v>1534265</v>
      </c>
      <c r="I27" s="81">
        <v>201</v>
      </c>
      <c r="J27" s="81">
        <v>932</v>
      </c>
      <c r="K27" s="81">
        <v>1398483</v>
      </c>
      <c r="N27" s="62"/>
      <c r="O27" s="32" t="s">
        <v>229</v>
      </c>
      <c r="P27" s="22">
        <v>8</v>
      </c>
      <c r="Q27" s="13" t="s">
        <v>275</v>
      </c>
      <c r="R27" s="13" t="s">
        <v>275</v>
      </c>
      <c r="S27" s="13" t="s">
        <v>275</v>
      </c>
      <c r="T27" s="13" t="s">
        <v>275</v>
      </c>
    </row>
    <row r="28" spans="1:20" s="79" customFormat="1" ht="16.5" customHeight="1">
      <c r="A28" s="62"/>
      <c r="B28" s="80" t="s">
        <v>230</v>
      </c>
      <c r="C28" s="82">
        <f t="shared" si="8"/>
        <v>139</v>
      </c>
      <c r="D28" s="82">
        <f t="shared" si="8"/>
        <v>758</v>
      </c>
      <c r="E28" s="82">
        <f t="shared" si="8"/>
        <v>1244898</v>
      </c>
      <c r="F28" s="81">
        <v>19</v>
      </c>
      <c r="G28" s="81">
        <v>101</v>
      </c>
      <c r="H28" s="81">
        <v>376455</v>
      </c>
      <c r="I28" s="81">
        <v>120</v>
      </c>
      <c r="J28" s="81">
        <v>657</v>
      </c>
      <c r="K28" s="81">
        <v>868443</v>
      </c>
      <c r="N28" s="62"/>
      <c r="O28" s="32" t="s">
        <v>230</v>
      </c>
      <c r="P28" s="22">
        <v>15</v>
      </c>
      <c r="Q28" s="16">
        <v>162</v>
      </c>
      <c r="R28" s="16">
        <v>275562</v>
      </c>
      <c r="S28" s="13" t="s">
        <v>181</v>
      </c>
      <c r="T28" s="20">
        <v>3086</v>
      </c>
    </row>
    <row r="29" spans="1:20" s="79" customFormat="1" ht="16.5" customHeight="1">
      <c r="A29" s="62"/>
      <c r="B29" s="80" t="s">
        <v>231</v>
      </c>
      <c r="C29" s="82">
        <f t="shared" si="8"/>
        <v>34</v>
      </c>
      <c r="D29" s="82">
        <f t="shared" si="8"/>
        <v>486</v>
      </c>
      <c r="E29" s="82">
        <f t="shared" si="8"/>
        <v>1319969</v>
      </c>
      <c r="F29" s="81">
        <v>5</v>
      </c>
      <c r="G29" s="81">
        <v>45</v>
      </c>
      <c r="H29" s="81">
        <v>174632</v>
      </c>
      <c r="I29" s="81">
        <v>29</v>
      </c>
      <c r="J29" s="81">
        <v>441</v>
      </c>
      <c r="K29" s="81">
        <v>1145337</v>
      </c>
      <c r="N29" s="62"/>
      <c r="O29" s="32" t="s">
        <v>231</v>
      </c>
      <c r="P29" s="13">
        <v>1</v>
      </c>
      <c r="Q29" s="13" t="s">
        <v>275</v>
      </c>
      <c r="R29" s="13" t="s">
        <v>275</v>
      </c>
      <c r="S29" s="13" t="s">
        <v>275</v>
      </c>
      <c r="T29" s="13" t="s">
        <v>275</v>
      </c>
    </row>
    <row r="30" spans="1:20" ht="16.5" customHeight="1">
      <c r="A30" s="62"/>
      <c r="B30" s="32"/>
      <c r="C30" s="132"/>
      <c r="D30" s="132"/>
      <c r="E30" s="132"/>
      <c r="F30" s="132"/>
      <c r="G30" s="132"/>
      <c r="H30" s="132"/>
      <c r="I30" s="132"/>
      <c r="J30" s="132"/>
      <c r="K30" s="132"/>
      <c r="N30" s="62"/>
      <c r="O30" s="32"/>
      <c r="P30" s="21"/>
      <c r="Q30" s="15"/>
      <c r="R30" s="15"/>
      <c r="S30" s="15"/>
      <c r="T30" s="15"/>
    </row>
    <row r="31" spans="1:20" s="69" customFormat="1" ht="16.5" customHeight="1">
      <c r="A31" s="218" t="s">
        <v>232</v>
      </c>
      <c r="B31" s="245"/>
      <c r="C31" s="74">
        <f>SUM(C32:C39)</f>
        <v>1161</v>
      </c>
      <c r="D31" s="74">
        <f aca="true" t="shared" si="9" ref="D31:I31">SUM(D32:D39)</f>
        <v>8971</v>
      </c>
      <c r="E31" s="74">
        <f t="shared" si="9"/>
        <v>28638658</v>
      </c>
      <c r="F31" s="74">
        <f t="shared" si="9"/>
        <v>220</v>
      </c>
      <c r="G31" s="74">
        <v>2392</v>
      </c>
      <c r="H31" s="74">
        <v>16151078</v>
      </c>
      <c r="I31" s="74">
        <f t="shared" si="9"/>
        <v>941</v>
      </c>
      <c r="J31" s="74">
        <v>6579</v>
      </c>
      <c r="K31" s="74">
        <v>12487580</v>
      </c>
      <c r="N31" s="218" t="s">
        <v>232</v>
      </c>
      <c r="O31" s="245"/>
      <c r="P31" s="74">
        <f>SUM(P32:P39)</f>
        <v>143</v>
      </c>
      <c r="Q31" s="74">
        <f>SUM(Q32:Q39)</f>
        <v>2423</v>
      </c>
      <c r="R31" s="74">
        <f>SUM(R32:R39)</f>
        <v>5970563</v>
      </c>
      <c r="S31" s="74">
        <f>SUM(S32:S39)</f>
        <v>1111</v>
      </c>
      <c r="T31" s="74">
        <f>SUM(T32:T39)</f>
        <v>109235</v>
      </c>
    </row>
    <row r="32" spans="1:20" s="79" customFormat="1" ht="16.5" customHeight="1">
      <c r="A32" s="62"/>
      <c r="B32" s="80" t="s">
        <v>233</v>
      </c>
      <c r="C32" s="82">
        <f>SUM(F32,I32)</f>
        <v>205</v>
      </c>
      <c r="D32" s="82">
        <f>SUM(G32,J32)</f>
        <v>728</v>
      </c>
      <c r="E32" s="82">
        <f>SUM(H32,K32)</f>
        <v>2742448</v>
      </c>
      <c r="F32" s="81">
        <v>25</v>
      </c>
      <c r="G32" s="81">
        <v>135</v>
      </c>
      <c r="H32" s="81">
        <v>1984065</v>
      </c>
      <c r="I32" s="81">
        <v>180</v>
      </c>
      <c r="J32" s="81">
        <v>593</v>
      </c>
      <c r="K32" s="81">
        <v>758383</v>
      </c>
      <c r="N32" s="62"/>
      <c r="O32" s="32" t="s">
        <v>233</v>
      </c>
      <c r="P32" s="22">
        <v>10</v>
      </c>
      <c r="Q32" s="16">
        <v>50</v>
      </c>
      <c r="R32" s="16">
        <v>124430</v>
      </c>
      <c r="S32" s="13" t="s">
        <v>181</v>
      </c>
      <c r="T32" s="20">
        <v>1453</v>
      </c>
    </row>
    <row r="33" spans="1:20" s="79" customFormat="1" ht="16.5" customHeight="1">
      <c r="A33" s="62"/>
      <c r="B33" s="80" t="s">
        <v>234</v>
      </c>
      <c r="C33" s="82">
        <f aca="true" t="shared" si="10" ref="C33:C39">SUM(F33,I33)</f>
        <v>255</v>
      </c>
      <c r="D33" s="82">
        <f aca="true" t="shared" si="11" ref="D33:D38">SUM(G33,J33)</f>
        <v>1350</v>
      </c>
      <c r="E33" s="82">
        <f aca="true" t="shared" si="12" ref="E33:E38">SUM(H33,K33)</f>
        <v>2612932</v>
      </c>
      <c r="F33" s="81">
        <v>25</v>
      </c>
      <c r="G33" s="81">
        <v>170</v>
      </c>
      <c r="H33" s="81">
        <v>1062879</v>
      </c>
      <c r="I33" s="81">
        <v>230</v>
      </c>
      <c r="J33" s="81">
        <v>1180</v>
      </c>
      <c r="K33" s="81">
        <v>1550053</v>
      </c>
      <c r="N33" s="62"/>
      <c r="O33" s="32" t="s">
        <v>234</v>
      </c>
      <c r="P33" s="22">
        <v>21</v>
      </c>
      <c r="Q33" s="16">
        <v>192</v>
      </c>
      <c r="R33" s="16">
        <v>407270</v>
      </c>
      <c r="S33" s="13" t="s">
        <v>181</v>
      </c>
      <c r="T33" s="20">
        <v>5477</v>
      </c>
    </row>
    <row r="34" spans="1:20" s="79" customFormat="1" ht="16.5" customHeight="1">
      <c r="A34" s="62"/>
      <c r="B34" s="80" t="s">
        <v>235</v>
      </c>
      <c r="C34" s="82">
        <f t="shared" si="10"/>
        <v>603</v>
      </c>
      <c r="D34" s="82">
        <f t="shared" si="11"/>
        <v>6531</v>
      </c>
      <c r="E34" s="82">
        <f t="shared" si="12"/>
        <v>22867747</v>
      </c>
      <c r="F34" s="81">
        <v>165</v>
      </c>
      <c r="G34" s="81">
        <v>2062</v>
      </c>
      <c r="H34" s="81">
        <v>13088624</v>
      </c>
      <c r="I34" s="81">
        <v>438</v>
      </c>
      <c r="J34" s="81">
        <v>4469</v>
      </c>
      <c r="K34" s="81">
        <v>9779123</v>
      </c>
      <c r="N34" s="62"/>
      <c r="O34" s="32" t="s">
        <v>235</v>
      </c>
      <c r="P34" s="22">
        <v>112</v>
      </c>
      <c r="Q34" s="16">
        <v>2181</v>
      </c>
      <c r="R34" s="16">
        <v>5438863</v>
      </c>
      <c r="S34" s="20">
        <v>1111</v>
      </c>
      <c r="T34" s="20">
        <v>102305</v>
      </c>
    </row>
    <row r="35" spans="1:20" s="79" customFormat="1" ht="16.5" customHeight="1">
      <c r="A35" s="62"/>
      <c r="B35" s="80" t="s">
        <v>236</v>
      </c>
      <c r="C35" s="82">
        <f t="shared" si="10"/>
        <v>11</v>
      </c>
      <c r="D35" s="82">
        <f t="shared" si="11"/>
        <v>29</v>
      </c>
      <c r="E35" s="82">
        <f t="shared" si="12"/>
        <v>20895</v>
      </c>
      <c r="F35" s="83" t="s">
        <v>4</v>
      </c>
      <c r="G35" s="83" t="s">
        <v>4</v>
      </c>
      <c r="H35" s="83" t="s">
        <v>4</v>
      </c>
      <c r="I35" s="81">
        <v>11</v>
      </c>
      <c r="J35" s="83">
        <v>29</v>
      </c>
      <c r="K35" s="83">
        <v>20895</v>
      </c>
      <c r="N35" s="62"/>
      <c r="O35" s="32" t="s">
        <v>236</v>
      </c>
      <c r="P35" s="13" t="s">
        <v>181</v>
      </c>
      <c r="Q35" s="13" t="s">
        <v>181</v>
      </c>
      <c r="R35" s="13" t="s">
        <v>181</v>
      </c>
      <c r="S35" s="13" t="s">
        <v>181</v>
      </c>
      <c r="T35" s="13" t="s">
        <v>181</v>
      </c>
    </row>
    <row r="36" spans="1:20" s="79" customFormat="1" ht="16.5" customHeight="1">
      <c r="A36" s="62"/>
      <c r="B36" s="80" t="s">
        <v>237</v>
      </c>
      <c r="C36" s="82">
        <f t="shared" si="10"/>
        <v>20</v>
      </c>
      <c r="D36" s="82">
        <v>53</v>
      </c>
      <c r="E36" s="82">
        <v>62255</v>
      </c>
      <c r="F36" s="81">
        <v>2</v>
      </c>
      <c r="G36" s="83" t="s">
        <v>5</v>
      </c>
      <c r="H36" s="83" t="s">
        <v>5</v>
      </c>
      <c r="I36" s="81">
        <v>18</v>
      </c>
      <c r="J36" s="83" t="s">
        <v>5</v>
      </c>
      <c r="K36" s="83" t="s">
        <v>5</v>
      </c>
      <c r="N36" s="62"/>
      <c r="O36" s="32" t="s">
        <v>237</v>
      </c>
      <c r="P36" s="13" t="s">
        <v>181</v>
      </c>
      <c r="Q36" s="13" t="s">
        <v>181</v>
      </c>
      <c r="R36" s="13" t="s">
        <v>181</v>
      </c>
      <c r="S36" s="13" t="s">
        <v>181</v>
      </c>
      <c r="T36" s="13" t="s">
        <v>181</v>
      </c>
    </row>
    <row r="37" spans="1:20" s="79" customFormat="1" ht="16.5" customHeight="1">
      <c r="A37" s="62"/>
      <c r="B37" s="80" t="s">
        <v>238</v>
      </c>
      <c r="C37" s="82">
        <f t="shared" si="10"/>
        <v>28</v>
      </c>
      <c r="D37" s="82">
        <v>168</v>
      </c>
      <c r="E37" s="82">
        <v>186636</v>
      </c>
      <c r="F37" s="81">
        <v>2</v>
      </c>
      <c r="G37" s="83" t="s">
        <v>5</v>
      </c>
      <c r="H37" s="83" t="s">
        <v>5</v>
      </c>
      <c r="I37" s="81">
        <v>26</v>
      </c>
      <c r="J37" s="83" t="s">
        <v>5</v>
      </c>
      <c r="K37" s="83" t="s">
        <v>5</v>
      </c>
      <c r="N37" s="62"/>
      <c r="O37" s="32" t="s">
        <v>238</v>
      </c>
      <c r="P37" s="13" t="s">
        <v>181</v>
      </c>
      <c r="Q37" s="13" t="s">
        <v>181</v>
      </c>
      <c r="R37" s="13" t="s">
        <v>181</v>
      </c>
      <c r="S37" s="13" t="s">
        <v>181</v>
      </c>
      <c r="T37" s="13" t="s">
        <v>181</v>
      </c>
    </row>
    <row r="38" spans="1:20" s="79" customFormat="1" ht="16.5" customHeight="1">
      <c r="A38" s="62"/>
      <c r="B38" s="80" t="s">
        <v>239</v>
      </c>
      <c r="C38" s="82">
        <f t="shared" si="10"/>
        <v>8</v>
      </c>
      <c r="D38" s="82">
        <f t="shared" si="11"/>
        <v>28</v>
      </c>
      <c r="E38" s="82">
        <f t="shared" si="12"/>
        <v>32466</v>
      </c>
      <c r="F38" s="83" t="s">
        <v>4</v>
      </c>
      <c r="G38" s="83" t="s">
        <v>4</v>
      </c>
      <c r="H38" s="83" t="s">
        <v>4</v>
      </c>
      <c r="I38" s="81">
        <v>8</v>
      </c>
      <c r="J38" s="81">
        <v>28</v>
      </c>
      <c r="K38" s="81">
        <v>32466</v>
      </c>
      <c r="N38" s="62"/>
      <c r="O38" s="32" t="s">
        <v>239</v>
      </c>
      <c r="P38" s="13" t="s">
        <v>181</v>
      </c>
      <c r="Q38" s="13" t="s">
        <v>181</v>
      </c>
      <c r="R38" s="13" t="s">
        <v>181</v>
      </c>
      <c r="S38" s="13" t="s">
        <v>181</v>
      </c>
      <c r="T38" s="13" t="s">
        <v>181</v>
      </c>
    </row>
    <row r="39" spans="1:20" s="79" customFormat="1" ht="16.5" customHeight="1">
      <c r="A39" s="62"/>
      <c r="B39" s="80" t="s">
        <v>240</v>
      </c>
      <c r="C39" s="82">
        <f t="shared" si="10"/>
        <v>31</v>
      </c>
      <c r="D39" s="82">
        <v>84</v>
      </c>
      <c r="E39" s="82">
        <v>113279</v>
      </c>
      <c r="F39" s="83">
        <v>1</v>
      </c>
      <c r="G39" s="83" t="s">
        <v>5</v>
      </c>
      <c r="H39" s="83" t="s">
        <v>5</v>
      </c>
      <c r="I39" s="81">
        <v>30</v>
      </c>
      <c r="J39" s="83" t="s">
        <v>5</v>
      </c>
      <c r="K39" s="83" t="s">
        <v>5</v>
      </c>
      <c r="N39" s="62"/>
      <c r="O39" s="32" t="s">
        <v>240</v>
      </c>
      <c r="P39" s="13" t="s">
        <v>181</v>
      </c>
      <c r="Q39" s="13" t="s">
        <v>181</v>
      </c>
      <c r="R39" s="13" t="s">
        <v>181</v>
      </c>
      <c r="S39" s="13" t="s">
        <v>181</v>
      </c>
      <c r="T39" s="13" t="s">
        <v>181</v>
      </c>
    </row>
    <row r="40" spans="1:20" ht="16.5" customHeight="1">
      <c r="A40" s="62"/>
      <c r="B40" s="32"/>
      <c r="C40" s="132"/>
      <c r="D40" s="132"/>
      <c r="E40" s="132"/>
      <c r="F40" s="132"/>
      <c r="G40" s="132"/>
      <c r="H40" s="132"/>
      <c r="I40" s="132"/>
      <c r="J40" s="132"/>
      <c r="K40" s="132"/>
      <c r="N40" s="62"/>
      <c r="O40" s="32"/>
      <c r="P40" s="21"/>
      <c r="Q40" s="15"/>
      <c r="R40" s="15"/>
      <c r="S40" s="15"/>
      <c r="T40" s="15"/>
    </row>
    <row r="41" spans="1:20" s="69" customFormat="1" ht="16.5" customHeight="1">
      <c r="A41" s="218" t="s">
        <v>241</v>
      </c>
      <c r="B41" s="245"/>
      <c r="C41" s="74">
        <f>SUM(C42:C46)</f>
        <v>958</v>
      </c>
      <c r="D41" s="74">
        <f aca="true" t="shared" si="13" ref="D41:K41">SUM(D42:D46)</f>
        <v>5115</v>
      </c>
      <c r="E41" s="74">
        <f t="shared" si="13"/>
        <v>11412027</v>
      </c>
      <c r="F41" s="74">
        <f t="shared" si="13"/>
        <v>126</v>
      </c>
      <c r="G41" s="74">
        <f t="shared" si="13"/>
        <v>680</v>
      </c>
      <c r="H41" s="74">
        <f t="shared" si="13"/>
        <v>4323808</v>
      </c>
      <c r="I41" s="74">
        <f t="shared" si="13"/>
        <v>832</v>
      </c>
      <c r="J41" s="74">
        <f t="shared" si="13"/>
        <v>4435</v>
      </c>
      <c r="K41" s="74">
        <f t="shared" si="13"/>
        <v>7088219</v>
      </c>
      <c r="N41" s="218" t="s">
        <v>241</v>
      </c>
      <c r="O41" s="245"/>
      <c r="P41" s="74">
        <f>SUM(P42:P46)</f>
        <v>73</v>
      </c>
      <c r="Q41" s="74">
        <f>SUM(Q42:Q46)</f>
        <v>1239</v>
      </c>
      <c r="R41" s="74">
        <f>SUM(R42:R46)</f>
        <v>2579627</v>
      </c>
      <c r="S41" s="74">
        <f>SUM(S42:S46)</f>
        <v>14222</v>
      </c>
      <c r="T41" s="74">
        <f>SUM(T42:T46)</f>
        <v>43307</v>
      </c>
    </row>
    <row r="42" spans="1:20" s="79" customFormat="1" ht="16.5" customHeight="1">
      <c r="A42" s="62"/>
      <c r="B42" s="80" t="s">
        <v>242</v>
      </c>
      <c r="C42" s="82">
        <f aca="true" t="shared" si="14" ref="C42:E46">SUM(F42,I42)</f>
        <v>289</v>
      </c>
      <c r="D42" s="82">
        <f t="shared" si="14"/>
        <v>2034</v>
      </c>
      <c r="E42" s="82">
        <f t="shared" si="14"/>
        <v>5312888</v>
      </c>
      <c r="F42" s="81">
        <v>35</v>
      </c>
      <c r="G42" s="81">
        <v>254</v>
      </c>
      <c r="H42" s="81">
        <v>2010035</v>
      </c>
      <c r="I42" s="81">
        <v>254</v>
      </c>
      <c r="J42" s="81">
        <v>1780</v>
      </c>
      <c r="K42" s="81">
        <v>3302853</v>
      </c>
      <c r="N42" s="62"/>
      <c r="O42" s="32" t="s">
        <v>242</v>
      </c>
      <c r="P42" s="22">
        <v>35</v>
      </c>
      <c r="Q42" s="16">
        <v>731</v>
      </c>
      <c r="R42" s="16">
        <v>1576934</v>
      </c>
      <c r="S42" s="20">
        <v>13172</v>
      </c>
      <c r="T42" s="20">
        <v>28383</v>
      </c>
    </row>
    <row r="43" spans="1:20" s="79" customFormat="1" ht="16.5" customHeight="1">
      <c r="A43" s="62"/>
      <c r="B43" s="80" t="s">
        <v>243</v>
      </c>
      <c r="C43" s="82">
        <f t="shared" si="14"/>
        <v>170</v>
      </c>
      <c r="D43" s="82">
        <f t="shared" si="14"/>
        <v>750</v>
      </c>
      <c r="E43" s="82">
        <f t="shared" si="14"/>
        <v>1091368</v>
      </c>
      <c r="F43" s="81">
        <v>21</v>
      </c>
      <c r="G43" s="81">
        <v>86</v>
      </c>
      <c r="H43" s="81">
        <v>274961</v>
      </c>
      <c r="I43" s="81">
        <v>149</v>
      </c>
      <c r="J43" s="81">
        <v>664</v>
      </c>
      <c r="K43" s="81">
        <v>816407</v>
      </c>
      <c r="N43" s="62"/>
      <c r="O43" s="32" t="s">
        <v>243</v>
      </c>
      <c r="P43" s="22">
        <v>11</v>
      </c>
      <c r="Q43" s="16">
        <v>139</v>
      </c>
      <c r="R43" s="16">
        <v>180221</v>
      </c>
      <c r="S43" s="20">
        <v>1050</v>
      </c>
      <c r="T43" s="20">
        <v>5072</v>
      </c>
    </row>
    <row r="44" spans="1:20" s="79" customFormat="1" ht="16.5" customHeight="1">
      <c r="A44" s="62"/>
      <c r="B44" s="80" t="s">
        <v>244</v>
      </c>
      <c r="C44" s="82">
        <f t="shared" si="14"/>
        <v>160</v>
      </c>
      <c r="D44" s="82">
        <f t="shared" si="14"/>
        <v>697</v>
      </c>
      <c r="E44" s="82">
        <f t="shared" si="14"/>
        <v>2272963</v>
      </c>
      <c r="F44" s="81">
        <v>30</v>
      </c>
      <c r="G44" s="81">
        <v>177</v>
      </c>
      <c r="H44" s="81">
        <v>1536054</v>
      </c>
      <c r="I44" s="81">
        <v>130</v>
      </c>
      <c r="J44" s="81">
        <v>520</v>
      </c>
      <c r="K44" s="81">
        <v>736909</v>
      </c>
      <c r="N44" s="62"/>
      <c r="O44" s="32" t="s">
        <v>244</v>
      </c>
      <c r="P44" s="22">
        <v>8</v>
      </c>
      <c r="Q44" s="16">
        <v>60</v>
      </c>
      <c r="R44" s="16">
        <v>80368</v>
      </c>
      <c r="S44" s="13" t="s">
        <v>181</v>
      </c>
      <c r="T44" s="20">
        <v>1728</v>
      </c>
    </row>
    <row r="45" spans="1:20" s="79" customFormat="1" ht="16.5" customHeight="1">
      <c r="A45" s="62"/>
      <c r="B45" s="80" t="s">
        <v>245</v>
      </c>
      <c r="C45" s="82">
        <f t="shared" si="14"/>
        <v>116</v>
      </c>
      <c r="D45" s="82">
        <f t="shared" si="14"/>
        <v>552</v>
      </c>
      <c r="E45" s="82">
        <f t="shared" si="14"/>
        <v>857255</v>
      </c>
      <c r="F45" s="81">
        <v>8</v>
      </c>
      <c r="G45" s="81">
        <v>47</v>
      </c>
      <c r="H45" s="81">
        <v>107159</v>
      </c>
      <c r="I45" s="81">
        <v>108</v>
      </c>
      <c r="J45" s="81">
        <v>505</v>
      </c>
      <c r="K45" s="81">
        <v>750096</v>
      </c>
      <c r="N45" s="62"/>
      <c r="O45" s="32" t="s">
        <v>245</v>
      </c>
      <c r="P45" s="22">
        <v>7</v>
      </c>
      <c r="Q45" s="16">
        <v>99</v>
      </c>
      <c r="R45" s="16">
        <v>223618</v>
      </c>
      <c r="S45" s="13" t="s">
        <v>181</v>
      </c>
      <c r="T45" s="20">
        <v>2550</v>
      </c>
    </row>
    <row r="46" spans="1:20" s="79" customFormat="1" ht="16.5" customHeight="1">
      <c r="A46" s="62"/>
      <c r="B46" s="80" t="s">
        <v>246</v>
      </c>
      <c r="C46" s="82">
        <f t="shared" si="14"/>
        <v>223</v>
      </c>
      <c r="D46" s="82">
        <f t="shared" si="14"/>
        <v>1082</v>
      </c>
      <c r="E46" s="82">
        <f t="shared" si="14"/>
        <v>1877553</v>
      </c>
      <c r="F46" s="81">
        <v>32</v>
      </c>
      <c r="G46" s="81">
        <v>116</v>
      </c>
      <c r="H46" s="81">
        <v>395599</v>
      </c>
      <c r="I46" s="81">
        <v>191</v>
      </c>
      <c r="J46" s="81">
        <v>966</v>
      </c>
      <c r="K46" s="81">
        <v>1481954</v>
      </c>
      <c r="N46" s="62"/>
      <c r="O46" s="32" t="s">
        <v>246</v>
      </c>
      <c r="P46" s="22">
        <v>12</v>
      </c>
      <c r="Q46" s="16">
        <v>210</v>
      </c>
      <c r="R46" s="16">
        <v>518486</v>
      </c>
      <c r="S46" s="13" t="s">
        <v>181</v>
      </c>
      <c r="T46" s="20">
        <v>5574</v>
      </c>
    </row>
    <row r="47" spans="1:20" ht="16.5" customHeight="1">
      <c r="A47" s="62"/>
      <c r="B47" s="32"/>
      <c r="C47" s="132"/>
      <c r="D47" s="132"/>
      <c r="E47" s="132"/>
      <c r="F47" s="132"/>
      <c r="G47" s="132"/>
      <c r="H47" s="132"/>
      <c r="I47" s="132"/>
      <c r="J47" s="132"/>
      <c r="K47" s="132"/>
      <c r="N47" s="62"/>
      <c r="O47" s="32"/>
      <c r="P47" s="22"/>
      <c r="Q47" s="19"/>
      <c r="R47" s="19"/>
      <c r="S47" s="19"/>
      <c r="T47" s="19"/>
    </row>
    <row r="48" spans="1:20" s="69" customFormat="1" ht="16.5" customHeight="1">
      <c r="A48" s="218" t="s">
        <v>247</v>
      </c>
      <c r="B48" s="245"/>
      <c r="C48" s="74">
        <f aca="true" t="shared" si="15" ref="C48:K48">SUM(C49:C52)</f>
        <v>612</v>
      </c>
      <c r="D48" s="74">
        <f t="shared" si="15"/>
        <v>2214</v>
      </c>
      <c r="E48" s="74">
        <f t="shared" si="15"/>
        <v>3956929</v>
      </c>
      <c r="F48" s="74">
        <f t="shared" si="15"/>
        <v>43</v>
      </c>
      <c r="G48" s="74">
        <f t="shared" si="15"/>
        <v>296</v>
      </c>
      <c r="H48" s="74">
        <f t="shared" si="15"/>
        <v>1008602</v>
      </c>
      <c r="I48" s="74">
        <f t="shared" si="15"/>
        <v>569</v>
      </c>
      <c r="J48" s="74">
        <f t="shared" si="15"/>
        <v>1918</v>
      </c>
      <c r="K48" s="74">
        <f t="shared" si="15"/>
        <v>2948327</v>
      </c>
      <c r="N48" s="218" t="s">
        <v>247</v>
      </c>
      <c r="O48" s="245"/>
      <c r="P48" s="74">
        <f>SUM(P49:P52)</f>
        <v>42</v>
      </c>
      <c r="Q48" s="74">
        <f>SUM(Q49:Q52)</f>
        <v>301</v>
      </c>
      <c r="R48" s="74">
        <f>SUM(R49:R52)</f>
        <v>661684</v>
      </c>
      <c r="S48" s="74">
        <f>SUM(S49:S52)</f>
        <v>6275</v>
      </c>
      <c r="T48" s="74">
        <f>SUM(T49:T52)</f>
        <v>12599</v>
      </c>
    </row>
    <row r="49" spans="1:20" s="79" customFormat="1" ht="16.5" customHeight="1">
      <c r="A49" s="84"/>
      <c r="B49" s="80" t="s">
        <v>248</v>
      </c>
      <c r="C49" s="82">
        <f aca="true" t="shared" si="16" ref="C49:E52">SUM(F49,I49)</f>
        <v>183</v>
      </c>
      <c r="D49" s="82">
        <f t="shared" si="16"/>
        <v>565</v>
      </c>
      <c r="E49" s="82">
        <f t="shared" si="16"/>
        <v>816817</v>
      </c>
      <c r="F49" s="81">
        <v>6</v>
      </c>
      <c r="G49" s="81">
        <v>38</v>
      </c>
      <c r="H49" s="81">
        <v>82708</v>
      </c>
      <c r="I49" s="81">
        <v>177</v>
      </c>
      <c r="J49" s="81">
        <v>527</v>
      </c>
      <c r="K49" s="81">
        <v>734109</v>
      </c>
      <c r="N49" s="63"/>
      <c r="O49" s="32" t="s">
        <v>248</v>
      </c>
      <c r="P49" s="22">
        <v>15</v>
      </c>
      <c r="Q49" s="16">
        <v>78</v>
      </c>
      <c r="R49" s="16">
        <v>167271</v>
      </c>
      <c r="S49" s="13" t="s">
        <v>181</v>
      </c>
      <c r="T49" s="20">
        <v>3047</v>
      </c>
    </row>
    <row r="50" spans="1:20" s="79" customFormat="1" ht="16.5" customHeight="1">
      <c r="A50" s="84"/>
      <c r="B50" s="80" t="s">
        <v>249</v>
      </c>
      <c r="C50" s="82">
        <f t="shared" si="16"/>
        <v>90</v>
      </c>
      <c r="D50" s="82">
        <f t="shared" si="16"/>
        <v>293</v>
      </c>
      <c r="E50" s="82">
        <f t="shared" si="16"/>
        <v>508353</v>
      </c>
      <c r="F50" s="81">
        <v>11</v>
      </c>
      <c r="G50" s="81">
        <v>41</v>
      </c>
      <c r="H50" s="81">
        <v>133407</v>
      </c>
      <c r="I50" s="81">
        <v>79</v>
      </c>
      <c r="J50" s="81">
        <v>252</v>
      </c>
      <c r="K50" s="81">
        <v>374946</v>
      </c>
      <c r="N50" s="63"/>
      <c r="O50" s="32" t="s">
        <v>249</v>
      </c>
      <c r="P50" s="22">
        <v>6</v>
      </c>
      <c r="Q50" s="16">
        <v>32</v>
      </c>
      <c r="R50" s="16">
        <v>79101</v>
      </c>
      <c r="S50" s="13" t="s">
        <v>181</v>
      </c>
      <c r="T50" s="20">
        <v>1761</v>
      </c>
    </row>
    <row r="51" spans="1:20" s="79" customFormat="1" ht="16.5" customHeight="1">
      <c r="A51" s="84"/>
      <c r="B51" s="80" t="s">
        <v>250</v>
      </c>
      <c r="C51" s="82">
        <f t="shared" si="16"/>
        <v>231</v>
      </c>
      <c r="D51" s="82">
        <f t="shared" si="16"/>
        <v>880</v>
      </c>
      <c r="E51" s="82">
        <f t="shared" si="16"/>
        <v>1419944</v>
      </c>
      <c r="F51" s="81">
        <v>17</v>
      </c>
      <c r="G51" s="81">
        <v>68</v>
      </c>
      <c r="H51" s="81">
        <v>173751</v>
      </c>
      <c r="I51" s="81">
        <v>214</v>
      </c>
      <c r="J51" s="81">
        <v>812</v>
      </c>
      <c r="K51" s="81">
        <v>1246193</v>
      </c>
      <c r="N51" s="63"/>
      <c r="O51" s="32" t="s">
        <v>250</v>
      </c>
      <c r="P51" s="22">
        <v>18</v>
      </c>
      <c r="Q51" s="16">
        <v>174</v>
      </c>
      <c r="R51" s="16">
        <v>410612</v>
      </c>
      <c r="S51" s="20">
        <v>5875</v>
      </c>
      <c r="T51" s="20">
        <v>7092</v>
      </c>
    </row>
    <row r="52" spans="1:20" s="79" customFormat="1" ht="16.5" customHeight="1">
      <c r="A52" s="84"/>
      <c r="B52" s="80" t="s">
        <v>251</v>
      </c>
      <c r="C52" s="82">
        <f t="shared" si="16"/>
        <v>108</v>
      </c>
      <c r="D52" s="82">
        <f t="shared" si="16"/>
        <v>476</v>
      </c>
      <c r="E52" s="82">
        <f t="shared" si="16"/>
        <v>1211815</v>
      </c>
      <c r="F52" s="81">
        <v>9</v>
      </c>
      <c r="G52" s="81">
        <v>149</v>
      </c>
      <c r="H52" s="81">
        <v>618736</v>
      </c>
      <c r="I52" s="81">
        <v>99</v>
      </c>
      <c r="J52" s="81">
        <v>327</v>
      </c>
      <c r="K52" s="81">
        <v>593079</v>
      </c>
      <c r="N52" s="63"/>
      <c r="O52" s="32" t="s">
        <v>251</v>
      </c>
      <c r="P52" s="22">
        <v>3</v>
      </c>
      <c r="Q52" s="16">
        <v>17</v>
      </c>
      <c r="R52" s="16">
        <v>4700</v>
      </c>
      <c r="S52" s="13">
        <v>400</v>
      </c>
      <c r="T52" s="20">
        <v>699</v>
      </c>
    </row>
    <row r="53" spans="1:20" ht="16.5" customHeight="1">
      <c r="A53" s="63"/>
      <c r="B53" s="32"/>
      <c r="C53" s="132"/>
      <c r="D53" s="132"/>
      <c r="E53" s="132"/>
      <c r="F53" s="132"/>
      <c r="G53" s="132"/>
      <c r="H53" s="132"/>
      <c r="I53" s="132"/>
      <c r="J53" s="132"/>
      <c r="K53" s="132"/>
      <c r="N53" s="63"/>
      <c r="O53" s="32"/>
      <c r="P53" s="22"/>
      <c r="Q53" s="19"/>
      <c r="R53" s="19"/>
      <c r="S53" s="19"/>
      <c r="T53" s="19"/>
    </row>
    <row r="54" spans="1:20" s="69" customFormat="1" ht="16.5" customHeight="1">
      <c r="A54" s="218" t="s">
        <v>252</v>
      </c>
      <c r="B54" s="245"/>
      <c r="C54" s="74">
        <f>SUM(C55:C60)</f>
        <v>528</v>
      </c>
      <c r="D54" s="74">
        <f aca="true" t="shared" si="17" ref="D54:I54">SUM(D55:D60)</f>
        <v>1988</v>
      </c>
      <c r="E54" s="74">
        <f t="shared" si="17"/>
        <v>2905147</v>
      </c>
      <c r="F54" s="74">
        <f t="shared" si="17"/>
        <v>38</v>
      </c>
      <c r="G54" s="74">
        <v>174</v>
      </c>
      <c r="H54" s="74">
        <v>593613</v>
      </c>
      <c r="I54" s="74">
        <f t="shared" si="17"/>
        <v>490</v>
      </c>
      <c r="J54" s="74">
        <v>1814</v>
      </c>
      <c r="K54" s="74">
        <v>2311534</v>
      </c>
      <c r="N54" s="218" t="s">
        <v>252</v>
      </c>
      <c r="O54" s="245"/>
      <c r="P54" s="74">
        <f>SUM(P55:P60)</f>
        <v>28</v>
      </c>
      <c r="Q54" s="74">
        <f>SUM(Q55:Q60)</f>
        <v>355</v>
      </c>
      <c r="R54" s="74">
        <f>SUM(R55:R60)</f>
        <v>706286</v>
      </c>
      <c r="S54" s="74">
        <f>SUM(S55:S60)</f>
        <v>1200</v>
      </c>
      <c r="T54" s="74">
        <f>SUM(T55:T60)</f>
        <v>15693</v>
      </c>
    </row>
    <row r="55" spans="1:20" s="79" customFormat="1" ht="16.5" customHeight="1">
      <c r="A55" s="62"/>
      <c r="B55" s="80" t="s">
        <v>253</v>
      </c>
      <c r="C55" s="82">
        <f>SUM(F55,I55)</f>
        <v>80</v>
      </c>
      <c r="D55" s="82">
        <f>SUM(G55,J55)</f>
        <v>337</v>
      </c>
      <c r="E55" s="82">
        <f>SUM(H55,K55)</f>
        <v>519709</v>
      </c>
      <c r="F55" s="81">
        <v>7</v>
      </c>
      <c r="G55" s="81">
        <v>48</v>
      </c>
      <c r="H55" s="81">
        <v>174333</v>
      </c>
      <c r="I55" s="81">
        <v>73</v>
      </c>
      <c r="J55" s="81">
        <v>289</v>
      </c>
      <c r="K55" s="81">
        <v>345376</v>
      </c>
      <c r="N55" s="62"/>
      <c r="O55" s="32" t="s">
        <v>253</v>
      </c>
      <c r="P55" s="13" t="s">
        <v>276</v>
      </c>
      <c r="Q55" s="13" t="s">
        <v>181</v>
      </c>
      <c r="R55" s="13" t="s">
        <v>181</v>
      </c>
      <c r="S55" s="13" t="s">
        <v>181</v>
      </c>
      <c r="T55" s="13" t="s">
        <v>181</v>
      </c>
    </row>
    <row r="56" spans="1:20" s="79" customFormat="1" ht="16.5" customHeight="1">
      <c r="A56" s="62"/>
      <c r="B56" s="80" t="s">
        <v>254</v>
      </c>
      <c r="C56" s="82">
        <f>SUM(F56,I56)</f>
        <v>77</v>
      </c>
      <c r="D56" s="82">
        <v>241</v>
      </c>
      <c r="E56" s="82">
        <v>338134</v>
      </c>
      <c r="F56" s="81">
        <v>12</v>
      </c>
      <c r="G56" s="83" t="s">
        <v>5</v>
      </c>
      <c r="H56" s="83" t="s">
        <v>5</v>
      </c>
      <c r="I56" s="81">
        <v>65</v>
      </c>
      <c r="J56" s="83" t="s">
        <v>5</v>
      </c>
      <c r="K56" s="83" t="s">
        <v>5</v>
      </c>
      <c r="N56" s="62"/>
      <c r="O56" s="32" t="s">
        <v>254</v>
      </c>
      <c r="P56" s="13" t="s">
        <v>276</v>
      </c>
      <c r="Q56" s="13" t="s">
        <v>181</v>
      </c>
      <c r="R56" s="13" t="s">
        <v>181</v>
      </c>
      <c r="S56" s="13" t="s">
        <v>181</v>
      </c>
      <c r="T56" s="13" t="s">
        <v>181</v>
      </c>
    </row>
    <row r="57" spans="1:20" s="79" customFormat="1" ht="16.5" customHeight="1">
      <c r="A57" s="62"/>
      <c r="B57" s="80" t="s">
        <v>255</v>
      </c>
      <c r="C57" s="82">
        <f>SUM(F57,I57)</f>
        <v>135</v>
      </c>
      <c r="D57" s="82">
        <f>SUM(G57,J57)</f>
        <v>416</v>
      </c>
      <c r="E57" s="82">
        <f>SUM(H57,K57)</f>
        <v>582746</v>
      </c>
      <c r="F57" s="81">
        <v>8</v>
      </c>
      <c r="G57" s="81">
        <v>39</v>
      </c>
      <c r="H57" s="81">
        <v>136209</v>
      </c>
      <c r="I57" s="81">
        <v>127</v>
      </c>
      <c r="J57" s="81">
        <v>377</v>
      </c>
      <c r="K57" s="81">
        <v>446537</v>
      </c>
      <c r="N57" s="62"/>
      <c r="O57" s="32" t="s">
        <v>255</v>
      </c>
      <c r="P57" s="13" t="s">
        <v>276</v>
      </c>
      <c r="Q57" s="13" t="s">
        <v>181</v>
      </c>
      <c r="R57" s="13" t="s">
        <v>181</v>
      </c>
      <c r="S57" s="13" t="s">
        <v>181</v>
      </c>
      <c r="T57" s="13" t="s">
        <v>181</v>
      </c>
    </row>
    <row r="58" spans="1:20" s="79" customFormat="1" ht="16.5" customHeight="1">
      <c r="A58" s="62"/>
      <c r="B58" s="80" t="s">
        <v>256</v>
      </c>
      <c r="C58" s="82">
        <f>SUM(F58,I58)</f>
        <v>125</v>
      </c>
      <c r="D58" s="82">
        <f>SUM(G58,J58)</f>
        <v>678</v>
      </c>
      <c r="E58" s="82">
        <f>SUM(H58,K58)</f>
        <v>1059568</v>
      </c>
      <c r="F58" s="81">
        <v>3</v>
      </c>
      <c r="G58" s="83">
        <v>16</v>
      </c>
      <c r="H58" s="83">
        <v>59154</v>
      </c>
      <c r="I58" s="81">
        <v>122</v>
      </c>
      <c r="J58" s="83">
        <v>662</v>
      </c>
      <c r="K58" s="83">
        <v>1000414</v>
      </c>
      <c r="N58" s="62"/>
      <c r="O58" s="32" t="s">
        <v>256</v>
      </c>
      <c r="P58" s="22">
        <v>28</v>
      </c>
      <c r="Q58" s="16">
        <v>355</v>
      </c>
      <c r="R58" s="16">
        <v>706286</v>
      </c>
      <c r="S58" s="20">
        <v>1200</v>
      </c>
      <c r="T58" s="20">
        <v>15693</v>
      </c>
    </row>
    <row r="59" spans="1:20" s="79" customFormat="1" ht="16.5" customHeight="1">
      <c r="A59" s="62"/>
      <c r="B59" s="80" t="s">
        <v>257</v>
      </c>
      <c r="C59" s="82">
        <f>SUM(F59,I59)</f>
        <v>37</v>
      </c>
      <c r="D59" s="82">
        <v>95</v>
      </c>
      <c r="E59" s="82">
        <v>76843</v>
      </c>
      <c r="F59" s="81">
        <v>2</v>
      </c>
      <c r="G59" s="83" t="s">
        <v>5</v>
      </c>
      <c r="H59" s="83" t="s">
        <v>5</v>
      </c>
      <c r="I59" s="81">
        <v>35</v>
      </c>
      <c r="J59" s="83" t="s">
        <v>5</v>
      </c>
      <c r="K59" s="83" t="s">
        <v>5</v>
      </c>
      <c r="N59" s="62"/>
      <c r="O59" s="32" t="s">
        <v>257</v>
      </c>
      <c r="P59" s="13" t="s">
        <v>276</v>
      </c>
      <c r="Q59" s="13" t="s">
        <v>181</v>
      </c>
      <c r="R59" s="13" t="s">
        <v>181</v>
      </c>
      <c r="S59" s="13" t="s">
        <v>181</v>
      </c>
      <c r="T59" s="13" t="s">
        <v>181</v>
      </c>
    </row>
    <row r="60" spans="1:20" s="79" customFormat="1" ht="16.5" customHeight="1">
      <c r="A60" s="62"/>
      <c r="B60" s="80" t="s">
        <v>258</v>
      </c>
      <c r="C60" s="82">
        <f>SUM(F60,I60)</f>
        <v>74</v>
      </c>
      <c r="D60" s="82">
        <f>SUM(G60,J60)</f>
        <v>221</v>
      </c>
      <c r="E60" s="82">
        <f>SUM(H60,K60)</f>
        <v>328147</v>
      </c>
      <c r="F60" s="81">
        <v>6</v>
      </c>
      <c r="G60" s="81">
        <v>21</v>
      </c>
      <c r="H60" s="81">
        <v>100208</v>
      </c>
      <c r="I60" s="81">
        <v>68</v>
      </c>
      <c r="J60" s="81">
        <v>200</v>
      </c>
      <c r="K60" s="81">
        <v>227939</v>
      </c>
      <c r="N60" s="62"/>
      <c r="O60" s="32" t="s">
        <v>258</v>
      </c>
      <c r="P60" s="13" t="s">
        <v>276</v>
      </c>
      <c r="Q60" s="13" t="s">
        <v>181</v>
      </c>
      <c r="R60" s="13" t="s">
        <v>181</v>
      </c>
      <c r="S60" s="13" t="s">
        <v>181</v>
      </c>
      <c r="T60" s="13" t="s">
        <v>181</v>
      </c>
    </row>
    <row r="61" spans="1:20" ht="16.5" customHeight="1">
      <c r="A61" s="62"/>
      <c r="B61" s="32"/>
      <c r="C61" s="132"/>
      <c r="D61" s="132"/>
      <c r="E61" s="132"/>
      <c r="F61" s="132"/>
      <c r="G61" s="132"/>
      <c r="H61" s="132"/>
      <c r="I61" s="132"/>
      <c r="J61" s="132"/>
      <c r="K61" s="132"/>
      <c r="N61" s="62"/>
      <c r="O61" s="32"/>
      <c r="P61" s="21"/>
      <c r="Q61" s="15"/>
      <c r="R61" s="15"/>
      <c r="S61" s="15"/>
      <c r="T61" s="15"/>
    </row>
    <row r="62" spans="1:20" s="69" customFormat="1" ht="16.5" customHeight="1">
      <c r="A62" s="218" t="s">
        <v>259</v>
      </c>
      <c r="B62" s="245"/>
      <c r="C62" s="74">
        <f>SUM(C63:C66)</f>
        <v>760</v>
      </c>
      <c r="D62" s="74">
        <f>SUM(D63:D66)</f>
        <v>2517</v>
      </c>
      <c r="E62" s="74">
        <f>SUM(E63:E66)</f>
        <v>4568067</v>
      </c>
      <c r="F62" s="74">
        <f>SUM(F63:F66)</f>
        <v>62</v>
      </c>
      <c r="G62" s="74">
        <v>282</v>
      </c>
      <c r="H62" s="74">
        <v>1203253</v>
      </c>
      <c r="I62" s="74">
        <f>SUM(I63:I66)</f>
        <v>698</v>
      </c>
      <c r="J62" s="74">
        <v>2235</v>
      </c>
      <c r="K62" s="74">
        <v>3364814</v>
      </c>
      <c r="N62" s="218" t="s">
        <v>259</v>
      </c>
      <c r="O62" s="245"/>
      <c r="P62" s="74">
        <f>SUM(P63:P66)</f>
        <v>27</v>
      </c>
      <c r="Q62" s="73" t="s">
        <v>282</v>
      </c>
      <c r="R62" s="73" t="s">
        <v>282</v>
      </c>
      <c r="S62" s="73" t="s">
        <v>282</v>
      </c>
      <c r="T62" s="73" t="s">
        <v>282</v>
      </c>
    </row>
    <row r="63" spans="1:20" s="79" customFormat="1" ht="16.5" customHeight="1">
      <c r="A63" s="62"/>
      <c r="B63" s="80" t="s">
        <v>260</v>
      </c>
      <c r="C63" s="82">
        <f>SUM(F63,I63)</f>
        <v>239</v>
      </c>
      <c r="D63" s="82">
        <f>SUM(G63,J63)</f>
        <v>895</v>
      </c>
      <c r="E63" s="82">
        <f>SUM(H63,K63)</f>
        <v>2279410</v>
      </c>
      <c r="F63" s="81">
        <v>33</v>
      </c>
      <c r="G63" s="81">
        <v>148</v>
      </c>
      <c r="H63" s="81">
        <v>909834</v>
      </c>
      <c r="I63" s="81">
        <v>206</v>
      </c>
      <c r="J63" s="81">
        <v>747</v>
      </c>
      <c r="K63" s="81">
        <v>1369576</v>
      </c>
      <c r="N63" s="62"/>
      <c r="O63" s="32" t="s">
        <v>260</v>
      </c>
      <c r="P63" s="22">
        <v>10</v>
      </c>
      <c r="Q63" s="13" t="s">
        <v>275</v>
      </c>
      <c r="R63" s="13" t="s">
        <v>275</v>
      </c>
      <c r="S63" s="13" t="s">
        <v>275</v>
      </c>
      <c r="T63" s="13" t="s">
        <v>275</v>
      </c>
    </row>
    <row r="64" spans="1:20" s="79" customFormat="1" ht="16.5" customHeight="1">
      <c r="A64" s="62"/>
      <c r="B64" s="80" t="s">
        <v>261</v>
      </c>
      <c r="C64" s="82">
        <f>SUM(F64,I64)</f>
        <v>161</v>
      </c>
      <c r="D64" s="82">
        <v>478</v>
      </c>
      <c r="E64" s="82">
        <v>566865</v>
      </c>
      <c r="F64" s="81">
        <v>5</v>
      </c>
      <c r="G64" s="83" t="s">
        <v>5</v>
      </c>
      <c r="H64" s="83" t="s">
        <v>5</v>
      </c>
      <c r="I64" s="81">
        <v>156</v>
      </c>
      <c r="J64" s="83" t="s">
        <v>5</v>
      </c>
      <c r="K64" s="83" t="s">
        <v>5</v>
      </c>
      <c r="N64" s="62"/>
      <c r="O64" s="32" t="s">
        <v>261</v>
      </c>
      <c r="P64" s="22">
        <v>2</v>
      </c>
      <c r="Q64" s="13" t="s">
        <v>275</v>
      </c>
      <c r="R64" s="13" t="s">
        <v>275</v>
      </c>
      <c r="S64" s="13" t="s">
        <v>275</v>
      </c>
      <c r="T64" s="13" t="s">
        <v>275</v>
      </c>
    </row>
    <row r="65" spans="1:20" s="79" customFormat="1" ht="16.5" customHeight="1">
      <c r="A65" s="62"/>
      <c r="B65" s="80" t="s">
        <v>262</v>
      </c>
      <c r="C65" s="82">
        <f>SUM(F65,I65)</f>
        <v>290</v>
      </c>
      <c r="D65" s="82">
        <f>SUM(G65,J65)</f>
        <v>963</v>
      </c>
      <c r="E65" s="82">
        <f>SUM(H65,K65)</f>
        <v>1453046</v>
      </c>
      <c r="F65" s="81">
        <v>23</v>
      </c>
      <c r="G65" s="83">
        <v>109</v>
      </c>
      <c r="H65" s="83">
        <v>237562</v>
      </c>
      <c r="I65" s="81">
        <v>267</v>
      </c>
      <c r="J65" s="83">
        <v>854</v>
      </c>
      <c r="K65" s="83">
        <v>1215484</v>
      </c>
      <c r="N65" s="62"/>
      <c r="O65" s="32" t="s">
        <v>262</v>
      </c>
      <c r="P65" s="22">
        <v>15</v>
      </c>
      <c r="Q65" s="16">
        <v>149</v>
      </c>
      <c r="R65" s="16">
        <v>333197</v>
      </c>
      <c r="S65" s="13" t="s">
        <v>181</v>
      </c>
      <c r="T65" s="20">
        <v>5980</v>
      </c>
    </row>
    <row r="66" spans="1:20" s="79" customFormat="1" ht="16.5" customHeight="1">
      <c r="A66" s="62"/>
      <c r="B66" s="80" t="s">
        <v>263</v>
      </c>
      <c r="C66" s="82">
        <f>SUM(F66,I66)</f>
        <v>70</v>
      </c>
      <c r="D66" s="82">
        <v>181</v>
      </c>
      <c r="E66" s="82">
        <v>268746</v>
      </c>
      <c r="F66" s="83">
        <v>1</v>
      </c>
      <c r="G66" s="83" t="s">
        <v>5</v>
      </c>
      <c r="H66" s="83" t="s">
        <v>5</v>
      </c>
      <c r="I66" s="81">
        <v>69</v>
      </c>
      <c r="J66" s="83" t="s">
        <v>5</v>
      </c>
      <c r="K66" s="83" t="s">
        <v>5</v>
      </c>
      <c r="N66" s="62"/>
      <c r="O66" s="32" t="s">
        <v>263</v>
      </c>
      <c r="P66" s="13" t="s">
        <v>276</v>
      </c>
      <c r="Q66" s="13" t="s">
        <v>181</v>
      </c>
      <c r="R66" s="13" t="s">
        <v>181</v>
      </c>
      <c r="S66" s="13" t="s">
        <v>181</v>
      </c>
      <c r="T66" s="13" t="s">
        <v>181</v>
      </c>
    </row>
    <row r="67" spans="1:20" ht="16.5" customHeight="1">
      <c r="A67" s="62"/>
      <c r="B67" s="32"/>
      <c r="C67" s="132"/>
      <c r="D67" s="132"/>
      <c r="E67" s="132"/>
      <c r="F67" s="132"/>
      <c r="G67" s="132"/>
      <c r="H67" s="132"/>
      <c r="I67" s="132"/>
      <c r="J67" s="132"/>
      <c r="K67" s="132"/>
      <c r="N67" s="62"/>
      <c r="O67" s="32"/>
      <c r="P67" s="21"/>
      <c r="Q67" s="15"/>
      <c r="R67" s="15"/>
      <c r="S67" s="15"/>
      <c r="T67" s="15"/>
    </row>
    <row r="68" spans="1:20" s="69" customFormat="1" ht="16.5" customHeight="1">
      <c r="A68" s="218" t="s">
        <v>264</v>
      </c>
      <c r="B68" s="245"/>
      <c r="C68" s="74">
        <f aca="true" t="shared" si="18" ref="C68:K68">SUM(C69)</f>
        <v>174</v>
      </c>
      <c r="D68" s="74">
        <f t="shared" si="18"/>
        <v>560</v>
      </c>
      <c r="E68" s="74">
        <f t="shared" si="18"/>
        <v>1151043</v>
      </c>
      <c r="F68" s="74">
        <f t="shared" si="18"/>
        <v>23</v>
      </c>
      <c r="G68" s="74">
        <f t="shared" si="18"/>
        <v>74</v>
      </c>
      <c r="H68" s="74">
        <f t="shared" si="18"/>
        <v>542664</v>
      </c>
      <c r="I68" s="74">
        <f t="shared" si="18"/>
        <v>151</v>
      </c>
      <c r="J68" s="74">
        <f t="shared" si="18"/>
        <v>486</v>
      </c>
      <c r="K68" s="74">
        <f t="shared" si="18"/>
        <v>608379</v>
      </c>
      <c r="N68" s="218" t="s">
        <v>264</v>
      </c>
      <c r="O68" s="245"/>
      <c r="P68" s="73" t="s">
        <v>283</v>
      </c>
      <c r="Q68" s="73" t="s">
        <v>284</v>
      </c>
      <c r="R68" s="73" t="s">
        <v>284</v>
      </c>
      <c r="S68" s="73" t="s">
        <v>284</v>
      </c>
      <c r="T68" s="73" t="s">
        <v>284</v>
      </c>
    </row>
    <row r="69" spans="1:20" s="79" customFormat="1" ht="16.5" customHeight="1">
      <c r="A69" s="64"/>
      <c r="B69" s="77" t="s">
        <v>265</v>
      </c>
      <c r="C69" s="138">
        <f>SUM(F69,I69)</f>
        <v>174</v>
      </c>
      <c r="D69" s="78">
        <f>SUM(G69,J69)</f>
        <v>560</v>
      </c>
      <c r="E69" s="78">
        <f>SUM(H69,K69)</f>
        <v>1151043</v>
      </c>
      <c r="F69" s="78">
        <v>23</v>
      </c>
      <c r="G69" s="78">
        <v>74</v>
      </c>
      <c r="H69" s="78">
        <v>542664</v>
      </c>
      <c r="I69" s="78">
        <v>151</v>
      </c>
      <c r="J69" s="78">
        <v>486</v>
      </c>
      <c r="K69" s="78">
        <v>608379</v>
      </c>
      <c r="N69" s="64"/>
      <c r="O69" s="40" t="s">
        <v>265</v>
      </c>
      <c r="P69" s="23" t="s">
        <v>276</v>
      </c>
      <c r="Q69" s="14" t="s">
        <v>181</v>
      </c>
      <c r="R69" s="14" t="s">
        <v>181</v>
      </c>
      <c r="S69" s="14" t="s">
        <v>181</v>
      </c>
      <c r="T69" s="14" t="s">
        <v>181</v>
      </c>
    </row>
    <row r="70" spans="1:14" ht="16.5" customHeight="1">
      <c r="A70" s="8" t="s">
        <v>277</v>
      </c>
      <c r="N70" s="8" t="s">
        <v>278</v>
      </c>
    </row>
    <row r="71" spans="1:14" ht="16.5" customHeight="1">
      <c r="A71" s="8" t="s">
        <v>116</v>
      </c>
      <c r="N71" s="8" t="s">
        <v>116</v>
      </c>
    </row>
  </sheetData>
  <sheetProtection/>
  <mergeCells count="65">
    <mergeCell ref="A9:B9"/>
    <mergeCell ref="A7:B7"/>
    <mergeCell ref="C5:C6"/>
    <mergeCell ref="A1:K1"/>
    <mergeCell ref="A25:B25"/>
    <mergeCell ref="E5:E6"/>
    <mergeCell ref="F5:F6"/>
    <mergeCell ref="A11:B11"/>
    <mergeCell ref="A12:B12"/>
    <mergeCell ref="A2:K2"/>
    <mergeCell ref="A4:B6"/>
    <mergeCell ref="H5:H6"/>
    <mergeCell ref="I5:I6"/>
    <mergeCell ref="K5:K6"/>
    <mergeCell ref="J5:J6"/>
    <mergeCell ref="G5:G6"/>
    <mergeCell ref="F4:H4"/>
    <mergeCell ref="C4:E4"/>
    <mergeCell ref="I4:K4"/>
    <mergeCell ref="A62:B62"/>
    <mergeCell ref="A68:B68"/>
    <mergeCell ref="A15:B15"/>
    <mergeCell ref="A16:B16"/>
    <mergeCell ref="A48:B48"/>
    <mergeCell ref="A54:B54"/>
    <mergeCell ref="A41:B41"/>
    <mergeCell ref="A31:B31"/>
    <mergeCell ref="A17:B17"/>
    <mergeCell ref="A18:B18"/>
    <mergeCell ref="D5:D6"/>
    <mergeCell ref="A22:B22"/>
    <mergeCell ref="A13:B13"/>
    <mergeCell ref="A19:B19"/>
    <mergeCell ref="A20:B20"/>
    <mergeCell ref="N2:T2"/>
    <mergeCell ref="N10:O10"/>
    <mergeCell ref="N11:O11"/>
    <mergeCell ref="N12:O12"/>
    <mergeCell ref="A14:B14"/>
    <mergeCell ref="N1:T1"/>
    <mergeCell ref="N9:O9"/>
    <mergeCell ref="N7:O7"/>
    <mergeCell ref="N8:O8"/>
    <mergeCell ref="R4:R6"/>
    <mergeCell ref="S4:S6"/>
    <mergeCell ref="T4:T6"/>
    <mergeCell ref="N4:O6"/>
    <mergeCell ref="P4:P6"/>
    <mergeCell ref="Q4:Q6"/>
    <mergeCell ref="N41:O41"/>
    <mergeCell ref="N48:O48"/>
    <mergeCell ref="N17:O17"/>
    <mergeCell ref="N18:O18"/>
    <mergeCell ref="N19:O19"/>
    <mergeCell ref="N20:O20"/>
    <mergeCell ref="N62:O62"/>
    <mergeCell ref="N68:O68"/>
    <mergeCell ref="N13:O13"/>
    <mergeCell ref="N14:O14"/>
    <mergeCell ref="N15:O15"/>
    <mergeCell ref="N16:O16"/>
    <mergeCell ref="N22:O22"/>
    <mergeCell ref="N25:O25"/>
    <mergeCell ref="N31:O31"/>
    <mergeCell ref="N54:O54"/>
  </mergeCells>
  <printOptions horizontalCentered="1" verticalCentered="1"/>
  <pageMargins left="0.5118110236220472" right="0.31496062992125984" top="0.5118110236220472" bottom="0.31496062992125984" header="0" footer="0"/>
  <pageSetup horizontalDpi="300" verticalDpi="3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X55"/>
  <sheetViews>
    <sheetView showGridLines="0" tabSelected="1" defaultGridColor="0" zoomScalePageLayoutView="0" colorId="27" workbookViewId="0" topLeftCell="A1">
      <selection activeCell="A1" sqref="A1:H1"/>
    </sheetView>
  </sheetViews>
  <sheetFormatPr defaultColWidth="12.5" defaultRowHeight="18.75" customHeight="1"/>
  <cols>
    <col min="1" max="1" width="13.69921875" style="8" customWidth="1"/>
    <col min="2" max="8" width="12.5" style="8" customWidth="1"/>
    <col min="9" max="10" width="6.19921875" style="8" customWidth="1"/>
    <col min="11" max="13" width="3.69921875" style="8" customWidth="1"/>
    <col min="14" max="14" width="22.5" style="8" customWidth="1"/>
    <col min="15" max="15" width="6.19921875" style="8" customWidth="1"/>
    <col min="16" max="16384" width="12.5" style="8" customWidth="1"/>
  </cols>
  <sheetData>
    <row r="1" spans="1:24" ht="18.75" customHeight="1">
      <c r="A1" s="292" t="s">
        <v>323</v>
      </c>
      <c r="B1" s="292"/>
      <c r="C1" s="292"/>
      <c r="D1" s="292"/>
      <c r="E1" s="292"/>
      <c r="F1" s="292"/>
      <c r="G1" s="292"/>
      <c r="H1" s="292"/>
      <c r="K1" s="204" t="s">
        <v>395</v>
      </c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4" ht="18.75" customHeight="1">
      <c r="A2" s="293" t="s">
        <v>322</v>
      </c>
      <c r="B2" s="293"/>
      <c r="C2" s="293"/>
      <c r="D2" s="293"/>
      <c r="E2" s="293"/>
      <c r="F2" s="293"/>
      <c r="G2" s="293"/>
      <c r="H2" s="293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ht="18.75" customHeight="1" thickBot="1">
      <c r="A3" s="1"/>
      <c r="B3" s="1"/>
      <c r="C3" s="161"/>
      <c r="D3" s="161"/>
      <c r="E3" s="161"/>
      <c r="F3" s="161"/>
      <c r="G3" s="161"/>
      <c r="H3" s="160" t="s">
        <v>321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 t="s">
        <v>394</v>
      </c>
    </row>
    <row r="4" spans="1:24" ht="18.75" customHeight="1">
      <c r="A4" s="294" t="s">
        <v>320</v>
      </c>
      <c r="B4" s="295" t="s">
        <v>319</v>
      </c>
      <c r="C4" s="294" t="s">
        <v>318</v>
      </c>
      <c r="D4" s="295" t="s">
        <v>317</v>
      </c>
      <c r="E4" s="296" t="s">
        <v>316</v>
      </c>
      <c r="F4" s="295" t="s">
        <v>315</v>
      </c>
      <c r="G4" s="295" t="s">
        <v>314</v>
      </c>
      <c r="H4" s="297" t="s">
        <v>313</v>
      </c>
      <c r="K4" s="276" t="s">
        <v>393</v>
      </c>
      <c r="L4" s="276"/>
      <c r="M4" s="276"/>
      <c r="N4" s="277"/>
      <c r="O4" s="286" t="s">
        <v>392</v>
      </c>
      <c r="P4" s="288" t="s">
        <v>391</v>
      </c>
      <c r="Q4" s="290" t="s">
        <v>390</v>
      </c>
      <c r="R4" s="270" t="s">
        <v>389</v>
      </c>
      <c r="S4" s="270" t="s">
        <v>388</v>
      </c>
      <c r="T4" s="270" t="s">
        <v>387</v>
      </c>
      <c r="U4" s="270" t="s">
        <v>386</v>
      </c>
      <c r="V4" s="270" t="s">
        <v>385</v>
      </c>
      <c r="W4" s="270" t="s">
        <v>384</v>
      </c>
      <c r="X4" s="272" t="s">
        <v>383</v>
      </c>
    </row>
    <row r="5" spans="1:24" ht="18.75" customHeight="1">
      <c r="A5" s="291"/>
      <c r="B5" s="258"/>
      <c r="C5" s="291"/>
      <c r="D5" s="271"/>
      <c r="E5" s="287"/>
      <c r="F5" s="271"/>
      <c r="G5" s="271"/>
      <c r="H5" s="273"/>
      <c r="K5" s="278"/>
      <c r="L5" s="278"/>
      <c r="M5" s="278"/>
      <c r="N5" s="279"/>
      <c r="O5" s="287"/>
      <c r="P5" s="289"/>
      <c r="Q5" s="291"/>
      <c r="R5" s="271"/>
      <c r="S5" s="271"/>
      <c r="T5" s="271"/>
      <c r="U5" s="271"/>
      <c r="V5" s="271"/>
      <c r="W5" s="271"/>
      <c r="X5" s="273"/>
    </row>
    <row r="6" spans="1:24" ht="18.75" customHeight="1">
      <c r="A6" s="152" t="s">
        <v>312</v>
      </c>
      <c r="B6" s="159">
        <v>7</v>
      </c>
      <c r="C6" s="158">
        <v>68678</v>
      </c>
      <c r="D6" s="158">
        <v>28596</v>
      </c>
      <c r="E6" s="158">
        <v>16911</v>
      </c>
      <c r="F6" s="158">
        <v>7509</v>
      </c>
      <c r="G6" s="158">
        <v>14769</v>
      </c>
      <c r="H6" s="158">
        <v>894</v>
      </c>
      <c r="K6" s="280" t="s">
        <v>382</v>
      </c>
      <c r="L6" s="281"/>
      <c r="M6" s="281"/>
      <c r="N6" s="282"/>
      <c r="O6" s="186" t="s">
        <v>57</v>
      </c>
      <c r="P6" s="185" t="s">
        <v>57</v>
      </c>
      <c r="Q6" s="184">
        <f>SUM(R6:X6)</f>
        <v>22284487</v>
      </c>
      <c r="R6" s="184">
        <v>8464820</v>
      </c>
      <c r="S6" s="184">
        <v>3890210</v>
      </c>
      <c r="T6" s="184">
        <v>7949801</v>
      </c>
      <c r="U6" s="184">
        <v>99472</v>
      </c>
      <c r="V6" s="184">
        <v>117908</v>
      </c>
      <c r="W6" s="184">
        <v>205243</v>
      </c>
      <c r="X6" s="184">
        <v>1557033</v>
      </c>
    </row>
    <row r="7" spans="1:24" s="69" customFormat="1" ht="18.75" customHeight="1">
      <c r="A7" s="149" t="s">
        <v>311</v>
      </c>
      <c r="B7" s="148">
        <v>7</v>
      </c>
      <c r="C7" s="147">
        <v>67537</v>
      </c>
      <c r="D7" s="147">
        <v>28268</v>
      </c>
      <c r="E7" s="147">
        <v>16723</v>
      </c>
      <c r="F7" s="147">
        <v>6800</v>
      </c>
      <c r="G7" s="147">
        <v>14812</v>
      </c>
      <c r="H7" s="147">
        <v>940</v>
      </c>
      <c r="K7" s="283" t="s">
        <v>381</v>
      </c>
      <c r="L7" s="284"/>
      <c r="M7" s="284"/>
      <c r="N7" s="285"/>
      <c r="O7" s="183" t="s">
        <v>57</v>
      </c>
      <c r="P7" s="182" t="s">
        <v>57</v>
      </c>
      <c r="Q7" s="175">
        <f>SUM(R7:X7)</f>
        <v>24138665</v>
      </c>
      <c r="R7" s="175">
        <v>11669991</v>
      </c>
      <c r="S7" s="175">
        <v>5741544</v>
      </c>
      <c r="T7" s="175">
        <v>4613139</v>
      </c>
      <c r="U7" s="175">
        <v>207171</v>
      </c>
      <c r="V7" s="175">
        <v>157916</v>
      </c>
      <c r="W7" s="175">
        <v>209736</v>
      </c>
      <c r="X7" s="175">
        <v>1539168</v>
      </c>
    </row>
    <row r="8" spans="1:24" s="69" customFormat="1" ht="18.75" customHeight="1">
      <c r="A8" s="149" t="s">
        <v>310</v>
      </c>
      <c r="B8" s="148">
        <v>5</v>
      </c>
      <c r="C8" s="147">
        <v>66043</v>
      </c>
      <c r="D8" s="147">
        <v>27615</v>
      </c>
      <c r="E8" s="147">
        <v>16274</v>
      </c>
      <c r="F8" s="147">
        <v>6449</v>
      </c>
      <c r="G8" s="147">
        <v>14782</v>
      </c>
      <c r="H8" s="147">
        <v>920</v>
      </c>
      <c r="K8" s="300" t="s">
        <v>380</v>
      </c>
      <c r="L8" s="301"/>
      <c r="M8" s="301"/>
      <c r="N8" s="302"/>
      <c r="O8" s="181" t="s">
        <v>57</v>
      </c>
      <c r="P8" s="180" t="s">
        <v>4</v>
      </c>
      <c r="Q8" s="179">
        <f aca="true" t="shared" si="0" ref="Q8:X8">SUM(Q10,Q12,Q25:Q29,Q36,Q38,Q47)</f>
        <v>18464847</v>
      </c>
      <c r="R8" s="179">
        <f t="shared" si="0"/>
        <v>10557166</v>
      </c>
      <c r="S8" s="179">
        <f t="shared" si="0"/>
        <v>4187556</v>
      </c>
      <c r="T8" s="179">
        <f t="shared" si="0"/>
        <v>3063002</v>
      </c>
      <c r="U8" s="179">
        <f t="shared" si="0"/>
        <v>232654</v>
      </c>
      <c r="V8" s="179">
        <f t="shared" si="0"/>
        <v>210670</v>
      </c>
      <c r="W8" s="179">
        <f t="shared" si="0"/>
        <v>154974</v>
      </c>
      <c r="X8" s="179">
        <f t="shared" si="0"/>
        <v>58825</v>
      </c>
    </row>
    <row r="9" spans="1:24" s="69" customFormat="1" ht="18.75" customHeight="1">
      <c r="A9" s="149" t="s">
        <v>309</v>
      </c>
      <c r="B9" s="148">
        <v>5</v>
      </c>
      <c r="C9" s="147">
        <v>63702</v>
      </c>
      <c r="D9" s="147">
        <v>25881</v>
      </c>
      <c r="E9" s="147">
        <v>15573</v>
      </c>
      <c r="F9" s="147">
        <v>6731</v>
      </c>
      <c r="G9" s="147">
        <v>14660</v>
      </c>
      <c r="H9" s="147">
        <v>861</v>
      </c>
      <c r="K9" s="153"/>
      <c r="L9" s="153"/>
      <c r="M9" s="153"/>
      <c r="N9" s="173"/>
      <c r="O9" s="172"/>
      <c r="P9" s="171"/>
      <c r="Q9" s="170"/>
      <c r="R9" s="170"/>
      <c r="S9" s="170"/>
      <c r="T9" s="170"/>
      <c r="U9" s="170"/>
      <c r="V9" s="170"/>
      <c r="W9" s="170"/>
      <c r="X9" s="170"/>
    </row>
    <row r="10" spans="1:24" s="69" customFormat="1" ht="18.75" customHeight="1">
      <c r="A10" s="157" t="s">
        <v>308</v>
      </c>
      <c r="B10" s="156">
        <v>5</v>
      </c>
      <c r="C10" s="74">
        <f aca="true" t="shared" si="1" ref="C10:H10">SUM(C12:C25)</f>
        <v>61040</v>
      </c>
      <c r="D10" s="74">
        <f t="shared" si="1"/>
        <v>24011</v>
      </c>
      <c r="E10" s="74">
        <f t="shared" si="1"/>
        <v>15830</v>
      </c>
      <c r="F10" s="74">
        <f t="shared" si="1"/>
        <v>5945</v>
      </c>
      <c r="G10" s="74">
        <f t="shared" si="1"/>
        <v>14420</v>
      </c>
      <c r="H10" s="74">
        <f t="shared" si="1"/>
        <v>834</v>
      </c>
      <c r="K10" s="178" t="s">
        <v>379</v>
      </c>
      <c r="L10" s="266" t="s">
        <v>378</v>
      </c>
      <c r="M10" s="266"/>
      <c r="N10" s="267"/>
      <c r="O10" s="172" t="s">
        <v>57</v>
      </c>
      <c r="P10" s="176" t="s">
        <v>4</v>
      </c>
      <c r="Q10" s="175">
        <f>SUM(R10:X10)</f>
        <v>7850</v>
      </c>
      <c r="R10" s="174">
        <v>2380</v>
      </c>
      <c r="S10" s="174">
        <v>15</v>
      </c>
      <c r="T10" s="174">
        <v>5455</v>
      </c>
      <c r="U10" s="174" t="s">
        <v>57</v>
      </c>
      <c r="V10" s="174" t="s">
        <v>57</v>
      </c>
      <c r="W10" s="174" t="s">
        <v>57</v>
      </c>
      <c r="X10" s="174" t="s">
        <v>57</v>
      </c>
    </row>
    <row r="11" spans="1:24" s="69" customFormat="1" ht="18.75" customHeight="1">
      <c r="A11" s="155"/>
      <c r="B11" s="154"/>
      <c r="C11" s="153"/>
      <c r="D11" s="153"/>
      <c r="E11" s="153"/>
      <c r="F11" s="153"/>
      <c r="G11" s="153"/>
      <c r="H11" s="153"/>
      <c r="K11" s="169"/>
      <c r="L11" s="153"/>
      <c r="M11" s="153"/>
      <c r="N11" s="173"/>
      <c r="O11" s="172"/>
      <c r="P11" s="171"/>
      <c r="Q11" s="170"/>
      <c r="R11" s="170"/>
      <c r="S11" s="170"/>
      <c r="T11" s="170"/>
      <c r="U11" s="170"/>
      <c r="V11" s="170"/>
      <c r="W11" s="170"/>
      <c r="X11" s="170"/>
    </row>
    <row r="12" spans="1:24" s="69" customFormat="1" ht="18.75" customHeight="1">
      <c r="A12" s="152" t="s">
        <v>307</v>
      </c>
      <c r="B12" s="151">
        <v>5</v>
      </c>
      <c r="C12" s="147">
        <v>4753</v>
      </c>
      <c r="D12" s="147">
        <v>2233</v>
      </c>
      <c r="E12" s="147">
        <v>1390</v>
      </c>
      <c r="F12" s="147">
        <v>263</v>
      </c>
      <c r="G12" s="147">
        <v>796</v>
      </c>
      <c r="H12" s="147">
        <v>72</v>
      </c>
      <c r="K12" s="178" t="s">
        <v>377</v>
      </c>
      <c r="L12" s="266" t="s">
        <v>376</v>
      </c>
      <c r="M12" s="266"/>
      <c r="N12" s="267"/>
      <c r="O12" s="172" t="s">
        <v>57</v>
      </c>
      <c r="P12" s="176" t="s">
        <v>4</v>
      </c>
      <c r="Q12" s="175">
        <f aca="true" t="shared" si="2" ref="Q12:W12">SUM(Q13,Q14,Q20:Q23)</f>
        <v>5218880</v>
      </c>
      <c r="R12" s="175">
        <f t="shared" si="2"/>
        <v>4224496</v>
      </c>
      <c r="S12" s="175">
        <f t="shared" si="2"/>
        <v>588577</v>
      </c>
      <c r="T12" s="175">
        <f t="shared" si="2"/>
        <v>322499</v>
      </c>
      <c r="U12" s="175">
        <f t="shared" si="2"/>
        <v>9196</v>
      </c>
      <c r="V12" s="175">
        <f t="shared" si="2"/>
        <v>27462</v>
      </c>
      <c r="W12" s="175">
        <f t="shared" si="2"/>
        <v>46650</v>
      </c>
      <c r="X12" s="174" t="s">
        <v>57</v>
      </c>
    </row>
    <row r="13" spans="1:24" s="69" customFormat="1" ht="18.75" customHeight="1">
      <c r="A13" s="149" t="s">
        <v>306</v>
      </c>
      <c r="B13" s="148">
        <v>5</v>
      </c>
      <c r="C13" s="147">
        <v>4241</v>
      </c>
      <c r="D13" s="147">
        <v>1736</v>
      </c>
      <c r="E13" s="147">
        <v>1083</v>
      </c>
      <c r="F13" s="147">
        <v>427</v>
      </c>
      <c r="G13" s="147">
        <v>936</v>
      </c>
      <c r="H13" s="147">
        <v>60</v>
      </c>
      <c r="K13" s="153"/>
      <c r="L13" s="153" t="s">
        <v>332</v>
      </c>
      <c r="M13" s="266" t="s">
        <v>375</v>
      </c>
      <c r="N13" s="267"/>
      <c r="O13" s="172" t="s">
        <v>374</v>
      </c>
      <c r="P13" s="171">
        <v>3434</v>
      </c>
      <c r="Q13" s="175">
        <f>SUM(R13:X13)</f>
        <v>138958</v>
      </c>
      <c r="R13" s="170">
        <v>127114</v>
      </c>
      <c r="S13" s="170">
        <v>11307</v>
      </c>
      <c r="T13" s="174">
        <v>52</v>
      </c>
      <c r="U13" s="170">
        <v>373</v>
      </c>
      <c r="V13" s="174" t="s">
        <v>57</v>
      </c>
      <c r="W13" s="174">
        <v>112</v>
      </c>
      <c r="X13" s="174" t="s">
        <v>57</v>
      </c>
    </row>
    <row r="14" spans="1:24" s="69" customFormat="1" ht="18.75" customHeight="1">
      <c r="A14" s="149" t="s">
        <v>305</v>
      </c>
      <c r="B14" s="148">
        <v>5</v>
      </c>
      <c r="C14" s="147">
        <v>5447</v>
      </c>
      <c r="D14" s="147">
        <v>2193</v>
      </c>
      <c r="E14" s="147">
        <v>1468</v>
      </c>
      <c r="F14" s="147">
        <v>751</v>
      </c>
      <c r="G14" s="147">
        <v>960</v>
      </c>
      <c r="H14" s="147">
        <v>76</v>
      </c>
      <c r="K14" s="153"/>
      <c r="L14" s="153" t="s">
        <v>330</v>
      </c>
      <c r="M14" s="266" t="s">
        <v>373</v>
      </c>
      <c r="N14" s="267"/>
      <c r="O14" s="172" t="s">
        <v>372</v>
      </c>
      <c r="P14" s="171">
        <f aca="true" t="shared" si="3" ref="P14:W14">SUM(P15:P19)</f>
        <v>204045</v>
      </c>
      <c r="Q14" s="170">
        <f t="shared" si="3"/>
        <v>4787616</v>
      </c>
      <c r="R14" s="170">
        <f t="shared" si="3"/>
        <v>3838303</v>
      </c>
      <c r="S14" s="170">
        <f t="shared" si="3"/>
        <v>560949</v>
      </c>
      <c r="T14" s="170">
        <f t="shared" si="3"/>
        <v>311365</v>
      </c>
      <c r="U14" s="170">
        <f t="shared" si="3"/>
        <v>8183</v>
      </c>
      <c r="V14" s="170">
        <f t="shared" si="3"/>
        <v>26102</v>
      </c>
      <c r="W14" s="170">
        <f t="shared" si="3"/>
        <v>42714</v>
      </c>
      <c r="X14" s="174" t="s">
        <v>57</v>
      </c>
    </row>
    <row r="15" spans="1:24" s="69" customFormat="1" ht="18.75" customHeight="1">
      <c r="A15" s="149" t="s">
        <v>304</v>
      </c>
      <c r="B15" s="148">
        <v>5</v>
      </c>
      <c r="C15" s="147">
        <v>4821</v>
      </c>
      <c r="D15" s="147">
        <v>2224</v>
      </c>
      <c r="E15" s="147">
        <v>1181</v>
      </c>
      <c r="F15" s="147">
        <v>521</v>
      </c>
      <c r="G15" s="147">
        <v>826</v>
      </c>
      <c r="H15" s="147">
        <v>68</v>
      </c>
      <c r="K15" s="153"/>
      <c r="L15" s="153"/>
      <c r="M15" s="153"/>
      <c r="N15" s="177" t="s">
        <v>371</v>
      </c>
      <c r="O15" s="172" t="s">
        <v>366</v>
      </c>
      <c r="P15" s="171">
        <v>1647</v>
      </c>
      <c r="Q15" s="175">
        <f>SUM(R15:X15)</f>
        <v>236036</v>
      </c>
      <c r="R15" s="170">
        <v>232737</v>
      </c>
      <c r="S15" s="170">
        <v>553</v>
      </c>
      <c r="T15" s="170">
        <v>2746</v>
      </c>
      <c r="U15" s="174" t="s">
        <v>57</v>
      </c>
      <c r="V15" s="174" t="s">
        <v>57</v>
      </c>
      <c r="W15" s="174" t="s">
        <v>57</v>
      </c>
      <c r="X15" s="174" t="s">
        <v>57</v>
      </c>
    </row>
    <row r="16" spans="1:24" s="69" customFormat="1" ht="18.75" customHeight="1">
      <c r="A16" s="152"/>
      <c r="B16" s="151"/>
      <c r="C16" s="150"/>
      <c r="D16" s="150"/>
      <c r="E16" s="150"/>
      <c r="F16" s="150"/>
      <c r="G16" s="150"/>
      <c r="H16" s="150"/>
      <c r="K16" s="153"/>
      <c r="L16" s="153"/>
      <c r="M16" s="153"/>
      <c r="N16" s="177" t="s">
        <v>370</v>
      </c>
      <c r="O16" s="172" t="s">
        <v>366</v>
      </c>
      <c r="P16" s="171">
        <v>707</v>
      </c>
      <c r="Q16" s="175">
        <f>SUM(R16:X16)</f>
        <v>28556</v>
      </c>
      <c r="R16" s="170">
        <v>21919</v>
      </c>
      <c r="S16" s="170">
        <v>1026</v>
      </c>
      <c r="T16" s="170">
        <v>4425</v>
      </c>
      <c r="U16" s="170">
        <v>128</v>
      </c>
      <c r="V16" s="170">
        <v>9</v>
      </c>
      <c r="W16" s="170">
        <v>1049</v>
      </c>
      <c r="X16" s="174" t="s">
        <v>57</v>
      </c>
    </row>
    <row r="17" spans="1:24" s="69" customFormat="1" ht="18.75" customHeight="1">
      <c r="A17" s="149" t="s">
        <v>303</v>
      </c>
      <c r="B17" s="148">
        <v>5</v>
      </c>
      <c r="C17" s="82">
        <f>SUM(D17:H17)</f>
        <v>4954</v>
      </c>
      <c r="D17" s="147">
        <v>2105</v>
      </c>
      <c r="E17" s="147">
        <v>1378</v>
      </c>
      <c r="F17" s="147">
        <v>518</v>
      </c>
      <c r="G17" s="147">
        <v>885</v>
      </c>
      <c r="H17" s="147">
        <v>68</v>
      </c>
      <c r="K17" s="153"/>
      <c r="L17" s="153"/>
      <c r="M17" s="153"/>
      <c r="N17" s="177" t="s">
        <v>369</v>
      </c>
      <c r="O17" s="172" t="s">
        <v>366</v>
      </c>
      <c r="P17" s="171">
        <v>10453</v>
      </c>
      <c r="Q17" s="175">
        <f>SUM(R17:X17)</f>
        <v>256632</v>
      </c>
      <c r="R17" s="170">
        <v>220234</v>
      </c>
      <c r="S17" s="170">
        <v>18033</v>
      </c>
      <c r="T17" s="170">
        <v>13711</v>
      </c>
      <c r="U17" s="174">
        <v>279</v>
      </c>
      <c r="V17" s="174">
        <v>18</v>
      </c>
      <c r="W17" s="170">
        <v>4357</v>
      </c>
      <c r="X17" s="174" t="s">
        <v>57</v>
      </c>
    </row>
    <row r="18" spans="1:24" s="69" customFormat="1" ht="18.75" customHeight="1">
      <c r="A18" s="149" t="s">
        <v>302</v>
      </c>
      <c r="B18" s="148">
        <v>5</v>
      </c>
      <c r="C18" s="82">
        <f>SUM(D18:H18)</f>
        <v>4558</v>
      </c>
      <c r="D18" s="147">
        <v>1748</v>
      </c>
      <c r="E18" s="147">
        <v>1320</v>
      </c>
      <c r="F18" s="147">
        <v>444</v>
      </c>
      <c r="G18" s="147">
        <v>981</v>
      </c>
      <c r="H18" s="147">
        <v>65</v>
      </c>
      <c r="K18" s="153"/>
      <c r="L18" s="153"/>
      <c r="M18" s="153"/>
      <c r="N18" s="177" t="s">
        <v>368</v>
      </c>
      <c r="O18" s="172" t="s">
        <v>366</v>
      </c>
      <c r="P18" s="176" t="s">
        <v>57</v>
      </c>
      <c r="Q18" s="174" t="s">
        <v>57</v>
      </c>
      <c r="R18" s="174" t="s">
        <v>57</v>
      </c>
      <c r="S18" s="174" t="s">
        <v>57</v>
      </c>
      <c r="T18" s="174" t="s">
        <v>57</v>
      </c>
      <c r="U18" s="174" t="s">
        <v>57</v>
      </c>
      <c r="V18" s="174" t="s">
        <v>57</v>
      </c>
      <c r="W18" s="174" t="s">
        <v>57</v>
      </c>
      <c r="X18" s="174" t="s">
        <v>57</v>
      </c>
    </row>
    <row r="19" spans="1:24" s="69" customFormat="1" ht="18.75" customHeight="1">
      <c r="A19" s="149" t="s">
        <v>301</v>
      </c>
      <c r="B19" s="148">
        <v>5</v>
      </c>
      <c r="C19" s="82">
        <f>SUM(D19:H19)</f>
        <v>6427</v>
      </c>
      <c r="D19" s="147">
        <v>2209</v>
      </c>
      <c r="E19" s="147">
        <v>1449</v>
      </c>
      <c r="F19" s="147">
        <v>520</v>
      </c>
      <c r="G19" s="147">
        <v>2170</v>
      </c>
      <c r="H19" s="147">
        <v>79</v>
      </c>
      <c r="K19" s="153"/>
      <c r="L19" s="153"/>
      <c r="M19" s="153"/>
      <c r="N19" s="177" t="s">
        <v>367</v>
      </c>
      <c r="O19" s="172" t="s">
        <v>366</v>
      </c>
      <c r="P19" s="171">
        <v>191238</v>
      </c>
      <c r="Q19" s="175">
        <f>SUM(R19:X19)</f>
        <v>4266392</v>
      </c>
      <c r="R19" s="170">
        <v>3363413</v>
      </c>
      <c r="S19" s="170">
        <v>541337</v>
      </c>
      <c r="T19" s="170">
        <v>290483</v>
      </c>
      <c r="U19" s="170">
        <v>7776</v>
      </c>
      <c r="V19" s="170">
        <v>26075</v>
      </c>
      <c r="W19" s="170">
        <v>37308</v>
      </c>
      <c r="X19" s="174" t="s">
        <v>57</v>
      </c>
    </row>
    <row r="20" spans="1:24" s="69" customFormat="1" ht="18.75" customHeight="1">
      <c r="A20" s="149" t="s">
        <v>300</v>
      </c>
      <c r="B20" s="148">
        <v>5</v>
      </c>
      <c r="C20" s="82">
        <v>4085</v>
      </c>
      <c r="D20" s="147">
        <v>1373</v>
      </c>
      <c r="E20" s="147">
        <v>1119</v>
      </c>
      <c r="F20" s="147">
        <v>436</v>
      </c>
      <c r="G20" s="147">
        <v>1078</v>
      </c>
      <c r="H20" s="147">
        <v>78</v>
      </c>
      <c r="K20" s="153"/>
      <c r="L20" s="153" t="s">
        <v>344</v>
      </c>
      <c r="M20" s="266" t="s">
        <v>365</v>
      </c>
      <c r="N20" s="267"/>
      <c r="O20" s="172" t="s">
        <v>57</v>
      </c>
      <c r="P20" s="176" t="s">
        <v>4</v>
      </c>
      <c r="Q20" s="174" t="s">
        <v>57</v>
      </c>
      <c r="R20" s="174" t="s">
        <v>57</v>
      </c>
      <c r="S20" s="174" t="s">
        <v>57</v>
      </c>
      <c r="T20" s="174" t="s">
        <v>57</v>
      </c>
      <c r="U20" s="174" t="s">
        <v>57</v>
      </c>
      <c r="V20" s="174" t="s">
        <v>57</v>
      </c>
      <c r="W20" s="174" t="s">
        <v>57</v>
      </c>
      <c r="X20" s="174" t="s">
        <v>57</v>
      </c>
    </row>
    <row r="21" spans="1:24" s="69" customFormat="1" ht="18.75" customHeight="1">
      <c r="A21" s="152"/>
      <c r="B21" s="151"/>
      <c r="C21" s="132"/>
      <c r="D21" s="150"/>
      <c r="E21" s="150"/>
      <c r="F21" s="150"/>
      <c r="G21" s="150"/>
      <c r="H21" s="150"/>
      <c r="K21" s="153"/>
      <c r="L21" s="153" t="s">
        <v>342</v>
      </c>
      <c r="M21" s="266" t="s">
        <v>364</v>
      </c>
      <c r="N21" s="267"/>
      <c r="O21" s="172" t="s">
        <v>57</v>
      </c>
      <c r="P21" s="176">
        <v>135</v>
      </c>
      <c r="Q21" s="175">
        <f>SUM(R21:X21)</f>
        <v>40255</v>
      </c>
      <c r="R21" s="170">
        <v>34639</v>
      </c>
      <c r="S21" s="170">
        <v>1273</v>
      </c>
      <c r="T21" s="170">
        <v>3646</v>
      </c>
      <c r="U21" s="170">
        <v>578</v>
      </c>
      <c r="V21" s="170">
        <v>49</v>
      </c>
      <c r="W21" s="170">
        <v>70</v>
      </c>
      <c r="X21" s="174" t="s">
        <v>57</v>
      </c>
    </row>
    <row r="22" spans="1:24" s="69" customFormat="1" ht="18.75" customHeight="1">
      <c r="A22" s="149" t="s">
        <v>299</v>
      </c>
      <c r="B22" s="148">
        <v>5</v>
      </c>
      <c r="C22" s="82">
        <f>SUM(D22:H22)</f>
        <v>4172</v>
      </c>
      <c r="D22" s="147">
        <v>1782</v>
      </c>
      <c r="E22" s="147">
        <v>1168</v>
      </c>
      <c r="F22" s="147">
        <v>333</v>
      </c>
      <c r="G22" s="147">
        <v>827</v>
      </c>
      <c r="H22" s="147">
        <v>62</v>
      </c>
      <c r="K22" s="153"/>
      <c r="L22" s="153" t="s">
        <v>340</v>
      </c>
      <c r="M22" s="266" t="s">
        <v>363</v>
      </c>
      <c r="N22" s="267"/>
      <c r="O22" s="172" t="s">
        <v>57</v>
      </c>
      <c r="P22" s="176" t="s">
        <v>4</v>
      </c>
      <c r="Q22" s="174" t="s">
        <v>57</v>
      </c>
      <c r="R22" s="174" t="s">
        <v>57</v>
      </c>
      <c r="S22" s="174" t="s">
        <v>57</v>
      </c>
      <c r="T22" s="174" t="s">
        <v>57</v>
      </c>
      <c r="U22" s="174" t="s">
        <v>57</v>
      </c>
      <c r="V22" s="174" t="s">
        <v>57</v>
      </c>
      <c r="W22" s="174" t="s">
        <v>57</v>
      </c>
      <c r="X22" s="174" t="s">
        <v>57</v>
      </c>
    </row>
    <row r="23" spans="1:24" ht="18.75" customHeight="1">
      <c r="A23" s="149" t="s">
        <v>298</v>
      </c>
      <c r="B23" s="148">
        <v>5</v>
      </c>
      <c r="C23" s="82">
        <f>SUM(D23:H23)</f>
        <v>4800</v>
      </c>
      <c r="D23" s="147">
        <v>2048</v>
      </c>
      <c r="E23" s="147">
        <v>1259</v>
      </c>
      <c r="F23" s="147">
        <v>510</v>
      </c>
      <c r="G23" s="147">
        <v>919</v>
      </c>
      <c r="H23" s="147">
        <v>64</v>
      </c>
      <c r="K23" s="153"/>
      <c r="L23" s="153" t="s">
        <v>338</v>
      </c>
      <c r="M23" s="266" t="s">
        <v>362</v>
      </c>
      <c r="N23" s="267"/>
      <c r="O23" s="172" t="s">
        <v>57</v>
      </c>
      <c r="P23" s="176" t="s">
        <v>4</v>
      </c>
      <c r="Q23" s="175">
        <f>SUM(R23:X23)</f>
        <v>252051</v>
      </c>
      <c r="R23" s="170">
        <v>224440</v>
      </c>
      <c r="S23" s="170">
        <v>15048</v>
      </c>
      <c r="T23" s="170">
        <v>7436</v>
      </c>
      <c r="U23" s="170">
        <v>62</v>
      </c>
      <c r="V23" s="170">
        <v>1311</v>
      </c>
      <c r="W23" s="170">
        <v>3754</v>
      </c>
      <c r="X23" s="174" t="s">
        <v>57</v>
      </c>
    </row>
    <row r="24" spans="1:24" ht="18.75" customHeight="1">
      <c r="A24" s="149" t="s">
        <v>297</v>
      </c>
      <c r="B24" s="148">
        <v>5</v>
      </c>
      <c r="C24" s="82">
        <f>SUM(D24:H24)</f>
        <v>5232</v>
      </c>
      <c r="D24" s="147">
        <v>2087</v>
      </c>
      <c r="E24" s="147">
        <v>1305</v>
      </c>
      <c r="F24" s="147">
        <v>694</v>
      </c>
      <c r="G24" s="147">
        <v>1082</v>
      </c>
      <c r="H24" s="147">
        <v>64</v>
      </c>
      <c r="K24" s="153"/>
      <c r="L24" s="153"/>
      <c r="M24" s="153"/>
      <c r="N24" s="173"/>
      <c r="O24" s="172"/>
      <c r="P24" s="171"/>
      <c r="Q24" s="170"/>
      <c r="R24" s="170"/>
      <c r="S24" s="170"/>
      <c r="T24" s="170"/>
      <c r="U24" s="170"/>
      <c r="V24" s="170"/>
      <c r="W24" s="170"/>
      <c r="X24" s="170"/>
    </row>
    <row r="25" spans="1:24" s="69" customFormat="1" ht="18.75" customHeight="1">
      <c r="A25" s="146" t="s">
        <v>296</v>
      </c>
      <c r="B25" s="145">
        <v>5</v>
      </c>
      <c r="C25" s="144">
        <v>7550</v>
      </c>
      <c r="D25" s="144">
        <v>2273</v>
      </c>
      <c r="E25" s="144">
        <v>1710</v>
      </c>
      <c r="F25" s="144">
        <v>528</v>
      </c>
      <c r="G25" s="144">
        <v>2960</v>
      </c>
      <c r="H25" s="144">
        <v>78</v>
      </c>
      <c r="K25" s="178" t="s">
        <v>361</v>
      </c>
      <c r="L25" s="266" t="s">
        <v>360</v>
      </c>
      <c r="M25" s="266"/>
      <c r="N25" s="267"/>
      <c r="O25" s="172" t="s">
        <v>57</v>
      </c>
      <c r="P25" s="176" t="s">
        <v>4</v>
      </c>
      <c r="Q25" s="175">
        <f>SUM(R25:X25)</f>
        <v>1023</v>
      </c>
      <c r="R25" s="174">
        <v>336</v>
      </c>
      <c r="S25" s="174" t="s">
        <v>57</v>
      </c>
      <c r="T25" s="174">
        <v>577</v>
      </c>
      <c r="U25" s="174" t="s">
        <v>57</v>
      </c>
      <c r="V25" s="174" t="s">
        <v>57</v>
      </c>
      <c r="W25" s="174">
        <v>110</v>
      </c>
      <c r="X25" s="174" t="s">
        <v>57</v>
      </c>
    </row>
    <row r="26" spans="1:24" ht="18.75" customHeight="1">
      <c r="A26" s="143" t="s">
        <v>295</v>
      </c>
      <c r="B26" s="143"/>
      <c r="C26" s="143"/>
      <c r="D26" s="143"/>
      <c r="E26" s="143"/>
      <c r="F26" s="143"/>
      <c r="G26" s="142"/>
      <c r="H26" s="142"/>
      <c r="K26" s="169"/>
      <c r="L26" s="153"/>
      <c r="M26" s="153"/>
      <c r="N26" s="173"/>
      <c r="O26" s="172"/>
      <c r="P26" s="171"/>
      <c r="Q26" s="170"/>
      <c r="R26" s="170"/>
      <c r="S26" s="170"/>
      <c r="T26" s="170"/>
      <c r="U26" s="170"/>
      <c r="V26" s="170"/>
      <c r="W26" s="170"/>
      <c r="X26" s="174"/>
    </row>
    <row r="27" spans="11:24" ht="18.75" customHeight="1">
      <c r="K27" s="178" t="s">
        <v>359</v>
      </c>
      <c r="L27" s="266" t="s">
        <v>358</v>
      </c>
      <c r="M27" s="266"/>
      <c r="N27" s="267"/>
      <c r="O27" s="172" t="s">
        <v>57</v>
      </c>
      <c r="P27" s="176" t="s">
        <v>4</v>
      </c>
      <c r="Q27" s="175">
        <f>SUM(R27:X27)</f>
        <v>102755</v>
      </c>
      <c r="R27" s="170">
        <v>66312</v>
      </c>
      <c r="S27" s="174">
        <v>27200</v>
      </c>
      <c r="T27" s="170">
        <v>9243</v>
      </c>
      <c r="U27" s="174" t="s">
        <v>57</v>
      </c>
      <c r="V27" s="174" t="s">
        <v>57</v>
      </c>
      <c r="W27" s="174" t="s">
        <v>57</v>
      </c>
      <c r="X27" s="174" t="s">
        <v>57</v>
      </c>
    </row>
    <row r="28" spans="11:24" ht="18.75" customHeight="1">
      <c r="K28" s="169"/>
      <c r="L28" s="153"/>
      <c r="M28" s="153"/>
      <c r="N28" s="173"/>
      <c r="O28" s="172"/>
      <c r="P28" s="171"/>
      <c r="Q28" s="170"/>
      <c r="R28" s="170"/>
      <c r="S28" s="170"/>
      <c r="T28" s="170"/>
      <c r="U28" s="170"/>
      <c r="V28" s="170"/>
      <c r="W28" s="170"/>
      <c r="X28" s="170"/>
    </row>
    <row r="29" spans="11:24" ht="18.75" customHeight="1">
      <c r="K29" s="178" t="s">
        <v>357</v>
      </c>
      <c r="L29" s="266" t="s">
        <v>356</v>
      </c>
      <c r="M29" s="266"/>
      <c r="N29" s="267"/>
      <c r="O29" s="172" t="s">
        <v>57</v>
      </c>
      <c r="P29" s="176" t="s">
        <v>4</v>
      </c>
      <c r="Q29" s="175">
        <f aca="true" t="shared" si="4" ref="Q29:W29">SUM(Q30,Q31,Q34)</f>
        <v>268380</v>
      </c>
      <c r="R29" s="175">
        <f t="shared" si="4"/>
        <v>164537</v>
      </c>
      <c r="S29" s="175">
        <f t="shared" si="4"/>
        <v>16727</v>
      </c>
      <c r="T29" s="175">
        <f t="shared" si="4"/>
        <v>84332</v>
      </c>
      <c r="U29" s="175">
        <f t="shared" si="4"/>
        <v>217</v>
      </c>
      <c r="V29" s="175">
        <f t="shared" si="4"/>
        <v>137</v>
      </c>
      <c r="W29" s="175">
        <f t="shared" si="4"/>
        <v>2430</v>
      </c>
      <c r="X29" s="174" t="s">
        <v>57</v>
      </c>
    </row>
    <row r="30" spans="1:24" ht="18.75" customHeight="1">
      <c r="A30" s="292" t="s">
        <v>326</v>
      </c>
      <c r="B30" s="292"/>
      <c r="C30" s="292"/>
      <c r="D30" s="292"/>
      <c r="E30" s="292"/>
      <c r="F30" s="292"/>
      <c r="G30" s="292"/>
      <c r="H30" s="292"/>
      <c r="K30" s="169"/>
      <c r="L30" s="153" t="s">
        <v>332</v>
      </c>
      <c r="M30" s="266" t="s">
        <v>355</v>
      </c>
      <c r="N30" s="267"/>
      <c r="O30" s="172" t="s">
        <v>57</v>
      </c>
      <c r="P30" s="176" t="s">
        <v>4</v>
      </c>
      <c r="Q30" s="174" t="s">
        <v>57</v>
      </c>
      <c r="R30" s="174" t="s">
        <v>57</v>
      </c>
      <c r="S30" s="174" t="s">
        <v>57</v>
      </c>
      <c r="T30" s="174" t="s">
        <v>57</v>
      </c>
      <c r="U30" s="174" t="s">
        <v>57</v>
      </c>
      <c r="V30" s="174" t="s">
        <v>57</v>
      </c>
      <c r="W30" s="174" t="s">
        <v>57</v>
      </c>
      <c r="X30" s="174" t="s">
        <v>57</v>
      </c>
    </row>
    <row r="31" spans="1:24" s="69" customFormat="1" ht="18.75" customHeight="1">
      <c r="A31" s="298" t="s">
        <v>325</v>
      </c>
      <c r="B31" s="298"/>
      <c r="C31" s="298"/>
      <c r="D31" s="298"/>
      <c r="E31" s="298"/>
      <c r="F31" s="298"/>
      <c r="G31" s="298"/>
      <c r="H31" s="298"/>
      <c r="K31" s="169"/>
      <c r="L31" s="153" t="s">
        <v>330</v>
      </c>
      <c r="M31" s="266" t="s">
        <v>354</v>
      </c>
      <c r="N31" s="267"/>
      <c r="O31" s="172" t="s">
        <v>57</v>
      </c>
      <c r="P31" s="176" t="s">
        <v>4</v>
      </c>
      <c r="Q31" s="175">
        <f aca="true" t="shared" si="5" ref="Q31:W31">SUM(Q32:Q33)</f>
        <v>166501</v>
      </c>
      <c r="R31" s="175">
        <f t="shared" si="5"/>
        <v>70617</v>
      </c>
      <c r="S31" s="175">
        <f t="shared" si="5"/>
        <v>16564</v>
      </c>
      <c r="T31" s="175">
        <f t="shared" si="5"/>
        <v>76536</v>
      </c>
      <c r="U31" s="175">
        <f t="shared" si="5"/>
        <v>217</v>
      </c>
      <c r="V31" s="175">
        <f t="shared" si="5"/>
        <v>137</v>
      </c>
      <c r="W31" s="175">
        <f t="shared" si="5"/>
        <v>2430</v>
      </c>
      <c r="X31" s="174" t="s">
        <v>57</v>
      </c>
    </row>
    <row r="32" spans="1:24" ht="18.75" customHeight="1" thickBot="1">
      <c r="A32" s="1"/>
      <c r="B32" s="1"/>
      <c r="C32" s="161"/>
      <c r="D32" s="164"/>
      <c r="E32" s="164"/>
      <c r="F32" s="164"/>
      <c r="G32" s="161"/>
      <c r="H32" s="160" t="s">
        <v>321</v>
      </c>
      <c r="K32" s="169"/>
      <c r="L32" s="153"/>
      <c r="M32" s="153"/>
      <c r="N32" s="177" t="s">
        <v>353</v>
      </c>
      <c r="O32" s="172" t="s">
        <v>57</v>
      </c>
      <c r="P32" s="176" t="s">
        <v>4</v>
      </c>
      <c r="Q32" s="175">
        <f>SUM(R32:X32)</f>
        <v>165695</v>
      </c>
      <c r="R32" s="170">
        <v>70617</v>
      </c>
      <c r="S32" s="174">
        <v>16564</v>
      </c>
      <c r="T32" s="170">
        <v>75730</v>
      </c>
      <c r="U32" s="174">
        <v>217</v>
      </c>
      <c r="V32" s="174">
        <v>137</v>
      </c>
      <c r="W32" s="174">
        <v>2430</v>
      </c>
      <c r="X32" s="174" t="s">
        <v>57</v>
      </c>
    </row>
    <row r="33" spans="1:24" ht="18.75" customHeight="1">
      <c r="A33" s="299" t="s">
        <v>324</v>
      </c>
      <c r="B33" s="295" t="s">
        <v>319</v>
      </c>
      <c r="C33" s="294" t="s">
        <v>318</v>
      </c>
      <c r="D33" s="295" t="s">
        <v>317</v>
      </c>
      <c r="E33" s="296" t="s">
        <v>316</v>
      </c>
      <c r="F33" s="295" t="s">
        <v>315</v>
      </c>
      <c r="G33" s="295" t="s">
        <v>314</v>
      </c>
      <c r="H33" s="297" t="s">
        <v>313</v>
      </c>
      <c r="K33" s="169"/>
      <c r="L33" s="153"/>
      <c r="M33" s="153"/>
      <c r="N33" s="177" t="s">
        <v>352</v>
      </c>
      <c r="O33" s="172" t="s">
        <v>57</v>
      </c>
      <c r="P33" s="176" t="s">
        <v>4</v>
      </c>
      <c r="Q33" s="175">
        <f>SUM(R33:X33)</f>
        <v>806</v>
      </c>
      <c r="R33" s="174" t="s">
        <v>57</v>
      </c>
      <c r="S33" s="174" t="s">
        <v>57</v>
      </c>
      <c r="T33" s="170">
        <v>806</v>
      </c>
      <c r="U33" s="174" t="s">
        <v>57</v>
      </c>
      <c r="V33" s="174" t="s">
        <v>57</v>
      </c>
      <c r="W33" s="174" t="s">
        <v>57</v>
      </c>
      <c r="X33" s="174" t="s">
        <v>57</v>
      </c>
    </row>
    <row r="34" spans="1:24" ht="18.75" customHeight="1">
      <c r="A34" s="254"/>
      <c r="B34" s="258"/>
      <c r="C34" s="255"/>
      <c r="D34" s="258"/>
      <c r="E34" s="287"/>
      <c r="F34" s="258"/>
      <c r="G34" s="258"/>
      <c r="H34" s="252"/>
      <c r="K34" s="169"/>
      <c r="L34" s="153" t="s">
        <v>344</v>
      </c>
      <c r="M34" s="266" t="s">
        <v>351</v>
      </c>
      <c r="N34" s="267"/>
      <c r="O34" s="172" t="s">
        <v>57</v>
      </c>
      <c r="P34" s="176" t="s">
        <v>4</v>
      </c>
      <c r="Q34" s="175">
        <f>SUM(R34:X34)</f>
        <v>101879</v>
      </c>
      <c r="R34" s="170">
        <v>93920</v>
      </c>
      <c r="S34" s="174">
        <v>163</v>
      </c>
      <c r="T34" s="170">
        <v>7796</v>
      </c>
      <c r="U34" s="174" t="s">
        <v>57</v>
      </c>
      <c r="V34" s="174" t="s">
        <v>57</v>
      </c>
      <c r="W34" s="174" t="s">
        <v>57</v>
      </c>
      <c r="X34" s="174" t="s">
        <v>57</v>
      </c>
    </row>
    <row r="35" spans="1:24" ht="18.75" customHeight="1">
      <c r="A35" s="152" t="s">
        <v>312</v>
      </c>
      <c r="B35" s="159">
        <v>156</v>
      </c>
      <c r="C35" s="163">
        <v>266548</v>
      </c>
      <c r="D35" s="158">
        <v>45548</v>
      </c>
      <c r="E35" s="158">
        <v>37282</v>
      </c>
      <c r="F35" s="158">
        <v>20872</v>
      </c>
      <c r="G35" s="158">
        <v>157709</v>
      </c>
      <c r="H35" s="158">
        <v>5138</v>
      </c>
      <c r="K35" s="169"/>
      <c r="L35" s="153"/>
      <c r="M35" s="268"/>
      <c r="N35" s="269"/>
      <c r="O35" s="172"/>
      <c r="P35" s="171"/>
      <c r="Q35" s="170"/>
      <c r="R35" s="170"/>
      <c r="S35" s="170"/>
      <c r="T35" s="170"/>
      <c r="U35" s="170"/>
      <c r="V35" s="170"/>
      <c r="W35" s="170"/>
      <c r="X35" s="170"/>
    </row>
    <row r="36" spans="1:24" ht="18.75" customHeight="1">
      <c r="A36" s="149" t="s">
        <v>311</v>
      </c>
      <c r="B36" s="148">
        <v>152</v>
      </c>
      <c r="C36" s="82">
        <v>285460</v>
      </c>
      <c r="D36" s="147">
        <v>45185</v>
      </c>
      <c r="E36" s="147">
        <v>41633</v>
      </c>
      <c r="F36" s="147">
        <v>20415</v>
      </c>
      <c r="G36" s="147">
        <v>172174</v>
      </c>
      <c r="H36" s="147">
        <v>6054</v>
      </c>
      <c r="K36" s="178" t="s">
        <v>350</v>
      </c>
      <c r="L36" s="266" t="s">
        <v>349</v>
      </c>
      <c r="M36" s="266"/>
      <c r="N36" s="267"/>
      <c r="O36" s="172" t="s">
        <v>57</v>
      </c>
      <c r="P36" s="176" t="s">
        <v>4</v>
      </c>
      <c r="Q36" s="175">
        <f>SUM(R36:X36)</f>
        <v>192330</v>
      </c>
      <c r="R36" s="170">
        <v>119233</v>
      </c>
      <c r="S36" s="170">
        <v>288</v>
      </c>
      <c r="T36" s="170">
        <v>72809</v>
      </c>
      <c r="U36" s="174" t="s">
        <v>57</v>
      </c>
      <c r="V36" s="174" t="s">
        <v>57</v>
      </c>
      <c r="W36" s="174" t="s">
        <v>57</v>
      </c>
      <c r="X36" s="174" t="s">
        <v>57</v>
      </c>
    </row>
    <row r="37" spans="1:24" ht="18.75" customHeight="1">
      <c r="A37" s="149" t="s">
        <v>310</v>
      </c>
      <c r="B37" s="148">
        <v>154</v>
      </c>
      <c r="C37" s="82">
        <v>285839</v>
      </c>
      <c r="D37" s="147">
        <v>44570</v>
      </c>
      <c r="E37" s="147">
        <v>41203</v>
      </c>
      <c r="F37" s="147">
        <v>18880</v>
      </c>
      <c r="G37" s="147">
        <v>174963</v>
      </c>
      <c r="H37" s="147">
        <v>6221</v>
      </c>
      <c r="K37" s="169"/>
      <c r="L37" s="268"/>
      <c r="M37" s="268"/>
      <c r="N37" s="269"/>
      <c r="O37" s="172"/>
      <c r="P37" s="171"/>
      <c r="Q37" s="170"/>
      <c r="R37" s="170"/>
      <c r="S37" s="170"/>
      <c r="T37" s="170"/>
      <c r="U37" s="170"/>
      <c r="V37" s="170"/>
      <c r="W37" s="170"/>
      <c r="X37" s="170"/>
    </row>
    <row r="38" spans="1:24" ht="18.75" customHeight="1">
      <c r="A38" s="149" t="s">
        <v>309</v>
      </c>
      <c r="B38" s="148">
        <v>149</v>
      </c>
      <c r="C38" s="82">
        <v>283870</v>
      </c>
      <c r="D38" s="147">
        <v>45283</v>
      </c>
      <c r="E38" s="147">
        <v>38499</v>
      </c>
      <c r="F38" s="147">
        <v>17805</v>
      </c>
      <c r="G38" s="147">
        <v>174924</v>
      </c>
      <c r="H38" s="147">
        <v>7356</v>
      </c>
      <c r="K38" s="178" t="s">
        <v>348</v>
      </c>
      <c r="L38" s="266" t="s">
        <v>347</v>
      </c>
      <c r="M38" s="266"/>
      <c r="N38" s="267"/>
      <c r="O38" s="172" t="s">
        <v>57</v>
      </c>
      <c r="P38" s="176" t="s">
        <v>4</v>
      </c>
      <c r="Q38" s="175">
        <f aca="true" t="shared" si="6" ref="Q38:X38">SUM(Q39:Q45)</f>
        <v>12653637</v>
      </c>
      <c r="R38" s="175">
        <f t="shared" si="6"/>
        <v>5967060</v>
      </c>
      <c r="S38" s="175">
        <f t="shared" si="6"/>
        <v>3554449</v>
      </c>
      <c r="T38" s="175">
        <f t="shared" si="6"/>
        <v>2563287</v>
      </c>
      <c r="U38" s="175">
        <f t="shared" si="6"/>
        <v>223241</v>
      </c>
      <c r="V38" s="175">
        <f t="shared" si="6"/>
        <v>183071</v>
      </c>
      <c r="W38" s="175">
        <f t="shared" si="6"/>
        <v>105704</v>
      </c>
      <c r="X38" s="175">
        <f t="shared" si="6"/>
        <v>56825</v>
      </c>
    </row>
    <row r="39" spans="1:24" ht="18.75" customHeight="1">
      <c r="A39" s="157" t="s">
        <v>308</v>
      </c>
      <c r="B39" s="156">
        <v>146</v>
      </c>
      <c r="C39" s="74">
        <v>282478</v>
      </c>
      <c r="D39" s="74">
        <f>SUM(D41:D54)</f>
        <v>43561</v>
      </c>
      <c r="E39" s="74">
        <f>SUM(E41:E54)</f>
        <v>37350</v>
      </c>
      <c r="F39" s="74">
        <f>SUM(F41:F54)</f>
        <v>17250</v>
      </c>
      <c r="G39" s="74">
        <f>SUM(G41:G54)</f>
        <v>175701</v>
      </c>
      <c r="H39" s="74">
        <f>SUM(H41:H54)</f>
        <v>8611</v>
      </c>
      <c r="K39" s="169"/>
      <c r="L39" s="153" t="s">
        <v>332</v>
      </c>
      <c r="M39" s="266" t="s">
        <v>346</v>
      </c>
      <c r="N39" s="267"/>
      <c r="O39" s="172" t="s">
        <v>57</v>
      </c>
      <c r="P39" s="176" t="s">
        <v>4</v>
      </c>
      <c r="Q39" s="175">
        <f aca="true" t="shared" si="7" ref="Q39:Q45">SUM(R39:X39)</f>
        <v>1407008</v>
      </c>
      <c r="R39" s="170">
        <v>413788</v>
      </c>
      <c r="S39" s="170">
        <v>309366</v>
      </c>
      <c r="T39" s="170">
        <v>551927</v>
      </c>
      <c r="U39" s="174">
        <v>17452</v>
      </c>
      <c r="V39" s="170">
        <v>86687</v>
      </c>
      <c r="W39" s="170">
        <v>27788</v>
      </c>
      <c r="X39" s="174" t="s">
        <v>57</v>
      </c>
    </row>
    <row r="40" spans="1:24" ht="18.75" customHeight="1">
      <c r="A40" s="155"/>
      <c r="B40" s="162"/>
      <c r="C40" s="153"/>
      <c r="D40" s="150"/>
      <c r="E40" s="150"/>
      <c r="F40" s="150"/>
      <c r="G40" s="150"/>
      <c r="H40" s="150"/>
      <c r="K40" s="169"/>
      <c r="L40" s="153" t="s">
        <v>330</v>
      </c>
      <c r="M40" s="266" t="s">
        <v>345</v>
      </c>
      <c r="N40" s="267"/>
      <c r="O40" s="172" t="s">
        <v>57</v>
      </c>
      <c r="P40" s="176" t="s">
        <v>4</v>
      </c>
      <c r="Q40" s="175">
        <f t="shared" si="7"/>
        <v>2089514</v>
      </c>
      <c r="R40" s="170">
        <v>325661</v>
      </c>
      <c r="S40" s="170">
        <v>642207</v>
      </c>
      <c r="T40" s="170">
        <v>914948</v>
      </c>
      <c r="U40" s="170">
        <v>78828</v>
      </c>
      <c r="V40" s="174">
        <v>73579</v>
      </c>
      <c r="W40" s="174">
        <v>54291</v>
      </c>
      <c r="X40" s="174" t="s">
        <v>57</v>
      </c>
    </row>
    <row r="41" spans="1:24" s="69" customFormat="1" ht="18.75" customHeight="1">
      <c r="A41" s="152" t="s">
        <v>307</v>
      </c>
      <c r="B41" s="151">
        <v>148</v>
      </c>
      <c r="C41" s="82">
        <v>25851</v>
      </c>
      <c r="D41" s="147">
        <v>4579</v>
      </c>
      <c r="E41" s="147">
        <v>3601</v>
      </c>
      <c r="F41" s="147">
        <v>1694</v>
      </c>
      <c r="G41" s="147">
        <v>15402</v>
      </c>
      <c r="H41" s="147">
        <v>574</v>
      </c>
      <c r="K41" s="169"/>
      <c r="L41" s="153" t="s">
        <v>344</v>
      </c>
      <c r="M41" s="266" t="s">
        <v>343</v>
      </c>
      <c r="N41" s="267"/>
      <c r="O41" s="172" t="s">
        <v>57</v>
      </c>
      <c r="P41" s="176" t="s">
        <v>4</v>
      </c>
      <c r="Q41" s="175">
        <f t="shared" si="7"/>
        <v>4464755</v>
      </c>
      <c r="R41" s="170">
        <v>3686755</v>
      </c>
      <c r="S41" s="170">
        <v>388090</v>
      </c>
      <c r="T41" s="170">
        <v>284988</v>
      </c>
      <c r="U41" s="170">
        <v>84564</v>
      </c>
      <c r="V41" s="170">
        <v>10761</v>
      </c>
      <c r="W41" s="174" t="s">
        <v>57</v>
      </c>
      <c r="X41" s="170">
        <v>9597</v>
      </c>
    </row>
    <row r="42" spans="1:24" ht="18.75" customHeight="1">
      <c r="A42" s="149" t="s">
        <v>306</v>
      </c>
      <c r="B42" s="148">
        <v>147</v>
      </c>
      <c r="C42" s="82">
        <f>SUM(D42:H42)</f>
        <v>21972</v>
      </c>
      <c r="D42" s="147">
        <v>3128</v>
      </c>
      <c r="E42" s="147">
        <v>2675</v>
      </c>
      <c r="F42" s="147">
        <v>1409</v>
      </c>
      <c r="G42" s="147">
        <v>14262</v>
      </c>
      <c r="H42" s="147">
        <v>498</v>
      </c>
      <c r="K42" s="169"/>
      <c r="L42" s="153" t="s">
        <v>342</v>
      </c>
      <c r="M42" s="274" t="s">
        <v>341</v>
      </c>
      <c r="N42" s="275"/>
      <c r="O42" s="172" t="s">
        <v>57</v>
      </c>
      <c r="P42" s="176" t="s">
        <v>4</v>
      </c>
      <c r="Q42" s="175">
        <f t="shared" si="7"/>
        <v>122377</v>
      </c>
      <c r="R42" s="170">
        <v>96108</v>
      </c>
      <c r="S42" s="170">
        <v>2121</v>
      </c>
      <c r="T42" s="170">
        <v>23381</v>
      </c>
      <c r="U42" s="174" t="s">
        <v>57</v>
      </c>
      <c r="V42" s="174" t="s">
        <v>57</v>
      </c>
      <c r="W42" s="174">
        <v>767</v>
      </c>
      <c r="X42" s="174" t="s">
        <v>57</v>
      </c>
    </row>
    <row r="43" spans="1:24" ht="18.75" customHeight="1">
      <c r="A43" s="149" t="s">
        <v>305</v>
      </c>
      <c r="B43" s="148">
        <v>142</v>
      </c>
      <c r="C43" s="82">
        <f>SUM(D43:H43)</f>
        <v>22700</v>
      </c>
      <c r="D43" s="147">
        <v>3486</v>
      </c>
      <c r="E43" s="147">
        <v>3332</v>
      </c>
      <c r="F43" s="147">
        <v>1356</v>
      </c>
      <c r="G43" s="147">
        <v>13951</v>
      </c>
      <c r="H43" s="147">
        <v>575</v>
      </c>
      <c r="K43" s="169"/>
      <c r="L43" s="153" t="s">
        <v>340</v>
      </c>
      <c r="M43" s="266" t="s">
        <v>339</v>
      </c>
      <c r="N43" s="267"/>
      <c r="O43" s="172" t="s">
        <v>57</v>
      </c>
      <c r="P43" s="176" t="s">
        <v>4</v>
      </c>
      <c r="Q43" s="175">
        <f t="shared" si="7"/>
        <v>3377776</v>
      </c>
      <c r="R43" s="170">
        <v>874787</v>
      </c>
      <c r="S43" s="170">
        <v>1953895</v>
      </c>
      <c r="T43" s="170">
        <v>495091</v>
      </c>
      <c r="U43" s="174">
        <v>636</v>
      </c>
      <c r="V43" s="170">
        <v>5225</v>
      </c>
      <c r="W43" s="174">
        <v>5967</v>
      </c>
      <c r="X43" s="174">
        <v>42175</v>
      </c>
    </row>
    <row r="44" spans="1:24" ht="18.75" customHeight="1">
      <c r="A44" s="149" t="s">
        <v>304</v>
      </c>
      <c r="B44" s="148">
        <v>143</v>
      </c>
      <c r="C44" s="82">
        <f>SUM(D44:H44)</f>
        <v>22972</v>
      </c>
      <c r="D44" s="147">
        <v>3571</v>
      </c>
      <c r="E44" s="147">
        <v>3055</v>
      </c>
      <c r="F44" s="147">
        <v>1454</v>
      </c>
      <c r="G44" s="147">
        <v>14383</v>
      </c>
      <c r="H44" s="147">
        <v>509</v>
      </c>
      <c r="K44" s="169"/>
      <c r="L44" s="153" t="s">
        <v>338</v>
      </c>
      <c r="M44" s="266" t="s">
        <v>337</v>
      </c>
      <c r="N44" s="267"/>
      <c r="O44" s="172" t="s">
        <v>57</v>
      </c>
      <c r="P44" s="176" t="s">
        <v>4</v>
      </c>
      <c r="Q44" s="175">
        <f t="shared" si="7"/>
        <v>49400</v>
      </c>
      <c r="R44" s="170">
        <v>150</v>
      </c>
      <c r="S44" s="174">
        <v>19000</v>
      </c>
      <c r="T44" s="170">
        <v>30250</v>
      </c>
      <c r="U44" s="174" t="s">
        <v>57</v>
      </c>
      <c r="V44" s="174" t="s">
        <v>57</v>
      </c>
      <c r="W44" s="174" t="s">
        <v>57</v>
      </c>
      <c r="X44" s="174" t="s">
        <v>57</v>
      </c>
    </row>
    <row r="45" spans="1:24" ht="18.75" customHeight="1">
      <c r="A45" s="152"/>
      <c r="B45" s="151"/>
      <c r="C45" s="132"/>
      <c r="D45" s="150"/>
      <c r="E45" s="150"/>
      <c r="F45" s="150"/>
      <c r="G45" s="150"/>
      <c r="H45" s="150"/>
      <c r="K45" s="169"/>
      <c r="L45" s="153" t="s">
        <v>336</v>
      </c>
      <c r="M45" s="266" t="s">
        <v>335</v>
      </c>
      <c r="N45" s="267"/>
      <c r="O45" s="172" t="s">
        <v>57</v>
      </c>
      <c r="P45" s="176" t="s">
        <v>4</v>
      </c>
      <c r="Q45" s="175">
        <f t="shared" si="7"/>
        <v>1142807</v>
      </c>
      <c r="R45" s="170">
        <v>569811</v>
      </c>
      <c r="S45" s="170">
        <v>239770</v>
      </c>
      <c r="T45" s="170">
        <v>262702</v>
      </c>
      <c r="U45" s="170">
        <v>41761</v>
      </c>
      <c r="V45" s="174">
        <v>6819</v>
      </c>
      <c r="W45" s="170">
        <v>16891</v>
      </c>
      <c r="X45" s="170">
        <v>5053</v>
      </c>
    </row>
    <row r="46" spans="1:24" ht="18.75" customHeight="1">
      <c r="A46" s="149" t="s">
        <v>303</v>
      </c>
      <c r="B46" s="148">
        <v>143</v>
      </c>
      <c r="C46" s="82">
        <v>23154</v>
      </c>
      <c r="D46" s="147">
        <v>3503</v>
      </c>
      <c r="E46" s="147">
        <v>3003</v>
      </c>
      <c r="F46" s="147">
        <v>1308</v>
      </c>
      <c r="G46" s="147">
        <v>14829</v>
      </c>
      <c r="H46" s="147">
        <v>510</v>
      </c>
      <c r="K46" s="169"/>
      <c r="L46" s="153"/>
      <c r="M46" s="153"/>
      <c r="N46" s="173"/>
      <c r="O46" s="172"/>
      <c r="P46" s="171"/>
      <c r="Q46" s="170"/>
      <c r="R46" s="170"/>
      <c r="S46" s="170"/>
      <c r="T46" s="170"/>
      <c r="U46" s="170"/>
      <c r="V46" s="170"/>
      <c r="W46" s="170"/>
      <c r="X46" s="170"/>
    </row>
    <row r="47" spans="1:24" ht="18.75" customHeight="1">
      <c r="A47" s="149" t="s">
        <v>302</v>
      </c>
      <c r="B47" s="148">
        <v>143</v>
      </c>
      <c r="C47" s="82">
        <v>22258</v>
      </c>
      <c r="D47" s="147">
        <v>3347</v>
      </c>
      <c r="E47" s="147">
        <v>2816</v>
      </c>
      <c r="F47" s="147">
        <v>1287</v>
      </c>
      <c r="G47" s="147">
        <v>14339</v>
      </c>
      <c r="H47" s="147">
        <v>468</v>
      </c>
      <c r="K47" s="178" t="s">
        <v>334</v>
      </c>
      <c r="L47" s="266" t="s">
        <v>333</v>
      </c>
      <c r="M47" s="266"/>
      <c r="N47" s="267"/>
      <c r="O47" s="172" t="s">
        <v>57</v>
      </c>
      <c r="P47" s="176" t="s">
        <v>4</v>
      </c>
      <c r="Q47" s="175">
        <f>SUM(Q48:Q49)</f>
        <v>19992</v>
      </c>
      <c r="R47" s="175">
        <f>SUM(R48:R49)</f>
        <v>12812</v>
      </c>
      <c r="S47" s="175">
        <f>SUM(S48:S49)</f>
        <v>300</v>
      </c>
      <c r="T47" s="175">
        <f>SUM(T48:T49)</f>
        <v>4800</v>
      </c>
      <c r="U47" s="174" t="s">
        <v>57</v>
      </c>
      <c r="V47" s="174" t="s">
        <v>57</v>
      </c>
      <c r="W47" s="175">
        <f>SUM(W48:W49)</f>
        <v>80</v>
      </c>
      <c r="X47" s="175">
        <f>SUM(X48:X49)</f>
        <v>2000</v>
      </c>
    </row>
    <row r="48" spans="1:24" s="69" customFormat="1" ht="18.75" customHeight="1">
      <c r="A48" s="149" t="s">
        <v>301</v>
      </c>
      <c r="B48" s="148">
        <v>142</v>
      </c>
      <c r="C48" s="82">
        <f>SUM(D48:H48)</f>
        <v>24260</v>
      </c>
      <c r="D48" s="147">
        <v>4183</v>
      </c>
      <c r="E48" s="147">
        <v>3272</v>
      </c>
      <c r="F48" s="147">
        <v>1644</v>
      </c>
      <c r="G48" s="147">
        <v>14598</v>
      </c>
      <c r="H48" s="147">
        <v>563</v>
      </c>
      <c r="K48" s="169"/>
      <c r="L48" s="153" t="s">
        <v>332</v>
      </c>
      <c r="M48" s="266" t="s">
        <v>331</v>
      </c>
      <c r="N48" s="267"/>
      <c r="O48" s="172" t="s">
        <v>57</v>
      </c>
      <c r="P48" s="176" t="s">
        <v>4</v>
      </c>
      <c r="Q48" s="175">
        <f>SUM(R48:X48)</f>
        <v>14904</v>
      </c>
      <c r="R48" s="170">
        <v>7724</v>
      </c>
      <c r="S48" s="170">
        <v>300</v>
      </c>
      <c r="T48" s="170">
        <v>4800</v>
      </c>
      <c r="U48" s="174" t="s">
        <v>57</v>
      </c>
      <c r="V48" s="174" t="s">
        <v>57</v>
      </c>
      <c r="W48" s="174">
        <v>80</v>
      </c>
      <c r="X48" s="174">
        <v>2000</v>
      </c>
    </row>
    <row r="49" spans="1:24" ht="18.75" customHeight="1">
      <c r="A49" s="149" t="s">
        <v>300</v>
      </c>
      <c r="B49" s="148">
        <v>142</v>
      </c>
      <c r="C49" s="82">
        <v>24545</v>
      </c>
      <c r="D49" s="147">
        <v>2991</v>
      </c>
      <c r="E49" s="147">
        <v>3246</v>
      </c>
      <c r="F49" s="147">
        <v>1465</v>
      </c>
      <c r="G49" s="147">
        <v>15744</v>
      </c>
      <c r="H49" s="147">
        <v>1098</v>
      </c>
      <c r="K49" s="169"/>
      <c r="L49" s="153" t="s">
        <v>330</v>
      </c>
      <c r="M49" s="266" t="s">
        <v>329</v>
      </c>
      <c r="N49" s="267"/>
      <c r="O49" s="172" t="s">
        <v>57</v>
      </c>
      <c r="P49" s="176" t="s">
        <v>4</v>
      </c>
      <c r="Q49" s="175">
        <f>SUM(R49:X49)</f>
        <v>5088</v>
      </c>
      <c r="R49" s="170">
        <v>5088</v>
      </c>
      <c r="S49" s="174" t="s">
        <v>57</v>
      </c>
      <c r="T49" s="174" t="s">
        <v>57</v>
      </c>
      <c r="U49" s="174" t="s">
        <v>57</v>
      </c>
      <c r="V49" s="174" t="s">
        <v>57</v>
      </c>
      <c r="W49" s="174" t="s">
        <v>57</v>
      </c>
      <c r="X49" s="174" t="s">
        <v>57</v>
      </c>
    </row>
    <row r="50" spans="1:24" ht="18.75" customHeight="1">
      <c r="A50" s="152"/>
      <c r="B50" s="151"/>
      <c r="C50" s="132"/>
      <c r="D50" s="150"/>
      <c r="E50" s="150"/>
      <c r="F50" s="150"/>
      <c r="G50" s="150"/>
      <c r="H50" s="150"/>
      <c r="K50" s="169"/>
      <c r="L50" s="153"/>
      <c r="M50" s="268"/>
      <c r="N50" s="269"/>
      <c r="O50" s="172"/>
      <c r="P50" s="171"/>
      <c r="Q50" s="170"/>
      <c r="R50" s="170"/>
      <c r="S50" s="170"/>
      <c r="T50" s="170"/>
      <c r="U50" s="170"/>
      <c r="V50" s="170"/>
      <c r="W50" s="170"/>
      <c r="X50" s="170"/>
    </row>
    <row r="51" spans="1:24" ht="18.75" customHeight="1">
      <c r="A51" s="149" t="s">
        <v>299</v>
      </c>
      <c r="B51" s="148">
        <v>142</v>
      </c>
      <c r="C51" s="82">
        <f>SUM(D51:H51)</f>
        <v>21988</v>
      </c>
      <c r="D51" s="147">
        <v>2997</v>
      </c>
      <c r="E51" s="147">
        <v>2721</v>
      </c>
      <c r="F51" s="147">
        <v>1245</v>
      </c>
      <c r="G51" s="147">
        <v>14152</v>
      </c>
      <c r="H51" s="147">
        <v>873</v>
      </c>
      <c r="K51" s="264" t="s">
        <v>328</v>
      </c>
      <c r="L51" s="264"/>
      <c r="M51" s="264"/>
      <c r="N51" s="265"/>
      <c r="O51" s="168" t="s">
        <v>0</v>
      </c>
      <c r="P51" s="167" t="s">
        <v>4</v>
      </c>
      <c r="Q51" s="166">
        <f aca="true" t="shared" si="8" ref="Q51:X51">100*Q8/$Q8</f>
        <v>100</v>
      </c>
      <c r="R51" s="166">
        <f t="shared" si="8"/>
        <v>57.17440279900505</v>
      </c>
      <c r="S51" s="166">
        <f t="shared" si="8"/>
        <v>22.67853072381266</v>
      </c>
      <c r="T51" s="166">
        <f t="shared" si="8"/>
        <v>16.58828800476928</v>
      </c>
      <c r="U51" s="166">
        <f t="shared" si="8"/>
        <v>1.2599833618984224</v>
      </c>
      <c r="V51" s="166">
        <f t="shared" si="8"/>
        <v>1.140924698699101</v>
      </c>
      <c r="W51" s="166">
        <f t="shared" si="8"/>
        <v>0.8392920883666136</v>
      </c>
      <c r="X51" s="166">
        <f t="shared" si="8"/>
        <v>0.3185783234488756</v>
      </c>
    </row>
    <row r="52" spans="1:24" ht="18.75" customHeight="1">
      <c r="A52" s="149" t="s">
        <v>298</v>
      </c>
      <c r="B52" s="148">
        <v>142</v>
      </c>
      <c r="C52" s="82">
        <v>22534</v>
      </c>
      <c r="D52" s="147">
        <v>3654</v>
      </c>
      <c r="E52" s="147">
        <v>2761</v>
      </c>
      <c r="F52" s="147">
        <v>1348</v>
      </c>
      <c r="G52" s="147">
        <v>13865</v>
      </c>
      <c r="H52" s="147">
        <v>905</v>
      </c>
      <c r="K52" s="165" t="s">
        <v>327</v>
      </c>
      <c r="L52" s="165"/>
      <c r="M52" s="165"/>
      <c r="N52" s="165"/>
      <c r="O52" s="165"/>
      <c r="P52" s="153"/>
      <c r="Q52" s="153"/>
      <c r="R52" s="1"/>
      <c r="S52" s="1"/>
      <c r="T52" s="1"/>
      <c r="U52" s="1"/>
      <c r="V52" s="1"/>
      <c r="W52" s="1"/>
      <c r="X52" s="1"/>
    </row>
    <row r="53" spans="1:8" ht="18.75" customHeight="1">
      <c r="A53" s="149" t="s">
        <v>297</v>
      </c>
      <c r="B53" s="148">
        <v>145</v>
      </c>
      <c r="C53" s="82">
        <v>22866</v>
      </c>
      <c r="D53" s="147">
        <v>3833</v>
      </c>
      <c r="E53" s="147">
        <v>2936</v>
      </c>
      <c r="F53" s="147">
        <v>1404</v>
      </c>
      <c r="G53" s="147">
        <v>13813</v>
      </c>
      <c r="H53" s="147">
        <v>881</v>
      </c>
    </row>
    <row r="54" spans="1:8" s="69" customFormat="1" ht="18.75" customHeight="1">
      <c r="A54" s="146" t="s">
        <v>296</v>
      </c>
      <c r="B54" s="145">
        <v>146</v>
      </c>
      <c r="C54" s="78">
        <v>27378</v>
      </c>
      <c r="D54" s="144">
        <v>4289</v>
      </c>
      <c r="E54" s="144">
        <v>3932</v>
      </c>
      <c r="F54" s="144">
        <v>1636</v>
      </c>
      <c r="G54" s="144">
        <v>16363</v>
      </c>
      <c r="H54" s="144">
        <v>1157</v>
      </c>
    </row>
    <row r="55" spans="1:8" ht="18.75" customHeight="1">
      <c r="A55" s="143" t="s">
        <v>295</v>
      </c>
      <c r="B55" s="143"/>
      <c r="C55" s="143"/>
      <c r="D55" s="143"/>
      <c r="E55" s="143"/>
      <c r="F55" s="143"/>
      <c r="G55" s="142"/>
      <c r="H55" s="142"/>
    </row>
    <row r="62" s="69" customFormat="1" ht="18.75" customHeight="1"/>
    <row r="68" s="69" customFormat="1" ht="18.75" customHeight="1"/>
  </sheetData>
  <sheetProtection/>
  <mergeCells count="65">
    <mergeCell ref="K8:N8"/>
    <mergeCell ref="M21:N21"/>
    <mergeCell ref="M13:N13"/>
    <mergeCell ref="M14:N14"/>
    <mergeCell ref="M20:N20"/>
    <mergeCell ref="L10:N10"/>
    <mergeCell ref="L12:N12"/>
    <mergeCell ref="A30:H30"/>
    <mergeCell ref="A31:H31"/>
    <mergeCell ref="A33:A34"/>
    <mergeCell ref="B33:B34"/>
    <mergeCell ref="C33:C34"/>
    <mergeCell ref="D33:D34"/>
    <mergeCell ref="F33:F34"/>
    <mergeCell ref="G33:G34"/>
    <mergeCell ref="H33:H34"/>
    <mergeCell ref="E33:E34"/>
    <mergeCell ref="A1:H1"/>
    <mergeCell ref="A2:H2"/>
    <mergeCell ref="A4:A5"/>
    <mergeCell ref="C4:C5"/>
    <mergeCell ref="D4:D5"/>
    <mergeCell ref="E4:E5"/>
    <mergeCell ref="F4:F5"/>
    <mergeCell ref="G4:G5"/>
    <mergeCell ref="H4:H5"/>
    <mergeCell ref="B4:B5"/>
    <mergeCell ref="K1:X1"/>
    <mergeCell ref="O4:O5"/>
    <mergeCell ref="P4:P5"/>
    <mergeCell ref="Q4:Q5"/>
    <mergeCell ref="R4:R5"/>
    <mergeCell ref="S4:S5"/>
    <mergeCell ref="T4:T5"/>
    <mergeCell ref="W4:W5"/>
    <mergeCell ref="K4:N5"/>
    <mergeCell ref="M34:N34"/>
    <mergeCell ref="M35:N35"/>
    <mergeCell ref="L36:N36"/>
    <mergeCell ref="M22:N22"/>
    <mergeCell ref="M23:N23"/>
    <mergeCell ref="L25:N25"/>
    <mergeCell ref="L27:N27"/>
    <mergeCell ref="K6:N6"/>
    <mergeCell ref="K7:N7"/>
    <mergeCell ref="L29:N29"/>
    <mergeCell ref="M30:N30"/>
    <mergeCell ref="M44:N44"/>
    <mergeCell ref="V4:V5"/>
    <mergeCell ref="X4:X5"/>
    <mergeCell ref="U4:U5"/>
    <mergeCell ref="M41:N41"/>
    <mergeCell ref="M42:N42"/>
    <mergeCell ref="M43:N43"/>
    <mergeCell ref="L38:N38"/>
    <mergeCell ref="K51:N51"/>
    <mergeCell ref="L47:N47"/>
    <mergeCell ref="M48:N48"/>
    <mergeCell ref="M49:N49"/>
    <mergeCell ref="M50:N50"/>
    <mergeCell ref="M31:N31"/>
    <mergeCell ref="M45:N45"/>
    <mergeCell ref="M39:N39"/>
    <mergeCell ref="M40:N40"/>
    <mergeCell ref="L37:N37"/>
  </mergeCells>
  <printOptions horizontalCentered="1" verticalCentered="1"/>
  <pageMargins left="0.5118110236220472" right="0.31496062992125984" top="0.5118110236220472" bottom="0.31496062992125984" header="0" footer="0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2013-05-14T00:22:00Z</cp:lastPrinted>
  <dcterms:created xsi:type="dcterms:W3CDTF">1998-05-21T06:01:19Z</dcterms:created>
  <dcterms:modified xsi:type="dcterms:W3CDTF">2013-05-14T00:22:03Z</dcterms:modified>
  <cp:category/>
  <cp:version/>
  <cp:contentType/>
  <cp:contentStatus/>
</cp:coreProperties>
</file>